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N-0627\Desktop\NSB PHASE 2 FILES\NSB P2\NSB All files\"/>
    </mc:Choice>
  </mc:AlternateContent>
  <xr:revisionPtr revIDLastSave="0" documentId="8_{EBFC048A-BAB6-41D7-86FC-AB27C89CE1B2}" xr6:coauthVersionLast="47" xr6:coauthVersionMax="47" xr10:uidLastSave="{00000000-0000-0000-0000-000000000000}"/>
  <bookViews>
    <workbookView xWindow="-120" yWindow="-120" windowWidth="20730" windowHeight="11160" tabRatio="911" firstSheet="125" activeTab="131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July 20, 2025" sheetId="507" r:id="rId131"/>
    <sheet name="July 21-July 27, 2025" sheetId="508" r:id="rId132"/>
    <sheet name="New Format" sheetId="481" state="hidden" r:id="rId133"/>
    <sheet name="Jan 13 - 19, 2025 (1)" sheetId="459" state="hidden" r:id="rId134"/>
    <sheet name="REF" sheetId="443" state="hidden" r:id="rId135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14-July 20, 2025'!$P$56</definedName>
    <definedName name="CUR_YEAR" localSheetId="131">'July 21-July 27, 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2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14-July 20, 2025'!$Q$56</definedName>
    <definedName name="DATE_RANGE" localSheetId="131">'July 21-July 27, 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2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14-July 20, 2025'!$B$1:$D$53</definedName>
    <definedName name="DATE_RANGE_TABLE" localSheetId="131">'July 21-July 27, 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2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14-July 20, 2025'!$H$4</definedName>
    <definedName name="DAY_FMT" localSheetId="131">'July 21-July 27, 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2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14-July 20, 2025'!$G$5</definedName>
    <definedName name="END_YEAR" localSheetId="131">'July 21-July 27, 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2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2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14-July 20, 2025'!$D$1</definedName>
    <definedName name="FIRST_DAY" localSheetId="131">'July 21-July 27, 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2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14-July 20, 2025'!$G$4</definedName>
    <definedName name="FIRST_DAY_FALLBACK" localSheetId="131">'July 21-July 27, 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2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14-July 20, 2025'!$H$6</definedName>
    <definedName name="FULL_DATE_FMT" localSheetId="131">'July 21-July 27, 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2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14-July 20, 2025'!$G$6</definedName>
    <definedName name="LAST_SUN" localSheetId="131">'July 21-July 27, 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2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14-July 20, 2025'!$H$2</definedName>
    <definedName name="MONTH_FMT" localSheetId="131">'July 21-July 27, 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2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14-July 20, 2025'!$H$8</definedName>
    <definedName name="NO_MONTH_FMT" localSheetId="131">'July 21-July 27, 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2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14-July 20, 2025'!$H$7</definedName>
    <definedName name="NO_YR_FMT" localSheetId="131">'July 21-July 27, 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2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14-July 20, 2025'!$E$9</definedName>
    <definedName name="PADDING" localSheetId="131">'July 21-July 27, 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2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14-July 20, 2025'!$E$7</definedName>
    <definedName name="PADDING_FALLBACK" localSheetId="131">'July 21-July 27, 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2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14-July 20, 2025'!$E$5</definedName>
    <definedName name="PADDING_FORMAT" localSheetId="131">'July 21-July 27, 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2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3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14-July 20, 2025'!$A$54:$N$298</definedName>
    <definedName name="_xlnm.Print_Area" localSheetId="131">'July 21-July 27, 2025'!$A$54:$N$298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2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14-July 20, 2025'!$54:$67</definedName>
    <definedName name="_xlnm.Print_Titles" localSheetId="131">'July 21-July 27, 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2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14-July 20, 2025'!$I$2</definedName>
    <definedName name="REF_ERRMSG" localSheetId="131">'July 21-July 27, 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2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14-July 20, 2025'!$E$3</definedName>
    <definedName name="REF_FALLBACK" localSheetId="131">'July 21-July 27, 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2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14-July 20, 2025'!$E$6</definedName>
    <definedName name="REF_INC" localSheetId="131">'July 21-July 27, 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2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14-July 20, 2025'!#REF!</definedName>
    <definedName name="REF_NUM" localSheetId="131">'July 21-July 27, 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2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14-July 20, 2025'!$I$4</definedName>
    <definedName name="REF_NUM_FULL" localSheetId="131">'July 21-July 27, 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2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14-July 20, 2025'!$I$3</definedName>
    <definedName name="REF_PRETEXT" localSheetId="131">'July 21-July 27, 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2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14-July 20, 2025'!$E$4</definedName>
    <definedName name="REF_RESOLVED" localSheetId="131">'July 21-July 27, 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2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14-July 20, 2025'!$F$4</definedName>
    <definedName name="REF_TICKER" localSheetId="131">'July 21-July 27, 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2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14-July 20, 2025'!$F$6</definedName>
    <definedName name="REF_TICKER_INC" localSheetId="131">'July 21-July 27, 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2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14-July 20, 2025'!$F$9</definedName>
    <definedName name="TICKER_PADDING" localSheetId="131">'July 21-July 27, 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2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14-July 20, 2025'!$F$7</definedName>
    <definedName name="TICKER_PADDING_FALLBACK" localSheetId="131">'July 21-July 27, 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2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14-July 20, 2025'!$F$5</definedName>
    <definedName name="TICKER_PADDING_FORMAT" localSheetId="131">'July 21-July 27, 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2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14-July 20, 2025'!$G$3</definedName>
    <definedName name="WEEK_CODE" localSheetId="131">'July 21-July 27, 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2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14-July 20, 2025'!$E$2</definedName>
    <definedName name="WEEK_END" localSheetId="131">'July 21-July 27, 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2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14-July 20, 2025'!$H$3</definedName>
    <definedName name="WEEK_FULL_FMT" localSheetId="131">'July 21-July 27, 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2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14-July 20, 2025'!$G$2</definedName>
    <definedName name="WEEK_NUM" localSheetId="131">'July 21-July 27, 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2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14-July 20, 2025'!$E$1</definedName>
    <definedName name="WEEK_START" localSheetId="131">'July 21-July 27, 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2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14-July 20, 2025'!$H$5</definedName>
    <definedName name="YEAR_FMT" localSheetId="131">'July 21-July 27, 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2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14-July 20, 2025'!$L$2</definedName>
    <definedName name="YEAR_SPACER" localSheetId="131">'July 21-July 27, 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2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14-July 20, 2025'!$O$1:$O$5</definedName>
    <definedName name="YEARS" localSheetId="131">'July 21-July 27, 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2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2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287" i="508" l="1"/>
  <c r="C286" i="508"/>
  <c r="C285" i="508"/>
  <c r="C284" i="508"/>
  <c r="C283" i="508"/>
  <c r="C282" i="508"/>
  <c r="C281" i="508"/>
  <c r="C280" i="508"/>
  <c r="C279" i="508"/>
  <c r="C278" i="508"/>
  <c r="C277" i="508"/>
  <c r="C276" i="508"/>
  <c r="C275" i="508"/>
  <c r="C274" i="508"/>
  <c r="C273" i="508"/>
  <c r="C272" i="508"/>
  <c r="C271" i="508"/>
  <c r="C270" i="508"/>
  <c r="C269" i="508"/>
  <c r="I267" i="508"/>
  <c r="H267" i="508"/>
  <c r="G267" i="508"/>
  <c r="I252" i="508"/>
  <c r="F252" i="508"/>
  <c r="C263" i="508" s="1"/>
  <c r="C247" i="508"/>
  <c r="C236" i="508"/>
  <c r="B233" i="508"/>
  <c r="C232" i="508"/>
  <c r="C231" i="508"/>
  <c r="C230" i="508"/>
  <c r="C229" i="508"/>
  <c r="C228" i="508"/>
  <c r="C227" i="508"/>
  <c r="C224" i="508"/>
  <c r="F202" i="508"/>
  <c r="J201" i="508"/>
  <c r="H201" i="508"/>
  <c r="F201" i="508"/>
  <c r="J200" i="508"/>
  <c r="H200" i="508"/>
  <c r="F200" i="508"/>
  <c r="J199" i="508"/>
  <c r="H199" i="508"/>
  <c r="F199" i="508"/>
  <c r="J198" i="508"/>
  <c r="H198" i="508"/>
  <c r="F198" i="508"/>
  <c r="J197" i="508"/>
  <c r="H197" i="508"/>
  <c r="F197" i="508"/>
  <c r="J195" i="508"/>
  <c r="H195" i="508"/>
  <c r="F195" i="508"/>
  <c r="J194" i="508"/>
  <c r="H194" i="508"/>
  <c r="F194" i="508"/>
  <c r="J186" i="508"/>
  <c r="F203" i="508" s="1"/>
  <c r="C183" i="508"/>
  <c r="C182" i="508"/>
  <c r="C181" i="508"/>
  <c r="C180" i="508"/>
  <c r="C179" i="508"/>
  <c r="C178" i="508"/>
  <c r="C177" i="508"/>
  <c r="C176" i="508"/>
  <c r="C175" i="508"/>
  <c r="C174" i="508"/>
  <c r="C173" i="508"/>
  <c r="C172" i="508"/>
  <c r="C171" i="508"/>
  <c r="C170" i="508"/>
  <c r="C169" i="508"/>
  <c r="C168" i="508"/>
  <c r="C167" i="508"/>
  <c r="C166" i="508"/>
  <c r="C165" i="508"/>
  <c r="C164" i="508"/>
  <c r="C163" i="508"/>
  <c r="C162" i="508"/>
  <c r="C161" i="508"/>
  <c r="C160" i="508"/>
  <c r="C155" i="508"/>
  <c r="C154" i="508"/>
  <c r="C153" i="508"/>
  <c r="C152" i="508"/>
  <c r="C151" i="508"/>
  <c r="C150" i="508"/>
  <c r="C149" i="508"/>
  <c r="C148" i="508"/>
  <c r="C147" i="508"/>
  <c r="C146" i="508"/>
  <c r="C145" i="508"/>
  <c r="C144" i="508"/>
  <c r="C143" i="508"/>
  <c r="C142" i="508"/>
  <c r="C141" i="508"/>
  <c r="C140" i="508"/>
  <c r="C139" i="508"/>
  <c r="C138" i="508"/>
  <c r="C137" i="508"/>
  <c r="C136" i="508"/>
  <c r="C135" i="508"/>
  <c r="C134" i="508"/>
  <c r="C133" i="508"/>
  <c r="C132" i="508"/>
  <c r="C124" i="508"/>
  <c r="C123" i="508"/>
  <c r="C122" i="508"/>
  <c r="C121" i="508"/>
  <c r="C120" i="508"/>
  <c r="C119" i="508"/>
  <c r="C118" i="508"/>
  <c r="C117" i="508"/>
  <c r="C116" i="508"/>
  <c r="C115" i="508"/>
  <c r="C114" i="508"/>
  <c r="C113" i="508"/>
  <c r="C112" i="508"/>
  <c r="C111" i="508"/>
  <c r="C110" i="508"/>
  <c r="C109" i="508"/>
  <c r="C108" i="508"/>
  <c r="C107" i="508"/>
  <c r="C106" i="508"/>
  <c r="C105" i="508"/>
  <c r="C104" i="508"/>
  <c r="C103" i="508"/>
  <c r="C102" i="508"/>
  <c r="C101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F9" i="508"/>
  <c r="H8" i="508"/>
  <c r="H7" i="508"/>
  <c r="F7" i="508"/>
  <c r="F5" i="508" s="1"/>
  <c r="E7" i="508"/>
  <c r="E5" i="508" s="1"/>
  <c r="H6" i="508"/>
  <c r="G5" i="508"/>
  <c r="G6" i="508" s="1"/>
  <c r="P3" i="508"/>
  <c r="P4" i="508" s="1"/>
  <c r="I3" i="508"/>
  <c r="E3" i="508"/>
  <c r="P2" i="508"/>
  <c r="O2" i="508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G50" i="345" l="1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288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Q3" i="508"/>
  <c r="Q4" i="508" s="1"/>
  <c r="C1" i="508"/>
  <c r="B1" i="508" s="1"/>
  <c r="D2" i="508"/>
  <c r="F4" i="508"/>
  <c r="E6" i="507"/>
  <c r="F4" i="504"/>
  <c r="E4" i="504" s="1"/>
  <c r="E6" i="506"/>
  <c r="C225" i="508"/>
  <c r="C226" i="508" s="1"/>
  <c r="C237" i="508"/>
  <c r="C238" i="508" s="1"/>
  <c r="C239" i="508" s="1"/>
  <c r="C240" i="508" s="1"/>
  <c r="C241" i="508" s="1"/>
  <c r="C242" i="508" s="1"/>
  <c r="C243" i="508" s="1"/>
  <c r="C244" i="508" s="1"/>
  <c r="C245" i="508" s="1"/>
  <c r="C246" i="508" s="1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P5" i="506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F94" i="433" l="1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C248" i="508"/>
  <c r="D3" i="508"/>
  <c r="C2" i="508"/>
  <c r="B2" i="508" s="1"/>
  <c r="C233" i="508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F96" i="349" l="1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F96" i="425" l="1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44" i="442" l="1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D131" i="448" l="1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71" i="442" l="1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H127" i="484" l="1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48" i="442" l="1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C98" i="442" l="1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C75" i="442" l="1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51" i="442" l="1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C52" i="442" l="1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02" i="442" l="1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C79" i="442" l="1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80" i="442" l="1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C56" i="442" l="1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57" i="442" l="1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83" i="442" l="1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C59" i="442" l="1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8" l="1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8" l="1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8" l="1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8" l="1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8" l="1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8" l="1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8" l="1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8" l="1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8" l="1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8" l="1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8" l="1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8" l="1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8" l="1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8" l="1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8" l="1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8" l="1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8" l="1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8" l="1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8" l="1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8" l="1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8" l="1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8" l="1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8" l="1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8" l="1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8" l="1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8" l="1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8" l="1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8" l="1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8" l="1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8" l="1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8" l="1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8" l="1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8" l="1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E17" i="508" l="1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00" i="508" l="1"/>
  <c r="E71" i="508"/>
  <c r="E131" i="508"/>
  <c r="J131" i="508"/>
  <c r="J100" i="508"/>
  <c r="J71" i="508"/>
  <c r="I100" i="508"/>
  <c r="I71" i="508"/>
  <c r="I131" i="508"/>
  <c r="G131" i="508"/>
  <c r="G100" i="508"/>
  <c r="G71" i="508"/>
  <c r="H131" i="508"/>
  <c r="H100" i="508"/>
  <c r="H71" i="508"/>
  <c r="K131" i="508"/>
  <c r="K100" i="508"/>
  <c r="K71" i="508"/>
  <c r="F131" i="508"/>
  <c r="F100" i="508"/>
  <c r="F71" i="508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K159" i="508" l="1"/>
  <c r="K136" i="508"/>
  <c r="K142" i="508"/>
  <c r="K163" i="508"/>
  <c r="K165" i="508"/>
  <c r="K167" i="508"/>
  <c r="K169" i="508"/>
  <c r="K171" i="508"/>
  <c r="K147" i="508"/>
  <c r="K179" i="508"/>
  <c r="K155" i="508"/>
  <c r="K154" i="508"/>
  <c r="K166" i="508"/>
  <c r="K172" i="508"/>
  <c r="K140" i="508"/>
  <c r="K148" i="508"/>
  <c r="K176" i="508"/>
  <c r="K152" i="508"/>
  <c r="K180" i="508"/>
  <c r="K137" i="508"/>
  <c r="K141" i="508"/>
  <c r="K150" i="508"/>
  <c r="K178" i="508"/>
  <c r="K182" i="508"/>
  <c r="K168" i="508"/>
  <c r="K173" i="508"/>
  <c r="K177" i="508"/>
  <c r="K181" i="508"/>
  <c r="K144" i="508"/>
  <c r="K134" i="508"/>
  <c r="K175" i="508"/>
  <c r="K151" i="508"/>
  <c r="K183" i="508"/>
  <c r="K135" i="508"/>
  <c r="K146" i="508"/>
  <c r="K174" i="508"/>
  <c r="K160" i="508"/>
  <c r="K162" i="508"/>
  <c r="K170" i="508"/>
  <c r="K133" i="508"/>
  <c r="K138" i="508"/>
  <c r="K132" i="508"/>
  <c r="K139" i="508"/>
  <c r="K143" i="508"/>
  <c r="K161" i="508"/>
  <c r="K164" i="508"/>
  <c r="K145" i="508"/>
  <c r="K149" i="508"/>
  <c r="K153" i="508"/>
  <c r="G130" i="508"/>
  <c r="G158" i="508" s="1"/>
  <c r="G97" i="508"/>
  <c r="G99" i="508"/>
  <c r="G125" i="508"/>
  <c r="I125" i="508"/>
  <c r="I130" i="508"/>
  <c r="I158" i="508" s="1"/>
  <c r="I97" i="508"/>
  <c r="I99" i="508"/>
  <c r="J159" i="508"/>
  <c r="J133" i="508"/>
  <c r="J132" i="508"/>
  <c r="J147" i="508"/>
  <c r="J179" i="508"/>
  <c r="J155" i="508"/>
  <c r="J174" i="508"/>
  <c r="J146" i="508"/>
  <c r="J134" i="508"/>
  <c r="J164" i="508"/>
  <c r="J142" i="508"/>
  <c r="J161" i="508"/>
  <c r="J136" i="508"/>
  <c r="J166" i="508"/>
  <c r="J173" i="508"/>
  <c r="J177" i="508"/>
  <c r="J181" i="508"/>
  <c r="J163" i="508"/>
  <c r="J165" i="508"/>
  <c r="J167" i="508"/>
  <c r="J169" i="508"/>
  <c r="J171" i="508"/>
  <c r="J175" i="508"/>
  <c r="J151" i="508"/>
  <c r="J183" i="508"/>
  <c r="J182" i="508"/>
  <c r="J138" i="508"/>
  <c r="J168" i="508"/>
  <c r="J176" i="508"/>
  <c r="J148" i="508"/>
  <c r="J180" i="508"/>
  <c r="J152" i="508"/>
  <c r="J135" i="508"/>
  <c r="J137" i="508"/>
  <c r="J139" i="508"/>
  <c r="J141" i="508"/>
  <c r="J143" i="508"/>
  <c r="J178" i="508"/>
  <c r="J150" i="508"/>
  <c r="J154" i="508"/>
  <c r="J160" i="508"/>
  <c r="J162" i="508"/>
  <c r="J140" i="508"/>
  <c r="J170" i="508"/>
  <c r="J145" i="508"/>
  <c r="J149" i="508"/>
  <c r="J153" i="508"/>
  <c r="J144" i="508"/>
  <c r="J172" i="508"/>
  <c r="F159" i="508"/>
  <c r="F152" i="508"/>
  <c r="F148" i="508"/>
  <c r="F133" i="508"/>
  <c r="F132" i="508"/>
  <c r="F176" i="508"/>
  <c r="F180" i="508"/>
  <c r="F135" i="508"/>
  <c r="F137" i="508"/>
  <c r="F139" i="508"/>
  <c r="F141" i="508"/>
  <c r="F143" i="508"/>
  <c r="F178" i="508"/>
  <c r="F160" i="508"/>
  <c r="F162" i="508"/>
  <c r="F140" i="508"/>
  <c r="F170" i="508"/>
  <c r="F154" i="508"/>
  <c r="F172" i="508"/>
  <c r="F145" i="508"/>
  <c r="F149" i="508"/>
  <c r="F153" i="508"/>
  <c r="F179" i="508"/>
  <c r="F174" i="508"/>
  <c r="F151" i="508"/>
  <c r="F134" i="508"/>
  <c r="F164" i="508"/>
  <c r="F142" i="508"/>
  <c r="F147" i="508"/>
  <c r="F155" i="508"/>
  <c r="F161" i="508"/>
  <c r="F136" i="508"/>
  <c r="F166" i="508"/>
  <c r="F173" i="508"/>
  <c r="F177" i="508"/>
  <c r="F181" i="508"/>
  <c r="F144" i="508"/>
  <c r="F163" i="508"/>
  <c r="F165" i="508"/>
  <c r="F167" i="508"/>
  <c r="F169" i="508"/>
  <c r="F171" i="508"/>
  <c r="F175" i="508"/>
  <c r="F183" i="508"/>
  <c r="F182" i="508"/>
  <c r="F138" i="508"/>
  <c r="F168" i="508"/>
  <c r="F146" i="508"/>
  <c r="F150" i="508"/>
  <c r="H99" i="508"/>
  <c r="H125" i="508"/>
  <c r="H130" i="508"/>
  <c r="H158" i="508" s="1"/>
  <c r="H97" i="508"/>
  <c r="E159" i="508"/>
  <c r="E144" i="508"/>
  <c r="E140" i="508"/>
  <c r="E148" i="508"/>
  <c r="E152" i="508"/>
  <c r="E137" i="508"/>
  <c r="E141" i="508"/>
  <c r="E150" i="508"/>
  <c r="E154" i="508"/>
  <c r="E161" i="508"/>
  <c r="E164" i="508"/>
  <c r="E145" i="508"/>
  <c r="E149" i="508"/>
  <c r="E153" i="508"/>
  <c r="E172" i="508"/>
  <c r="E132" i="508"/>
  <c r="E134" i="508"/>
  <c r="E163" i="508"/>
  <c r="E165" i="508"/>
  <c r="E167" i="508"/>
  <c r="E169" i="508"/>
  <c r="E171" i="508"/>
  <c r="E147" i="508"/>
  <c r="E179" i="508"/>
  <c r="E155" i="508"/>
  <c r="E135" i="508"/>
  <c r="E146" i="508"/>
  <c r="E166" i="508"/>
  <c r="E138" i="508"/>
  <c r="E176" i="508"/>
  <c r="E180" i="508"/>
  <c r="E139" i="508"/>
  <c r="E143" i="508"/>
  <c r="E178" i="508"/>
  <c r="E182" i="508"/>
  <c r="E168" i="508"/>
  <c r="E173" i="508"/>
  <c r="E177" i="508"/>
  <c r="E181" i="508"/>
  <c r="E133" i="508"/>
  <c r="E136" i="508"/>
  <c r="E142" i="508"/>
  <c r="E175" i="508"/>
  <c r="E151" i="508"/>
  <c r="E183" i="508"/>
  <c r="E174" i="508"/>
  <c r="E160" i="508"/>
  <c r="E162" i="508"/>
  <c r="E170" i="508"/>
  <c r="K130" i="508"/>
  <c r="K158" i="508" s="1"/>
  <c r="K97" i="508"/>
  <c r="K99" i="508"/>
  <c r="K125" i="508"/>
  <c r="G159" i="508"/>
  <c r="G172" i="508"/>
  <c r="G144" i="508"/>
  <c r="G142" i="508"/>
  <c r="G140" i="508"/>
  <c r="G138" i="508"/>
  <c r="G136" i="508"/>
  <c r="G134" i="508"/>
  <c r="G165" i="508"/>
  <c r="G181" i="508"/>
  <c r="G173" i="508"/>
  <c r="G164" i="508"/>
  <c r="G176" i="508"/>
  <c r="G133" i="508"/>
  <c r="G182" i="508"/>
  <c r="G167" i="508"/>
  <c r="G179" i="508"/>
  <c r="G137" i="508"/>
  <c r="G145" i="508"/>
  <c r="G149" i="508"/>
  <c r="G153" i="508"/>
  <c r="G166" i="508"/>
  <c r="G174" i="508"/>
  <c r="G169" i="508"/>
  <c r="G177" i="508"/>
  <c r="G147" i="508"/>
  <c r="G155" i="508"/>
  <c r="G183" i="508"/>
  <c r="G180" i="508"/>
  <c r="G154" i="508"/>
  <c r="G171" i="508"/>
  <c r="G139" i="508"/>
  <c r="G148" i="508"/>
  <c r="G152" i="508"/>
  <c r="G161" i="508"/>
  <c r="G160" i="508"/>
  <c r="G168" i="508"/>
  <c r="G132" i="508"/>
  <c r="G150" i="508"/>
  <c r="G175" i="508"/>
  <c r="G141" i="508"/>
  <c r="G162" i="508"/>
  <c r="G170" i="508"/>
  <c r="G178" i="508"/>
  <c r="G151" i="508"/>
  <c r="G146" i="508"/>
  <c r="G163" i="508"/>
  <c r="G135" i="508"/>
  <c r="G143" i="508"/>
  <c r="J125" i="508"/>
  <c r="J130" i="508"/>
  <c r="J158" i="508" s="1"/>
  <c r="J97" i="508"/>
  <c r="J99" i="508"/>
  <c r="E125" i="508"/>
  <c r="E130" i="508"/>
  <c r="E158" i="508" s="1"/>
  <c r="E97" i="508"/>
  <c r="E99" i="508"/>
  <c r="F125" i="508"/>
  <c r="F130" i="508"/>
  <c r="F158" i="508" s="1"/>
  <c r="F97" i="508"/>
  <c r="F99" i="508"/>
  <c r="H159" i="508"/>
  <c r="H142" i="508"/>
  <c r="H140" i="508"/>
  <c r="H138" i="508"/>
  <c r="H135" i="508"/>
  <c r="H148" i="508"/>
  <c r="H152" i="508"/>
  <c r="H179" i="508"/>
  <c r="H155" i="508"/>
  <c r="H174" i="508"/>
  <c r="H150" i="508"/>
  <c r="H132" i="508"/>
  <c r="H168" i="508"/>
  <c r="H139" i="508"/>
  <c r="H137" i="508"/>
  <c r="H151" i="508"/>
  <c r="H146" i="508"/>
  <c r="H160" i="508"/>
  <c r="H161" i="508"/>
  <c r="H162" i="508"/>
  <c r="H170" i="508"/>
  <c r="H173" i="508"/>
  <c r="H177" i="508"/>
  <c r="H143" i="508"/>
  <c r="H141" i="508"/>
  <c r="H163" i="508"/>
  <c r="H165" i="508"/>
  <c r="H167" i="508"/>
  <c r="H169" i="508"/>
  <c r="H171" i="508"/>
  <c r="H175" i="508"/>
  <c r="H182" i="508"/>
  <c r="H133" i="508"/>
  <c r="H164" i="508"/>
  <c r="H145" i="508"/>
  <c r="H149" i="508"/>
  <c r="H181" i="508"/>
  <c r="H144" i="508"/>
  <c r="H134" i="508"/>
  <c r="H176" i="508"/>
  <c r="H180" i="508"/>
  <c r="H147" i="508"/>
  <c r="H183" i="508"/>
  <c r="H136" i="508"/>
  <c r="H178" i="508"/>
  <c r="H154" i="508"/>
  <c r="H166" i="508"/>
  <c r="H153" i="508"/>
  <c r="H172" i="508"/>
  <c r="I159" i="508"/>
  <c r="I172" i="508"/>
  <c r="I152" i="508"/>
  <c r="I148" i="508"/>
  <c r="I144" i="508"/>
  <c r="I153" i="508"/>
  <c r="I149" i="508"/>
  <c r="I145" i="508"/>
  <c r="I166" i="508"/>
  <c r="I154" i="508"/>
  <c r="I168" i="508"/>
  <c r="I133" i="508"/>
  <c r="I138" i="508"/>
  <c r="I147" i="508"/>
  <c r="I151" i="508"/>
  <c r="I170" i="508"/>
  <c r="I135" i="508"/>
  <c r="I137" i="508"/>
  <c r="I139" i="508"/>
  <c r="I141" i="508"/>
  <c r="I143" i="508"/>
  <c r="I165" i="508"/>
  <c r="I182" i="508"/>
  <c r="I180" i="508"/>
  <c r="I140" i="508"/>
  <c r="I181" i="508"/>
  <c r="I155" i="508"/>
  <c r="I167" i="508"/>
  <c r="I175" i="508"/>
  <c r="I173" i="508"/>
  <c r="I174" i="508"/>
  <c r="I160" i="508"/>
  <c r="I132" i="508"/>
  <c r="I146" i="508"/>
  <c r="I150" i="508"/>
  <c r="I183" i="508"/>
  <c r="I134" i="508"/>
  <c r="I142" i="508"/>
  <c r="I177" i="508"/>
  <c r="I178" i="508"/>
  <c r="I164" i="508"/>
  <c r="I162" i="508"/>
  <c r="I161" i="508"/>
  <c r="I169" i="508"/>
  <c r="I176" i="508"/>
  <c r="I136" i="508"/>
  <c r="I163" i="508"/>
  <c r="I171" i="508"/>
  <c r="I179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184" i="508" l="1"/>
  <c r="H184" i="508"/>
  <c r="G184" i="508"/>
  <c r="K184" i="508"/>
  <c r="I184" i="508"/>
  <c r="F184" i="508"/>
  <c r="J184" i="508"/>
  <c r="H156" i="508"/>
  <c r="K184" i="506"/>
  <c r="J184" i="506"/>
  <c r="G184" i="507"/>
  <c r="I156" i="508"/>
  <c r="H202" i="508"/>
  <c r="G156" i="508"/>
  <c r="E156" i="508"/>
  <c r="J156" i="508"/>
  <c r="K156" i="508"/>
  <c r="F156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187" i="508" l="1"/>
  <c r="J202" i="508"/>
  <c r="S66" i="508"/>
  <c r="E186" i="508"/>
  <c r="E188" i="508" s="1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H203" i="508" l="1"/>
  <c r="J187" i="508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S67" i="508" l="1"/>
  <c r="J203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188" i="508" l="1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<sst xmlns="http://schemas.openxmlformats.org/spreadsheetml/2006/main" count="28759" uniqueCount="710">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</sst>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74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604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4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8BAE1A-FB7F-4840-9DDE-6A3C0125D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109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800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800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800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115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0</v>
      </c>
      <c r="I110" s="383"/>
      <c r="J110" s="53">
        <f>MAX(F30:L30,F70:L70)</f>
        <v>25</v>
      </c>
      <c r="K110" s="382">
        <v>0</v>
      </c>
      <c r="L110" s="381"/>
    </row>
    <row r="111" spans="1:12" s="101" customFormat="1" ht="17.25" x14ac:dyDescent="0.3">
      <c r="A111" s="100"/>
      <c r="B111" s="98"/>
      <c r="C111" s="43"/>
      <c r="D111" s="384" t="s">
        <v>143</v>
      </c>
      <c r="E111" s="385"/>
      <c r="F111" s="385"/>
      <c r="G111" s="386"/>
      <c r="H111" s="382">
        <f>F95</f>
        <v>0</v>
      </c>
      <c r="I111" s="383"/>
      <c r="J111" s="68">
        <f>F94</f>
        <v>800</v>
      </c>
      <c r="K111" s="382">
        <f>F95+F96</f>
        <v>800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 t="s">
        <v>78</v>
      </c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113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343"/>
      <c r="E49" s="34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345" t="s">
        <v>13</v>
      </c>
      <c r="E50" s="34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1224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1224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800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1224</v>
      </c>
      <c r="G96" s="36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364" t="s">
        <v>114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4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4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25</v>
      </c>
      <c r="I110" s="383"/>
      <c r="J110" s="53">
        <f>MAX(F30:L30,F70:L70)</f>
        <v>25</v>
      </c>
      <c r="K110" s="382">
        <v>25</v>
      </c>
      <c r="L110" s="381"/>
      <c r="N110" s="110"/>
    </row>
    <row r="111" spans="1:14" s="101" customFormat="1" ht="17.25" x14ac:dyDescent="0.3">
      <c r="A111" s="100"/>
      <c r="B111" s="98"/>
      <c r="C111" s="43"/>
      <c r="D111" s="384" t="s">
        <v>144</v>
      </c>
      <c r="E111" s="385"/>
      <c r="F111" s="385"/>
      <c r="G111" s="386"/>
      <c r="H111" s="382">
        <f>F95</f>
        <v>800</v>
      </c>
      <c r="I111" s="383"/>
      <c r="J111" s="68">
        <f>SUM(F94)</f>
        <v>1224</v>
      </c>
      <c r="K111" s="382">
        <f>F95+F96</f>
        <v>2024</v>
      </c>
      <c r="L111" s="38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 t="s">
        <v>78</v>
      </c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116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1192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1192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2024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1192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117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25</v>
      </c>
      <c r="I110" s="383"/>
      <c r="J110" s="53">
        <f>MAX(F30:L30,F70:L70)</f>
        <v>25</v>
      </c>
      <c r="K110" s="382">
        <v>25</v>
      </c>
      <c r="L110" s="381"/>
    </row>
    <row r="111" spans="1:12" s="101" customFormat="1" ht="17.25" x14ac:dyDescent="0.3">
      <c r="A111" s="100"/>
      <c r="B111" s="98"/>
      <c r="C111" s="43"/>
      <c r="D111" s="384" t="s">
        <v>145</v>
      </c>
      <c r="E111" s="385"/>
      <c r="F111" s="385"/>
      <c r="G111" s="386"/>
      <c r="H111" s="382">
        <v>2024</v>
      </c>
      <c r="I111" s="383"/>
      <c r="J111" s="68">
        <f>SUM(F94)</f>
        <v>1192</v>
      </c>
      <c r="K111" s="382">
        <f>F95+F96</f>
        <v>3216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 t="s">
        <v>78</v>
      </c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118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1184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3216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1184</v>
      </c>
      <c r="G96" s="36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364" t="s">
        <v>119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4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4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25</v>
      </c>
      <c r="I110" s="383"/>
      <c r="J110" s="53">
        <f>MAX(F30:L30,F70:L70)</f>
        <v>24</v>
      </c>
      <c r="K110" s="382">
        <v>25</v>
      </c>
      <c r="L110" s="381"/>
    </row>
    <row r="111" spans="1:14" s="101" customFormat="1" ht="17.25" x14ac:dyDescent="0.3">
      <c r="A111" s="100"/>
      <c r="B111" s="98"/>
      <c r="C111" s="43"/>
      <c r="D111" s="384" t="s">
        <v>146</v>
      </c>
      <c r="E111" s="385"/>
      <c r="F111" s="385"/>
      <c r="G111" s="386"/>
      <c r="H111" s="382">
        <f>F95</f>
        <v>3216</v>
      </c>
      <c r="I111" s="383"/>
      <c r="J111" s="68">
        <f>SUM(F94)</f>
        <v>1184</v>
      </c>
      <c r="K111" s="382">
        <f>F95+F96</f>
        <v>4400</v>
      </c>
      <c r="L111" s="38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 t="s">
        <v>147</v>
      </c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120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1352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1352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4400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1352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121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24</v>
      </c>
      <c r="I110" s="383"/>
      <c r="J110" s="53">
        <f>MAX(F30:L30,F70:L70)</f>
        <v>26</v>
      </c>
      <c r="K110" s="382">
        <v>26</v>
      </c>
      <c r="L110" s="381"/>
    </row>
    <row r="111" spans="1:12" s="101" customFormat="1" ht="17.25" x14ac:dyDescent="0.3">
      <c r="A111" s="100"/>
      <c r="B111" s="98"/>
      <c r="C111" s="43"/>
      <c r="D111" s="384" t="s">
        <v>148</v>
      </c>
      <c r="E111" s="385"/>
      <c r="F111" s="385"/>
      <c r="G111" s="386"/>
      <c r="H111" s="382">
        <f>F95</f>
        <v>4400</v>
      </c>
      <c r="I111" s="383"/>
      <c r="J111" s="68">
        <f>SUM(F94)</f>
        <v>1352</v>
      </c>
      <c r="K111" s="382">
        <f>F95+F96</f>
        <v>5752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 t="s">
        <v>78</v>
      </c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122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1352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1532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5752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1532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123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26</v>
      </c>
      <c r="I110" s="383"/>
      <c r="J110" s="53">
        <f>MAX(F30:L30,F70:L70)</f>
        <v>28</v>
      </c>
      <c r="K110" s="382">
        <v>28</v>
      </c>
      <c r="L110" s="381"/>
    </row>
    <row r="111" spans="1:12" s="101" customFormat="1" ht="17.25" x14ac:dyDescent="0.3">
      <c r="A111" s="100"/>
      <c r="B111" s="98"/>
      <c r="C111" s="43"/>
      <c r="D111" s="384" t="s">
        <v>149</v>
      </c>
      <c r="E111" s="385"/>
      <c r="F111" s="385"/>
      <c r="G111" s="386"/>
      <c r="H111" s="382">
        <f>F95</f>
        <v>5752</v>
      </c>
      <c r="I111" s="383"/>
      <c r="J111" s="68">
        <f>SUM(F94)</f>
        <v>1532</v>
      </c>
      <c r="K111" s="382">
        <f>F95+F96</f>
        <v>7284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124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1512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456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1968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7284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1968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127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28</v>
      </c>
      <c r="I110" s="383"/>
      <c r="J110" s="53">
        <f>MAX(F30:L30,F70:L70)</f>
        <v>31</v>
      </c>
      <c r="K110" s="382">
        <v>31</v>
      </c>
      <c r="L110" s="381"/>
    </row>
    <row r="111" spans="1:12" s="101" customFormat="1" ht="17.25" x14ac:dyDescent="0.3">
      <c r="A111" s="100"/>
      <c r="B111" s="98"/>
      <c r="C111" s="43"/>
      <c r="D111" s="384" t="s">
        <v>150</v>
      </c>
      <c r="E111" s="385"/>
      <c r="F111" s="385"/>
      <c r="G111" s="386"/>
      <c r="H111" s="382">
        <f>F95</f>
        <v>7284</v>
      </c>
      <c r="I111" s="383"/>
      <c r="J111" s="68">
        <f>SUM(F94)</f>
        <v>1968</v>
      </c>
      <c r="K111" s="382">
        <f>F95+F96</f>
        <v>9252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125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712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808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9252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808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126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31</v>
      </c>
      <c r="I110" s="383"/>
      <c r="J110" s="53">
        <f>MAX(F30:L30,F70:L70)</f>
        <v>29</v>
      </c>
      <c r="K110" s="382">
        <v>31</v>
      </c>
      <c r="L110" s="381"/>
    </row>
    <row r="111" spans="1:12" s="101" customFormat="1" ht="17.25" x14ac:dyDescent="0.3">
      <c r="A111" s="100"/>
      <c r="B111" s="98"/>
      <c r="C111" s="43"/>
      <c r="D111" s="384" t="s">
        <v>152</v>
      </c>
      <c r="E111" s="385"/>
      <c r="F111" s="385"/>
      <c r="G111" s="386"/>
      <c r="H111" s="382">
        <f>F95</f>
        <v>9252</v>
      </c>
      <c r="I111" s="383"/>
      <c r="J111" s="68">
        <f>SUM(F94)</f>
        <v>808</v>
      </c>
      <c r="K111" s="382">
        <f>F95+F96</f>
        <v>10060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128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1352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376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1728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10060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1728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129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31</v>
      </c>
      <c r="I110" s="383"/>
      <c r="J110" s="53">
        <f>MAX(F30:L30,F70:L70)</f>
        <v>30</v>
      </c>
      <c r="K110" s="382">
        <v>31</v>
      </c>
      <c r="L110" s="381"/>
    </row>
    <row r="111" spans="1:12" s="101" customFormat="1" ht="17.25" x14ac:dyDescent="0.3">
      <c r="A111" s="100"/>
      <c r="B111" s="98"/>
      <c r="C111" s="43"/>
      <c r="D111" s="384" t="s">
        <v>153</v>
      </c>
      <c r="E111" s="385"/>
      <c r="F111" s="385"/>
      <c r="G111" s="386"/>
      <c r="H111" s="382">
        <f>F95</f>
        <v>10060</v>
      </c>
      <c r="I111" s="383"/>
      <c r="J111" s="68">
        <f>SUM(F94)</f>
        <v>1728</v>
      </c>
      <c r="K111" s="382">
        <f>F95+F96</f>
        <v>11788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1864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420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2284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11788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2284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142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31</v>
      </c>
      <c r="I110" s="383"/>
      <c r="J110" s="53">
        <f>MAX(F30:L30,F70:L70)</f>
        <v>38</v>
      </c>
      <c r="K110" s="382">
        <v>38</v>
      </c>
      <c r="L110" s="381"/>
    </row>
    <row r="111" spans="1:12" s="101" customFormat="1" ht="17.25" x14ac:dyDescent="0.3">
      <c r="A111" s="100"/>
      <c r="B111" s="98"/>
      <c r="C111" s="43"/>
      <c r="D111" s="384" t="s">
        <v>154</v>
      </c>
      <c r="E111" s="385"/>
      <c r="F111" s="385"/>
      <c r="G111" s="386"/>
      <c r="H111" s="382">
        <f>F95</f>
        <v>11788</v>
      </c>
      <c r="I111" s="383"/>
      <c r="J111" s="68">
        <f>SUM(F94)</f>
        <v>2284</v>
      </c>
      <c r="K111" s="382">
        <f>F95+F96</f>
        <v>14072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1856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596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2452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14072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2452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155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31</v>
      </c>
      <c r="I110" s="383"/>
      <c r="J110" s="53">
        <f>MAX(F30:L30,F70:L70)</f>
        <v>39</v>
      </c>
      <c r="K110" s="382">
        <v>39</v>
      </c>
      <c r="L110" s="381"/>
    </row>
    <row r="111" spans="1:12" s="101" customFormat="1" ht="17.25" x14ac:dyDescent="0.3">
      <c r="A111" s="100"/>
      <c r="B111" s="98"/>
      <c r="C111" s="43"/>
      <c r="D111" s="384" t="s">
        <v>156</v>
      </c>
      <c r="E111" s="385"/>
      <c r="F111" s="385"/>
      <c r="G111" s="386"/>
      <c r="H111" s="382">
        <f>F95</f>
        <v>14072</v>
      </c>
      <c r="I111" s="383"/>
      <c r="J111" s="68">
        <f>SUM(F94)</f>
        <v>2452</v>
      </c>
      <c r="K111" s="382">
        <f>F95+F96</f>
        <v>16524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1584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580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2164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16524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2164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158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39</v>
      </c>
      <c r="I110" s="383"/>
      <c r="J110" s="53">
        <f>MAX(F30:L30,F70:L70)</f>
        <v>43</v>
      </c>
      <c r="K110" s="382">
        <v>43</v>
      </c>
      <c r="L110" s="381"/>
    </row>
    <row r="111" spans="1:12" s="101" customFormat="1" ht="17.25" x14ac:dyDescent="0.3">
      <c r="A111" s="100"/>
      <c r="B111" s="98"/>
      <c r="C111" s="43"/>
      <c r="D111" s="384" t="s">
        <v>157</v>
      </c>
      <c r="E111" s="385"/>
      <c r="F111" s="385"/>
      <c r="G111" s="386"/>
      <c r="H111" s="382">
        <v>16524</v>
      </c>
      <c r="I111" s="383"/>
      <c r="J111" s="68">
        <f>SUM(F94)</f>
        <v>2164</v>
      </c>
      <c r="K111" s="382">
        <f>F95+F96</f>
        <v>18688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133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2040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560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2600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18688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2600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159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43</v>
      </c>
      <c r="I110" s="383"/>
      <c r="J110" s="53">
        <f>MAX(F30:L30,F70:L70)</f>
        <v>45</v>
      </c>
      <c r="K110" s="382">
        <v>45</v>
      </c>
      <c r="L110" s="381"/>
    </row>
    <row r="111" spans="1:12" s="101" customFormat="1" ht="17.25" x14ac:dyDescent="0.3">
      <c r="A111" s="100"/>
      <c r="B111" s="98"/>
      <c r="C111" s="43"/>
      <c r="D111" s="384" t="s">
        <v>160</v>
      </c>
      <c r="E111" s="385"/>
      <c r="F111" s="385"/>
      <c r="G111" s="386"/>
      <c r="H111" s="382">
        <f>F95</f>
        <v>18688</v>
      </c>
      <c r="I111" s="383"/>
      <c r="J111" s="68">
        <f>SUM(F94)</f>
        <v>2600</v>
      </c>
      <c r="K111" s="382">
        <f>H111+J111</f>
        <v>21288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2144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620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2764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21288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2764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161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43</v>
      </c>
      <c r="I110" s="383"/>
      <c r="J110" s="53">
        <f>MAX(F30:L30,F70:L70)</f>
        <v>47</v>
      </c>
      <c r="K110" s="382">
        <v>47</v>
      </c>
      <c r="L110" s="381"/>
    </row>
    <row r="111" spans="1:12" s="101" customFormat="1" ht="17.25" x14ac:dyDescent="0.3">
      <c r="A111" s="100"/>
      <c r="B111" s="98"/>
      <c r="C111" s="43"/>
      <c r="D111" s="384" t="s">
        <v>162</v>
      </c>
      <c r="E111" s="385"/>
      <c r="F111" s="385"/>
      <c r="G111" s="386"/>
      <c r="H111" s="382">
        <f>F95</f>
        <v>21288</v>
      </c>
      <c r="I111" s="383"/>
      <c r="J111" s="68">
        <f>SUM(F94)</f>
        <v>2764</v>
      </c>
      <c r="K111" s="382">
        <f>H111+J111</f>
        <v>24052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2384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624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3008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24052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3008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163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47</v>
      </c>
      <c r="I110" s="383"/>
      <c r="J110" s="53">
        <f>MAX(F30:L30,F70:L70)</f>
        <v>49</v>
      </c>
      <c r="K110" s="382">
        <v>49</v>
      </c>
      <c r="L110" s="381"/>
    </row>
    <row r="111" spans="1:12" s="101" customFormat="1" ht="17.25" x14ac:dyDescent="0.3">
      <c r="A111" s="100"/>
      <c r="B111" s="98"/>
      <c r="C111" s="43"/>
      <c r="D111" s="384" t="s">
        <v>166</v>
      </c>
      <c r="E111" s="385"/>
      <c r="F111" s="385"/>
      <c r="G111" s="386"/>
      <c r="H111" s="382">
        <f>F95</f>
        <v>24052</v>
      </c>
      <c r="I111" s="383"/>
      <c r="J111" s="68">
        <f>SUM(F94)</f>
        <v>3008</v>
      </c>
      <c r="K111" s="382">
        <f>H111+J111</f>
        <v>27060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164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2376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656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3032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27060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3032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165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49</v>
      </c>
      <c r="I110" s="383"/>
      <c r="J110" s="53">
        <f>MAX(F30:L30,F70:L70)</f>
        <v>49</v>
      </c>
      <c r="K110" s="382">
        <v>49</v>
      </c>
      <c r="L110" s="381"/>
    </row>
    <row r="111" spans="1:12" s="101" customFormat="1" ht="17.25" x14ac:dyDescent="0.3">
      <c r="A111" s="100"/>
      <c r="B111" s="98"/>
      <c r="C111" s="43"/>
      <c r="D111" s="384" t="s">
        <v>167</v>
      </c>
      <c r="E111" s="385"/>
      <c r="F111" s="385"/>
      <c r="G111" s="386"/>
      <c r="H111" s="382">
        <f>F95</f>
        <v>27060</v>
      </c>
      <c r="I111" s="383"/>
      <c r="J111" s="68">
        <f>SUM(F94)</f>
        <v>3032</v>
      </c>
      <c r="K111" s="382">
        <f>H111+J111</f>
        <v>30092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170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3144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900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4044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30092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4044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171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49</v>
      </c>
      <c r="I110" s="383"/>
      <c r="J110" s="53">
        <f>MAX(F30:L30,F70:L70)</f>
        <v>67</v>
      </c>
      <c r="K110" s="382">
        <v>67</v>
      </c>
      <c r="L110" s="381"/>
    </row>
    <row r="111" spans="1:12" s="101" customFormat="1" ht="17.25" x14ac:dyDescent="0.3">
      <c r="A111" s="100"/>
      <c r="B111" s="98"/>
      <c r="C111" s="43"/>
      <c r="D111" s="384" t="s">
        <v>172</v>
      </c>
      <c r="E111" s="385"/>
      <c r="F111" s="385"/>
      <c r="G111" s="386"/>
      <c r="H111" s="382">
        <f>F95</f>
        <v>30092</v>
      </c>
      <c r="I111" s="383"/>
      <c r="J111" s="68">
        <f>SUM(F94)</f>
        <v>4044</v>
      </c>
      <c r="K111" s="382">
        <f>H111+J111</f>
        <v>34136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173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3248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900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4148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34136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4148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174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49</v>
      </c>
      <c r="I110" s="383"/>
      <c r="J110" s="53">
        <f>MAX(F30:L30,F70:L70)</f>
        <v>70</v>
      </c>
      <c r="K110" s="382">
        <v>70</v>
      </c>
      <c r="L110" s="381"/>
    </row>
    <row r="111" spans="1:12" s="101" customFormat="1" ht="17.25" x14ac:dyDescent="0.3">
      <c r="A111" s="100"/>
      <c r="B111" s="98"/>
      <c r="C111" s="43"/>
      <c r="D111" s="384" t="s">
        <v>175</v>
      </c>
      <c r="E111" s="385"/>
      <c r="F111" s="385"/>
      <c r="G111" s="386"/>
      <c r="H111" s="382">
        <f>F95</f>
        <v>34136</v>
      </c>
      <c r="I111" s="383"/>
      <c r="J111" s="68">
        <f>SUM(F94)</f>
        <v>4148</v>
      </c>
      <c r="K111" s="382">
        <f>H111+J111</f>
        <v>38284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176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4064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840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4904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38284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4904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178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70</v>
      </c>
      <c r="I110" s="383"/>
      <c r="J110" s="53">
        <f>MAX(F30:L30,F70:L70)</f>
        <v>94</v>
      </c>
      <c r="K110" s="382">
        <v>94</v>
      </c>
      <c r="L110" s="381"/>
    </row>
    <row r="111" spans="1:12" s="101" customFormat="1" ht="17.25" x14ac:dyDescent="0.3">
      <c r="A111" s="100"/>
      <c r="B111" s="98"/>
      <c r="C111" s="43"/>
      <c r="D111" s="384" t="s">
        <v>177</v>
      </c>
      <c r="E111" s="385"/>
      <c r="F111" s="385"/>
      <c r="G111" s="386"/>
      <c r="H111" s="382">
        <f>F95</f>
        <v>38284</v>
      </c>
      <c r="I111" s="383"/>
      <c r="J111" s="68">
        <f>SUM(F94)</f>
        <v>4904</v>
      </c>
      <c r="K111" s="382">
        <f>H111+J111</f>
        <v>43188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179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4640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844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5484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43188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5484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180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94</v>
      </c>
      <c r="I110" s="383"/>
      <c r="J110" s="53">
        <f>MAX(F30:L30,F70:L70)</f>
        <v>99</v>
      </c>
      <c r="K110" s="382">
        <v>99</v>
      </c>
      <c r="L110" s="381"/>
    </row>
    <row r="111" spans="1:12" s="101" customFormat="1" ht="17.25" x14ac:dyDescent="0.3">
      <c r="A111" s="100"/>
      <c r="B111" s="98"/>
      <c r="C111" s="43"/>
      <c r="D111" s="384" t="s">
        <v>181</v>
      </c>
      <c r="E111" s="385"/>
      <c r="F111" s="385"/>
      <c r="G111" s="386"/>
      <c r="H111" s="382">
        <f>F95</f>
        <v>43188</v>
      </c>
      <c r="I111" s="383"/>
      <c r="J111" s="68">
        <f>SUM(F94)</f>
        <v>5484</v>
      </c>
      <c r="K111" s="382">
        <f>H111+J111</f>
        <v>48672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184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4880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796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5676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48672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5676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182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99</v>
      </c>
      <c r="I110" s="383"/>
      <c r="J110" s="53">
        <f>MAX(F30:L30,F70:L70)</f>
        <v>104</v>
      </c>
      <c r="K110" s="382">
        <v>104</v>
      </c>
      <c r="L110" s="381"/>
    </row>
    <row r="111" spans="1:12" s="101" customFormat="1" ht="17.25" x14ac:dyDescent="0.3">
      <c r="A111" s="100"/>
      <c r="B111" s="98"/>
      <c r="C111" s="43"/>
      <c r="D111" s="384" t="s">
        <v>183</v>
      </c>
      <c r="E111" s="385"/>
      <c r="F111" s="385"/>
      <c r="G111" s="386"/>
      <c r="H111" s="382">
        <f>F95</f>
        <v>48672</v>
      </c>
      <c r="I111" s="383"/>
      <c r="J111" s="68">
        <f>SUM(F94)</f>
        <v>5676</v>
      </c>
      <c r="K111" s="382">
        <f>H111+J111</f>
        <v>54348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185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5912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1020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6932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54348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6932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186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104</v>
      </c>
      <c r="I110" s="383"/>
      <c r="J110" s="53">
        <f>MAX(F30:L30,F70:L70)</f>
        <v>140</v>
      </c>
      <c r="K110" s="382">
        <v>140</v>
      </c>
      <c r="L110" s="381"/>
    </row>
    <row r="111" spans="1:12" s="101" customFormat="1" ht="17.25" x14ac:dyDescent="0.3">
      <c r="A111" s="100"/>
      <c r="B111" s="98"/>
      <c r="C111" s="43"/>
      <c r="D111" s="384" t="s">
        <v>187</v>
      </c>
      <c r="E111" s="385"/>
      <c r="F111" s="385"/>
      <c r="G111" s="386"/>
      <c r="H111" s="382">
        <f>F95</f>
        <v>54348</v>
      </c>
      <c r="I111" s="383"/>
      <c r="J111" s="68">
        <f>SUM(F94)</f>
        <v>6932</v>
      </c>
      <c r="K111" s="382">
        <f>H111+J111</f>
        <v>61280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194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5504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1020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6524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61280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6524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196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140</v>
      </c>
      <c r="I110" s="383"/>
      <c r="J110" s="53">
        <f>MAX(F30:L30,F70:L70)</f>
        <v>131</v>
      </c>
      <c r="K110" s="382">
        <v>140</v>
      </c>
      <c r="L110" s="381"/>
    </row>
    <row r="111" spans="1:12" s="101" customFormat="1" ht="17.25" x14ac:dyDescent="0.3">
      <c r="A111" s="100"/>
      <c r="B111" s="98"/>
      <c r="C111" s="43"/>
      <c r="D111" s="384" t="s">
        <v>195</v>
      </c>
      <c r="E111" s="385"/>
      <c r="F111" s="385"/>
      <c r="G111" s="386"/>
      <c r="H111" s="382">
        <f>F95</f>
        <v>61280</v>
      </c>
      <c r="I111" s="383"/>
      <c r="J111" s="68">
        <f>SUM(F94)</f>
        <v>6524</v>
      </c>
      <c r="K111" s="382">
        <f>H111+J111</f>
        <v>67804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201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5720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1236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6956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67804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6956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197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131</v>
      </c>
      <c r="I110" s="383"/>
      <c r="J110" s="53">
        <f>MAX(F30:L30,F70:L70)</f>
        <v>136</v>
      </c>
      <c r="K110" s="382">
        <v>140</v>
      </c>
      <c r="L110" s="381"/>
    </row>
    <row r="111" spans="1:12" s="101" customFormat="1" ht="17.25" x14ac:dyDescent="0.3">
      <c r="A111" s="100"/>
      <c r="B111" s="98"/>
      <c r="C111" s="43"/>
      <c r="D111" s="384" t="s">
        <v>198</v>
      </c>
      <c r="E111" s="385"/>
      <c r="F111" s="385"/>
      <c r="G111" s="386"/>
      <c r="H111" s="382">
        <f>F95</f>
        <v>67804</v>
      </c>
      <c r="I111" s="383"/>
      <c r="J111" s="68">
        <f>SUM(F94)</f>
        <v>6956</v>
      </c>
      <c r="K111" s="382">
        <f>H111+J111</f>
        <v>74760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202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7000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1156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8156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74760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8156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199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136</v>
      </c>
      <c r="I110" s="383"/>
      <c r="J110" s="53">
        <f>MAX(F30:L30,F70:L70)</f>
        <v>146</v>
      </c>
      <c r="K110" s="382">
        <v>146</v>
      </c>
      <c r="L110" s="381"/>
    </row>
    <row r="111" spans="1:12" s="101" customFormat="1" ht="17.25" x14ac:dyDescent="0.3">
      <c r="A111" s="100"/>
      <c r="B111" s="98"/>
      <c r="C111" s="43"/>
      <c r="D111" s="384" t="s">
        <v>200</v>
      </c>
      <c r="E111" s="385"/>
      <c r="F111" s="385"/>
      <c r="G111" s="386"/>
      <c r="H111" s="382">
        <f>F95</f>
        <v>74760</v>
      </c>
      <c r="I111" s="383"/>
      <c r="J111" s="68">
        <f>SUM(F94)</f>
        <v>8156</v>
      </c>
      <c r="K111" s="382">
        <f>H111+J111</f>
        <v>82916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204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6936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1156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8092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82916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8092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205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146</v>
      </c>
      <c r="I110" s="383"/>
      <c r="J110" s="53">
        <f>MAX(F30:L30,F70:L70)</f>
        <v>152</v>
      </c>
      <c r="K110" s="382">
        <v>152</v>
      </c>
      <c r="L110" s="381"/>
    </row>
    <row r="111" spans="1:12" s="101" customFormat="1" ht="17.25" x14ac:dyDescent="0.3">
      <c r="A111" s="100"/>
      <c r="B111" s="98"/>
      <c r="C111" s="43"/>
      <c r="D111" s="384" t="s">
        <v>206</v>
      </c>
      <c r="E111" s="385"/>
      <c r="F111" s="385"/>
      <c r="G111" s="386"/>
      <c r="H111" s="382">
        <f>F95</f>
        <v>82916</v>
      </c>
      <c r="I111" s="383"/>
      <c r="J111" s="68">
        <f>SUM(F94)</f>
        <v>8092</v>
      </c>
      <c r="K111" s="382">
        <f>H111+J111</f>
        <v>91008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208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7232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1288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8520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91008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8520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209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152</v>
      </c>
      <c r="I110" s="383"/>
      <c r="J110" s="53">
        <f>MAX(F30:L30,F70:L70)</f>
        <v>150</v>
      </c>
      <c r="K110" s="382">
        <v>152</v>
      </c>
      <c r="L110" s="381"/>
    </row>
    <row r="111" spans="1:12" s="101" customFormat="1" ht="17.25" x14ac:dyDescent="0.3">
      <c r="A111" s="100"/>
      <c r="B111" s="98"/>
      <c r="C111" s="43"/>
      <c r="D111" s="384" t="s">
        <v>210</v>
      </c>
      <c r="E111" s="385"/>
      <c r="F111" s="385"/>
      <c r="G111" s="386"/>
      <c r="H111" s="382">
        <f>F95</f>
        <v>91008</v>
      </c>
      <c r="I111" s="383"/>
      <c r="J111" s="68">
        <f>SUM(F94)</f>
        <v>8520</v>
      </c>
      <c r="K111" s="382">
        <f>H111+J111</f>
        <v>99528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211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6568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1568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8136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99528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8136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212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150</v>
      </c>
      <c r="I110" s="383"/>
      <c r="J110" s="53">
        <f>MAX(F30:L30,F70:L70)</f>
        <v>152</v>
      </c>
      <c r="K110" s="382">
        <v>152</v>
      </c>
      <c r="L110" s="381"/>
    </row>
    <row r="111" spans="1:12" s="101" customFormat="1" ht="17.25" x14ac:dyDescent="0.3">
      <c r="A111" s="100"/>
      <c r="B111" s="98"/>
      <c r="C111" s="43"/>
      <c r="D111" s="384" t="s">
        <v>213</v>
      </c>
      <c r="E111" s="385"/>
      <c r="F111" s="385"/>
      <c r="G111" s="386"/>
      <c r="H111" s="382">
        <v>99528</v>
      </c>
      <c r="I111" s="383"/>
      <c r="J111" s="68">
        <f>SUM(F94)</f>
        <v>8136</v>
      </c>
      <c r="K111" s="382">
        <f>H111+J111</f>
        <v>107664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211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6528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7508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107664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7508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216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152</v>
      </c>
      <c r="I110" s="383"/>
      <c r="J110" s="53">
        <f>MAX(F30:L30,F70:L70)</f>
        <v>143</v>
      </c>
      <c r="K110" s="382">
        <v>152</v>
      </c>
      <c r="L110" s="381"/>
    </row>
    <row r="111" spans="1:12" s="101" customFormat="1" ht="17.25" x14ac:dyDescent="0.3">
      <c r="A111" s="100"/>
      <c r="B111" s="98"/>
      <c r="C111" s="43"/>
      <c r="D111" s="384" t="s">
        <v>217</v>
      </c>
      <c r="E111" s="385"/>
      <c r="F111" s="385"/>
      <c r="G111" s="386"/>
      <c r="H111" s="382">
        <v>107664</v>
      </c>
      <c r="I111" s="383"/>
      <c r="J111" s="68">
        <f>SUM(F94)</f>
        <v>7508</v>
      </c>
      <c r="K111" s="382">
        <f>H111+J111</f>
        <v>115172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220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7904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1728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9632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115172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9632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219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143</v>
      </c>
      <c r="I110" s="383"/>
      <c r="J110" s="53">
        <f>MAX(F30:L30,F70:L70)</f>
        <v>165</v>
      </c>
      <c r="K110" s="382">
        <v>165</v>
      </c>
      <c r="L110" s="381"/>
    </row>
    <row r="111" spans="1:12" s="101" customFormat="1" ht="17.25" x14ac:dyDescent="0.3">
      <c r="A111" s="100"/>
      <c r="B111" s="98"/>
      <c r="C111" s="43"/>
      <c r="D111" s="384" t="s">
        <v>218</v>
      </c>
      <c r="E111" s="385"/>
      <c r="F111" s="385"/>
      <c r="G111" s="386"/>
      <c r="H111" s="382">
        <v>115172</v>
      </c>
      <c r="I111" s="383"/>
      <c r="J111" s="68">
        <f>SUM(F94)</f>
        <v>9632</v>
      </c>
      <c r="K111" s="382">
        <f>H111+J111</f>
        <v>124804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221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8736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1956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10692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124804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10692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222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165</v>
      </c>
      <c r="I110" s="383"/>
      <c r="J110" s="53">
        <f>MAX(F30:L30,F70:L70)</f>
        <v>181</v>
      </c>
      <c r="K110" s="382">
        <v>181</v>
      </c>
      <c r="L110" s="381"/>
    </row>
    <row r="111" spans="1:12" s="101" customFormat="1" ht="17.25" x14ac:dyDescent="0.3">
      <c r="A111" s="100"/>
      <c r="B111" s="98"/>
      <c r="C111" s="43"/>
      <c r="D111" s="384" t="s">
        <v>223</v>
      </c>
      <c r="E111" s="385"/>
      <c r="F111" s="385"/>
      <c r="G111" s="386"/>
      <c r="H111" s="382">
        <v>124804</v>
      </c>
      <c r="I111" s="383"/>
      <c r="J111" s="68">
        <f>SUM(F94)</f>
        <v>10692</v>
      </c>
      <c r="K111" s="382">
        <f>H111+J111</f>
        <v>135496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225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8960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1644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10604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135496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10604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226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181</v>
      </c>
      <c r="I110" s="383"/>
      <c r="J110" s="53">
        <f>MAX(F30:L30,F70:L70)</f>
        <v>180</v>
      </c>
      <c r="K110" s="382">
        <v>181</v>
      </c>
      <c r="L110" s="381"/>
    </row>
    <row r="111" spans="1:12" s="101" customFormat="1" ht="17.25" x14ac:dyDescent="0.3">
      <c r="A111" s="100"/>
      <c r="B111" s="98"/>
      <c r="C111" s="43"/>
      <c r="D111" s="384" t="s">
        <v>227</v>
      </c>
      <c r="E111" s="385"/>
      <c r="F111" s="385"/>
      <c r="G111" s="386"/>
      <c r="H111" s="382">
        <v>135496</v>
      </c>
      <c r="I111" s="383"/>
      <c r="J111" s="68">
        <f>SUM(F94)</f>
        <v>10604</v>
      </c>
      <c r="K111" s="382">
        <f>H111+J111</f>
        <v>146100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228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8832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2144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10976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146100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10976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229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180</v>
      </c>
      <c r="I110" s="383"/>
      <c r="J110" s="53">
        <f>MAX(F30:L30,F70:L70)</f>
        <v>186</v>
      </c>
      <c r="K110" s="382">
        <v>186</v>
      </c>
      <c r="L110" s="381"/>
    </row>
    <row r="111" spans="1:12" s="101" customFormat="1" ht="17.25" x14ac:dyDescent="0.3">
      <c r="A111" s="100"/>
      <c r="B111" s="98"/>
      <c r="C111" s="43"/>
      <c r="D111" s="384" t="s">
        <v>230</v>
      </c>
      <c r="E111" s="385"/>
      <c r="F111" s="385"/>
      <c r="G111" s="386"/>
      <c r="H111" s="382">
        <v>146100</v>
      </c>
      <c r="I111" s="383"/>
      <c r="J111" s="68">
        <f>SUM(F94)</f>
        <v>10976</v>
      </c>
      <c r="K111" s="382">
        <f>H111+J111</f>
        <v>157076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231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8704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2144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10848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157076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10848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232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186</v>
      </c>
      <c r="I110" s="383"/>
      <c r="J110" s="53">
        <f>MAX(F30:L30,F70:L70)</f>
        <v>186</v>
      </c>
      <c r="K110" s="382">
        <v>186</v>
      </c>
      <c r="L110" s="381"/>
    </row>
    <row r="111" spans="1:12" s="101" customFormat="1" ht="17.25" x14ac:dyDescent="0.3">
      <c r="A111" s="100"/>
      <c r="B111" s="98"/>
      <c r="C111" s="43"/>
      <c r="D111" s="384" t="s">
        <v>233</v>
      </c>
      <c r="E111" s="385"/>
      <c r="F111" s="385"/>
      <c r="G111" s="386"/>
      <c r="H111" s="382">
        <v>157076</v>
      </c>
      <c r="I111" s="383"/>
      <c r="J111" s="68">
        <f>SUM(F94)</f>
        <v>10848</v>
      </c>
      <c r="K111" s="382">
        <f>H111+J111</f>
        <v>167924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234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8488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2716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11204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167924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11204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235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186</v>
      </c>
      <c r="I110" s="383"/>
      <c r="J110" s="53">
        <f>MAX(F30:L30,F70:L70)</f>
        <v>186</v>
      </c>
      <c r="K110" s="382">
        <v>186</v>
      </c>
      <c r="L110" s="381"/>
    </row>
    <row r="111" spans="1:12" s="101" customFormat="1" ht="17.25" x14ac:dyDescent="0.3">
      <c r="A111" s="100"/>
      <c r="B111" s="98"/>
      <c r="C111" s="43"/>
      <c r="D111" s="384" t="s">
        <v>236</v>
      </c>
      <c r="E111" s="385"/>
      <c r="F111" s="385"/>
      <c r="G111" s="386"/>
      <c r="H111" s="382">
        <v>167924</v>
      </c>
      <c r="I111" s="383"/>
      <c r="J111" s="68">
        <f>SUM(F94)</f>
        <v>11204</v>
      </c>
      <c r="K111" s="382">
        <f>H111+J111</f>
        <v>179128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237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7920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2916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10836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179128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10836</v>
      </c>
      <c r="G96" s="36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364" t="s">
        <v>238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4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4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186</v>
      </c>
      <c r="I110" s="383"/>
      <c r="J110" s="53">
        <f>MAX(F30:L30,F70:L70)</f>
        <v>166</v>
      </c>
      <c r="K110" s="382">
        <v>186</v>
      </c>
      <c r="L110" s="381"/>
    </row>
    <row r="111" spans="1:14" s="101" customFormat="1" ht="17.25" x14ac:dyDescent="0.3">
      <c r="A111" s="100"/>
      <c r="B111" s="98"/>
      <c r="C111" s="43"/>
      <c r="D111" s="384" t="s">
        <v>239</v>
      </c>
      <c r="E111" s="385"/>
      <c r="F111" s="385"/>
      <c r="G111" s="386"/>
      <c r="H111" s="382">
        <v>179128</v>
      </c>
      <c r="I111" s="383"/>
      <c r="J111" s="68">
        <f>SUM(F94)</f>
        <v>10836</v>
      </c>
      <c r="K111" s="382">
        <f>H111+J111</f>
        <v>189964</v>
      </c>
      <c r="L111" s="38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240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7288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2780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10068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189964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10068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241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166</v>
      </c>
      <c r="I110" s="383"/>
      <c r="J110" s="53">
        <f>MAX(F30:L30,F70:L70)</f>
        <v>168</v>
      </c>
      <c r="K110" s="382">
        <v>186</v>
      </c>
      <c r="L110" s="381"/>
    </row>
    <row r="111" spans="1:12" s="101" customFormat="1" ht="17.25" x14ac:dyDescent="0.3">
      <c r="A111" s="100"/>
      <c r="B111" s="98"/>
      <c r="C111" s="43"/>
      <c r="D111" s="384" t="s">
        <v>242</v>
      </c>
      <c r="E111" s="385"/>
      <c r="F111" s="385"/>
      <c r="G111" s="386"/>
      <c r="H111" s="382">
        <v>189964</v>
      </c>
      <c r="I111" s="383"/>
      <c r="J111" s="68">
        <f>SUM(F94)</f>
        <v>10068</v>
      </c>
      <c r="K111" s="382">
        <f>H111+J111</f>
        <v>200032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244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3152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2780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5932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200032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5932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245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168</v>
      </c>
      <c r="I110" s="383"/>
      <c r="J110" s="53">
        <f>MAX(F30:L30,F70:L70)</f>
        <v>133</v>
      </c>
      <c r="K110" s="382">
        <v>186</v>
      </c>
      <c r="L110" s="381"/>
    </row>
    <row r="111" spans="1:12" s="101" customFormat="1" ht="17.25" x14ac:dyDescent="0.3">
      <c r="A111" s="100"/>
      <c r="B111" s="98"/>
      <c r="C111" s="43"/>
      <c r="D111" s="384" t="s">
        <v>246</v>
      </c>
      <c r="E111" s="385"/>
      <c r="F111" s="385"/>
      <c r="G111" s="386"/>
      <c r="H111" s="382">
        <v>200032</v>
      </c>
      <c r="I111" s="383"/>
      <c r="J111" s="68">
        <f>SUM(F94)</f>
        <v>5932</v>
      </c>
      <c r="K111" s="382">
        <f>H111+J111</f>
        <v>205964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247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8504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2780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11284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205964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11284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248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133</v>
      </c>
      <c r="I110" s="383"/>
      <c r="J110" s="53">
        <f>MAX(F30:L30,F70:L70)</f>
        <v>203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249</v>
      </c>
      <c r="E111" s="385"/>
      <c r="F111" s="385"/>
      <c r="G111" s="386"/>
      <c r="H111" s="382">
        <v>205964</v>
      </c>
      <c r="I111" s="383"/>
      <c r="J111" s="68">
        <f>SUM(F94)</f>
        <v>11284</v>
      </c>
      <c r="K111" s="382">
        <f>H111+J111</f>
        <v>217248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250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/>
      <c r="E47" s="34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/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/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8824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2756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11580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217248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11580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251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203</v>
      </c>
      <c r="I110" s="383"/>
      <c r="J110" s="53">
        <f>MAX(F30:L30,F70:L70)</f>
        <v>178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252</v>
      </c>
      <c r="E111" s="385"/>
      <c r="F111" s="385"/>
      <c r="G111" s="386"/>
      <c r="H111" s="382">
        <v>217248</v>
      </c>
      <c r="I111" s="383"/>
      <c r="J111" s="68">
        <f>SUM(F94)</f>
        <v>11580</v>
      </c>
      <c r="K111" s="382">
        <f>H111+J111</f>
        <v>228828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255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/>
      <c r="E47" s="34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/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/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8880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2684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11564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228828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11564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256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178</v>
      </c>
      <c r="I110" s="383"/>
      <c r="J110" s="53">
        <f>MAX(F30:L30,F70:L70)</f>
        <v>186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257</v>
      </c>
      <c r="E111" s="385"/>
      <c r="F111" s="385"/>
      <c r="G111" s="386"/>
      <c r="H111" s="382">
        <v>228828</v>
      </c>
      <c r="I111" s="383"/>
      <c r="J111" s="68">
        <f>SUM(F94)</f>
        <v>11564</v>
      </c>
      <c r="K111" s="382">
        <f>H111+J111</f>
        <v>240392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258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7304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9460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240392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9460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260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186</v>
      </c>
      <c r="I110" s="383"/>
      <c r="J110" s="53">
        <f>MAX(F30:L30,F70:L70)</f>
        <v>177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261</v>
      </c>
      <c r="E111" s="385"/>
      <c r="F111" s="385"/>
      <c r="G111" s="386"/>
      <c r="H111" s="382">
        <v>240392</v>
      </c>
      <c r="I111" s="383"/>
      <c r="J111" s="68">
        <f>SUM(F94)</f>
        <v>9460</v>
      </c>
      <c r="K111" s="382">
        <f>H111+J111</f>
        <v>249852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262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8408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2676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11084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249852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11084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263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177</v>
      </c>
      <c r="I110" s="383"/>
      <c r="J110" s="53">
        <f>MAX(F30:L30,F70:L70)</f>
        <v>171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264</v>
      </c>
      <c r="E111" s="385"/>
      <c r="F111" s="385"/>
      <c r="G111" s="386"/>
      <c r="H111" s="382">
        <v>249852</v>
      </c>
      <c r="I111" s="383"/>
      <c r="J111" s="68">
        <f>SUM(F94)</f>
        <v>11084</v>
      </c>
      <c r="K111" s="382">
        <f>H111+J111</f>
        <v>260936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265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8592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2676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11268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260936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11268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266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171</v>
      </c>
      <c r="I110" s="383"/>
      <c r="J110" s="53">
        <f>MAX(F30:L30,F70:L70)</f>
        <v>171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267</v>
      </c>
      <c r="E111" s="385"/>
      <c r="F111" s="385"/>
      <c r="G111" s="386"/>
      <c r="H111" s="382">
        <v>260936</v>
      </c>
      <c r="I111" s="383"/>
      <c r="J111" s="68">
        <f>SUM(F94)</f>
        <v>11268</v>
      </c>
      <c r="K111" s="382">
        <f>H111+J111</f>
        <v>272204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268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6304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1712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8016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272204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8016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269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171</v>
      </c>
      <c r="I110" s="383"/>
      <c r="J110" s="53">
        <f>MAX(F30:L30,F70:L70)</f>
        <v>165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271</v>
      </c>
      <c r="E111" s="385"/>
      <c r="F111" s="385"/>
      <c r="G111" s="386"/>
      <c r="H111" s="382">
        <v>272204</v>
      </c>
      <c r="I111" s="383"/>
      <c r="J111" s="68">
        <f>SUM(F94)</f>
        <v>8016</v>
      </c>
      <c r="K111" s="382">
        <f>H111+J111</f>
        <v>280220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270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1088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1088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280220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1088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273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165</v>
      </c>
      <c r="I110" s="383"/>
      <c r="J110" s="53">
        <f>MAX(F30:L30,F70:L70)</f>
        <v>40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272</v>
      </c>
      <c r="E111" s="385"/>
      <c r="F111" s="385"/>
      <c r="G111" s="386"/>
      <c r="H111" s="382">
        <v>280220</v>
      </c>
      <c r="I111" s="383"/>
      <c r="J111" s="68">
        <f>SUM(F94)</f>
        <v>1088</v>
      </c>
      <c r="K111" s="382">
        <f>H111+J111</f>
        <v>281308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295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4168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4168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281308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4168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274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40</v>
      </c>
      <c r="I110" s="383"/>
      <c r="J110" s="53">
        <f>MAX(F30:L30,F70:L70)</f>
        <v>114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275</v>
      </c>
      <c r="E111" s="385"/>
      <c r="F111" s="385"/>
      <c r="G111" s="386"/>
      <c r="H111" s="382">
        <v>281308</v>
      </c>
      <c r="I111" s="383"/>
      <c r="J111" s="68">
        <f>SUM(F94)</f>
        <v>4168</v>
      </c>
      <c r="K111" s="382">
        <f>H111+J111</f>
        <v>285476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388"/>
      <c r="F117" s="38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14" t="s">
        <v>108</v>
      </c>
      <c r="D154" s="414"/>
      <c r="E154" s="414"/>
      <c r="F154" s="41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296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8504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1784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10288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285476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10288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276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114</v>
      </c>
      <c r="I110" s="383"/>
      <c r="J110" s="53">
        <f>MAX(F30:L30,F70:L70)</f>
        <v>181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277</v>
      </c>
      <c r="E111" s="385"/>
      <c r="F111" s="385"/>
      <c r="G111" s="386"/>
      <c r="H111" s="382">
        <v>285476</v>
      </c>
      <c r="I111" s="383"/>
      <c r="J111" s="68">
        <f>SUM(F94)</f>
        <v>10288</v>
      </c>
      <c r="K111" s="382">
        <f>H111+J111</f>
        <v>295764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14" t="s">
        <v>99</v>
      </c>
      <c r="D155" s="414"/>
      <c r="E155" s="414"/>
      <c r="F155" s="41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297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8856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2104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10960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295764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10960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279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181</v>
      </c>
      <c r="I110" s="383"/>
      <c r="J110" s="53">
        <f>MAX(F30:L30,F70:L70)</f>
        <v>179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278</v>
      </c>
      <c r="E111" s="385"/>
      <c r="F111" s="385"/>
      <c r="G111" s="386"/>
      <c r="H111" s="382">
        <v>295764</v>
      </c>
      <c r="I111" s="383"/>
      <c r="J111" s="68">
        <f>SUM(F94)</f>
        <v>10960</v>
      </c>
      <c r="K111" s="382">
        <f>H111+J111</f>
        <v>306724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388"/>
      <c r="F117" s="38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298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8824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11004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306724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11004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280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179</v>
      </c>
      <c r="I110" s="383"/>
      <c r="J110" s="53">
        <f>MAX(F30:L30,F70:L70)</f>
        <v>184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281</v>
      </c>
      <c r="E111" s="385"/>
      <c r="F111" s="385"/>
      <c r="G111" s="386"/>
      <c r="H111" s="382">
        <v>306724</v>
      </c>
      <c r="I111" s="383"/>
      <c r="J111" s="68">
        <f>SUM(F94)</f>
        <v>11004</v>
      </c>
      <c r="K111" s="382">
        <f>H111+J111</f>
        <v>317728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14" t="s">
        <v>108</v>
      </c>
      <c r="D155" s="414"/>
      <c r="E155" s="414"/>
      <c r="F155" s="41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299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8968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11148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317728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11148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283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184</v>
      </c>
      <c r="I110" s="383"/>
      <c r="J110" s="53">
        <f>MAX(F30:L30,F70:L70)</f>
        <v>183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284</v>
      </c>
      <c r="E111" s="385"/>
      <c r="F111" s="385"/>
      <c r="G111" s="386"/>
      <c r="H111" s="382">
        <v>317728</v>
      </c>
      <c r="I111" s="383"/>
      <c r="J111" s="68">
        <f>SUM(F94)</f>
        <v>11148</v>
      </c>
      <c r="K111" s="382">
        <f>H111+J111</f>
        <v>328876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14" t="s">
        <v>108</v>
      </c>
      <c r="D155" s="414"/>
      <c r="E155" s="414"/>
      <c r="F155" s="41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6616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2032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8648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328876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8648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286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183</v>
      </c>
      <c r="I110" s="383"/>
      <c r="J110" s="53">
        <f>MAX(F30:L30,F70:L70)</f>
        <v>199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287</v>
      </c>
      <c r="E111" s="385"/>
      <c r="F111" s="385"/>
      <c r="G111" s="386"/>
      <c r="H111" s="382">
        <v>328876</v>
      </c>
      <c r="I111" s="383"/>
      <c r="J111" s="68">
        <f>SUM(F94)</f>
        <v>8648</v>
      </c>
      <c r="K111" s="382">
        <f>H111+J111</f>
        <v>337524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285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8784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2564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11348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337524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11348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286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199</v>
      </c>
      <c r="I110" s="383"/>
      <c r="J110" s="53">
        <f>MAX(F30:L30,F70:L70)</f>
        <v>202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287</v>
      </c>
      <c r="E111" s="385"/>
      <c r="F111" s="385"/>
      <c r="G111" s="386"/>
      <c r="H111" s="382">
        <v>337524</v>
      </c>
      <c r="I111" s="383"/>
      <c r="J111" s="68">
        <f>SUM(F94)</f>
        <v>11348</v>
      </c>
      <c r="K111" s="382">
        <f>H111+J111</f>
        <v>348872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99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15" t="s">
        <v>100</v>
      </c>
      <c r="D156" s="415"/>
      <c r="E156" s="415"/>
      <c r="F156" s="415"/>
      <c r="G156" s="415"/>
      <c r="H156" s="41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9144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2564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11708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348872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11708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290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202</v>
      </c>
      <c r="I110" s="383"/>
      <c r="J110" s="53">
        <f>MAX(F30:L30,F70:L70)</f>
        <v>213</v>
      </c>
      <c r="K110" s="382">
        <v>213</v>
      </c>
      <c r="L110" s="381"/>
    </row>
    <row r="111" spans="1:12" s="101" customFormat="1" ht="17.25" x14ac:dyDescent="0.3">
      <c r="A111" s="100"/>
      <c r="B111" s="98"/>
      <c r="C111" s="43"/>
      <c r="D111" s="384" t="s">
        <v>291</v>
      </c>
      <c r="E111" s="385"/>
      <c r="F111" s="385"/>
      <c r="G111" s="386"/>
      <c r="H111" s="382">
        <v>348872</v>
      </c>
      <c r="I111" s="383"/>
      <c r="J111" s="68">
        <f>SUM(F94)</f>
        <v>11708</v>
      </c>
      <c r="K111" s="382">
        <f>H111+J111</f>
        <v>360580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14" t="s">
        <v>99</v>
      </c>
      <c r="D156" s="414"/>
      <c r="E156" s="414"/>
      <c r="F156" s="41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8672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2612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11284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360580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11284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293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202</v>
      </c>
      <c r="I110" s="383"/>
      <c r="J110" s="53">
        <f>MAX(F30:L30,F70:L70)</f>
        <v>209</v>
      </c>
      <c r="K110" s="382">
        <v>213</v>
      </c>
      <c r="L110" s="381"/>
    </row>
    <row r="111" spans="1:12" s="101" customFormat="1" ht="17.25" x14ac:dyDescent="0.3">
      <c r="A111" s="100"/>
      <c r="B111" s="98"/>
      <c r="C111" s="43"/>
      <c r="D111" s="384" t="s">
        <v>294</v>
      </c>
      <c r="E111" s="385"/>
      <c r="F111" s="385"/>
      <c r="G111" s="386"/>
      <c r="H111" s="382">
        <v>360580</v>
      </c>
      <c r="I111" s="383"/>
      <c r="J111" s="68">
        <f>SUM(F94)</f>
        <v>11284</v>
      </c>
      <c r="K111" s="382">
        <f>H111+J111</f>
        <v>371864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99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303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9920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1188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11108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371864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11108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308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209</v>
      </c>
      <c r="I110" s="383"/>
      <c r="J110" s="53">
        <f>MAX(F30:L30,F70:L70)</f>
        <v>203</v>
      </c>
      <c r="K110" s="382">
        <v>213</v>
      </c>
      <c r="L110" s="381"/>
    </row>
    <row r="111" spans="1:12" s="101" customFormat="1" ht="17.25" x14ac:dyDescent="0.3">
      <c r="A111" s="100"/>
      <c r="B111" s="98"/>
      <c r="C111" s="43"/>
      <c r="D111" s="384" t="s">
        <v>307</v>
      </c>
      <c r="E111" s="385"/>
      <c r="F111" s="385"/>
      <c r="G111" s="386"/>
      <c r="H111" s="382">
        <v>371864</v>
      </c>
      <c r="I111" s="383"/>
      <c r="J111" s="68">
        <f>SUM(F94)</f>
        <v>11108</v>
      </c>
      <c r="K111" s="382">
        <f>H111+J111</f>
        <v>382972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388" t="s">
        <v>62</v>
      </c>
      <c r="D151" s="388"/>
      <c r="E151" s="388"/>
      <c r="F151" s="38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06" t="s">
        <v>99</v>
      </c>
      <c r="D153" s="406"/>
      <c r="E153" s="406"/>
      <c r="F153" s="40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07" t="s">
        <v>100</v>
      </c>
      <c r="D154" s="407"/>
      <c r="E154" s="407"/>
      <c r="F154" s="407"/>
      <c r="G154" s="407"/>
      <c r="H154" s="40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10680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3788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14468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382972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14468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306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203</v>
      </c>
      <c r="I110" s="383"/>
      <c r="J110" s="53">
        <f>MAX(F30:L30,F70:L70)</f>
        <v>228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305</v>
      </c>
      <c r="E111" s="385"/>
      <c r="F111" s="385"/>
      <c r="G111" s="386"/>
      <c r="H111" s="382">
        <v>382972</v>
      </c>
      <c r="I111" s="383"/>
      <c r="J111" s="68">
        <f>SUM(F94)</f>
        <v>14468</v>
      </c>
      <c r="K111" s="382">
        <f>H111+J111</f>
        <v>397440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10328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3424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13752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397184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13752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310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228</v>
      </c>
      <c r="I110" s="383"/>
      <c r="J110" s="53">
        <f>MAX(F30:L30,F70:L70)</f>
        <v>215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311</v>
      </c>
      <c r="E111" s="385"/>
      <c r="F111" s="385"/>
      <c r="G111" s="386"/>
      <c r="H111" s="382">
        <v>397184</v>
      </c>
      <c r="I111" s="383"/>
      <c r="J111" s="68">
        <f>SUM(F94)</f>
        <v>13752</v>
      </c>
      <c r="K111" s="382">
        <f>H111+J111</f>
        <v>410936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312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4264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4264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410936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4264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313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215</v>
      </c>
      <c r="I110" s="383"/>
      <c r="J110" s="53">
        <f>MAX(F30:L30,F70:L70)</f>
        <v>215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314</v>
      </c>
      <c r="E111" s="385"/>
      <c r="F111" s="385"/>
      <c r="G111" s="386"/>
      <c r="H111" s="382">
        <v>410936</v>
      </c>
      <c r="I111" s="383"/>
      <c r="J111" s="68">
        <f>SUM(F94)</f>
        <v>4264</v>
      </c>
      <c r="K111" s="382">
        <f>H111+J111</f>
        <v>415200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319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8816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544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9360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415200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9360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317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215</v>
      </c>
      <c r="I110" s="383"/>
      <c r="J110" s="53">
        <f>MAX(F30:L30,F70:L70)</f>
        <v>190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318</v>
      </c>
      <c r="E111" s="385"/>
      <c r="F111" s="385"/>
      <c r="G111" s="386"/>
      <c r="H111" s="382">
        <v>415200</v>
      </c>
      <c r="I111" s="383"/>
      <c r="J111" s="68">
        <f>SUM(F94)</f>
        <v>9360</v>
      </c>
      <c r="K111" s="382">
        <f>H111+J111</f>
        <v>424560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323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6864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532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7396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424560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7396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321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190</v>
      </c>
      <c r="I110" s="383"/>
      <c r="J110" s="53">
        <f>MAX(F30:L30,F70:L70)</f>
        <v>196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322</v>
      </c>
      <c r="E111" s="385"/>
      <c r="F111" s="385"/>
      <c r="G111" s="386"/>
      <c r="H111" s="382">
        <v>424560</v>
      </c>
      <c r="I111" s="383"/>
      <c r="J111" s="68">
        <f>SUM(F94)</f>
        <v>7396</v>
      </c>
      <c r="K111" s="382">
        <f>H111+J111</f>
        <v>431956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326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9640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958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10598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431956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10598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325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196</v>
      </c>
      <c r="I110" s="383"/>
      <c r="J110" s="53">
        <f>MAX(F30:L30,F70:L70)</f>
        <v>207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324</v>
      </c>
      <c r="E111" s="385"/>
      <c r="F111" s="385"/>
      <c r="G111" s="386"/>
      <c r="H111" s="382">
        <v>431956</v>
      </c>
      <c r="I111" s="383"/>
      <c r="J111" s="68">
        <f>SUM(F94)</f>
        <v>10598</v>
      </c>
      <c r="K111" s="382">
        <f>H111+J111</f>
        <v>442554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329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8968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904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9872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442554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9872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327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207</v>
      </c>
      <c r="I110" s="383"/>
      <c r="J110" s="53">
        <f>MAX(F30:L30,F70:L70)</f>
        <v>196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328</v>
      </c>
      <c r="E111" s="385"/>
      <c r="F111" s="385"/>
      <c r="G111" s="386"/>
      <c r="H111" s="382">
        <v>442554</v>
      </c>
      <c r="I111" s="383"/>
      <c r="J111" s="68">
        <f>SUM(F94)</f>
        <v>9872</v>
      </c>
      <c r="K111" s="382">
        <f>H111+J111</f>
        <v>452426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332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7088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668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7756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452426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7756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330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196</v>
      </c>
      <c r="I110" s="383"/>
      <c r="J110" s="53">
        <f>MAX(F30:L30,F70:L70)</f>
        <v>184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331</v>
      </c>
      <c r="E111" s="385"/>
      <c r="F111" s="385"/>
      <c r="G111" s="386"/>
      <c r="H111" s="382">
        <v>452426</v>
      </c>
      <c r="I111" s="383"/>
      <c r="J111" s="68">
        <f>SUM(F94)</f>
        <v>7756</v>
      </c>
      <c r="K111" s="382">
        <f>H111+J111</f>
        <v>460182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335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8272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904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9176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460182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9176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333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184</v>
      </c>
      <c r="I110" s="383"/>
      <c r="J110" s="53">
        <f>MAX(F30:L30,F70:L70)</f>
        <v>172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334</v>
      </c>
      <c r="E111" s="385"/>
      <c r="F111" s="385"/>
      <c r="G111" s="386"/>
      <c r="H111" s="382">
        <v>460182</v>
      </c>
      <c r="I111" s="383"/>
      <c r="J111" s="68">
        <f>SUM(F94)</f>
        <v>9176</v>
      </c>
      <c r="K111" s="382">
        <f>H111+J111</f>
        <v>469358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338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8472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954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9426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469358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9426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336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172</v>
      </c>
      <c r="I110" s="383"/>
      <c r="J110" s="53">
        <f>MAX(F30:L30,F70:L70)</f>
        <v>172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337</v>
      </c>
      <c r="E111" s="385"/>
      <c r="F111" s="385"/>
      <c r="G111" s="386"/>
      <c r="H111" s="382">
        <v>469358</v>
      </c>
      <c r="I111" s="383"/>
      <c r="J111" s="68">
        <f>SUM(F94)</f>
        <v>9426</v>
      </c>
      <c r="K111" s="382">
        <f>H111+J111</f>
        <v>478784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342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341</v>
      </c>
      <c r="E26" s="34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341</v>
      </c>
      <c r="E46" s="34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341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341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7792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852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8644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478784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8644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340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172</v>
      </c>
      <c r="I110" s="383"/>
      <c r="J110" s="53">
        <f>MAX(F30:L30,F70:L70)</f>
        <v>178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339</v>
      </c>
      <c r="E111" s="385"/>
      <c r="F111" s="385"/>
      <c r="G111" s="386"/>
      <c r="H111" s="382">
        <v>478784</v>
      </c>
      <c r="I111" s="383"/>
      <c r="J111" s="68">
        <f>SUM(F94)</f>
        <v>8644</v>
      </c>
      <c r="K111" s="382">
        <f>H111+J111</f>
        <v>487428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345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341</v>
      </c>
      <c r="E26" s="34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341</v>
      </c>
      <c r="E46" s="34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341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341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8120</v>
      </c>
      <c r="G92" s="35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852</v>
      </c>
      <c r="G93" s="35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8972</v>
      </c>
      <c r="G94" s="35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487428</v>
      </c>
      <c r="G95" s="36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8972</v>
      </c>
      <c r="G96" s="36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364" t="s">
        <v>343</v>
      </c>
      <c r="C98" s="364"/>
      <c r="D98" s="364"/>
      <c r="E98" s="364"/>
      <c r="F98" s="364"/>
      <c r="G98" s="36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178</v>
      </c>
      <c r="I110" s="383"/>
      <c r="J110" s="53">
        <f>MAX(F30:L30,F70:L70)</f>
        <v>170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344</v>
      </c>
      <c r="E111" s="385"/>
      <c r="F111" s="385"/>
      <c r="G111" s="386"/>
      <c r="H111" s="382">
        <v>487428</v>
      </c>
      <c r="I111" s="383"/>
      <c r="J111" s="68">
        <f>SUM(F94)</f>
        <v>8972</v>
      </c>
      <c r="K111" s="420">
        <f>H111+J111</f>
        <v>496400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422"/>
      <c r="L113" s="42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416" t="s">
        <v>42</v>
      </c>
      <c r="L145" s="417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418"/>
      <c r="L146" s="41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388" t="s">
        <v>62</v>
      </c>
      <c r="D151" s="388"/>
      <c r="E151" s="388"/>
      <c r="F151" s="38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06" t="s">
        <v>99</v>
      </c>
      <c r="D153" s="406"/>
      <c r="E153" s="406"/>
      <c r="F153" s="40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07" t="s">
        <v>100</v>
      </c>
      <c r="D154" s="407"/>
      <c r="E154" s="407"/>
      <c r="F154" s="407"/>
      <c r="G154" s="407"/>
      <c r="H154" s="40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346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243</v>
      </c>
      <c r="E24" s="34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253</v>
      </c>
      <c r="E25" s="34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259</v>
      </c>
      <c r="E27" s="34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289</v>
      </c>
      <c r="E28" s="34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243</v>
      </c>
      <c r="E44" s="34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253</v>
      </c>
      <c r="E45" s="34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259</v>
      </c>
      <c r="E47" s="34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288</v>
      </c>
      <c r="E48" s="34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253</v>
      </c>
      <c r="E65" s="34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259</v>
      </c>
      <c r="E67" s="34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288</v>
      </c>
      <c r="E68" s="34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253</v>
      </c>
      <c r="E84" s="34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259</v>
      </c>
      <c r="E86" s="34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288</v>
      </c>
      <c r="E87" s="34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8248</v>
      </c>
      <c r="G92" s="36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0</v>
      </c>
      <c r="G93" s="36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8248</v>
      </c>
      <c r="G94" s="36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496400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8248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343</v>
      </c>
      <c r="C98" s="432"/>
      <c r="D98" s="432"/>
      <c r="E98" s="432"/>
      <c r="F98" s="432"/>
      <c r="G98" s="43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170</v>
      </c>
      <c r="I110" s="383"/>
      <c r="J110" s="53">
        <f>MAX(F30:L30,F70:L70)</f>
        <v>174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344</v>
      </c>
      <c r="E111" s="385"/>
      <c r="F111" s="385"/>
      <c r="G111" s="386"/>
      <c r="H111" s="382">
        <v>496400</v>
      </c>
      <c r="I111" s="383"/>
      <c r="J111" s="68">
        <f>SUM(F94)</f>
        <v>8248</v>
      </c>
      <c r="K111" s="382">
        <f>H111+J111</f>
        <v>504648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341" t="s">
        <v>0</v>
      </c>
      <c r="I139" s="342"/>
      <c r="J139" s="341" t="s">
        <v>42</v>
      </c>
      <c r="K139" s="342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393"/>
      <c r="I140" s="394"/>
      <c r="J140" s="393"/>
      <c r="K140" s="39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347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243</v>
      </c>
      <c r="E24" s="34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253</v>
      </c>
      <c r="E25" s="34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259</v>
      </c>
      <c r="E27" s="34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289</v>
      </c>
      <c r="E28" s="34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243</v>
      </c>
      <c r="E44" s="34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253</v>
      </c>
      <c r="E45" s="34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259</v>
      </c>
      <c r="E47" s="34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288</v>
      </c>
      <c r="E48" s="34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253</v>
      </c>
      <c r="E65" s="34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259</v>
      </c>
      <c r="E67" s="34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288</v>
      </c>
      <c r="E68" s="34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253</v>
      </c>
      <c r="E84" s="34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259</v>
      </c>
      <c r="E86" s="34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288</v>
      </c>
      <c r="E87" s="34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6832</v>
      </c>
      <c r="G92" s="36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674</v>
      </c>
      <c r="G93" s="36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7506</v>
      </c>
      <c r="G94" s="36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504648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7506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348</v>
      </c>
      <c r="C98" s="432"/>
      <c r="D98" s="432"/>
      <c r="E98" s="432"/>
      <c r="F98" s="432"/>
      <c r="G98" s="43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174</v>
      </c>
      <c r="I110" s="383"/>
      <c r="J110" s="53">
        <f>MAX(F30:L30,F70:L70)</f>
        <v>161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349</v>
      </c>
      <c r="E111" s="385"/>
      <c r="F111" s="385"/>
      <c r="G111" s="386"/>
      <c r="H111" s="382">
        <v>504648</v>
      </c>
      <c r="I111" s="383"/>
      <c r="J111" s="68">
        <f>SUM(F94)</f>
        <v>7506</v>
      </c>
      <c r="K111" s="382">
        <f>H111+J111</f>
        <v>512154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341" t="s">
        <v>0</v>
      </c>
      <c r="I139" s="342"/>
      <c r="J139" s="341" t="s">
        <v>42</v>
      </c>
      <c r="K139" s="342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393"/>
      <c r="I140" s="394"/>
      <c r="J140" s="393"/>
      <c r="K140" s="39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350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243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253</v>
      </c>
      <c r="E25" s="34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348" t="s">
        <v>259</v>
      </c>
      <c r="E27" s="34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289</v>
      </c>
      <c r="E28" s="34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243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253</v>
      </c>
      <c r="E45" s="34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348" t="s">
        <v>259</v>
      </c>
      <c r="E47" s="34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288</v>
      </c>
      <c r="E48" s="34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259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288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259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288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6584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716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7300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512154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7300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352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161</v>
      </c>
      <c r="I110" s="421"/>
      <c r="J110" s="53">
        <f>MAX(F30:L30,F70:L70)</f>
        <v>165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351</v>
      </c>
      <c r="E111" s="385"/>
      <c r="F111" s="385"/>
      <c r="G111" s="386"/>
      <c r="H111" s="420">
        <v>512154</v>
      </c>
      <c r="I111" s="421"/>
      <c r="J111" s="68">
        <f>SUM(F94)</f>
        <v>7300</v>
      </c>
      <c r="K111" s="420">
        <f>H111+J111</f>
        <v>519454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353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243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253</v>
      </c>
      <c r="E25" s="34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348" t="s">
        <v>259</v>
      </c>
      <c r="E27" s="34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289</v>
      </c>
      <c r="E28" s="34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243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253</v>
      </c>
      <c r="E45" s="34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348" t="s">
        <v>259</v>
      </c>
      <c r="E47" s="34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288</v>
      </c>
      <c r="E48" s="34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259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288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259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288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8264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766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9030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519454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9030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354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161</v>
      </c>
      <c r="I110" s="421"/>
      <c r="J110" s="53">
        <f>MAX(F30:L30,F70:L70)</f>
        <v>177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355</v>
      </c>
      <c r="E111" s="385"/>
      <c r="F111" s="385"/>
      <c r="G111" s="386"/>
      <c r="H111" s="420">
        <v>519454</v>
      </c>
      <c r="I111" s="421"/>
      <c r="J111" s="68">
        <f>SUM(F94)</f>
        <v>9030</v>
      </c>
      <c r="K111" s="420">
        <f>H111+J111</f>
        <v>528484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356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7856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534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8390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528484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8390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358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161</v>
      </c>
      <c r="I110" s="421"/>
      <c r="J110" s="53">
        <f>MAX(F30:L30,F70:L70)</f>
        <v>169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357</v>
      </c>
      <c r="E111" s="385"/>
      <c r="F111" s="385"/>
      <c r="G111" s="386"/>
      <c r="H111" s="420">
        <v>528484</v>
      </c>
      <c r="I111" s="421"/>
      <c r="J111" s="68">
        <f>SUM(F94)</f>
        <v>8390</v>
      </c>
      <c r="K111" s="420">
        <f>H111+J111</f>
        <v>536874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359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6720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466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7186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536874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7186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360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169</v>
      </c>
      <c r="I110" s="421"/>
      <c r="J110" s="53">
        <f>MAX(F30:L30,F70:L70)</f>
        <v>161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361</v>
      </c>
      <c r="E111" s="385"/>
      <c r="F111" s="385"/>
      <c r="G111" s="386"/>
      <c r="H111" s="420">
        <v>536874</v>
      </c>
      <c r="I111" s="421"/>
      <c r="J111" s="68">
        <f>SUM(F94)</f>
        <v>7186</v>
      </c>
      <c r="K111" s="420">
        <f>H111+J111</f>
        <v>544060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364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8416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454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8870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544060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8870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363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161</v>
      </c>
      <c r="I110" s="421"/>
      <c r="J110" s="53">
        <f>MAX(F30:L30,F70:L70)</f>
        <v>184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362</v>
      </c>
      <c r="E111" s="385"/>
      <c r="F111" s="385"/>
      <c r="G111" s="386"/>
      <c r="H111" s="420">
        <v>544060</v>
      </c>
      <c r="I111" s="421"/>
      <c r="J111" s="68">
        <f>SUM(F94)</f>
        <v>8870</v>
      </c>
      <c r="K111" s="420">
        <f>H111+J111</f>
        <v>552930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367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6224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354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6578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552930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6578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368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184</v>
      </c>
      <c r="I110" s="421"/>
      <c r="J110" s="53">
        <f>MAX(F30:L30,F70:L70)</f>
        <v>157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369</v>
      </c>
      <c r="E111" s="385"/>
      <c r="F111" s="385"/>
      <c r="G111" s="386"/>
      <c r="H111" s="420">
        <v>552930</v>
      </c>
      <c r="I111" s="421"/>
      <c r="J111" s="68">
        <f>SUM(F94)</f>
        <v>6578</v>
      </c>
      <c r="K111" s="420">
        <f>H111+J111</f>
        <v>559508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370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7448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354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7802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559508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7802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372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157</v>
      </c>
      <c r="I110" s="421"/>
      <c r="J110" s="53">
        <f>MAX(F30:L30,F70:L70)</f>
        <v>182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371</v>
      </c>
      <c r="E111" s="385"/>
      <c r="F111" s="385"/>
      <c r="G111" s="386"/>
      <c r="H111" s="420">
        <v>559508</v>
      </c>
      <c r="I111" s="421"/>
      <c r="J111" s="68">
        <f>SUM(F94)</f>
        <v>7802</v>
      </c>
      <c r="K111" s="420">
        <f>H111+J111</f>
        <v>567310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373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6864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634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7498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567310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7498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374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182</v>
      </c>
      <c r="I110" s="421"/>
      <c r="J110" s="53">
        <f>MAX(F30:L30,F70:L70)</f>
        <v>145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375</v>
      </c>
      <c r="E111" s="385"/>
      <c r="F111" s="385"/>
      <c r="G111" s="386"/>
      <c r="H111" s="420">
        <v>567310</v>
      </c>
      <c r="I111" s="421"/>
      <c r="J111" s="68">
        <f>SUM(F94)</f>
        <v>7498</v>
      </c>
      <c r="K111" s="420">
        <f>H111+J111</f>
        <v>574808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376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6992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612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7604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574808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7604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377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145</v>
      </c>
      <c r="I110" s="421"/>
      <c r="J110" s="53">
        <f>MAX(F30:L30,F70:L70)</f>
        <v>153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378</v>
      </c>
      <c r="E111" s="385"/>
      <c r="F111" s="385"/>
      <c r="G111" s="386"/>
      <c r="H111" s="420">
        <v>574808</v>
      </c>
      <c r="I111" s="421"/>
      <c r="J111" s="68">
        <f>SUM(F94)</f>
        <v>7604</v>
      </c>
      <c r="K111" s="420">
        <f>H111+J111</f>
        <v>582412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379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7168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348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7516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582412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7516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380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153</v>
      </c>
      <c r="I110" s="421"/>
      <c r="J110" s="53">
        <f>MAX(F30:L30,F70:L70)</f>
        <v>184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381</v>
      </c>
      <c r="E111" s="385"/>
      <c r="F111" s="385"/>
      <c r="G111" s="386"/>
      <c r="H111" s="420">
        <v>582412</v>
      </c>
      <c r="I111" s="421"/>
      <c r="J111" s="68">
        <f>SUM(F94)</f>
        <v>7516</v>
      </c>
      <c r="K111" s="420">
        <f>H111+J111</f>
        <v>589928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382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7144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348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7492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589928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7492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386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184</v>
      </c>
      <c r="I110" s="421"/>
      <c r="J110" s="53">
        <f>MAX(F30:L30,F70:L70)</f>
        <v>186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387</v>
      </c>
      <c r="E111" s="385"/>
      <c r="F111" s="385"/>
      <c r="G111" s="386"/>
      <c r="H111" s="420">
        <v>589928</v>
      </c>
      <c r="I111" s="421"/>
      <c r="J111" s="68">
        <f>SUM(F94)</f>
        <v>7492</v>
      </c>
      <c r="K111" s="420">
        <f>H111+J111</f>
        <v>597420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383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8928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630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9558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597420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9558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385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184</v>
      </c>
      <c r="I110" s="421"/>
      <c r="J110" s="53">
        <f>MAX(F30:L30,F70:L70)</f>
        <v>198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384</v>
      </c>
      <c r="E111" s="385"/>
      <c r="F111" s="385"/>
      <c r="G111" s="386"/>
      <c r="H111" s="420">
        <v>597420</v>
      </c>
      <c r="I111" s="421"/>
      <c r="J111" s="68">
        <f>SUM(F94)</f>
        <v>9558</v>
      </c>
      <c r="K111" s="420">
        <f>H111+J111</f>
        <v>606978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388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243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253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341</v>
      </c>
      <c r="E27" s="34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348" t="s">
        <v>391</v>
      </c>
      <c r="E28" s="34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392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253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341</v>
      </c>
      <c r="E47" s="34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348" t="s">
        <v>391</v>
      </c>
      <c r="E48" s="34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253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341</v>
      </c>
      <c r="E67" s="34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391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253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341</v>
      </c>
      <c r="E86" s="34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391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9176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792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9968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606978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9968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389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198</v>
      </c>
      <c r="I110" s="421"/>
      <c r="J110" s="53">
        <f>MAX(F30:L30,F70:L70)</f>
        <v>201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390</v>
      </c>
      <c r="E111" s="385"/>
      <c r="F111" s="385"/>
      <c r="G111" s="386"/>
      <c r="H111" s="420">
        <v>606978</v>
      </c>
      <c r="I111" s="421"/>
      <c r="J111" s="68">
        <f>SUM(F94)</f>
        <v>9968</v>
      </c>
      <c r="K111" s="420">
        <f>H111+J111</f>
        <v>616946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393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253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341</v>
      </c>
      <c r="E27" s="34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392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253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341</v>
      </c>
      <c r="E47" s="34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391</v>
      </c>
      <c r="E48" s="34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253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341</v>
      </c>
      <c r="E67" s="34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391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253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341</v>
      </c>
      <c r="E86" s="34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391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9424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972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10396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616946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10396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394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201</v>
      </c>
      <c r="I110" s="421"/>
      <c r="J110" s="53">
        <f>MAX(F30:L30,F70:L70)</f>
        <v>195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395</v>
      </c>
      <c r="E111" s="385"/>
      <c r="F111" s="385"/>
      <c r="G111" s="386"/>
      <c r="H111" s="420">
        <v>616946</v>
      </c>
      <c r="I111" s="421"/>
      <c r="J111" s="68">
        <f>SUM(F94)</f>
        <v>10396</v>
      </c>
      <c r="K111" s="420">
        <f>H111+J111</f>
        <v>627342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396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253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341</v>
      </c>
      <c r="E27" s="34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253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341</v>
      </c>
      <c r="E47" s="34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253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341</v>
      </c>
      <c r="E67" s="34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253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341</v>
      </c>
      <c r="E86" s="34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9240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806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10046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627342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10046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397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195</v>
      </c>
      <c r="I110" s="421"/>
      <c r="J110" s="53">
        <f>MAX(F30:L30,F70:L70)</f>
        <v>203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398</v>
      </c>
      <c r="E111" s="385"/>
      <c r="F111" s="385"/>
      <c r="G111" s="386"/>
      <c r="H111" s="420">
        <v>627342</v>
      </c>
      <c r="I111" s="421"/>
      <c r="J111" s="68">
        <f>SUM(F94)</f>
        <v>10046</v>
      </c>
      <c r="K111" s="420">
        <f>H111+J111</f>
        <v>637388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399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8568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746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9314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637388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9314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400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203</v>
      </c>
      <c r="I110" s="421"/>
      <c r="J110" s="53">
        <f>MAX(F30:L30,F70:L70)</f>
        <v>185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401</v>
      </c>
      <c r="E111" s="385"/>
      <c r="F111" s="385"/>
      <c r="G111" s="386"/>
      <c r="H111" s="420">
        <v>637388</v>
      </c>
      <c r="I111" s="421"/>
      <c r="J111" s="68">
        <f>SUM(F94)</f>
        <v>9314</v>
      </c>
      <c r="K111" s="420">
        <f>H111+J111</f>
        <v>646702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402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8696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662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9358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646702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9358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403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185</v>
      </c>
      <c r="I110" s="421"/>
      <c r="J110" s="53">
        <f>MAX(F30:L30,F70:L70)</f>
        <v>182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404</v>
      </c>
      <c r="E111" s="385"/>
      <c r="F111" s="385"/>
      <c r="G111" s="386"/>
      <c r="H111" s="420">
        <v>646702</v>
      </c>
      <c r="I111" s="421"/>
      <c r="J111" s="68">
        <f>SUM(F94)</f>
        <v>9358</v>
      </c>
      <c r="K111" s="420">
        <f>H111+J111</f>
        <v>656060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4</v>
      </c>
      <c r="Y1">
        <f ca="1">RAND()</f>
        <v>0.54411450073784284</v>
      </c>
      <c r="Z1" t="s">
        <v>141</v>
      </c>
    </row>
    <row r="2" spans="1:26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6</v>
      </c>
      <c r="Y2">
        <f t="shared" ref="Y2:Y7" ca="1" si="1">RAND()</f>
        <v>0.53549762678027713</v>
      </c>
      <c r="Z2" t="s">
        <v>408</v>
      </c>
    </row>
    <row r="3" spans="1:26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3</v>
      </c>
      <c r="Y3">
        <f t="shared" ca="1" si="1"/>
        <v>0.61760751020334881</v>
      </c>
      <c r="Z3" t="s">
        <v>193</v>
      </c>
    </row>
    <row r="4" spans="1:26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2</v>
      </c>
      <c r="Y4">
        <f t="shared" ca="1" si="1"/>
        <v>0.63899298083898293</v>
      </c>
      <c r="Z4" t="s">
        <v>405</v>
      </c>
    </row>
    <row r="5" spans="1:26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5</v>
      </c>
      <c r="Y5">
        <f t="shared" ca="1" si="1"/>
        <v>0.54147994100474017</v>
      </c>
      <c r="Z5" t="s">
        <v>214</v>
      </c>
    </row>
    <row r="6" spans="1:26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7</v>
      </c>
      <c r="Y6">
        <f t="shared" ca="1" si="1"/>
        <v>0.46783802969686095</v>
      </c>
      <c r="Z6" t="s">
        <v>292</v>
      </c>
    </row>
    <row r="7" spans="1:26" s="6" customFormat="1" ht="20.100000000000001" customHeight="1" x14ac:dyDescent="0.3">
      <c r="A7" s="439" t="s">
        <v>406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1</v>
      </c>
      <c r="Y7" s="6">
        <f t="shared" ca="1" si="1"/>
        <v>0.93728920586384723</v>
      </c>
      <c r="Z7" s="6" t="s">
        <v>101</v>
      </c>
    </row>
    <row r="8" spans="1:26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38"/>
      <c r="D14" s="341" t="s">
        <v>1</v>
      </c>
      <c r="E14" s="34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8776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662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9438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656060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9438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407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182</v>
      </c>
      <c r="I110" s="421"/>
      <c r="J110" s="53">
        <f>MAX(F30:L30,F70:L70)</f>
        <v>180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tr">
        <f>"    8       Cumulative Man-hours as of " &amp; TEXT(L14, "MMM D, YYYY")</f>
        <v xml:space="preserve">    8       Cumulative Man-hours as of Oct 20, 2024</v>
      </c>
      <c r="E111" s="385"/>
      <c r="F111" s="385"/>
      <c r="G111" s="386"/>
      <c r="H111" s="420">
        <v>656060</v>
      </c>
      <c r="I111" s="421"/>
      <c r="J111" s="68">
        <f>SUM(F94)</f>
        <v>9438</v>
      </c>
      <c r="K111" s="420">
        <f>H111+J111</f>
        <v>665498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4</v>
      </c>
      <c r="Y1">
        <f ca="1">RAND()</f>
        <v>0.54514075163955567</v>
      </c>
      <c r="Z1" t="s">
        <v>141</v>
      </c>
    </row>
    <row r="2" spans="1:26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3</v>
      </c>
      <c r="Y2">
        <f t="shared" ref="Y2:Y7" ca="1" si="1">RAND()</f>
        <v>0.5483173504153448</v>
      </c>
      <c r="Z2" t="s">
        <v>408</v>
      </c>
    </row>
    <row r="3" spans="1:26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2</v>
      </c>
      <c r="Y3">
        <f t="shared" ca="1" si="1"/>
        <v>0.64767313269059068</v>
      </c>
      <c r="Z3" t="s">
        <v>193</v>
      </c>
    </row>
    <row r="4" spans="1:26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5</v>
      </c>
      <c r="Y4">
        <f t="shared" ca="1" si="1"/>
        <v>0.47580821939893336</v>
      </c>
      <c r="Z4" t="s">
        <v>405</v>
      </c>
    </row>
    <row r="5" spans="1:26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7</v>
      </c>
      <c r="Y5">
        <f t="shared" ca="1" si="1"/>
        <v>0.13137426591248702</v>
      </c>
      <c r="Z5" t="s">
        <v>214</v>
      </c>
    </row>
    <row r="6" spans="1:26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6</v>
      </c>
      <c r="Y6">
        <f t="shared" ca="1" si="1"/>
        <v>0.38186982881140219</v>
      </c>
      <c r="Z6" t="s">
        <v>292</v>
      </c>
    </row>
    <row r="7" spans="1:26" s="6" customFormat="1" ht="20.100000000000001" customHeight="1" x14ac:dyDescent="0.3">
      <c r="A7" s="439" t="s">
        <v>409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1</v>
      </c>
      <c r="Y7" s="6">
        <f t="shared" ca="1" si="1"/>
        <v>0.91083055832431625</v>
      </c>
      <c r="Z7" s="6" t="s">
        <v>101</v>
      </c>
    </row>
    <row r="8" spans="1:26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38"/>
      <c r="D14" s="341" t="s">
        <v>1</v>
      </c>
      <c r="E14" s="34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348"/>
      <c r="E29" s="34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38"/>
      <c r="D34" s="341" t="s">
        <v>1</v>
      </c>
      <c r="E34" s="34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348" t="s">
        <v>94</v>
      </c>
      <c r="E37" s="34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348" t="s">
        <v>81</v>
      </c>
      <c r="E38" s="34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45" t="s">
        <v>13</v>
      </c>
      <c r="E50" s="34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8072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662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8734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f>H111</f>
        <v>665498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8734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411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180</v>
      </c>
      <c r="I110" s="421"/>
      <c r="J110" s="53">
        <f>MAX(F30:L30,F70:L70)</f>
        <v>172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tr">
        <f>"    8       Cumulative Man-hours as of " &amp; TEXT(L14, "MMM D, YYYY")</f>
        <v xml:space="preserve">    8       Cumulative Man-hours as of Oct 27, 2024</v>
      </c>
      <c r="E111" s="385"/>
      <c r="F111" s="385"/>
      <c r="G111" s="386"/>
      <c r="H111" s="420">
        <v>665498</v>
      </c>
      <c r="I111" s="421"/>
      <c r="J111" s="68">
        <f>SUM(F94)</f>
        <v>8734</v>
      </c>
      <c r="K111" s="420">
        <f>H111+J111</f>
        <v>674232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7</v>
      </c>
      <c r="Y1">
        <f ca="1">RAND()</f>
        <v>7.7734293061609172E-2</v>
      </c>
      <c r="Z1" t="s">
        <v>141</v>
      </c>
    </row>
    <row r="2" spans="1:26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3</v>
      </c>
      <c r="Y2">
        <f t="shared" ref="Y2:Y7" ca="1" si="1">RAND()</f>
        <v>0.72769309387341929</v>
      </c>
      <c r="Z2" t="s">
        <v>408</v>
      </c>
    </row>
    <row r="3" spans="1:26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4</v>
      </c>
      <c r="Y3">
        <f t="shared" ca="1" si="1"/>
        <v>0.64146079687769364</v>
      </c>
      <c r="Z3" t="s">
        <v>193</v>
      </c>
    </row>
    <row r="4" spans="1:26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1</v>
      </c>
      <c r="Y4">
        <f t="shared" ca="1" si="1"/>
        <v>0.8882527973287544</v>
      </c>
      <c r="Z4" t="s">
        <v>405</v>
      </c>
    </row>
    <row r="5" spans="1:26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5</v>
      </c>
      <c r="Y5">
        <f t="shared" ca="1" si="1"/>
        <v>0.5103440278435375</v>
      </c>
      <c r="Z5" t="s">
        <v>214</v>
      </c>
    </row>
    <row r="6" spans="1:26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6</v>
      </c>
      <c r="Y6">
        <f t="shared" ca="1" si="1"/>
        <v>0.14485597737500233</v>
      </c>
      <c r="Z6" t="s">
        <v>292</v>
      </c>
    </row>
    <row r="7" spans="1:26" s="6" customFormat="1" ht="20.100000000000001" customHeight="1" x14ac:dyDescent="0.3">
      <c r="A7" s="439" t="s">
        <v>409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2</v>
      </c>
      <c r="Y7" s="6">
        <f t="shared" ca="1" si="1"/>
        <v>0.79176008230535866</v>
      </c>
      <c r="Z7" s="6" t="s">
        <v>101</v>
      </c>
    </row>
    <row r="8" spans="1:26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38"/>
      <c r="D14" s="341" t="s">
        <v>1</v>
      </c>
      <c r="E14" s="34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348"/>
      <c r="E29" s="34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38"/>
      <c r="D34" s="341" t="s">
        <v>1</v>
      </c>
      <c r="E34" s="34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348" t="s">
        <v>94</v>
      </c>
      <c r="E37" s="34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348" t="s">
        <v>81</v>
      </c>
      <c r="E38" s="34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45" t="s">
        <v>13</v>
      </c>
      <c r="E50" s="34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4032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662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4694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f>H111</f>
        <v>674232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4694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407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172</v>
      </c>
      <c r="I110" s="421"/>
      <c r="J110" s="53">
        <f>MAX(F30:L30,F70:L70)</f>
        <v>159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tr">
        <f>"    8       Cumulative Man-hours as of " &amp; TEXT(L14, "MMM D, YYYY")</f>
        <v xml:space="preserve">    8       Cumulative Man-hours as of Nov 3, 2024</v>
      </c>
      <c r="E111" s="385"/>
      <c r="F111" s="385"/>
      <c r="G111" s="386"/>
      <c r="H111" s="420">
        <v>674232</v>
      </c>
      <c r="I111" s="421"/>
      <c r="J111" s="68">
        <f>SUM(F94)</f>
        <v>4694</v>
      </c>
      <c r="K111" s="420">
        <f>H111+J111</f>
        <v>678926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6</v>
      </c>
      <c r="Y1">
        <f ca="1">RAND()</f>
        <v>0.31997117003486264</v>
      </c>
      <c r="Z1" t="s">
        <v>141</v>
      </c>
    </row>
    <row r="2" spans="1:26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2</v>
      </c>
      <c r="Y2">
        <f t="shared" ref="Y2:Y7" ca="1" si="1">RAND()</f>
        <v>0.82776031110494419</v>
      </c>
      <c r="Z2" t="s">
        <v>408</v>
      </c>
    </row>
    <row r="3" spans="1:26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7</v>
      </c>
      <c r="Y3">
        <f t="shared" ca="1" si="1"/>
        <v>9.9853527433571676E-2</v>
      </c>
      <c r="Z3" t="s">
        <v>193</v>
      </c>
    </row>
    <row r="4" spans="1:26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4</v>
      </c>
      <c r="Y4">
        <f t="shared" ca="1" si="1"/>
        <v>0.72735076131324206</v>
      </c>
      <c r="Z4" t="s">
        <v>405</v>
      </c>
    </row>
    <row r="5" spans="1:26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1</v>
      </c>
      <c r="Y5">
        <f t="shared" ca="1" si="1"/>
        <v>0.90319575789411954</v>
      </c>
      <c r="Z5" t="s">
        <v>214</v>
      </c>
    </row>
    <row r="6" spans="1:26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5</v>
      </c>
      <c r="Y6">
        <f t="shared" ca="1" si="1"/>
        <v>0.4761550201170297</v>
      </c>
      <c r="Z6" t="s">
        <v>292</v>
      </c>
    </row>
    <row r="7" spans="1:26" s="6" customFormat="1" ht="20.100000000000001" customHeight="1" x14ac:dyDescent="0.3">
      <c r="A7" s="439" t="s">
        <v>412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3</v>
      </c>
      <c r="Y7" s="6">
        <f t="shared" ca="1" si="1"/>
        <v>0.73102996938121789</v>
      </c>
      <c r="Z7" s="6" t="s">
        <v>101</v>
      </c>
    </row>
    <row r="8" spans="1:26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38"/>
      <c r="D14" s="341" t="s">
        <v>1</v>
      </c>
      <c r="E14" s="34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348"/>
      <c r="E29" s="34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38"/>
      <c r="D34" s="341" t="s">
        <v>1</v>
      </c>
      <c r="E34" s="34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348" t="s">
        <v>94</v>
      </c>
      <c r="E37" s="34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348" t="s">
        <v>81</v>
      </c>
      <c r="E38" s="34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45" t="s">
        <v>13</v>
      </c>
      <c r="E50" s="34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7688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752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8440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f>H111</f>
        <v>678926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8440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413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159</v>
      </c>
      <c r="I110" s="421"/>
      <c r="J110" s="53">
        <f>MAX(F30:L30,F70:L70)</f>
        <v>164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tr">
        <f>"    8       Cumulative Man-hours as of " &amp; TEXT(L14, "MMM D, YYYY")</f>
        <v xml:space="preserve">    8       Cumulative Man-hours as of Nov 10, 2024</v>
      </c>
      <c r="E111" s="385"/>
      <c r="F111" s="385"/>
      <c r="G111" s="386"/>
      <c r="H111" s="420">
        <v>678926</v>
      </c>
      <c r="I111" s="421"/>
      <c r="J111" s="68">
        <f>SUM(F94)</f>
        <v>8440</v>
      </c>
      <c r="K111" s="420">
        <f>H111+J111</f>
        <v>687366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Rolando Pingol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4</v>
      </c>
      <c r="Y1">
        <f ca="1">RAND()</f>
        <v>0.51334450323663872</v>
      </c>
      <c r="Z1" t="s">
        <v>141</v>
      </c>
    </row>
    <row r="2" spans="1:26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7</v>
      </c>
      <c r="Y2">
        <f t="shared" ref="Y2:Y7" ca="1" si="1">RAND()</f>
        <v>3.8450912244857194E-2</v>
      </c>
      <c r="Z2" t="s">
        <v>408</v>
      </c>
    </row>
    <row r="3" spans="1:26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5</v>
      </c>
      <c r="Y3">
        <f t="shared" ca="1" si="1"/>
        <v>0.45333077341896977</v>
      </c>
      <c r="Z3" t="s">
        <v>193</v>
      </c>
    </row>
    <row r="4" spans="1:26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2</v>
      </c>
      <c r="Y4">
        <f t="shared" ca="1" si="1"/>
        <v>0.83894553578322895</v>
      </c>
      <c r="Z4" t="s">
        <v>405</v>
      </c>
    </row>
    <row r="5" spans="1:26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6</v>
      </c>
      <c r="Y5">
        <f t="shared" ca="1" si="1"/>
        <v>0.35114581557543001</v>
      </c>
      <c r="Z5" t="s">
        <v>214</v>
      </c>
    </row>
    <row r="6" spans="1:26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3</v>
      </c>
      <c r="Y6">
        <f t="shared" ca="1" si="1"/>
        <v>0.71149265202843492</v>
      </c>
      <c r="Z6" t="s">
        <v>292</v>
      </c>
    </row>
    <row r="7" spans="1:26" s="6" customFormat="1" ht="20.100000000000001" customHeight="1" x14ac:dyDescent="0.3">
      <c r="A7" s="439" t="s">
        <v>414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1</v>
      </c>
      <c r="Y7" s="6">
        <f t="shared" ca="1" si="1"/>
        <v>0.9998057907340101</v>
      </c>
      <c r="Z7" s="6" t="s">
        <v>101</v>
      </c>
    </row>
    <row r="8" spans="1:26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38"/>
      <c r="D14" s="341" t="s">
        <v>1</v>
      </c>
      <c r="E14" s="34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416</v>
      </c>
      <c r="E27" s="34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348" t="s">
        <v>419</v>
      </c>
      <c r="E28" s="34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348"/>
      <c r="E29" s="34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38"/>
      <c r="D34" s="341" t="s">
        <v>1</v>
      </c>
      <c r="E34" s="34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348" t="s">
        <v>94</v>
      </c>
      <c r="E37" s="34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348" t="s">
        <v>81</v>
      </c>
      <c r="E38" s="34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348" t="s">
        <v>416</v>
      </c>
      <c r="E47" s="34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48" t="s">
        <v>419</v>
      </c>
      <c r="E48" s="34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45" t="s">
        <v>13</v>
      </c>
      <c r="E50" s="34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416</v>
      </c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 t="s">
        <v>419</v>
      </c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8" t="s">
        <v>416</v>
      </c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 t="s">
        <v>419</v>
      </c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8440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852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9292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687366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9292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415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164</v>
      </c>
      <c r="I110" s="421"/>
      <c r="J110" s="53">
        <f>MAX(F30:L30,F70:L70)</f>
        <v>189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tr">
        <f>"    8       Cumulative Man-hours as of " &amp; TEXT(L14, "MMM D, YYYY")</f>
        <v xml:space="preserve">    8       Cumulative Man-hours as of Nov 17, 2024</v>
      </c>
      <c r="E111" s="385"/>
      <c r="F111" s="385"/>
      <c r="G111" s="386"/>
      <c r="H111" s="420">
        <v>687366</v>
      </c>
      <c r="I111" s="421"/>
      <c r="J111" s="68">
        <f>SUM(F94)</f>
        <v>9292</v>
      </c>
      <c r="K111" s="420">
        <f>H111+J111</f>
        <v>696658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1</v>
      </c>
      <c r="Y1">
        <f ca="1">RAND()</f>
        <v>0.57303604643403705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2</v>
      </c>
      <c r="Y2">
        <f t="shared" ref="Y2:Y7" ca="1" si="1">RAND()</f>
        <v>0.35016555377381187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6</v>
      </c>
      <c r="Y3">
        <f t="shared" ca="1" si="1"/>
        <v>8.7529080924377167E-2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3</v>
      </c>
      <c r="Y4">
        <f t="shared" ca="1" si="1"/>
        <v>0.27750557455384894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7</v>
      </c>
      <c r="Y5">
        <f t="shared" ca="1" si="1"/>
        <v>8.0702582830850966E-2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4</v>
      </c>
      <c r="Y6">
        <f t="shared" ca="1" si="1"/>
        <v>0.16185390752798223</v>
      </c>
      <c r="Z6" t="s">
        <v>292</v>
      </c>
    </row>
    <row r="7" spans="1:27" s="6" customFormat="1" ht="20.100000000000001" customHeight="1" x14ac:dyDescent="0.3">
      <c r="A7" s="439" t="s">
        <v>417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5</v>
      </c>
      <c r="Y7" s="6">
        <f t="shared" ca="1" si="1"/>
        <v>0.10389696996558739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348" t="s">
        <v>81</v>
      </c>
      <c r="E18" s="34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348" t="s">
        <v>189</v>
      </c>
      <c r="E20" s="34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348" t="s">
        <v>203</v>
      </c>
      <c r="E21" s="34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348" t="s">
        <v>207</v>
      </c>
      <c r="E22" s="34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348" t="s">
        <v>289</v>
      </c>
      <c r="E23" s="34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348" t="s">
        <v>391</v>
      </c>
      <c r="E24" s="34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348" t="s">
        <v>259</v>
      </c>
      <c r="E25" s="34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348" t="s">
        <v>341</v>
      </c>
      <c r="E26" s="34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348" t="s">
        <v>416</v>
      </c>
      <c r="E27" s="34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348" t="s">
        <v>420</v>
      </c>
      <c r="E28" s="34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348"/>
      <c r="E29" s="34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348"/>
      <c r="E30" s="34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348"/>
      <c r="E31" s="34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348"/>
      <c r="E32" s="34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348" t="str">
        <f t="shared" si="7"/>
        <v/>
      </c>
      <c r="E54" s="34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348" t="str">
        <f t="shared" si="7"/>
        <v/>
      </c>
      <c r="E55" s="34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348" t="str">
        <f t="shared" si="7"/>
        <v/>
      </c>
      <c r="E56" s="34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348" t="str">
        <f t="shared" si="7"/>
        <v/>
      </c>
      <c r="E57" s="34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348" t="str">
        <f t="shared" ref="D66:D85" si="30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348" t="str">
        <f t="shared" si="30"/>
        <v>ELECTRICIAN</v>
      </c>
      <c r="E67" s="34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348" t="str">
        <f t="shared" si="30"/>
        <v>ADMIN</v>
      </c>
      <c r="E68" s="34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348" t="str">
        <f t="shared" si="30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348" t="str">
        <f t="shared" si="30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348" t="str">
        <f t="shared" si="30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348" t="str">
        <f t="shared" si="30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348" t="str">
        <f t="shared" si="30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348" t="str">
        <f t="shared" si="30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348" t="str">
        <f t="shared" si="30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348" t="str">
        <f t="shared" si="30"/>
        <v>CYPRESS</v>
      </c>
      <c r="E76" s="34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348" t="str">
        <f t="shared" si="30"/>
        <v>SISCOR</v>
      </c>
      <c r="E77" s="34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348" t="str">
        <f t="shared" si="30"/>
        <v>ARLO</v>
      </c>
      <c r="E78" s="34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348" t="str">
        <f t="shared" si="30"/>
        <v/>
      </c>
      <c r="E79" s="34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348" t="str">
        <f t="shared" si="30"/>
        <v/>
      </c>
      <c r="E80" s="34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348" t="str">
        <f t="shared" si="30"/>
        <v/>
      </c>
      <c r="E81" s="34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348" t="str">
        <f t="shared" si="30"/>
        <v/>
      </c>
      <c r="E82" s="34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348" t="str">
        <f t="shared" si="30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348" t="str">
        <f t="shared" si="30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30"/>
        <v>TOTAL</v>
      </c>
      <c r="E85" s="34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348" t="str">
        <f t="shared" ref="D90:D108" si="35">IF(D16="","",UPPER(D16))</f>
        <v>SECURITY GUARD</v>
      </c>
      <c r="E90" s="34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348" t="str">
        <f t="shared" si="35"/>
        <v>ELECTRICIAN</v>
      </c>
      <c r="E91" s="34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348" t="str">
        <f t="shared" si="35"/>
        <v>ADMIN</v>
      </c>
      <c r="E92" s="34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348" t="str">
        <f t="shared" si="35"/>
        <v>WELTANCHANG</v>
      </c>
      <c r="E93" s="34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348" t="str">
        <f t="shared" si="35"/>
        <v>AC TECH</v>
      </c>
      <c r="E94" s="34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348" t="str">
        <f t="shared" si="35"/>
        <v>EXCELCON</v>
      </c>
      <c r="E95" s="34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348" t="str">
        <f t="shared" si="35"/>
        <v>REB TRADE</v>
      </c>
      <c r="E96" s="34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348" t="str">
        <f t="shared" si="35"/>
        <v>NEWCORE</v>
      </c>
      <c r="E97" s="34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348" t="str">
        <f t="shared" si="35"/>
        <v>SPECSERVE</v>
      </c>
      <c r="E98" s="34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348" t="str">
        <f t="shared" si="35"/>
        <v>AGCHEM</v>
      </c>
      <c r="E99" s="34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348" t="str">
        <f t="shared" si="35"/>
        <v>CYPRESS</v>
      </c>
      <c r="E100" s="34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348" t="str">
        <f t="shared" si="35"/>
        <v>SISCOR</v>
      </c>
      <c r="E101" s="34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348" t="str">
        <f t="shared" si="35"/>
        <v>ARLO</v>
      </c>
      <c r="E102" s="34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348" t="str">
        <f t="shared" si="35"/>
        <v/>
      </c>
      <c r="E103" s="34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348" t="str">
        <f t="shared" si="35"/>
        <v/>
      </c>
      <c r="E104" s="34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348" t="str">
        <f t="shared" si="35"/>
        <v/>
      </c>
      <c r="E105" s="34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348" t="str">
        <f t="shared" si="35"/>
        <v/>
      </c>
      <c r="E106" s="34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348" t="str">
        <f t="shared" si="35"/>
        <v/>
      </c>
      <c r="E107" s="34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348" t="str">
        <f t="shared" si="35"/>
        <v/>
      </c>
      <c r="E108" s="34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9112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1034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10146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696658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10146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418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189</v>
      </c>
      <c r="I130" s="421"/>
      <c r="J130" s="53">
        <f>MAX(F35:L35,F85:L85)</f>
        <v>195</v>
      </c>
      <c r="K130" s="420">
        <f>MAX(H130,J130,REF!E1)</f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Nov 24, 2024</v>
      </c>
      <c r="E131" s="385"/>
      <c r="F131" s="385"/>
      <c r="G131" s="386"/>
      <c r="H131" s="420">
        <v>696658</v>
      </c>
      <c r="I131" s="421"/>
      <c r="J131" s="68">
        <f>SUM(F114)</f>
        <v>10146</v>
      </c>
      <c r="K131" s="420">
        <f>H131+J131</f>
        <v>706804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5</v>
      </c>
      <c r="Y1">
        <f ca="1">RAND()</f>
        <v>0.27498809251456702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4</v>
      </c>
      <c r="Y2">
        <f t="shared" ref="Y2:Y7" ca="1" si="1">RAND()</f>
        <v>0.41792610740412339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2</v>
      </c>
      <c r="Y3">
        <f t="shared" ca="1" si="1"/>
        <v>0.6893737818784732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7</v>
      </c>
      <c r="Y4">
        <f t="shared" ca="1" si="1"/>
        <v>2.2256376222780316E-2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3</v>
      </c>
      <c r="Y5">
        <f t="shared" ca="1" si="1"/>
        <v>0.68881507445637857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1</v>
      </c>
      <c r="Y6">
        <f t="shared" ca="1" si="1"/>
        <v>0.78791996585919433</v>
      </c>
      <c r="Z6" t="s">
        <v>292</v>
      </c>
    </row>
    <row r="7" spans="1:27" s="6" customFormat="1" ht="20.100000000000001" customHeight="1" x14ac:dyDescent="0.3">
      <c r="A7" s="439" t="s">
        <v>514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6</v>
      </c>
      <c r="Y7" s="6">
        <f t="shared" ca="1" si="1"/>
        <v>0.20461362153138773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348" t="s">
        <v>81</v>
      </c>
      <c r="E18" s="34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348" t="s">
        <v>189</v>
      </c>
      <c r="E20" s="34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348" t="s">
        <v>203</v>
      </c>
      <c r="E21" s="34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348" t="s">
        <v>207</v>
      </c>
      <c r="E22" s="34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348" t="s">
        <v>289</v>
      </c>
      <c r="E23" s="34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348" t="s">
        <v>259</v>
      </c>
      <c r="E25" s="34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348" t="s">
        <v>341</v>
      </c>
      <c r="E26" s="34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348" t="s">
        <v>416</v>
      </c>
      <c r="E27" s="34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348" t="s">
        <v>420</v>
      </c>
      <c r="E28" s="34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348" t="s">
        <v>253</v>
      </c>
      <c r="E29" s="34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348" t="s">
        <v>516</v>
      </c>
      <c r="E30" s="34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348" t="s">
        <v>515</v>
      </c>
      <c r="E31" s="34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348"/>
      <c r="E32" s="34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348" t="s">
        <v>515</v>
      </c>
      <c r="E54" s="34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48" t="str">
        <f t="shared" si="7"/>
        <v>MULTI LINE</v>
      </c>
      <c r="E55" s="34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48" t="str">
        <f t="shared" si="7"/>
        <v>LITAN</v>
      </c>
      <c r="E56" s="34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348" t="str">
        <f t="shared" si="7"/>
        <v/>
      </c>
      <c r="E57" s="34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48" t="str">
        <f t="shared" ref="D66:D85" si="13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48" t="str">
        <f t="shared" si="13"/>
        <v>ELECTRICIAN</v>
      </c>
      <c r="E67" s="34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48" t="str">
        <f t="shared" si="13"/>
        <v>ADMIN</v>
      </c>
      <c r="E68" s="34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48" t="str">
        <f t="shared" si="13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48" t="str">
        <f t="shared" si="13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48" t="str">
        <f t="shared" si="13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48" t="str">
        <f t="shared" si="13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48" t="str">
        <f t="shared" si="13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48" t="str">
        <f t="shared" si="13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48" t="str">
        <f t="shared" si="13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48" t="str">
        <f t="shared" si="13"/>
        <v>CYPRESS</v>
      </c>
      <c r="E76" s="34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48" t="str">
        <f t="shared" si="13"/>
        <v>SISCOR</v>
      </c>
      <c r="E77" s="34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348" t="str">
        <f t="shared" si="13"/>
        <v>ARLO</v>
      </c>
      <c r="E78" s="34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348" t="s">
        <v>515</v>
      </c>
      <c r="E79" s="34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348" t="str">
        <f t="shared" si="13"/>
        <v>MULTI LINE</v>
      </c>
      <c r="E80" s="34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348" t="str">
        <f t="shared" si="13"/>
        <v>LITAN</v>
      </c>
      <c r="E81" s="34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348" t="str">
        <f t="shared" si="13"/>
        <v/>
      </c>
      <c r="E82" s="34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348" t="str">
        <f t="shared" si="13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48" t="str">
        <f t="shared" si="13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13"/>
        <v>TOTAL</v>
      </c>
      <c r="E85" s="34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48" t="str">
        <f t="shared" ref="D90:D108" si="18">IF(D16="","",UPPER(D16))</f>
        <v>SECURITY GUARD</v>
      </c>
      <c r="E90" s="34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48" t="str">
        <f t="shared" si="18"/>
        <v>ELECTRICIAN</v>
      </c>
      <c r="E91" s="34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48" t="str">
        <f t="shared" si="18"/>
        <v>ADMIN</v>
      </c>
      <c r="E92" s="34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48" t="str">
        <f t="shared" si="18"/>
        <v>WELTANCHANG</v>
      </c>
      <c r="E93" s="34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48" t="str">
        <f t="shared" si="18"/>
        <v>AC TECH</v>
      </c>
      <c r="E94" s="34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48" t="str">
        <f t="shared" si="18"/>
        <v>EXCELCON</v>
      </c>
      <c r="E95" s="34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48" t="str">
        <f t="shared" si="18"/>
        <v>REB TRADE</v>
      </c>
      <c r="E96" s="34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48" t="str">
        <f t="shared" si="18"/>
        <v>NEWCORE</v>
      </c>
      <c r="E97" s="34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48" t="str">
        <f t="shared" si="18"/>
        <v>SPECSERVE</v>
      </c>
      <c r="E98" s="34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48" t="str">
        <f t="shared" si="18"/>
        <v>AGCHEM</v>
      </c>
      <c r="E99" s="34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48" t="str">
        <f t="shared" si="18"/>
        <v>CYPRESS</v>
      </c>
      <c r="E100" s="34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48" t="str">
        <f t="shared" si="18"/>
        <v>SISCOR</v>
      </c>
      <c r="E101" s="34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48" t="str">
        <f t="shared" si="18"/>
        <v>ARLO</v>
      </c>
      <c r="E102" s="34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48" t="s">
        <v>515</v>
      </c>
      <c r="E103" s="34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48" t="str">
        <f t="shared" si="18"/>
        <v>MULTI LINE</v>
      </c>
      <c r="E104" s="34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48" t="str">
        <f t="shared" si="18"/>
        <v>LITAN</v>
      </c>
      <c r="E105" s="34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348" t="str">
        <f t="shared" si="18"/>
        <v/>
      </c>
      <c r="E106" s="34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348" t="str">
        <f t="shared" si="18"/>
        <v/>
      </c>
      <c r="E107" s="34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48" t="str">
        <f t="shared" si="18"/>
        <v/>
      </c>
      <c r="E108" s="34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9976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1028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11004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706804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11004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517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211</v>
      </c>
      <c r="I130" s="421"/>
      <c r="J130" s="53">
        <f>MAX(F35:L35,F85:L85)</f>
        <v>218</v>
      </c>
      <c r="K130" s="420">
        <f>MAX(H130,J130,REF!E1)</f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Dec 1, 2024</v>
      </c>
      <c r="E131" s="385"/>
      <c r="F131" s="385"/>
      <c r="G131" s="386"/>
      <c r="H131" s="420">
        <v>706804</v>
      </c>
      <c r="I131" s="421"/>
      <c r="J131" s="68">
        <f>SUM(F114)</f>
        <v>11004</v>
      </c>
      <c r="K131" s="420">
        <f>H131+J131</f>
        <v>717808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5</v>
      </c>
      <c r="Y1">
        <f ca="1">RAND()</f>
        <v>0.53751651497557684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6</v>
      </c>
      <c r="Y2">
        <f t="shared" ref="Y2:Y7" ca="1" si="1">RAND()</f>
        <v>0.22818430479982021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2</v>
      </c>
      <c r="Y3">
        <f t="shared" ca="1" si="1"/>
        <v>0.69242516875816873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1</v>
      </c>
      <c r="Y4">
        <f t="shared" ca="1" si="1"/>
        <v>0.81744167945877999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7</v>
      </c>
      <c r="Y5">
        <f t="shared" ca="1" si="1"/>
        <v>5.5897773169409359E-2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3</v>
      </c>
      <c r="Y6">
        <f t="shared" ca="1" si="1"/>
        <v>0.6891413291569537</v>
      </c>
      <c r="Z6" t="s">
        <v>292</v>
      </c>
    </row>
    <row r="7" spans="1:27" s="6" customFormat="1" ht="20.100000000000001" customHeight="1" x14ac:dyDescent="0.3">
      <c r="A7" s="439" t="s">
        <v>519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4</v>
      </c>
      <c r="Y7" s="6">
        <f t="shared" ca="1" si="1"/>
        <v>0.56308121119719479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348" t="s">
        <v>81</v>
      </c>
      <c r="E18" s="34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48" t="s">
        <v>282</v>
      </c>
      <c r="E19" s="34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48" t="s">
        <v>189</v>
      </c>
      <c r="E20" s="34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48" t="s">
        <v>203</v>
      </c>
      <c r="E21" s="34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48" t="s">
        <v>207</v>
      </c>
      <c r="E22" s="34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48" t="s">
        <v>289</v>
      </c>
      <c r="E23" s="34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48" t="s">
        <v>259</v>
      </c>
      <c r="E25" s="34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48" t="s">
        <v>341</v>
      </c>
      <c r="E26" s="34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348" t="s">
        <v>416</v>
      </c>
      <c r="E27" s="34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48" t="s">
        <v>420</v>
      </c>
      <c r="E28" s="34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348" t="s">
        <v>253</v>
      </c>
      <c r="E29" s="34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48" t="s">
        <v>516</v>
      </c>
      <c r="E30" s="34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48" t="s">
        <v>515</v>
      </c>
      <c r="E31" s="34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348"/>
      <c r="E32" s="34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348" t="s">
        <v>515</v>
      </c>
      <c r="E54" s="34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48" t="str">
        <f t="shared" si="7"/>
        <v>MULTI LINE</v>
      </c>
      <c r="E55" s="34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48" t="str">
        <f t="shared" si="7"/>
        <v>LITAN</v>
      </c>
      <c r="E56" s="34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348" t="str">
        <f t="shared" si="7"/>
        <v/>
      </c>
      <c r="E57" s="34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48" t="str">
        <f t="shared" ref="D66:D85" si="13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48" t="str">
        <f t="shared" si="13"/>
        <v>ELECTRICIAN</v>
      </c>
      <c r="E67" s="34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48" t="str">
        <f t="shared" si="13"/>
        <v>ADMIN</v>
      </c>
      <c r="E68" s="34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48" t="str">
        <f t="shared" si="13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48" t="str">
        <f t="shared" si="13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48" t="str">
        <f t="shared" si="13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48" t="str">
        <f t="shared" si="13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48" t="str">
        <f t="shared" si="13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48" t="str">
        <f t="shared" si="13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48" t="str">
        <f t="shared" si="13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48" t="str">
        <f t="shared" si="13"/>
        <v>CYPRESS</v>
      </c>
      <c r="E76" s="34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48" t="str">
        <f t="shared" si="13"/>
        <v>SISCOR</v>
      </c>
      <c r="E77" s="34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348" t="str">
        <f t="shared" si="13"/>
        <v>ARLO</v>
      </c>
      <c r="E78" s="34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348" t="s">
        <v>515</v>
      </c>
      <c r="E79" s="34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348" t="str">
        <f t="shared" si="13"/>
        <v>MULTI LINE</v>
      </c>
      <c r="E80" s="34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348" t="str">
        <f t="shared" si="13"/>
        <v>LITAN</v>
      </c>
      <c r="E81" s="34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348" t="str">
        <f t="shared" si="13"/>
        <v/>
      </c>
      <c r="E82" s="34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348" t="str">
        <f t="shared" si="13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48" t="str">
        <f t="shared" si="13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13"/>
        <v>TOTAL</v>
      </c>
      <c r="E85" s="34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48" t="str">
        <f t="shared" ref="D90:D108" si="18">IF(D16="","",UPPER(D16))</f>
        <v>SECURITY GUARD</v>
      </c>
      <c r="E90" s="34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48" t="str">
        <f t="shared" si="18"/>
        <v>ELECTRICIAN</v>
      </c>
      <c r="E91" s="34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48" t="str">
        <f t="shared" si="18"/>
        <v>ADMIN</v>
      </c>
      <c r="E92" s="34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48" t="str">
        <f t="shared" si="18"/>
        <v>WELTANCHANG</v>
      </c>
      <c r="E93" s="34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48" t="str">
        <f t="shared" si="18"/>
        <v>AC TECH</v>
      </c>
      <c r="E94" s="34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48" t="str">
        <f t="shared" si="18"/>
        <v>EXCELCON</v>
      </c>
      <c r="E95" s="34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48" t="str">
        <f t="shared" si="18"/>
        <v>REB TRADE</v>
      </c>
      <c r="E96" s="34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48" t="str">
        <f t="shared" si="18"/>
        <v>NEWCORE</v>
      </c>
      <c r="E97" s="34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48" t="str">
        <f t="shared" si="18"/>
        <v>SPECSERVE</v>
      </c>
      <c r="E98" s="34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48" t="str">
        <f t="shared" si="18"/>
        <v>AGCHEM</v>
      </c>
      <c r="E99" s="34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48" t="str">
        <f t="shared" si="18"/>
        <v>CYPRESS</v>
      </c>
      <c r="E100" s="34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48" t="str">
        <f t="shared" si="18"/>
        <v>SISCOR</v>
      </c>
      <c r="E101" s="34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48" t="str">
        <f t="shared" si="18"/>
        <v>ARLO</v>
      </c>
      <c r="E102" s="34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48" t="s">
        <v>515</v>
      </c>
      <c r="E103" s="34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48" t="str">
        <f t="shared" si="18"/>
        <v>MULTI LINE</v>
      </c>
      <c r="E104" s="34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48" t="str">
        <f t="shared" si="18"/>
        <v>LITAN</v>
      </c>
      <c r="E105" s="34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348" t="str">
        <f t="shared" si="18"/>
        <v/>
      </c>
      <c r="E106" s="34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348" t="str">
        <f t="shared" si="18"/>
        <v/>
      </c>
      <c r="E107" s="34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48" t="str">
        <f t="shared" si="18"/>
        <v/>
      </c>
      <c r="E108" s="34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11192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1072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12264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717808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12264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518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218</v>
      </c>
      <c r="I130" s="421"/>
      <c r="J130" s="53">
        <f>MAX(F35:L35,F85:L85)</f>
        <v>225</v>
      </c>
      <c r="K130" s="420">
        <f>MAX(H130,J130,REF!E1)</f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Dec 8, 2024</v>
      </c>
      <c r="E131" s="385"/>
      <c r="F131" s="385"/>
      <c r="G131" s="386"/>
      <c r="H131" s="420">
        <v>717808</v>
      </c>
      <c r="I131" s="421"/>
      <c r="J131" s="68">
        <f>SUM(F114)</f>
        <v>12264</v>
      </c>
      <c r="K131" s="420">
        <f>H131+J131</f>
        <v>730072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1</v>
      </c>
      <c r="Y1">
        <f ca="1">RAND()</f>
        <v>0.72503611216191455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6</v>
      </c>
      <c r="Y2">
        <f t="shared" ref="Y2:Y7" ca="1" si="1">RAND()</f>
        <v>0.26636718388096803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5</v>
      </c>
      <c r="Y3">
        <f t="shared" ca="1" si="1"/>
        <v>0.26680342288569747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3</v>
      </c>
      <c r="Y4">
        <f t="shared" ca="1" si="1"/>
        <v>0.64735641698819102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4</v>
      </c>
      <c r="Y5">
        <f t="shared" ca="1" si="1"/>
        <v>0.50046117862462403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7</v>
      </c>
      <c r="Y6">
        <f t="shared" ca="1" si="1"/>
        <v>0.19278449599816627</v>
      </c>
      <c r="Z6" t="s">
        <v>292</v>
      </c>
    </row>
    <row r="7" spans="1:27" s="6" customFormat="1" ht="20.100000000000001" customHeight="1" x14ac:dyDescent="0.3">
      <c r="A7" s="439" t="s">
        <v>520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2</v>
      </c>
      <c r="Y7" s="6">
        <f t="shared" ca="1" si="1"/>
        <v>0.7008944066745334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348" t="s">
        <v>81</v>
      </c>
      <c r="E18" s="34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48" t="s">
        <v>282</v>
      </c>
      <c r="E19" s="34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48" t="s">
        <v>189</v>
      </c>
      <c r="E20" s="34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48" t="s">
        <v>203</v>
      </c>
      <c r="E21" s="34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48" t="s">
        <v>207</v>
      </c>
      <c r="E22" s="34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48" t="s">
        <v>289</v>
      </c>
      <c r="E23" s="34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48" t="s">
        <v>259</v>
      </c>
      <c r="E25" s="34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48" t="s">
        <v>341</v>
      </c>
      <c r="E26" s="34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348" t="s">
        <v>416</v>
      </c>
      <c r="E27" s="34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48" t="s">
        <v>420</v>
      </c>
      <c r="E28" s="34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348" t="s">
        <v>253</v>
      </c>
      <c r="E29" s="34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48" t="s">
        <v>516</v>
      </c>
      <c r="E30" s="34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48" t="s">
        <v>515</v>
      </c>
      <c r="E31" s="34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348"/>
      <c r="E32" s="34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348" t="s">
        <v>515</v>
      </c>
      <c r="E54" s="34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48" t="str">
        <f t="shared" si="7"/>
        <v>MULTI LINE</v>
      </c>
      <c r="E55" s="34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48" t="str">
        <f t="shared" si="7"/>
        <v>LITAN</v>
      </c>
      <c r="E56" s="34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348" t="str">
        <f t="shared" si="7"/>
        <v/>
      </c>
      <c r="E57" s="34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48" t="str">
        <f t="shared" ref="D66:D85" si="13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48" t="str">
        <f t="shared" si="13"/>
        <v>ELECTRICIAN</v>
      </c>
      <c r="E67" s="34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48" t="str">
        <f t="shared" si="13"/>
        <v>ADMIN</v>
      </c>
      <c r="E68" s="34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48" t="str">
        <f t="shared" si="13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48" t="str">
        <f t="shared" si="13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48" t="str">
        <f t="shared" si="13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48" t="str">
        <f t="shared" si="13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48" t="str">
        <f t="shared" si="13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48" t="str">
        <f t="shared" si="13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48" t="str">
        <f t="shared" si="13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48" t="str">
        <f t="shared" si="13"/>
        <v>CYPRESS</v>
      </c>
      <c r="E76" s="34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48" t="str">
        <f t="shared" si="13"/>
        <v>SISCOR</v>
      </c>
      <c r="E77" s="34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348" t="str">
        <f t="shared" si="13"/>
        <v>ARLO</v>
      </c>
      <c r="E78" s="34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348" t="s">
        <v>515</v>
      </c>
      <c r="E79" s="34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348" t="str">
        <f t="shared" si="13"/>
        <v>MULTI LINE</v>
      </c>
      <c r="E80" s="34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348" t="str">
        <f t="shared" si="13"/>
        <v>LITAN</v>
      </c>
      <c r="E81" s="34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348" t="str">
        <f t="shared" si="13"/>
        <v/>
      </c>
      <c r="E82" s="34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348" t="str">
        <f t="shared" si="13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48" t="str">
        <f t="shared" si="13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13"/>
        <v>TOTAL</v>
      </c>
      <c r="E85" s="34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48" t="str">
        <f t="shared" ref="D90:D108" si="18">IF(D16="","",UPPER(D16))</f>
        <v>SECURITY GUARD</v>
      </c>
      <c r="E90" s="34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48" t="str">
        <f t="shared" si="18"/>
        <v>ELECTRICIAN</v>
      </c>
      <c r="E91" s="34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48" t="str">
        <f t="shared" si="18"/>
        <v>ADMIN</v>
      </c>
      <c r="E92" s="34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48" t="str">
        <f t="shared" si="18"/>
        <v>WELTANCHANG</v>
      </c>
      <c r="E93" s="34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48" t="str">
        <f t="shared" si="18"/>
        <v>AC TECH</v>
      </c>
      <c r="E94" s="34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48" t="str">
        <f t="shared" si="18"/>
        <v>EXCELCON</v>
      </c>
      <c r="E95" s="34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48" t="str">
        <f t="shared" si="18"/>
        <v>REB TRADE</v>
      </c>
      <c r="E96" s="34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48" t="str">
        <f t="shared" si="18"/>
        <v>NEWCORE</v>
      </c>
      <c r="E97" s="34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48" t="str">
        <f t="shared" si="18"/>
        <v>SPECSERVE</v>
      </c>
      <c r="E98" s="34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48" t="str">
        <f t="shared" si="18"/>
        <v>AGCHEM</v>
      </c>
      <c r="E99" s="34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48" t="str">
        <f t="shared" si="18"/>
        <v>CYPRESS</v>
      </c>
      <c r="E100" s="34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48" t="str">
        <f t="shared" si="18"/>
        <v>SISCOR</v>
      </c>
      <c r="E101" s="34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48" t="str">
        <f t="shared" si="18"/>
        <v>ARLO</v>
      </c>
      <c r="E102" s="34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48" t="s">
        <v>515</v>
      </c>
      <c r="E103" s="34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48" t="str">
        <f t="shared" si="18"/>
        <v>MULTI LINE</v>
      </c>
      <c r="E104" s="34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48" t="str">
        <f t="shared" si="18"/>
        <v>LITAN</v>
      </c>
      <c r="E105" s="34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348" t="str">
        <f t="shared" si="18"/>
        <v/>
      </c>
      <c r="E106" s="34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348" t="str">
        <f t="shared" si="18"/>
        <v/>
      </c>
      <c r="E107" s="34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48" t="str">
        <f t="shared" si="18"/>
        <v/>
      </c>
      <c r="E108" s="34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11864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1072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12936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730072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12936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521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225</v>
      </c>
      <c r="I130" s="421"/>
      <c r="J130" s="53">
        <f>MAX(F35:L35,F85:L85)</f>
        <v>238</v>
      </c>
      <c r="K130" s="420">
        <f>MAX(H130,J130,REF!E1)</f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Dec 15, 2024</v>
      </c>
      <c r="E131" s="385"/>
      <c r="F131" s="385"/>
      <c r="G131" s="386"/>
      <c r="H131" s="420">
        <v>730072</v>
      </c>
      <c r="I131" s="421"/>
      <c r="J131" s="68">
        <f>SUM(F114)</f>
        <v>12936</v>
      </c>
      <c r="K131" s="420">
        <f>H131+J131</f>
        <v>743008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2</v>
      </c>
      <c r="Y1">
        <f ca="1">RAND()</f>
        <v>0.68646806521242176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5</v>
      </c>
      <c r="Y2">
        <f t="shared" ref="Y2:Y7" ca="1" si="1">RAND()</f>
        <v>0.36979713800374381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4</v>
      </c>
      <c r="Y3">
        <f t="shared" ca="1" si="1"/>
        <v>0.37873369501020915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1</v>
      </c>
      <c r="Y4">
        <f t="shared" ca="1" si="1"/>
        <v>0.89134873770474465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7</v>
      </c>
      <c r="Y5">
        <f t="shared" ca="1" si="1"/>
        <v>1.1586180148931535E-2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6</v>
      </c>
      <c r="Y6">
        <f t="shared" ca="1" si="1"/>
        <v>0.10649899514618866</v>
      </c>
      <c r="Z6" t="s">
        <v>292</v>
      </c>
    </row>
    <row r="7" spans="1:27" s="6" customFormat="1" ht="20.100000000000001" customHeight="1" x14ac:dyDescent="0.3">
      <c r="A7" s="439" t="s">
        <v>524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3</v>
      </c>
      <c r="Y7" s="6">
        <f t="shared" ca="1" si="1"/>
        <v>0.53279345160974578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348" t="s">
        <v>81</v>
      </c>
      <c r="E18" s="34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48" t="s">
        <v>282</v>
      </c>
      <c r="E19" s="34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48" t="s">
        <v>189</v>
      </c>
      <c r="E20" s="34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48" t="s">
        <v>203</v>
      </c>
      <c r="E21" s="34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48" t="s">
        <v>207</v>
      </c>
      <c r="E22" s="34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48" t="s">
        <v>289</v>
      </c>
      <c r="E23" s="34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48" t="s">
        <v>259</v>
      </c>
      <c r="E25" s="34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48" t="s">
        <v>341</v>
      </c>
      <c r="E26" s="34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348" t="s">
        <v>416</v>
      </c>
      <c r="E27" s="34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48" t="s">
        <v>420</v>
      </c>
      <c r="E28" s="34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348" t="s">
        <v>253</v>
      </c>
      <c r="E29" s="34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48" t="s">
        <v>516</v>
      </c>
      <c r="E30" s="34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48" t="s">
        <v>515</v>
      </c>
      <c r="E31" s="34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348" t="s">
        <v>522</v>
      </c>
      <c r="E32" s="34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348" t="s">
        <v>515</v>
      </c>
      <c r="E54" s="34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48" t="str">
        <f t="shared" si="7"/>
        <v>MULTI LINE</v>
      </c>
      <c r="E55" s="34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48" t="str">
        <f t="shared" si="7"/>
        <v>LITAN</v>
      </c>
      <c r="E56" s="34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348" t="str">
        <f t="shared" si="7"/>
        <v>PRIME POWER ENERGIE</v>
      </c>
      <c r="E57" s="34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48" t="str">
        <f t="shared" ref="D66:D85" si="13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48" t="str">
        <f t="shared" si="13"/>
        <v>ELECTRICIAN</v>
      </c>
      <c r="E67" s="34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48" t="str">
        <f t="shared" si="13"/>
        <v>ADMIN</v>
      </c>
      <c r="E68" s="34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48" t="str">
        <f t="shared" si="13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48" t="str">
        <f t="shared" si="13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48" t="str">
        <f t="shared" si="13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48" t="str">
        <f t="shared" si="13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48" t="str">
        <f t="shared" si="13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48" t="str">
        <f t="shared" si="13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48" t="str">
        <f t="shared" si="13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48" t="str">
        <f t="shared" si="13"/>
        <v>CYPRESS</v>
      </c>
      <c r="E76" s="34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48" t="str">
        <f t="shared" si="13"/>
        <v>SISCOR</v>
      </c>
      <c r="E77" s="34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348" t="str">
        <f t="shared" si="13"/>
        <v>ARLO</v>
      </c>
      <c r="E78" s="34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348" t="s">
        <v>515</v>
      </c>
      <c r="E79" s="34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348" t="str">
        <f t="shared" si="13"/>
        <v>MULTI LINE</v>
      </c>
      <c r="E80" s="34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348" t="str">
        <f t="shared" si="13"/>
        <v>LITAN</v>
      </c>
      <c r="E81" s="34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348" t="str">
        <f t="shared" si="13"/>
        <v>PRIME POWER ENERGIE</v>
      </c>
      <c r="E82" s="34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348" t="str">
        <f t="shared" si="13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48" t="str">
        <f t="shared" si="13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13"/>
        <v>TOTAL</v>
      </c>
      <c r="E85" s="34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48" t="str">
        <f t="shared" ref="D90:D108" si="18">IF(D16="","",UPPER(D16))</f>
        <v>SECURITY GUARD</v>
      </c>
      <c r="E90" s="34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48" t="str">
        <f t="shared" si="18"/>
        <v>ELECTRICIAN</v>
      </c>
      <c r="E91" s="34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48" t="str">
        <f t="shared" si="18"/>
        <v>ADMIN</v>
      </c>
      <c r="E92" s="34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48" t="str">
        <f t="shared" si="18"/>
        <v>WELTANCHANG</v>
      </c>
      <c r="E93" s="34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48" t="str">
        <f t="shared" si="18"/>
        <v>AC TECH</v>
      </c>
      <c r="E94" s="34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48" t="str">
        <f t="shared" si="18"/>
        <v>EXCELCON</v>
      </c>
      <c r="E95" s="34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48" t="str">
        <f t="shared" si="18"/>
        <v>REB TRADE</v>
      </c>
      <c r="E96" s="34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48" t="str">
        <f t="shared" si="18"/>
        <v>NEWCORE</v>
      </c>
      <c r="E97" s="34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48" t="str">
        <f t="shared" si="18"/>
        <v>SPECSERVE</v>
      </c>
      <c r="E98" s="34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48" t="str">
        <f t="shared" si="18"/>
        <v>AGCHEM</v>
      </c>
      <c r="E99" s="34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48" t="str">
        <f t="shared" si="18"/>
        <v>CYPRESS</v>
      </c>
      <c r="E100" s="34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48" t="str">
        <f t="shared" si="18"/>
        <v>SISCOR</v>
      </c>
      <c r="E101" s="34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48" t="str">
        <f t="shared" si="18"/>
        <v>ARLO</v>
      </c>
      <c r="E102" s="34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48" t="s">
        <v>515</v>
      </c>
      <c r="E103" s="34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48" t="str">
        <f t="shared" si="18"/>
        <v>MULTI LINE</v>
      </c>
      <c r="E104" s="34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48" t="str">
        <f t="shared" si="18"/>
        <v>LITAN</v>
      </c>
      <c r="E105" s="34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348" t="str">
        <f t="shared" si="18"/>
        <v>PRIME POWER ENERGIE</v>
      </c>
      <c r="E106" s="34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348" t="str">
        <f t="shared" si="18"/>
        <v/>
      </c>
      <c r="E107" s="34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48" t="str">
        <f t="shared" si="18"/>
        <v/>
      </c>
      <c r="E108" s="34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10016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980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10996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743008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10996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523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238</v>
      </c>
      <c r="I130" s="421"/>
      <c r="J130" s="53">
        <f>MAX(F35:L35,F85:L85)</f>
        <v>213</v>
      </c>
      <c r="K130" s="420">
        <f>MAX(H130,J130,REF!E1)</f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Dec 22, 2024</v>
      </c>
      <c r="E131" s="385"/>
      <c r="F131" s="385"/>
      <c r="G131" s="386"/>
      <c r="H131" s="420">
        <v>743008</v>
      </c>
      <c r="I131" s="421"/>
      <c r="J131" s="68">
        <f>SUM(F114)</f>
        <v>10996</v>
      </c>
      <c r="K131" s="420">
        <f>H131+J131</f>
        <v>754004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1</v>
      </c>
      <c r="Y1">
        <f ca="1">RAND()</f>
        <v>0.56545147133083307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6</v>
      </c>
      <c r="Y2">
        <f t="shared" ref="Y2:Y7" ca="1" si="1">RAND()</f>
        <v>8.4699862163164719E-2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4</v>
      </c>
      <c r="Y3">
        <f t="shared" ca="1" si="1"/>
        <v>0.24973925251819262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3</v>
      </c>
      <c r="Y4">
        <f t="shared" ca="1" si="1"/>
        <v>0.2842589919476407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7</v>
      </c>
      <c r="Y5">
        <f t="shared" ca="1" si="1"/>
        <v>1.0912529415146865E-2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5</v>
      </c>
      <c r="Y6">
        <f t="shared" ca="1" si="1"/>
        <v>0.10360171179918776</v>
      </c>
      <c r="Z6" t="s">
        <v>292</v>
      </c>
    </row>
    <row r="7" spans="1:27" s="6" customFormat="1" ht="20.100000000000001" customHeight="1" x14ac:dyDescent="0.3">
      <c r="A7" s="439" t="s">
        <v>525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2</v>
      </c>
      <c r="Y7" s="6">
        <f t="shared" ca="1" si="1"/>
        <v>0.44454623321795927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48" t="s">
        <v>94</v>
      </c>
      <c r="E17" s="34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348" t="s">
        <v>81</v>
      </c>
      <c r="E18" s="34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48" t="s">
        <v>189</v>
      </c>
      <c r="E20" s="34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48" t="s">
        <v>203</v>
      </c>
      <c r="E21" s="34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48" t="s">
        <v>207</v>
      </c>
      <c r="E22" s="34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48" t="s">
        <v>289</v>
      </c>
      <c r="E23" s="34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48" t="s">
        <v>391</v>
      </c>
      <c r="E24" s="34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48" t="s">
        <v>259</v>
      </c>
      <c r="E25" s="34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48" t="s">
        <v>341</v>
      </c>
      <c r="E26" s="34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348" t="s">
        <v>416</v>
      </c>
      <c r="E27" s="34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48" t="s">
        <v>420</v>
      </c>
      <c r="E28" s="34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348" t="s">
        <v>253</v>
      </c>
      <c r="E29" s="34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48" t="s">
        <v>516</v>
      </c>
      <c r="E30" s="34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48" t="s">
        <v>515</v>
      </c>
      <c r="E31" s="34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348" t="s">
        <v>522</v>
      </c>
      <c r="E32" s="34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348" t="s">
        <v>515</v>
      </c>
      <c r="E54" s="34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48" t="str">
        <f t="shared" si="7"/>
        <v>MULTI LINE</v>
      </c>
      <c r="E55" s="34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48" t="str">
        <f t="shared" si="7"/>
        <v>LITAN</v>
      </c>
      <c r="E56" s="34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348" t="str">
        <f t="shared" si="7"/>
        <v>PRIME POWER ENERGIE</v>
      </c>
      <c r="E57" s="34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48" t="str">
        <f t="shared" ref="D66:D85" si="13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48" t="str">
        <f t="shared" si="13"/>
        <v>ELECTRICIAN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48" t="str">
        <f t="shared" si="13"/>
        <v>ADMIN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48" t="str">
        <f t="shared" si="13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48" t="str">
        <f t="shared" si="13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48" t="str">
        <f t="shared" si="13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48" t="str">
        <f t="shared" si="13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48" t="str">
        <f t="shared" si="13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48" t="str">
        <f t="shared" si="13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48" t="str">
        <f t="shared" si="13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48" t="str">
        <f t="shared" si="13"/>
        <v>CYPRESS</v>
      </c>
      <c r="E76" s="34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48" t="str">
        <f t="shared" si="13"/>
        <v>SISCOR</v>
      </c>
      <c r="E77" s="34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348" t="str">
        <f t="shared" si="13"/>
        <v>ARLO</v>
      </c>
      <c r="E78" s="34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348" t="s">
        <v>515</v>
      </c>
      <c r="E79" s="34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348" t="str">
        <f t="shared" si="13"/>
        <v>MULTI LINE</v>
      </c>
      <c r="E80" s="34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348" t="str">
        <f t="shared" si="13"/>
        <v>LITAN</v>
      </c>
      <c r="E81" s="34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348" t="str">
        <f t="shared" si="13"/>
        <v>PRIME POWER ENERGIE</v>
      </c>
      <c r="E82" s="34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348" t="str">
        <f t="shared" si="13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48" t="str">
        <f t="shared" si="13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13"/>
        <v>TOTAL</v>
      </c>
      <c r="E85" s="34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48" t="str">
        <f t="shared" ref="D90:D108" si="18">IF(D16="","",UPPER(D16))</f>
        <v>SECURITY GUARD</v>
      </c>
      <c r="E90" s="34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48" t="str">
        <f t="shared" si="18"/>
        <v>ELECTRICIAN</v>
      </c>
      <c r="E91" s="34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48" t="str">
        <f t="shared" si="18"/>
        <v>ADMIN</v>
      </c>
      <c r="E92" s="34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48" t="str">
        <f t="shared" si="18"/>
        <v>WELTANCHANG</v>
      </c>
      <c r="E93" s="34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48" t="str">
        <f t="shared" si="18"/>
        <v>AC TECH</v>
      </c>
      <c r="E94" s="34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48" t="str">
        <f t="shared" si="18"/>
        <v>EXCELCON</v>
      </c>
      <c r="E95" s="34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48" t="str">
        <f t="shared" si="18"/>
        <v>REB TRADE</v>
      </c>
      <c r="E96" s="34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48" t="str">
        <f t="shared" si="18"/>
        <v>NEWCORE</v>
      </c>
      <c r="E97" s="34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48" t="str">
        <f t="shared" si="18"/>
        <v>SPECSERVE</v>
      </c>
      <c r="E98" s="34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48" t="str">
        <f t="shared" si="18"/>
        <v>AGCHEM</v>
      </c>
      <c r="E99" s="34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48" t="str">
        <f t="shared" si="18"/>
        <v>CYPRESS</v>
      </c>
      <c r="E100" s="34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48" t="str">
        <f t="shared" si="18"/>
        <v>SISCOR</v>
      </c>
      <c r="E101" s="34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48" t="str">
        <f t="shared" si="18"/>
        <v>ARLO</v>
      </c>
      <c r="E102" s="34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48" t="s">
        <v>515</v>
      </c>
      <c r="E103" s="34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48" t="str">
        <f t="shared" si="18"/>
        <v>MULTI LINE</v>
      </c>
      <c r="E104" s="34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48" t="str">
        <f t="shared" si="18"/>
        <v>LITAN</v>
      </c>
      <c r="E105" s="34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348" t="str">
        <f t="shared" si="18"/>
        <v>PRIME POWER ENERGIE</v>
      </c>
      <c r="E106" s="34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348" t="str">
        <f t="shared" si="18"/>
        <v/>
      </c>
      <c r="E107" s="34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48" t="str">
        <f t="shared" si="18"/>
        <v/>
      </c>
      <c r="E108" s="34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1504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0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1504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743008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1504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526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213</v>
      </c>
      <c r="I130" s="421"/>
      <c r="J130" s="53">
        <f>MAX(F35:L35,F85:L85)</f>
        <v>46</v>
      </c>
      <c r="K130" s="420"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Dec 29, 2024</v>
      </c>
      <c r="E131" s="385"/>
      <c r="F131" s="385"/>
      <c r="G131" s="386"/>
      <c r="H131" s="420">
        <v>743008</v>
      </c>
      <c r="I131" s="421"/>
      <c r="J131" s="68">
        <f>SUM(F114)</f>
        <v>1504</v>
      </c>
      <c r="K131" s="420">
        <f>H131+J131</f>
        <v>744512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520" t="str">
        <f>REF_PRETEXT&amp;REF_TICKER_INC&amp;"-"&amp;REF_INC</f>
        <v>Reference No.: SSR/EHS/F/24-00-0097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522" t="s">
        <v>654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13" t="str">
        <f>IF(OR(REF_TICKER_INC="",REF_INC=""),REF_ERRMSG,REF_NUM_FULL)</f>
        <v>Reference No.: SSR/EHS/F/24-00-0097</v>
      </c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5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December 30-31, 2024  (Monday-Tuesday)</v>
      </c>
      <c r="E63" s="518"/>
      <c r="F63" s="518"/>
      <c r="G63" s="518"/>
      <c r="H63" s="518"/>
      <c r="I63" s="518"/>
      <c r="J63" s="518"/>
      <c r="K63" s="245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19" t="s">
        <v>645</v>
      </c>
      <c r="E64" s="519"/>
      <c r="F64" s="519"/>
      <c r="G64" s="519"/>
      <c r="H64" s="519"/>
      <c r="I64" s="519"/>
      <c r="J64" s="519"/>
      <c r="K64" s="245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19" t="s">
        <v>578</v>
      </c>
      <c r="E65" s="519"/>
      <c r="F65" s="519"/>
      <c r="G65" s="519"/>
      <c r="H65" s="519"/>
      <c r="I65" s="519"/>
      <c r="J65" s="519"/>
      <c r="K65" s="245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19" t="s">
        <v>577</v>
      </c>
      <c r="E66" s="519"/>
      <c r="F66" s="519"/>
      <c r="G66" s="519"/>
      <c r="H66" s="519"/>
      <c r="I66" s="519"/>
      <c r="J66" s="519"/>
      <c r="K66" s="245"/>
      <c r="L66" s="243"/>
      <c r="M66" s="235"/>
      <c r="N66" s="235"/>
      <c r="O66" s="247"/>
      <c r="P66" s="511" t="s">
        <v>570</v>
      </c>
      <c r="Q66" s="51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468" t="s">
        <v>579</v>
      </c>
      <c r="C69" s="468"/>
      <c r="D69" s="468"/>
      <c r="E69" s="468"/>
      <c r="F69" s="468"/>
      <c r="G69" s="468"/>
      <c r="H69" s="468"/>
      <c r="I69" s="468"/>
      <c r="J69" s="468"/>
      <c r="K69" s="468"/>
      <c r="L69" s="468"/>
      <c r="M69" s="46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535</v>
      </c>
      <c r="D82" s="51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253</v>
      </c>
      <c r="D83" s="51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534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289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536</v>
      </c>
      <c r="D86" s="51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531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224</v>
      </c>
      <c r="D88" s="51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391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530</v>
      </c>
      <c r="D90" s="51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/>
      <c r="D91" s="51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LITAN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MSJR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MULTI LINE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NEWCORE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PRIME POWER ENERGIE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REB TRADE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SPECSERVE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WELTANCHANG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/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468" t="s">
        <v>580</v>
      </c>
      <c r="C117" s="468"/>
      <c r="D117" s="468"/>
      <c r="E117" s="468"/>
      <c r="F117" s="468"/>
      <c r="G117" s="468"/>
      <c r="H117" s="468"/>
      <c r="I117" s="468"/>
      <c r="J117" s="468"/>
      <c r="K117" s="468"/>
      <c r="L117" s="468"/>
      <c r="M117" s="46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LITAN</v>
      </c>
      <c r="D130" s="50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MSJR</v>
      </c>
      <c r="D131" s="50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MULTI LINE</v>
      </c>
      <c r="D132" s="50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NEWCORE</v>
      </c>
      <c r="D133" s="50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PRIME POWER ENERGIE</v>
      </c>
      <c r="D134" s="50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REB TRADE</v>
      </c>
      <c r="D135" s="50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SISCOR</v>
      </c>
      <c r="D136" s="50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SPECSERVE</v>
      </c>
      <c r="D137" s="50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WELTANCHANG</v>
      </c>
      <c r="D138" s="50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/>
      </c>
      <c r="D139" s="50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1">IF(C73="","",UPPER(C73))</f>
        <v>STAFF</v>
      </c>
      <c r="D144" s="50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1"/>
        <v>SECURITY GUARD</v>
      </c>
      <c r="D145" s="50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1"/>
        <v>ELECTRICIAN</v>
      </c>
      <c r="D146" s="50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1"/>
        <v>ADMIN</v>
      </c>
      <c r="D147" s="50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1"/>
        <v>AC TECH</v>
      </c>
      <c r="D148" s="50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1"/>
        <v>AGCHEM</v>
      </c>
      <c r="D149" s="50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1"/>
        <v>ARLO</v>
      </c>
      <c r="D150" s="50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1"/>
        <v>CYPRESS</v>
      </c>
      <c r="D151" s="50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1"/>
        <v>EXCELCON</v>
      </c>
      <c r="D152" s="50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1"/>
        <v>LITAN</v>
      </c>
      <c r="D153" s="50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1"/>
        <v>MSJR</v>
      </c>
      <c r="D154" s="50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1"/>
        <v>MULTI LINE</v>
      </c>
      <c r="D155" s="50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1"/>
        <v>NEWCORE</v>
      </c>
      <c r="D156" s="50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1"/>
        <v>PRIME POWER ENERGIE</v>
      </c>
      <c r="D157" s="50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1"/>
        <v>REB TRADE</v>
      </c>
      <c r="D158" s="50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1"/>
        <v>SISCOR</v>
      </c>
      <c r="D159" s="50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1"/>
        <v>SPECSERVE</v>
      </c>
      <c r="D160" s="50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1"/>
        <v>WELTANCHANG</v>
      </c>
      <c r="D161" s="50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1"/>
        <v/>
      </c>
      <c r="D162" s="50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0</v>
      </c>
      <c r="F165" s="505"/>
      <c r="G165" s="235"/>
      <c r="H165" s="499" t="s">
        <v>647</v>
      </c>
      <c r="I165" s="499"/>
      <c r="J165" s="500">
        <f>R67</f>
        <v>744512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0</v>
      </c>
      <c r="F166" s="505"/>
      <c r="G166" s="235"/>
      <c r="H166" s="499" t="s">
        <v>648</v>
      </c>
      <c r="I166" s="499"/>
      <c r="J166" s="500">
        <f>SUM(E167:F168,J165)</f>
        <v>744512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0</v>
      </c>
      <c r="F167" s="500"/>
      <c r="G167" s="235"/>
      <c r="H167" s="235"/>
      <c r="I167" s="232"/>
      <c r="J167" s="501" t="str">
        <f>IF(J182=F182,"",ROUND((J182/F182-1)*100,2)&amp;"% ↑")</f>
        <v/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468" t="s">
        <v>591</v>
      </c>
      <c r="C170" s="468"/>
      <c r="D170" s="468"/>
      <c r="E170" s="468"/>
      <c r="F170" s="468"/>
      <c r="G170" s="468"/>
      <c r="H170" s="468"/>
      <c r="I170" s="468"/>
      <c r="J170" s="468"/>
      <c r="K170" s="468"/>
      <c r="L170" s="468"/>
      <c r="M170" s="46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46</v>
      </c>
      <c r="G181" s="483"/>
      <c r="H181" s="484">
        <f>MAX(E92:K92,E115:K115)</f>
        <v>0</v>
      </c>
      <c r="I181" s="484"/>
      <c r="J181" s="485">
        <f>MAX(F181,H181,T66)</f>
        <v>238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744512</v>
      </c>
      <c r="G182" s="483"/>
      <c r="H182" s="484">
        <f>E167</f>
        <v>0</v>
      </c>
      <c r="I182" s="484"/>
      <c r="J182" s="486">
        <f>SUM(F182:I182)</f>
        <v>744512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468" t="s">
        <v>608</v>
      </c>
      <c r="C185" s="468"/>
      <c r="D185" s="468"/>
      <c r="E185" s="468"/>
      <c r="F185" s="468"/>
      <c r="G185" s="468"/>
      <c r="H185" s="468"/>
      <c r="I185" s="468"/>
      <c r="J185" s="468"/>
      <c r="K185" s="468"/>
      <c r="L185" s="468"/>
      <c r="M185" s="46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468" t="s">
        <v>609</v>
      </c>
      <c r="C200" s="468"/>
      <c r="D200" s="468"/>
      <c r="E200" s="468"/>
      <c r="F200" s="468"/>
      <c r="G200" s="468"/>
      <c r="H200" s="468"/>
      <c r="I200" s="468"/>
      <c r="J200" s="468"/>
      <c r="K200" s="468"/>
      <c r="L200" s="468"/>
      <c r="M200" s="46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468" t="s">
        <v>592</v>
      </c>
      <c r="C223" s="468"/>
      <c r="D223" s="468"/>
      <c r="E223" s="468"/>
      <c r="F223" s="468"/>
      <c r="G223" s="468"/>
      <c r="H223" s="468"/>
      <c r="I223" s="468"/>
      <c r="J223" s="468"/>
      <c r="K223" s="468"/>
      <c r="L223" s="468"/>
      <c r="M223" s="46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459" t="s">
        <v>593</v>
      </c>
      <c r="C238" s="459"/>
      <c r="D238" s="459"/>
      <c r="E238" s="459"/>
      <c r="F238" s="459"/>
      <c r="G238" s="459"/>
      <c r="H238" s="459"/>
      <c r="I238" s="459"/>
      <c r="J238" s="459"/>
      <c r="K238" s="459"/>
      <c r="L238" s="459"/>
      <c r="M238" s="45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47" priority="11" stopIfTrue="1">
      <formula>OR($P$56="",NOT(ISNUMBER($P$56)),$P$56&lt;=0)</formula>
    </cfRule>
  </conditionalFormatting>
  <conditionalFormatting sqref="C209:G209">
    <cfRule type="expression" dxfId="346" priority="4" stopIfTrue="1">
      <formula>SUM($B$203:$B$208)&lt;=0</formula>
    </cfRule>
  </conditionalFormatting>
  <conditionalFormatting sqref="C221:G221">
    <cfRule type="expression" dxfId="345" priority="5" stopIfTrue="1">
      <formula>SUM($B$212:$B$220)&lt;=0</formula>
    </cfRule>
  </conditionalFormatting>
  <conditionalFormatting sqref="C260:I260">
    <cfRule type="expression" dxfId="344" priority="8" stopIfTrue="1">
      <formula>SUM(G239:I239)&lt;=0</formula>
    </cfRule>
  </conditionalFormatting>
  <conditionalFormatting sqref="C72:K92 C95:K115 C120:K140 C143:K163">
    <cfRule type="expression" dxfId="343" priority="6" stopIfTrue="1">
      <formula>OR(C$71="",$C72="")</formula>
    </cfRule>
  </conditionalFormatting>
  <conditionalFormatting sqref="C203:K208 C212:K220">
    <cfRule type="expression" dxfId="342" priority="3" stopIfTrue="1">
      <formula>OR($C203="",$H203="")</formula>
    </cfRule>
  </conditionalFormatting>
  <conditionalFormatting sqref="C226:K234">
    <cfRule type="expression" dxfId="341" priority="2" stopIfTrue="1">
      <formula>$C226=""</formula>
    </cfRule>
  </conditionalFormatting>
  <conditionalFormatting sqref="C235:K235">
    <cfRule type="expression" dxfId="340" priority="7" stopIfTrue="1">
      <formula>SUM($F$224:$I$224)&lt;=0</formula>
    </cfRule>
  </conditionalFormatting>
  <conditionalFormatting sqref="C241:K259">
    <cfRule type="expression" dxfId="339" priority="1" stopIfTrue="1">
      <formula>$C241=""</formula>
    </cfRule>
  </conditionalFormatting>
  <conditionalFormatting sqref="J260">
    <cfRule type="expression" dxfId="338" priority="10" stopIfTrue="1">
      <formula>SUM(N239:Q239)&lt;=0</formula>
    </cfRule>
  </conditionalFormatting>
  <conditionalFormatting sqref="K260">
    <cfRule type="expression" dxfId="33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31"/>
      <c r="B1" s="531"/>
      <c r="C1" s="531"/>
      <c r="D1" s="531"/>
      <c r="E1" s="531"/>
      <c r="F1" s="531"/>
      <c r="G1" s="531"/>
      <c r="H1" s="531"/>
      <c r="I1" s="531"/>
      <c r="J1" s="531"/>
      <c r="K1" s="531"/>
      <c r="L1" s="531"/>
      <c r="M1" s="53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6</v>
      </c>
      <c r="Y1" s="159">
        <f ca="1">RAND()</f>
        <v>0.25419073528442415</v>
      </c>
      <c r="Z1" s="159" t="s">
        <v>141</v>
      </c>
      <c r="AA1" s="50">
        <v>228</v>
      </c>
    </row>
    <row r="2" spans="1:27" s="159" customFormat="1" x14ac:dyDescent="0.25">
      <c r="A2" s="531"/>
      <c r="B2" s="531"/>
      <c r="C2" s="531"/>
      <c r="D2" s="531"/>
      <c r="E2" s="531"/>
      <c r="F2" s="531"/>
      <c r="G2" s="531"/>
      <c r="H2" s="531"/>
      <c r="I2" s="531"/>
      <c r="J2" s="531"/>
      <c r="K2" s="531"/>
      <c r="L2" s="531"/>
      <c r="M2" s="531"/>
      <c r="O2" s="201"/>
      <c r="P2" s="200"/>
      <c r="X2" s="159">
        <f t="shared" ref="X2:X7" ca="1" si="1">RANK($Y2, $Y$1:$Y$7)</f>
        <v>7</v>
      </c>
      <c r="Y2" s="159">
        <f t="shared" ref="Y2:Y7" ca="1" si="2">RAND()</f>
        <v>0.20981873755476843</v>
      </c>
      <c r="Z2" s="159" t="s">
        <v>408</v>
      </c>
    </row>
    <row r="3" spans="1:27" s="159" customFormat="1" x14ac:dyDescent="0.25">
      <c r="A3" s="531"/>
      <c r="B3" s="531"/>
      <c r="C3" s="531"/>
      <c r="D3" s="531"/>
      <c r="E3" s="531"/>
      <c r="F3" s="531"/>
      <c r="G3" s="531"/>
      <c r="H3" s="531"/>
      <c r="I3" s="531"/>
      <c r="J3" s="531"/>
      <c r="K3" s="531"/>
      <c r="L3" s="531"/>
      <c r="M3" s="531"/>
      <c r="O3" s="532" t="s">
        <v>560</v>
      </c>
      <c r="P3" s="532"/>
      <c r="X3" s="159">
        <f t="shared" ca="1" si="1"/>
        <v>5</v>
      </c>
      <c r="Y3" s="159">
        <f t="shared" ca="1" si="2"/>
        <v>0.31667222609278456</v>
      </c>
      <c r="Z3" s="159" t="s">
        <v>193</v>
      </c>
    </row>
    <row r="4" spans="1:27" s="159" customFormat="1" x14ac:dyDescent="0.25">
      <c r="A4" s="531"/>
      <c r="B4" s="531"/>
      <c r="C4" s="531"/>
      <c r="D4" s="531"/>
      <c r="E4" s="531"/>
      <c r="F4" s="531"/>
      <c r="G4" s="531"/>
      <c r="H4" s="531"/>
      <c r="I4" s="531"/>
      <c r="J4" s="531"/>
      <c r="K4" s="531"/>
      <c r="L4" s="531"/>
      <c r="M4" s="531"/>
      <c r="O4" s="533">
        <v>45656</v>
      </c>
      <c r="P4" s="533"/>
      <c r="X4" s="159">
        <f t="shared" ca="1" si="1"/>
        <v>1</v>
      </c>
      <c r="Y4" s="159">
        <f t="shared" ca="1" si="2"/>
        <v>0.95139513656942443</v>
      </c>
      <c r="Z4" s="159" t="s">
        <v>405</v>
      </c>
    </row>
    <row r="5" spans="1:27" s="159" customFormat="1" ht="20.25" customHeight="1" x14ac:dyDescent="0.25">
      <c r="A5" s="534" t="s">
        <v>44</v>
      </c>
      <c r="B5" s="534"/>
      <c r="C5" s="534"/>
      <c r="D5" s="534"/>
      <c r="E5" s="534"/>
      <c r="F5" s="534"/>
      <c r="G5" s="534"/>
      <c r="H5" s="534"/>
      <c r="I5" s="534"/>
      <c r="J5" s="534"/>
      <c r="K5" s="534"/>
      <c r="L5" s="53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4</v>
      </c>
      <c r="Y5" s="159">
        <f t="shared" ca="1" si="2"/>
        <v>0.34794502405140026</v>
      </c>
      <c r="Z5" s="159" t="s">
        <v>214</v>
      </c>
    </row>
    <row r="6" spans="1:27" s="159" customFormat="1" ht="9.75" customHeight="1" x14ac:dyDescent="0.25">
      <c r="A6" s="534"/>
      <c r="B6" s="534"/>
      <c r="C6" s="534"/>
      <c r="D6" s="534"/>
      <c r="E6" s="534"/>
      <c r="F6" s="534"/>
      <c r="G6" s="534"/>
      <c r="H6" s="534"/>
      <c r="I6" s="534"/>
      <c r="J6" s="534"/>
      <c r="K6" s="534"/>
      <c r="L6" s="534"/>
      <c r="M6" s="205"/>
      <c r="X6" s="159">
        <f t="shared" ca="1" si="1"/>
        <v>2</v>
      </c>
      <c r="Y6" s="159">
        <f t="shared" ca="1" si="2"/>
        <v>0.82065424034010404</v>
      </c>
      <c r="Z6" s="159" t="s">
        <v>292</v>
      </c>
    </row>
    <row r="7" spans="1:27" s="160" customFormat="1" ht="23.25" customHeight="1" x14ac:dyDescent="0.25">
      <c r="A7" s="535" t="s">
        <v>540</v>
      </c>
      <c r="B7" s="535"/>
      <c r="C7" s="535"/>
      <c r="D7" s="535"/>
      <c r="E7" s="535"/>
      <c r="F7" s="535"/>
      <c r="G7" s="535"/>
      <c r="H7" s="535"/>
      <c r="I7" s="535"/>
      <c r="J7" s="535"/>
      <c r="K7" s="535"/>
      <c r="L7" s="535"/>
      <c r="M7" s="206"/>
      <c r="O7" s="159"/>
      <c r="P7" s="159"/>
      <c r="X7" s="160">
        <f t="shared" ca="1" si="1"/>
        <v>3</v>
      </c>
      <c r="Y7" s="160">
        <f t="shared" ca="1" si="2"/>
        <v>0.40395598717796577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36" t="s">
        <v>45</v>
      </c>
      <c r="B9" s="536"/>
      <c r="C9" s="53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432"/>
      <c r="C12" s="432"/>
      <c r="D12" s="432"/>
      <c r="E12" s="432"/>
      <c r="F12" s="432"/>
      <c r="G12" s="432"/>
      <c r="H12" s="432"/>
      <c r="I12" s="432"/>
      <c r="J12" s="432"/>
      <c r="K12" s="432"/>
      <c r="L12" s="432"/>
      <c r="N12" s="166" t="s">
        <v>12</v>
      </c>
      <c r="O12" s="159"/>
      <c r="P12" s="159"/>
    </row>
    <row r="13" spans="1:27" ht="17.25" customHeight="1" x14ac:dyDescent="0.25">
      <c r="B13" s="432" t="s">
        <v>558</v>
      </c>
      <c r="C13" s="432"/>
      <c r="D13" s="432"/>
      <c r="E13" s="432"/>
      <c r="F13" s="432"/>
      <c r="G13" s="432"/>
      <c r="H13" s="432"/>
      <c r="I13" s="432"/>
      <c r="J13" s="432"/>
      <c r="K13" s="432"/>
      <c r="L13" s="43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37" t="s">
        <v>2</v>
      </c>
      <c r="D15" s="538" t="s">
        <v>544</v>
      </c>
      <c r="E15" s="53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537"/>
      <c r="D16" s="377" t="s">
        <v>1</v>
      </c>
      <c r="E16" s="379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40" t="s">
        <v>11</v>
      </c>
      <c r="E17" s="54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40" t="s">
        <v>527</v>
      </c>
      <c r="E18" s="54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540" t="s">
        <v>528</v>
      </c>
      <c r="E19" s="54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540" t="s">
        <v>529</v>
      </c>
      <c r="E20" s="54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40" t="s">
        <v>530</v>
      </c>
      <c r="E21" s="54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540" t="s">
        <v>189</v>
      </c>
      <c r="E22" s="54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540" t="s">
        <v>203</v>
      </c>
      <c r="E23" s="54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540" t="s">
        <v>531</v>
      </c>
      <c r="E24" s="54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540" t="s">
        <v>289</v>
      </c>
      <c r="E25" s="54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540" t="s">
        <v>391</v>
      </c>
      <c r="E26" s="54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540" t="s">
        <v>532</v>
      </c>
      <c r="E27" s="54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540" t="s">
        <v>533</v>
      </c>
      <c r="E28" s="54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540" t="s">
        <v>224</v>
      </c>
      <c r="E29" s="54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540" t="s">
        <v>420</v>
      </c>
      <c r="E30" s="54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540" t="s">
        <v>253</v>
      </c>
      <c r="E31" s="54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540" t="s">
        <v>534</v>
      </c>
      <c r="E32" s="54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540" t="s">
        <v>535</v>
      </c>
      <c r="E33" s="54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540" t="s">
        <v>536</v>
      </c>
      <c r="E34" s="54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540"/>
      <c r="E35" s="54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540"/>
      <c r="E36" s="54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42" t="s">
        <v>14</v>
      </c>
      <c r="D37" s="542"/>
      <c r="E37" s="54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543"/>
      <c r="E38" s="54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37" t="str">
        <f>C15</f>
        <v>No.</v>
      </c>
      <c r="D40" s="538" t="str">
        <f>D15</f>
        <v>(8AM-5PM)</v>
      </c>
      <c r="E40" s="53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537"/>
      <c r="D41" s="377" t="str">
        <f>D16</f>
        <v>Date</v>
      </c>
      <c r="E41" s="379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540" t="str">
        <f t="shared" ref="D42:D61" si="10">IF(D17="","",UPPER(D17))</f>
        <v>STAFF</v>
      </c>
      <c r="E42" s="54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540" t="str">
        <f t="shared" si="10"/>
        <v>SECURITY GUARD</v>
      </c>
      <c r="E43" s="54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540" t="str">
        <f t="shared" si="10"/>
        <v>ELECTRICIAN</v>
      </c>
      <c r="E44" s="54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540" t="str">
        <f t="shared" si="10"/>
        <v>ADMIN</v>
      </c>
      <c r="E45" s="54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540" t="str">
        <f t="shared" si="10"/>
        <v>WELTANCHANG</v>
      </c>
      <c r="E46" s="54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540" t="str">
        <f t="shared" si="10"/>
        <v>AC TECH</v>
      </c>
      <c r="E47" s="54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540" t="str">
        <f t="shared" si="10"/>
        <v>EXCELCON</v>
      </c>
      <c r="E48" s="54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540" t="str">
        <f t="shared" si="10"/>
        <v>REB TRADE</v>
      </c>
      <c r="E49" s="54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540" t="str">
        <f t="shared" si="10"/>
        <v>NEWCORE</v>
      </c>
      <c r="E50" s="54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540" t="str">
        <f t="shared" si="10"/>
        <v>SPECSERVE</v>
      </c>
      <c r="E51" s="54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540" t="str">
        <f t="shared" si="10"/>
        <v>AGCHEM</v>
      </c>
      <c r="E52" s="54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540" t="str">
        <f t="shared" si="10"/>
        <v>CYPRESS</v>
      </c>
      <c r="E53" s="54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540" t="str">
        <f t="shared" si="10"/>
        <v>SISCOR</v>
      </c>
      <c r="E54" s="54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540" t="str">
        <f t="shared" si="10"/>
        <v>ARLO</v>
      </c>
      <c r="E55" s="54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540" t="str">
        <f t="shared" si="10"/>
        <v>MSJR</v>
      </c>
      <c r="E56" s="54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540" t="str">
        <f t="shared" si="10"/>
        <v>MULTI LINE</v>
      </c>
      <c r="E57" s="54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540" t="str">
        <f t="shared" si="10"/>
        <v>LITAN</v>
      </c>
      <c r="E58" s="54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540" t="str">
        <f t="shared" si="10"/>
        <v>PRIME POWER ENERGIE</v>
      </c>
      <c r="E59" s="54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540" t="str">
        <f t="shared" si="10"/>
        <v/>
      </c>
      <c r="E60" s="54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540" t="str">
        <f t="shared" si="10"/>
        <v/>
      </c>
      <c r="E61" s="54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77" t="s">
        <v>562</v>
      </c>
      <c r="D62" s="378"/>
      <c r="E62" s="37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43"/>
      <c r="E64" s="54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2" t="s">
        <v>559</v>
      </c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37" t="s">
        <v>2</v>
      </c>
      <c r="D68" s="538" t="s">
        <v>73</v>
      </c>
      <c r="E68" s="53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537"/>
      <c r="D69" s="377" t="s">
        <v>1</v>
      </c>
      <c r="E69" s="379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40" t="str">
        <f t="shared" ref="D70:D89" si="17">IF(D17="","",UPPER(D17))</f>
        <v>STAFF</v>
      </c>
      <c r="E70" s="54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540" t="str">
        <f t="shared" si="17"/>
        <v>SECURITY GUARD</v>
      </c>
      <c r="E71" s="54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540" t="str">
        <f t="shared" si="17"/>
        <v>ELECTRICIAN</v>
      </c>
      <c r="E72" s="54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540" t="str">
        <f t="shared" si="17"/>
        <v>ADMIN</v>
      </c>
      <c r="E73" s="54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540" t="str">
        <f t="shared" si="17"/>
        <v>WELTANCHANG</v>
      </c>
      <c r="E74" s="54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540" t="str">
        <f t="shared" si="17"/>
        <v>AC TECH</v>
      </c>
      <c r="E75" s="54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540" t="str">
        <f t="shared" si="17"/>
        <v>EXCELCON</v>
      </c>
      <c r="E76" s="54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540" t="str">
        <f t="shared" si="17"/>
        <v>REB TRADE</v>
      </c>
      <c r="E77" s="54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540" t="str">
        <f t="shared" si="17"/>
        <v>NEWCORE</v>
      </c>
      <c r="E78" s="54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540" t="str">
        <f t="shared" si="17"/>
        <v>SPECSERVE</v>
      </c>
      <c r="E79" s="54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540" t="str">
        <f t="shared" si="17"/>
        <v>AGCHEM</v>
      </c>
      <c r="E80" s="54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540" t="str">
        <f t="shared" si="17"/>
        <v>CYPRESS</v>
      </c>
      <c r="E81" s="54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540" t="str">
        <f t="shared" si="17"/>
        <v>SISCOR</v>
      </c>
      <c r="E82" s="54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540" t="str">
        <f t="shared" si="17"/>
        <v>ARLO</v>
      </c>
      <c r="E83" s="54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540" t="str">
        <f t="shared" si="17"/>
        <v>MSJR</v>
      </c>
      <c r="E84" s="54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540" t="str">
        <f t="shared" si="17"/>
        <v>MULTI LINE</v>
      </c>
      <c r="E85" s="54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540" t="str">
        <f t="shared" si="17"/>
        <v>LITAN</v>
      </c>
      <c r="E86" s="54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540" t="str">
        <f t="shared" si="17"/>
        <v>PRIME POWER ENERGIE</v>
      </c>
      <c r="E87" s="54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540" t="str">
        <f t="shared" si="17"/>
        <v/>
      </c>
      <c r="E88" s="54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540" t="str">
        <f t="shared" si="17"/>
        <v/>
      </c>
      <c r="E89" s="54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42" t="str">
        <f>IF(C37="","",UPPER(C37))</f>
        <v>TOTAL MANPOWER</v>
      </c>
      <c r="D90" s="542"/>
      <c r="E90" s="54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37" t="str">
        <f>C68</f>
        <v>No.</v>
      </c>
      <c r="D93" s="538" t="str">
        <f>D68</f>
        <v xml:space="preserve"> (6PM - 10PM)</v>
      </c>
      <c r="E93" s="53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537"/>
      <c r="D94" s="377" t="str">
        <f>D69</f>
        <v>Date</v>
      </c>
      <c r="E94" s="379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40" t="str">
        <f t="shared" ref="D95:D114" si="22">IF(D17="","",UPPER(D17))</f>
        <v>STAFF</v>
      </c>
      <c r="E95" s="54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540" t="str">
        <f t="shared" si="22"/>
        <v>SECURITY GUARD</v>
      </c>
      <c r="E96" s="54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540" t="str">
        <f t="shared" si="22"/>
        <v>ELECTRICIAN</v>
      </c>
      <c r="E97" s="54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540" t="str">
        <f t="shared" si="22"/>
        <v>ADMIN</v>
      </c>
      <c r="E98" s="54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540" t="str">
        <f t="shared" si="22"/>
        <v>WELTANCHANG</v>
      </c>
      <c r="E99" s="54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40" t="str">
        <f t="shared" si="22"/>
        <v>AC TECH</v>
      </c>
      <c r="E100" s="54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540" t="str">
        <f t="shared" si="22"/>
        <v>EXCELCON</v>
      </c>
      <c r="E101" s="54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540" t="str">
        <f t="shared" si="22"/>
        <v>REB TRADE</v>
      </c>
      <c r="E102" s="54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540" t="str">
        <f t="shared" si="22"/>
        <v>NEWCORE</v>
      </c>
      <c r="E103" s="54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540" t="str">
        <f t="shared" si="22"/>
        <v>SPECSERVE</v>
      </c>
      <c r="E104" s="54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540" t="str">
        <f t="shared" si="22"/>
        <v>AGCHEM</v>
      </c>
      <c r="E105" s="54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540" t="str">
        <f t="shared" si="22"/>
        <v>CYPRESS</v>
      </c>
      <c r="E106" s="54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540" t="str">
        <f t="shared" si="22"/>
        <v>SISCOR</v>
      </c>
      <c r="E107" s="54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540" t="str">
        <f t="shared" si="22"/>
        <v>ARLO</v>
      </c>
      <c r="E108" s="54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540" t="str">
        <f t="shared" si="22"/>
        <v>MSJR</v>
      </c>
      <c r="E109" s="54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540" t="str">
        <f t="shared" si="22"/>
        <v>MULTI LINE</v>
      </c>
      <c r="E110" s="54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540" t="str">
        <f t="shared" si="22"/>
        <v>LITAN</v>
      </c>
      <c r="E111" s="54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540" t="str">
        <f t="shared" si="22"/>
        <v>PRIME POWER ENERGIE</v>
      </c>
      <c r="E112" s="54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540" t="str">
        <f t="shared" si="22"/>
        <v/>
      </c>
      <c r="E113" s="54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540" t="str">
        <f t="shared" si="22"/>
        <v/>
      </c>
      <c r="E114" s="54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377" t="s">
        <v>563</v>
      </c>
      <c r="D115" s="378"/>
      <c r="E115" s="37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53" t="s">
        <v>49</v>
      </c>
      <c r="D118" s="354"/>
      <c r="E118" s="355"/>
      <c r="F118" s="544">
        <f>SUM(F62:L62)</f>
        <v>0</v>
      </c>
      <c r="G118" s="54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53" t="s">
        <v>50</v>
      </c>
      <c r="D119" s="354"/>
      <c r="E119" s="355"/>
      <c r="F119" s="544">
        <f>SUM(F115:L115)</f>
        <v>0</v>
      </c>
      <c r="G119" s="54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53" t="s">
        <v>51</v>
      </c>
      <c r="D120" s="354"/>
      <c r="E120" s="355"/>
      <c r="F120" s="544">
        <f>SUM(F118:G119)</f>
        <v>0</v>
      </c>
      <c r="G120" s="54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353" t="s">
        <v>547</v>
      </c>
      <c r="D121" s="354"/>
      <c r="E121" s="355"/>
      <c r="F121" s="544">
        <v>744512</v>
      </c>
      <c r="G121" s="54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353" t="s">
        <v>53</v>
      </c>
      <c r="D122" s="354"/>
      <c r="E122" s="355"/>
      <c r="F122" s="544">
        <f>F120</f>
        <v>0</v>
      </c>
      <c r="G122" s="54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546"/>
      <c r="D123" s="546"/>
      <c r="E123" s="546"/>
      <c r="F123" s="547"/>
      <c r="G123" s="54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432" t="str">
        <f>IF(7-COUNTIF(F16:L16,"")&lt;=0,"","III. STATISTIC REPORT AS OF:  "&amp;UPPER(TEXT(LOOKUP(2,1/($F$16:$L$16&lt;&gt;""),$F$16:$L$16),"MMM D, YYYY")))</f>
        <v>III. STATISTIC REPORT AS OF:  DEC 31, 2024</v>
      </c>
      <c r="C125" s="432"/>
      <c r="D125" s="432"/>
      <c r="E125" s="432"/>
      <c r="F125" s="432"/>
      <c r="G125" s="432"/>
      <c r="H125" s="432"/>
      <c r="I125" s="432"/>
      <c r="J125" s="432"/>
      <c r="K125" s="432"/>
      <c r="L125" s="43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365" t="s">
        <v>15</v>
      </c>
      <c r="E127" s="548"/>
      <c r="F127" s="548"/>
      <c r="G127" s="549"/>
      <c r="H127" s="553" t="s">
        <v>16</v>
      </c>
      <c r="I127" s="553"/>
      <c r="J127" s="554" t="s">
        <v>17</v>
      </c>
      <c r="K127" s="553" t="s">
        <v>18</v>
      </c>
      <c r="L127" s="553"/>
    </row>
    <row r="128" spans="2:16" s="50" customFormat="1" ht="16.5" x14ac:dyDescent="0.25">
      <c r="B128" s="170"/>
      <c r="C128" s="219"/>
      <c r="D128" s="550"/>
      <c r="E128" s="551"/>
      <c r="F128" s="551"/>
      <c r="G128" s="552"/>
      <c r="H128" s="553"/>
      <c r="I128" s="553"/>
      <c r="J128" s="554"/>
      <c r="K128" s="553"/>
      <c r="L128" s="553"/>
    </row>
    <row r="129" spans="2:12" s="50" customFormat="1" ht="3.75" customHeight="1" x14ac:dyDescent="0.25">
      <c r="B129" s="170"/>
      <c r="C129" s="219"/>
      <c r="D129" s="377"/>
      <c r="E129" s="378"/>
      <c r="F129" s="378"/>
      <c r="G129" s="379"/>
      <c r="H129" s="441"/>
      <c r="I129" s="442"/>
      <c r="J129" s="168"/>
      <c r="K129" s="441"/>
      <c r="L129" s="44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354" t="s">
        <v>19</v>
      </c>
      <c r="F130" s="354"/>
      <c r="G130" s="355"/>
      <c r="H130" s="555">
        <v>0</v>
      </c>
      <c r="I130" s="556"/>
      <c r="J130" s="212">
        <v>0</v>
      </c>
      <c r="K130" s="555">
        <f>J130+REF!D1</f>
        <v>0</v>
      </c>
      <c r="L130" s="55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354" t="s">
        <v>20</v>
      </c>
      <c r="F131" s="354"/>
      <c r="G131" s="355"/>
      <c r="H131" s="555">
        <v>0</v>
      </c>
      <c r="I131" s="556"/>
      <c r="J131" s="212">
        <v>0</v>
      </c>
      <c r="K131" s="555">
        <f>J131+REF!D2</f>
        <v>0</v>
      </c>
      <c r="L131" s="55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354" t="s">
        <v>21</v>
      </c>
      <c r="F132" s="354"/>
      <c r="G132" s="355"/>
      <c r="H132" s="555">
        <v>0</v>
      </c>
      <c r="I132" s="556"/>
      <c r="J132" s="212">
        <v>0</v>
      </c>
      <c r="K132" s="555">
        <f>J132+REF!D3</f>
        <v>0</v>
      </c>
      <c r="L132" s="556"/>
    </row>
    <row r="133" spans="2:12" s="50" customFormat="1" ht="16.5" x14ac:dyDescent="0.25">
      <c r="B133" s="170"/>
      <c r="C133" s="219"/>
      <c r="D133" s="216" t="s">
        <v>537</v>
      </c>
      <c r="E133" s="557" t="s">
        <v>23</v>
      </c>
      <c r="F133" s="557"/>
      <c r="G133" s="558"/>
      <c r="H133" s="559">
        <v>0</v>
      </c>
      <c r="I133" s="556"/>
      <c r="J133" s="212">
        <v>0</v>
      </c>
      <c r="K133" s="555">
        <f>J133+REF!D4</f>
        <v>0</v>
      </c>
      <c r="L133" s="556"/>
    </row>
    <row r="134" spans="2:12" s="50" customFormat="1" ht="16.5" x14ac:dyDescent="0.25">
      <c r="B134" s="170"/>
      <c r="C134" s="219"/>
      <c r="D134" s="216" t="s">
        <v>538</v>
      </c>
      <c r="E134" s="557" t="s">
        <v>25</v>
      </c>
      <c r="F134" s="557"/>
      <c r="G134" s="558"/>
      <c r="H134" s="555">
        <v>0</v>
      </c>
      <c r="I134" s="556"/>
      <c r="J134" s="212">
        <v>0</v>
      </c>
      <c r="K134" s="555">
        <f>J134+REF!D5</f>
        <v>0</v>
      </c>
      <c r="L134" s="556"/>
    </row>
    <row r="135" spans="2:12" s="50" customFormat="1" ht="16.5" x14ac:dyDescent="0.25">
      <c r="B135" s="170"/>
      <c r="C135" s="219"/>
      <c r="D135" s="216" t="s">
        <v>539</v>
      </c>
      <c r="E135" s="557" t="s">
        <v>27</v>
      </c>
      <c r="F135" s="557"/>
      <c r="G135" s="558"/>
      <c r="H135" s="555">
        <v>0</v>
      </c>
      <c r="I135" s="556"/>
      <c r="J135" s="212">
        <v>0</v>
      </c>
      <c r="K135" s="555">
        <f>J135+REF!D6</f>
        <v>0</v>
      </c>
      <c r="L135" s="55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354" t="s">
        <v>28</v>
      </c>
      <c r="F136" s="354"/>
      <c r="G136" s="355"/>
      <c r="H136" s="555">
        <v>0</v>
      </c>
      <c r="I136" s="556"/>
      <c r="J136" s="212">
        <v>0</v>
      </c>
      <c r="K136" s="555">
        <f>J136+REF!D7</f>
        <v>0</v>
      </c>
      <c r="L136" s="55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354" t="s">
        <v>29</v>
      </c>
      <c r="F137" s="354"/>
      <c r="G137" s="355"/>
      <c r="H137" s="555">
        <v>0</v>
      </c>
      <c r="I137" s="556"/>
      <c r="J137" s="212">
        <v>0</v>
      </c>
      <c r="K137" s="555">
        <f>J137+REF!D8</f>
        <v>0</v>
      </c>
      <c r="L137" s="55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354" t="s">
        <v>30</v>
      </c>
      <c r="F138" s="354"/>
      <c r="G138" s="355"/>
      <c r="H138" s="563">
        <v>46</v>
      </c>
      <c r="I138" s="564"/>
      <c r="J138" s="174">
        <f>MAX(F37:L37,F90:L90)</f>
        <v>0</v>
      </c>
      <c r="K138" s="565">
        <f>MAX(H138,J138,REF!E1)</f>
        <v>238</v>
      </c>
      <c r="L138" s="56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354" t="s">
        <v>546</v>
      </c>
      <c r="F139" s="354"/>
      <c r="G139" s="355"/>
      <c r="H139" s="563">
        <f>F121</f>
        <v>744512</v>
      </c>
      <c r="I139" s="564"/>
      <c r="J139" s="213">
        <f>SUM(F120)</f>
        <v>0</v>
      </c>
      <c r="K139" s="571">
        <f>H139+J139</f>
        <v>744512</v>
      </c>
      <c r="L139" s="57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572" t="str">
        <f>IF($K$139=$H$139,"",ROUND(($K$139/$H$139-1)*100,2)&amp;"% ↑")</f>
        <v/>
      </c>
      <c r="L140" s="57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573" t="s">
        <v>55</v>
      </c>
      <c r="C153" s="573"/>
      <c r="D153" s="573"/>
      <c r="E153" s="573"/>
      <c r="F153" s="57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562" t="s">
        <v>91</v>
      </c>
      <c r="D168" s="562"/>
      <c r="E168" s="562"/>
      <c r="F168" s="562"/>
      <c r="G168" s="562"/>
      <c r="H168" s="562"/>
      <c r="I168" s="562"/>
      <c r="J168" s="562"/>
      <c r="K168" s="56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377" t="s">
        <v>39</v>
      </c>
      <c r="D173" s="379"/>
      <c r="E173" s="190" t="s">
        <v>40</v>
      </c>
      <c r="F173" s="377" t="s">
        <v>64</v>
      </c>
      <c r="G173" s="379"/>
      <c r="H173" s="377" t="s">
        <v>0</v>
      </c>
      <c r="I173" s="379"/>
      <c r="J173" s="377" t="s">
        <v>42</v>
      </c>
      <c r="K173" s="379"/>
    </row>
    <row r="174" spans="2:12" s="50" customFormat="1" ht="14.25" customHeight="1" x14ac:dyDescent="0.25">
      <c r="B174" s="143"/>
      <c r="C174" s="567" t="s">
        <v>91</v>
      </c>
      <c r="D174" s="568"/>
      <c r="E174" s="191"/>
      <c r="F174" s="569"/>
      <c r="G174" s="570"/>
      <c r="H174" s="569"/>
      <c r="I174" s="570"/>
      <c r="J174" s="569"/>
      <c r="K174" s="57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543" t="s">
        <v>62</v>
      </c>
      <c r="D178" s="543"/>
      <c r="E178" s="543"/>
      <c r="F178" s="54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560" t="s">
        <v>99</v>
      </c>
      <c r="D180" s="560"/>
      <c r="E180" s="560"/>
      <c r="F180" s="56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561" t="s">
        <v>100</v>
      </c>
      <c r="D181" s="561"/>
      <c r="E181" s="561"/>
      <c r="F181" s="561"/>
      <c r="G181" s="561"/>
      <c r="H181" s="56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36" priority="2" stopIfTrue="1">
      <formula>$C17=""</formula>
    </cfRule>
  </conditionalFormatting>
  <conditionalFormatting sqref="F15:L37 F40:L62 F68:L90 F93:L115">
    <cfRule type="expression" dxfId="335" priority="3" stopIfTrue="1">
      <formula>F$15=""</formula>
    </cfRule>
  </conditionalFormatting>
  <conditionalFormatting sqref="K140">
    <cfRule type="expression" dxfId="33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SSR/EHS/F/24-00-0098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522" t="s">
        <v>650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13" t="str">
        <f>IF(OR(REF_TICKER_INC="",REF_INC=""),REF_ERRMSG,REF_NUM_FULL)</f>
        <v>Reference No.: SSR/EHS/F/24-00-0098</v>
      </c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5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January 1-5, 2025  (Wednesday-Sunday)</v>
      </c>
      <c r="E63" s="518"/>
      <c r="F63" s="518"/>
      <c r="G63" s="518"/>
      <c r="H63" s="518"/>
      <c r="I63" s="518"/>
      <c r="J63" s="518"/>
      <c r="K63" s="245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19" t="s">
        <v>645</v>
      </c>
      <c r="E64" s="519"/>
      <c r="F64" s="519"/>
      <c r="G64" s="519"/>
      <c r="H64" s="519"/>
      <c r="I64" s="519"/>
      <c r="J64" s="519"/>
      <c r="K64" s="245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19" t="s">
        <v>578</v>
      </c>
      <c r="E65" s="519"/>
      <c r="F65" s="519"/>
      <c r="G65" s="519"/>
      <c r="H65" s="519"/>
      <c r="I65" s="519"/>
      <c r="J65" s="519"/>
      <c r="K65" s="245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19" t="s">
        <v>577</v>
      </c>
      <c r="E66" s="519"/>
      <c r="F66" s="519"/>
      <c r="G66" s="519"/>
      <c r="H66" s="519"/>
      <c r="I66" s="519"/>
      <c r="J66" s="519"/>
      <c r="K66" s="245"/>
      <c r="L66" s="243"/>
      <c r="M66" s="235"/>
      <c r="N66" s="235"/>
      <c r="O66" s="247"/>
      <c r="P66" s="511" t="s">
        <v>570</v>
      </c>
      <c r="Q66" s="51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468" t="s">
        <v>579</v>
      </c>
      <c r="C69" s="468"/>
      <c r="D69" s="468"/>
      <c r="E69" s="468"/>
      <c r="F69" s="468"/>
      <c r="G69" s="468"/>
      <c r="H69" s="468"/>
      <c r="I69" s="468"/>
      <c r="J69" s="468"/>
      <c r="K69" s="468"/>
      <c r="L69" s="468"/>
      <c r="M69" s="46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535</v>
      </c>
      <c r="D82" s="51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253</v>
      </c>
      <c r="D83" s="51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534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289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536</v>
      </c>
      <c r="D86" s="51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531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224</v>
      </c>
      <c r="D88" s="51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391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530</v>
      </c>
      <c r="D90" s="51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/>
      <c r="D91" s="51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LITAN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MSJR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MULTI LINE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NEWCORE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PRIME POWER ENERGIE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REB TRADE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SPECSERVE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WELTANCHANG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/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468" t="s">
        <v>580</v>
      </c>
      <c r="C117" s="468"/>
      <c r="D117" s="468"/>
      <c r="E117" s="468"/>
      <c r="F117" s="468"/>
      <c r="G117" s="468"/>
      <c r="H117" s="468"/>
      <c r="I117" s="468"/>
      <c r="J117" s="468"/>
      <c r="K117" s="468"/>
      <c r="L117" s="468"/>
      <c r="M117" s="46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LITAN</v>
      </c>
      <c r="D130" s="50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MSJR</v>
      </c>
      <c r="D131" s="50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MULTI LINE</v>
      </c>
      <c r="D132" s="50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NEWCORE</v>
      </c>
      <c r="D133" s="50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PRIME POWER ENERGIE</v>
      </c>
      <c r="D134" s="50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REB TRADE</v>
      </c>
      <c r="D135" s="50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SISCOR</v>
      </c>
      <c r="D136" s="50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SPECSERVE</v>
      </c>
      <c r="D137" s="50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WELTANCHANG</v>
      </c>
      <c r="D138" s="50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/>
      </c>
      <c r="D139" s="50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1">IF(C73="","",UPPER(C73))</f>
        <v>STAFF</v>
      </c>
      <c r="D144" s="50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1"/>
        <v>SECURITY GUARD</v>
      </c>
      <c r="D145" s="50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1"/>
        <v>ELECTRICIAN</v>
      </c>
      <c r="D146" s="50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1"/>
        <v>ADMIN</v>
      </c>
      <c r="D147" s="50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1"/>
        <v>AC TECH</v>
      </c>
      <c r="D148" s="50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1"/>
        <v>AGCHEM</v>
      </c>
      <c r="D149" s="50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1"/>
        <v>ARLO</v>
      </c>
      <c r="D150" s="50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1"/>
        <v>CYPRESS</v>
      </c>
      <c r="D151" s="50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1"/>
        <v>EXCELCON</v>
      </c>
      <c r="D152" s="50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1"/>
        <v>LITAN</v>
      </c>
      <c r="D153" s="50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1"/>
        <v>MSJR</v>
      </c>
      <c r="D154" s="50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1"/>
        <v>MULTI LINE</v>
      </c>
      <c r="D155" s="50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1"/>
        <v>NEWCORE</v>
      </c>
      <c r="D156" s="50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1"/>
        <v>PRIME POWER ENERGIE</v>
      </c>
      <c r="D157" s="50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1"/>
        <v>REB TRADE</v>
      </c>
      <c r="D158" s="50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1"/>
        <v>SISCOR</v>
      </c>
      <c r="D159" s="50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1"/>
        <v>SPECSERVE</v>
      </c>
      <c r="D160" s="50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1"/>
        <v>WELTANCHANG</v>
      </c>
      <c r="D161" s="50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1"/>
        <v/>
      </c>
      <c r="D162" s="50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408</v>
      </c>
      <c r="F165" s="505"/>
      <c r="G165" s="235"/>
      <c r="H165" s="499" t="s">
        <v>647</v>
      </c>
      <c r="I165" s="499"/>
      <c r="J165" s="500">
        <f>R67</f>
        <v>744512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0</v>
      </c>
      <c r="F166" s="505"/>
      <c r="G166" s="235"/>
      <c r="H166" s="499" t="s">
        <v>648</v>
      </c>
      <c r="I166" s="499"/>
      <c r="J166" s="500">
        <f>SUM(E167:F168,J165)</f>
        <v>744920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408</v>
      </c>
      <c r="F167" s="500"/>
      <c r="G167" s="235"/>
      <c r="H167" s="235"/>
      <c r="I167" s="232"/>
      <c r="J167" s="501" t="str">
        <f>IF(J182=F182,"",ROUND((J182/F182-1)*100,2)&amp;"% ↑")</f>
        <v>0.05%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468" t="s">
        <v>591</v>
      </c>
      <c r="C170" s="468"/>
      <c r="D170" s="468"/>
      <c r="E170" s="468"/>
      <c r="F170" s="468"/>
      <c r="G170" s="468"/>
      <c r="H170" s="468"/>
      <c r="I170" s="468"/>
      <c r="J170" s="468"/>
      <c r="K170" s="468"/>
      <c r="L170" s="468"/>
      <c r="M170" s="46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0</v>
      </c>
      <c r="G181" s="483"/>
      <c r="H181" s="484">
        <f>MAX(E92:K92,E115:K115)</f>
        <v>18</v>
      </c>
      <c r="I181" s="484"/>
      <c r="J181" s="485">
        <f>MAX(F181,H181,T66)</f>
        <v>238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744512</v>
      </c>
      <c r="G182" s="483"/>
      <c r="H182" s="484">
        <f>E167</f>
        <v>408</v>
      </c>
      <c r="I182" s="484"/>
      <c r="J182" s="486">
        <f>SUM(F182:I182)</f>
        <v>744920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468" t="s">
        <v>608</v>
      </c>
      <c r="C185" s="468"/>
      <c r="D185" s="468"/>
      <c r="E185" s="468"/>
      <c r="F185" s="468"/>
      <c r="G185" s="468"/>
      <c r="H185" s="468"/>
      <c r="I185" s="468"/>
      <c r="J185" s="468"/>
      <c r="K185" s="468"/>
      <c r="L185" s="468"/>
      <c r="M185" s="46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468" t="s">
        <v>609</v>
      </c>
      <c r="C200" s="468"/>
      <c r="D200" s="468"/>
      <c r="E200" s="468"/>
      <c r="F200" s="468"/>
      <c r="G200" s="468"/>
      <c r="H200" s="468"/>
      <c r="I200" s="468"/>
      <c r="J200" s="468"/>
      <c r="K200" s="468"/>
      <c r="L200" s="468"/>
      <c r="M200" s="46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468" t="s">
        <v>592</v>
      </c>
      <c r="C223" s="468"/>
      <c r="D223" s="468"/>
      <c r="E223" s="468"/>
      <c r="F223" s="468"/>
      <c r="G223" s="468"/>
      <c r="H223" s="468"/>
      <c r="I223" s="468"/>
      <c r="J223" s="468"/>
      <c r="K223" s="468"/>
      <c r="L223" s="468"/>
      <c r="M223" s="46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459" t="s">
        <v>593</v>
      </c>
      <c r="C238" s="459"/>
      <c r="D238" s="459"/>
      <c r="E238" s="459"/>
      <c r="F238" s="459"/>
      <c r="G238" s="459"/>
      <c r="H238" s="459"/>
      <c r="I238" s="459"/>
      <c r="J238" s="459"/>
      <c r="K238" s="459"/>
      <c r="L238" s="459"/>
      <c r="M238" s="45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3" priority="11" stopIfTrue="1">
      <formula>OR($P$56="",NOT(ISNUMBER($P$56)),$P$56&lt;=0)</formula>
    </cfRule>
  </conditionalFormatting>
  <conditionalFormatting sqref="C209:G209">
    <cfRule type="expression" dxfId="332" priority="4" stopIfTrue="1">
      <formula>SUM($B$203:$B$208)&lt;=0</formula>
    </cfRule>
  </conditionalFormatting>
  <conditionalFormatting sqref="C221:G221">
    <cfRule type="expression" dxfId="331" priority="5" stopIfTrue="1">
      <formula>SUM($B$212:$B$220)&lt;=0</formula>
    </cfRule>
  </conditionalFormatting>
  <conditionalFormatting sqref="C260:I260">
    <cfRule type="expression" dxfId="330" priority="8" stopIfTrue="1">
      <formula>SUM(G239:I239)&lt;=0</formula>
    </cfRule>
  </conditionalFormatting>
  <conditionalFormatting sqref="C72:K92 C95:K115 C120:K140 C143:K163">
    <cfRule type="expression" dxfId="329" priority="6" stopIfTrue="1">
      <formula>OR(C$71="",$C72="")</formula>
    </cfRule>
  </conditionalFormatting>
  <conditionalFormatting sqref="C203:K208 C212:K220">
    <cfRule type="expression" dxfId="328" priority="3" stopIfTrue="1">
      <formula>OR($C203="",$H203="")</formula>
    </cfRule>
  </conditionalFormatting>
  <conditionalFormatting sqref="C226:K234">
    <cfRule type="expression" dxfId="327" priority="2" stopIfTrue="1">
      <formula>$C226=""</formula>
    </cfRule>
  </conditionalFormatting>
  <conditionalFormatting sqref="C235:K235">
    <cfRule type="expression" dxfId="326" priority="7" stopIfTrue="1">
      <formula>SUM($F$224:$I$224)&lt;=0</formula>
    </cfRule>
  </conditionalFormatting>
  <conditionalFormatting sqref="C241:K259">
    <cfRule type="expression" dxfId="325" priority="1" stopIfTrue="1">
      <formula>$C241=""</formula>
    </cfRule>
  </conditionalFormatting>
  <conditionalFormatting sqref="J260">
    <cfRule type="expression" dxfId="324" priority="10" stopIfTrue="1">
      <formula>SUM(N239:Q239)&lt;=0</formula>
    </cfRule>
  </conditionalFormatting>
  <conditionalFormatting sqref="K260">
    <cfRule type="expression" dxfId="32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31"/>
      <c r="B1" s="531"/>
      <c r="C1" s="531"/>
      <c r="D1" s="531"/>
      <c r="E1" s="531"/>
      <c r="F1" s="531"/>
      <c r="G1" s="531"/>
      <c r="H1" s="531"/>
      <c r="I1" s="531"/>
      <c r="J1" s="531"/>
      <c r="K1" s="531"/>
      <c r="L1" s="531"/>
      <c r="M1" s="53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3</v>
      </c>
      <c r="Y1" s="159">
        <f t="shared" ref="Y1:Y7" ca="1" si="2">RAND()</f>
        <v>0.75624450453637848</v>
      </c>
      <c r="Z1" s="159" t="s">
        <v>141</v>
      </c>
      <c r="AA1" s="50">
        <v>228</v>
      </c>
    </row>
    <row r="2" spans="1:27" s="159" customFormat="1" x14ac:dyDescent="0.25">
      <c r="A2" s="531"/>
      <c r="B2" s="531"/>
      <c r="C2" s="531"/>
      <c r="D2" s="531"/>
      <c r="E2" s="531"/>
      <c r="F2" s="531"/>
      <c r="G2" s="531"/>
      <c r="H2" s="531"/>
      <c r="I2" s="531"/>
      <c r="J2" s="531"/>
      <c r="K2" s="531"/>
      <c r="L2" s="531"/>
      <c r="M2" s="531"/>
      <c r="O2" s="201"/>
      <c r="P2" s="200"/>
      <c r="X2" s="159">
        <f t="shared" ca="1" si="1"/>
        <v>5</v>
      </c>
      <c r="Y2" s="159">
        <f t="shared" ca="1" si="2"/>
        <v>0.58662140613466174</v>
      </c>
      <c r="Z2" s="159" t="s">
        <v>408</v>
      </c>
    </row>
    <row r="3" spans="1:27" s="159" customFormat="1" x14ac:dyDescent="0.25">
      <c r="A3" s="531"/>
      <c r="B3" s="531"/>
      <c r="C3" s="531"/>
      <c r="D3" s="531"/>
      <c r="E3" s="531"/>
      <c r="F3" s="531"/>
      <c r="G3" s="531"/>
      <c r="H3" s="531"/>
      <c r="I3" s="531"/>
      <c r="J3" s="531"/>
      <c r="K3" s="531"/>
      <c r="L3" s="531"/>
      <c r="M3" s="531"/>
      <c r="O3" s="532" t="s">
        <v>560</v>
      </c>
      <c r="P3" s="532"/>
      <c r="X3" s="159">
        <f t="shared" ca="1" si="1"/>
        <v>1</v>
      </c>
      <c r="Y3" s="159">
        <f t="shared" ca="1" si="2"/>
        <v>0.85906248642188177</v>
      </c>
      <c r="Z3" s="159" t="s">
        <v>193</v>
      </c>
    </row>
    <row r="4" spans="1:27" s="159" customFormat="1" x14ac:dyDescent="0.25">
      <c r="A4" s="531"/>
      <c r="B4" s="531"/>
      <c r="C4" s="531"/>
      <c r="D4" s="531"/>
      <c r="E4" s="531"/>
      <c r="F4" s="531"/>
      <c r="G4" s="531"/>
      <c r="H4" s="531"/>
      <c r="I4" s="531"/>
      <c r="J4" s="531"/>
      <c r="K4" s="531"/>
      <c r="L4" s="531"/>
      <c r="M4" s="531"/>
      <c r="O4" s="533">
        <v>45658</v>
      </c>
      <c r="P4" s="533"/>
      <c r="X4" s="159">
        <f t="shared" ca="1" si="1"/>
        <v>6</v>
      </c>
      <c r="Y4" s="159">
        <f t="shared" ca="1" si="2"/>
        <v>0.43067680410052189</v>
      </c>
      <c r="Z4" s="159" t="s">
        <v>405</v>
      </c>
    </row>
    <row r="5" spans="1:27" s="159" customFormat="1" ht="20.25" customHeight="1" x14ac:dyDescent="0.25">
      <c r="A5" s="534" t="s">
        <v>44</v>
      </c>
      <c r="B5" s="534"/>
      <c r="C5" s="534"/>
      <c r="D5" s="534"/>
      <c r="E5" s="534"/>
      <c r="F5" s="534"/>
      <c r="G5" s="534"/>
      <c r="H5" s="534"/>
      <c r="I5" s="534"/>
      <c r="J5" s="534"/>
      <c r="K5" s="534"/>
      <c r="L5" s="53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0.84920227939484505</v>
      </c>
      <c r="Z5" s="159" t="s">
        <v>214</v>
      </c>
    </row>
    <row r="6" spans="1:27" s="159" customFormat="1" ht="9.75" customHeight="1" x14ac:dyDescent="0.25">
      <c r="A6" s="534"/>
      <c r="B6" s="534"/>
      <c r="C6" s="534"/>
      <c r="D6" s="534"/>
      <c r="E6" s="534"/>
      <c r="F6" s="534"/>
      <c r="G6" s="534"/>
      <c r="H6" s="534"/>
      <c r="I6" s="534"/>
      <c r="J6" s="534"/>
      <c r="K6" s="534"/>
      <c r="L6" s="534"/>
      <c r="M6" s="205"/>
      <c r="X6" s="159">
        <f t="shared" ca="1" si="1"/>
        <v>4</v>
      </c>
      <c r="Y6" s="159">
        <f t="shared" ca="1" si="2"/>
        <v>0.59630426540028214</v>
      </c>
      <c r="Z6" s="159" t="s">
        <v>292</v>
      </c>
    </row>
    <row r="7" spans="1:27" s="160" customFormat="1" ht="23.25" customHeight="1" x14ac:dyDescent="0.25">
      <c r="A7" s="535" t="s">
        <v>561</v>
      </c>
      <c r="B7" s="535"/>
      <c r="C7" s="535"/>
      <c r="D7" s="535"/>
      <c r="E7" s="535"/>
      <c r="F7" s="535"/>
      <c r="G7" s="535"/>
      <c r="H7" s="535"/>
      <c r="I7" s="535"/>
      <c r="J7" s="535"/>
      <c r="K7" s="535"/>
      <c r="L7" s="535"/>
      <c r="M7" s="206"/>
      <c r="O7" s="159"/>
      <c r="P7" s="159"/>
      <c r="X7" s="160">
        <f t="shared" ca="1" si="1"/>
        <v>7</v>
      </c>
      <c r="Y7" s="160">
        <f t="shared" ca="1" si="2"/>
        <v>6.8309908107943795E-2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36" t="s">
        <v>45</v>
      </c>
      <c r="B9" s="536"/>
      <c r="C9" s="53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432"/>
      <c r="C12" s="432"/>
      <c r="D12" s="432"/>
      <c r="E12" s="432"/>
      <c r="F12" s="432"/>
      <c r="G12" s="432"/>
      <c r="H12" s="432"/>
      <c r="I12" s="432"/>
      <c r="J12" s="432"/>
      <c r="K12" s="432"/>
      <c r="L12" s="432"/>
      <c r="N12" s="166" t="s">
        <v>12</v>
      </c>
      <c r="O12" s="159"/>
      <c r="P12" s="159"/>
    </row>
    <row r="13" spans="1:27" ht="17.25" customHeight="1" x14ac:dyDescent="0.25">
      <c r="B13" s="432" t="s">
        <v>558</v>
      </c>
      <c r="C13" s="432"/>
      <c r="D13" s="432"/>
      <c r="E13" s="432"/>
      <c r="F13" s="432"/>
      <c r="G13" s="432"/>
      <c r="H13" s="432"/>
      <c r="I13" s="432"/>
      <c r="J13" s="432"/>
      <c r="K13" s="432"/>
      <c r="L13" s="43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37" t="s">
        <v>2</v>
      </c>
      <c r="D15" s="538" t="s">
        <v>544</v>
      </c>
      <c r="E15" s="53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537"/>
      <c r="D16" s="377" t="s">
        <v>1</v>
      </c>
      <c r="E16" s="37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40" t="s">
        <v>11</v>
      </c>
      <c r="E17" s="54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40" t="s">
        <v>527</v>
      </c>
      <c r="E18" s="54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540" t="s">
        <v>528</v>
      </c>
      <c r="E19" s="54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540" t="s">
        <v>529</v>
      </c>
      <c r="E20" s="54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40" t="s">
        <v>530</v>
      </c>
      <c r="E21" s="54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540" t="s">
        <v>189</v>
      </c>
      <c r="E22" s="54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540" t="s">
        <v>203</v>
      </c>
      <c r="E23" s="54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540" t="s">
        <v>531</v>
      </c>
      <c r="E24" s="54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540" t="s">
        <v>289</v>
      </c>
      <c r="E25" s="54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540" t="s">
        <v>391</v>
      </c>
      <c r="E26" s="54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540" t="s">
        <v>532</v>
      </c>
      <c r="E27" s="54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540" t="s">
        <v>533</v>
      </c>
      <c r="E28" s="54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540" t="s">
        <v>224</v>
      </c>
      <c r="E29" s="54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540" t="s">
        <v>420</v>
      </c>
      <c r="E30" s="54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540" t="s">
        <v>253</v>
      </c>
      <c r="E31" s="54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540" t="s">
        <v>534</v>
      </c>
      <c r="E32" s="54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540" t="s">
        <v>535</v>
      </c>
      <c r="E33" s="54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540" t="s">
        <v>536</v>
      </c>
      <c r="E34" s="54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540"/>
      <c r="E35" s="54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540"/>
      <c r="E36" s="54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42" t="s">
        <v>14</v>
      </c>
      <c r="D37" s="542"/>
      <c r="E37" s="54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543"/>
      <c r="E38" s="54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37" t="str">
        <f>C15</f>
        <v>No.</v>
      </c>
      <c r="D40" s="538" t="str">
        <f>D15</f>
        <v>(8AM-5PM)</v>
      </c>
      <c r="E40" s="53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537"/>
      <c r="D41" s="377" t="str">
        <f>D16</f>
        <v>Date</v>
      </c>
      <c r="E41" s="37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540" t="str">
        <f t="shared" ref="D42:D61" si="10">IF(D17="","",UPPER(D17))</f>
        <v>STAFF</v>
      </c>
      <c r="E42" s="54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540" t="str">
        <f t="shared" si="10"/>
        <v>SECURITY GUARD</v>
      </c>
      <c r="E43" s="54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540" t="str">
        <f t="shared" si="10"/>
        <v>ELECTRICIAN</v>
      </c>
      <c r="E44" s="54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540" t="str">
        <f t="shared" si="10"/>
        <v>ADMIN</v>
      </c>
      <c r="E45" s="54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540" t="str">
        <f t="shared" si="10"/>
        <v>WELTANCHANG</v>
      </c>
      <c r="E46" s="54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540" t="str">
        <f t="shared" si="10"/>
        <v>AC TECH</v>
      </c>
      <c r="E47" s="54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540" t="str">
        <f t="shared" si="10"/>
        <v>EXCELCON</v>
      </c>
      <c r="E48" s="54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540" t="str">
        <f t="shared" si="10"/>
        <v>REB TRADE</v>
      </c>
      <c r="E49" s="54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540" t="str">
        <f t="shared" si="10"/>
        <v>NEWCORE</v>
      </c>
      <c r="E50" s="54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540" t="str">
        <f t="shared" si="10"/>
        <v>SPECSERVE</v>
      </c>
      <c r="E51" s="54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540" t="str">
        <f t="shared" si="10"/>
        <v>AGCHEM</v>
      </c>
      <c r="E52" s="54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540" t="str">
        <f t="shared" si="10"/>
        <v>CYPRESS</v>
      </c>
      <c r="E53" s="54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540" t="str">
        <f t="shared" si="10"/>
        <v>SISCOR</v>
      </c>
      <c r="E54" s="54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540" t="str">
        <f t="shared" si="10"/>
        <v>ARLO</v>
      </c>
      <c r="E55" s="54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540" t="str">
        <f t="shared" si="10"/>
        <v>MSJR</v>
      </c>
      <c r="E56" s="54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540" t="str">
        <f t="shared" si="10"/>
        <v>MULTI LINE</v>
      </c>
      <c r="E57" s="54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540" t="str">
        <f t="shared" si="10"/>
        <v>LITAN</v>
      </c>
      <c r="E58" s="54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540" t="str">
        <f t="shared" si="10"/>
        <v>PRIME POWER ENERGIE</v>
      </c>
      <c r="E59" s="54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540" t="str">
        <f t="shared" si="10"/>
        <v/>
      </c>
      <c r="E60" s="54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540" t="str">
        <f t="shared" si="10"/>
        <v/>
      </c>
      <c r="E61" s="54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77" t="s">
        <v>562</v>
      </c>
      <c r="D62" s="378"/>
      <c r="E62" s="37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43"/>
      <c r="E64" s="54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2" t="s">
        <v>559</v>
      </c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37" t="s">
        <v>2</v>
      </c>
      <c r="D68" s="538" t="s">
        <v>73</v>
      </c>
      <c r="E68" s="53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537"/>
      <c r="D69" s="377" t="s">
        <v>1</v>
      </c>
      <c r="E69" s="37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40" t="str">
        <f t="shared" ref="D70:D89" si="17">IF(D17="","",UPPER(D17))</f>
        <v>STAFF</v>
      </c>
      <c r="E70" s="54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540" t="str">
        <f t="shared" si="17"/>
        <v>SECURITY GUARD</v>
      </c>
      <c r="E71" s="54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540" t="str">
        <f t="shared" si="17"/>
        <v>ELECTRICIAN</v>
      </c>
      <c r="E72" s="54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540" t="str">
        <f t="shared" si="17"/>
        <v>ADMIN</v>
      </c>
      <c r="E73" s="54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540" t="str">
        <f t="shared" si="17"/>
        <v>WELTANCHANG</v>
      </c>
      <c r="E74" s="54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540" t="str">
        <f t="shared" si="17"/>
        <v>AC TECH</v>
      </c>
      <c r="E75" s="54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540" t="str">
        <f t="shared" si="17"/>
        <v>EXCELCON</v>
      </c>
      <c r="E76" s="54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540" t="str">
        <f t="shared" si="17"/>
        <v>REB TRADE</v>
      </c>
      <c r="E77" s="54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540" t="str">
        <f t="shared" si="17"/>
        <v>NEWCORE</v>
      </c>
      <c r="E78" s="54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540" t="str">
        <f t="shared" si="17"/>
        <v>SPECSERVE</v>
      </c>
      <c r="E79" s="54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540" t="str">
        <f t="shared" si="17"/>
        <v>AGCHEM</v>
      </c>
      <c r="E80" s="54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540" t="str">
        <f t="shared" si="17"/>
        <v>CYPRESS</v>
      </c>
      <c r="E81" s="54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540" t="str">
        <f t="shared" si="17"/>
        <v>SISCOR</v>
      </c>
      <c r="E82" s="54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540" t="str">
        <f t="shared" si="17"/>
        <v>ARLO</v>
      </c>
      <c r="E83" s="54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540" t="str">
        <f t="shared" si="17"/>
        <v>MSJR</v>
      </c>
      <c r="E84" s="54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540" t="str">
        <f t="shared" si="17"/>
        <v>MULTI LINE</v>
      </c>
      <c r="E85" s="54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540" t="str">
        <f t="shared" si="17"/>
        <v>LITAN</v>
      </c>
      <c r="E86" s="54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540" t="str">
        <f t="shared" si="17"/>
        <v>PRIME POWER ENERGIE</v>
      </c>
      <c r="E87" s="54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540" t="str">
        <f t="shared" si="17"/>
        <v/>
      </c>
      <c r="E88" s="54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540" t="str">
        <f t="shared" si="17"/>
        <v/>
      </c>
      <c r="E89" s="54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42" t="str">
        <f>IF(C37="","",UPPER(C37))</f>
        <v>TOTAL MANPOWER</v>
      </c>
      <c r="D90" s="542"/>
      <c r="E90" s="54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37" t="str">
        <f>C68</f>
        <v>No.</v>
      </c>
      <c r="D93" s="538" t="str">
        <f>D68</f>
        <v xml:space="preserve"> (6PM - 10PM)</v>
      </c>
      <c r="E93" s="53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537"/>
      <c r="D94" s="377" t="str">
        <f>D69</f>
        <v>Date</v>
      </c>
      <c r="E94" s="37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40" t="str">
        <f t="shared" ref="D95:D114" si="22">IF(D17="","",UPPER(D17))</f>
        <v>STAFF</v>
      </c>
      <c r="E95" s="54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540" t="str">
        <f t="shared" si="22"/>
        <v>SECURITY GUARD</v>
      </c>
      <c r="E96" s="54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540" t="str">
        <f t="shared" si="22"/>
        <v>ELECTRICIAN</v>
      </c>
      <c r="E97" s="54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540" t="str">
        <f t="shared" si="22"/>
        <v>ADMIN</v>
      </c>
      <c r="E98" s="54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540" t="str">
        <f t="shared" si="22"/>
        <v>WELTANCHANG</v>
      </c>
      <c r="E99" s="54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40" t="str">
        <f t="shared" si="22"/>
        <v>AC TECH</v>
      </c>
      <c r="E100" s="54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540" t="str">
        <f t="shared" si="22"/>
        <v>EXCELCON</v>
      </c>
      <c r="E101" s="54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540" t="str">
        <f t="shared" si="22"/>
        <v>REB TRADE</v>
      </c>
      <c r="E102" s="54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540" t="str">
        <f t="shared" si="22"/>
        <v>NEWCORE</v>
      </c>
      <c r="E103" s="54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540" t="str">
        <f t="shared" si="22"/>
        <v>SPECSERVE</v>
      </c>
      <c r="E104" s="54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540" t="str">
        <f t="shared" si="22"/>
        <v>AGCHEM</v>
      </c>
      <c r="E105" s="54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540" t="str">
        <f t="shared" si="22"/>
        <v>CYPRESS</v>
      </c>
      <c r="E106" s="54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540" t="str">
        <f t="shared" si="22"/>
        <v>SISCOR</v>
      </c>
      <c r="E107" s="54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540" t="str">
        <f t="shared" si="22"/>
        <v>ARLO</v>
      </c>
      <c r="E108" s="54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540" t="str">
        <f t="shared" si="22"/>
        <v>MSJR</v>
      </c>
      <c r="E109" s="54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540" t="str">
        <f t="shared" si="22"/>
        <v>MULTI LINE</v>
      </c>
      <c r="E110" s="54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540" t="str">
        <f t="shared" si="22"/>
        <v>LITAN</v>
      </c>
      <c r="E111" s="54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540" t="str">
        <f t="shared" si="22"/>
        <v>PRIME POWER ENERGIE</v>
      </c>
      <c r="E112" s="54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540" t="str">
        <f t="shared" si="22"/>
        <v/>
      </c>
      <c r="E113" s="54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540" t="str">
        <f t="shared" si="22"/>
        <v/>
      </c>
      <c r="E114" s="54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377" t="s">
        <v>563</v>
      </c>
      <c r="D115" s="378"/>
      <c r="E115" s="37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53" t="s">
        <v>49</v>
      </c>
      <c r="D118" s="354"/>
      <c r="E118" s="355"/>
      <c r="F118" s="544">
        <f>SUM(F62:L62)</f>
        <v>408</v>
      </c>
      <c r="G118" s="54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53" t="s">
        <v>50</v>
      </c>
      <c r="D119" s="354"/>
      <c r="E119" s="355"/>
      <c r="F119" s="544">
        <f>SUM(F115:L115)</f>
        <v>0</v>
      </c>
      <c r="G119" s="54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53" t="s">
        <v>51</v>
      </c>
      <c r="D120" s="354"/>
      <c r="E120" s="355"/>
      <c r="F120" s="544">
        <f>SUM(F118:G119)</f>
        <v>408</v>
      </c>
      <c r="G120" s="54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353" t="s">
        <v>547</v>
      </c>
      <c r="D121" s="354"/>
      <c r="E121" s="355"/>
      <c r="F121" s="544">
        <v>744512</v>
      </c>
      <c r="G121" s="54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353" t="s">
        <v>53</v>
      </c>
      <c r="D122" s="354"/>
      <c r="E122" s="355"/>
      <c r="F122" s="544">
        <f>F120</f>
        <v>408</v>
      </c>
      <c r="G122" s="54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546"/>
      <c r="D123" s="546"/>
      <c r="E123" s="546"/>
      <c r="F123" s="547"/>
      <c r="G123" s="54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432" t="str">
        <f>IF(7-COUNTIF(F16:L16,"")&lt;=0,"","III. STATISTIC REPORT AS OF:  "&amp;UPPER(TEXT(LOOKUP(2,1/($F$16:$L$16&lt;&gt;""),$F$16:$L$16),"MMM D, YYYY")))</f>
        <v>III. STATISTIC REPORT AS OF:  JAN 5, 2025</v>
      </c>
      <c r="C125" s="432"/>
      <c r="D125" s="432"/>
      <c r="E125" s="432"/>
      <c r="F125" s="432"/>
      <c r="G125" s="432"/>
      <c r="H125" s="432"/>
      <c r="I125" s="432"/>
      <c r="J125" s="432"/>
      <c r="K125" s="432"/>
      <c r="L125" s="43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365" t="s">
        <v>15</v>
      </c>
      <c r="E127" s="548"/>
      <c r="F127" s="548"/>
      <c r="G127" s="549"/>
      <c r="H127" s="553" t="s">
        <v>16</v>
      </c>
      <c r="I127" s="553"/>
      <c r="J127" s="554" t="s">
        <v>17</v>
      </c>
      <c r="K127" s="553" t="s">
        <v>18</v>
      </c>
      <c r="L127" s="553"/>
    </row>
    <row r="128" spans="2:16" s="50" customFormat="1" ht="16.5" x14ac:dyDescent="0.25">
      <c r="B128" s="170"/>
      <c r="C128" s="219"/>
      <c r="D128" s="550"/>
      <c r="E128" s="551"/>
      <c r="F128" s="551"/>
      <c r="G128" s="552"/>
      <c r="H128" s="553"/>
      <c r="I128" s="553"/>
      <c r="J128" s="554"/>
      <c r="K128" s="553"/>
      <c r="L128" s="553"/>
    </row>
    <row r="129" spans="2:12" s="50" customFormat="1" ht="3.75" customHeight="1" x14ac:dyDescent="0.25">
      <c r="B129" s="170"/>
      <c r="C129" s="219"/>
      <c r="D129" s="377"/>
      <c r="E129" s="378"/>
      <c r="F129" s="378"/>
      <c r="G129" s="379"/>
      <c r="H129" s="441"/>
      <c r="I129" s="442"/>
      <c r="J129" s="168"/>
      <c r="K129" s="441"/>
      <c r="L129" s="44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354" t="s">
        <v>19</v>
      </c>
      <c r="F130" s="354"/>
      <c r="G130" s="355"/>
      <c r="H130" s="555">
        <v>0</v>
      </c>
      <c r="I130" s="556"/>
      <c r="J130" s="212">
        <v>0</v>
      </c>
      <c r="K130" s="555">
        <f>J130+REF!D1</f>
        <v>0</v>
      </c>
      <c r="L130" s="55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354" t="s">
        <v>20</v>
      </c>
      <c r="F131" s="354"/>
      <c r="G131" s="355"/>
      <c r="H131" s="555">
        <v>0</v>
      </c>
      <c r="I131" s="556"/>
      <c r="J131" s="212">
        <v>0</v>
      </c>
      <c r="K131" s="555" t="s">
        <v>565</v>
      </c>
      <c r="L131" s="55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354" t="s">
        <v>21</v>
      </c>
      <c r="F132" s="354"/>
      <c r="G132" s="355"/>
      <c r="H132" s="555">
        <v>0</v>
      </c>
      <c r="I132" s="556"/>
      <c r="J132" s="212">
        <v>0</v>
      </c>
      <c r="K132" s="555">
        <f>J132+REF!D3</f>
        <v>0</v>
      </c>
      <c r="L132" s="556"/>
    </row>
    <row r="133" spans="2:12" s="50" customFormat="1" ht="16.5" x14ac:dyDescent="0.25">
      <c r="B133" s="170"/>
      <c r="C133" s="219"/>
      <c r="D133" s="216" t="s">
        <v>537</v>
      </c>
      <c r="E133" s="557" t="s">
        <v>23</v>
      </c>
      <c r="F133" s="557"/>
      <c r="G133" s="558"/>
      <c r="H133" s="559">
        <v>0</v>
      </c>
      <c r="I133" s="556"/>
      <c r="J133" s="212">
        <v>0</v>
      </c>
      <c r="K133" s="555">
        <f>J133+REF!D4</f>
        <v>0</v>
      </c>
      <c r="L133" s="556"/>
    </row>
    <row r="134" spans="2:12" s="50" customFormat="1" ht="16.5" x14ac:dyDescent="0.25">
      <c r="B134" s="170"/>
      <c r="C134" s="219"/>
      <c r="D134" s="216" t="s">
        <v>538</v>
      </c>
      <c r="E134" s="557" t="s">
        <v>25</v>
      </c>
      <c r="F134" s="557"/>
      <c r="G134" s="558"/>
      <c r="H134" s="555">
        <v>0</v>
      </c>
      <c r="I134" s="556"/>
      <c r="J134" s="212">
        <v>0</v>
      </c>
      <c r="K134" s="555">
        <f>J134+REF!D5</f>
        <v>0</v>
      </c>
      <c r="L134" s="556"/>
    </row>
    <row r="135" spans="2:12" s="50" customFormat="1" ht="16.5" x14ac:dyDescent="0.25">
      <c r="B135" s="170"/>
      <c r="C135" s="219"/>
      <c r="D135" s="216" t="s">
        <v>539</v>
      </c>
      <c r="E135" s="557" t="s">
        <v>27</v>
      </c>
      <c r="F135" s="557"/>
      <c r="G135" s="558"/>
      <c r="H135" s="555">
        <v>0</v>
      </c>
      <c r="I135" s="556"/>
      <c r="J135" s="212">
        <v>0</v>
      </c>
      <c r="K135" s="555">
        <f>J135+REF!D6</f>
        <v>0</v>
      </c>
      <c r="L135" s="55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354" t="s">
        <v>28</v>
      </c>
      <c r="F136" s="354"/>
      <c r="G136" s="355"/>
      <c r="H136" s="555">
        <v>0</v>
      </c>
      <c r="I136" s="556"/>
      <c r="J136" s="212">
        <v>0</v>
      </c>
      <c r="K136" s="555">
        <f>J136+REF!D7</f>
        <v>0</v>
      </c>
      <c r="L136" s="55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354" t="s">
        <v>29</v>
      </c>
      <c r="F137" s="354"/>
      <c r="G137" s="355"/>
      <c r="H137" s="555">
        <v>0</v>
      </c>
      <c r="I137" s="556"/>
      <c r="J137" s="212">
        <v>0</v>
      </c>
      <c r="K137" s="555">
        <f>J137+REF!D8</f>
        <v>0</v>
      </c>
      <c r="L137" s="55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354" t="s">
        <v>30</v>
      </c>
      <c r="F138" s="354"/>
      <c r="G138" s="355"/>
      <c r="H138" s="563">
        <v>0</v>
      </c>
      <c r="I138" s="564"/>
      <c r="J138" s="174">
        <f>MAX(F37:L37,F90:L90)</f>
        <v>18</v>
      </c>
      <c r="K138" s="565">
        <f>MAX(H138,J138,REF!E1)</f>
        <v>238</v>
      </c>
      <c r="L138" s="56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354" t="s">
        <v>546</v>
      </c>
      <c r="F139" s="354"/>
      <c r="G139" s="355"/>
      <c r="H139" s="563">
        <f>F121</f>
        <v>744512</v>
      </c>
      <c r="I139" s="564"/>
      <c r="J139" s="213">
        <f>SUM(F120)</f>
        <v>408</v>
      </c>
      <c r="K139" s="571">
        <f>H139+J139</f>
        <v>744920</v>
      </c>
      <c r="L139" s="57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572" t="str">
        <f>IF($K$139=$H$139,"",ROUND(($K$139/$H$139-1)*100,2)&amp;"% ↑")</f>
        <v>0.05% ↑</v>
      </c>
      <c r="L140" s="57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573" t="s">
        <v>55</v>
      </c>
      <c r="C153" s="573"/>
      <c r="D153" s="573"/>
      <c r="E153" s="573"/>
      <c r="F153" s="57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562" t="s">
        <v>91</v>
      </c>
      <c r="D168" s="562"/>
      <c r="E168" s="562"/>
      <c r="F168" s="562"/>
      <c r="G168" s="562"/>
      <c r="H168" s="562"/>
      <c r="I168" s="562"/>
      <c r="J168" s="562"/>
      <c r="K168" s="56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377" t="s">
        <v>39</v>
      </c>
      <c r="D173" s="379"/>
      <c r="E173" s="190" t="s">
        <v>40</v>
      </c>
      <c r="F173" s="377" t="s">
        <v>64</v>
      </c>
      <c r="G173" s="379"/>
      <c r="H173" s="377" t="s">
        <v>0</v>
      </c>
      <c r="I173" s="379"/>
      <c r="J173" s="377" t="s">
        <v>42</v>
      </c>
      <c r="K173" s="379"/>
    </row>
    <row r="174" spans="2:12" s="50" customFormat="1" ht="14.25" customHeight="1" x14ac:dyDescent="0.25">
      <c r="B174" s="143"/>
      <c r="C174" s="567" t="s">
        <v>91</v>
      </c>
      <c r="D174" s="568"/>
      <c r="E174" s="191"/>
      <c r="F174" s="569"/>
      <c r="G174" s="570"/>
      <c r="H174" s="569"/>
      <c r="I174" s="570"/>
      <c r="J174" s="569"/>
      <c r="K174" s="57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543" t="s">
        <v>62</v>
      </c>
      <c r="D178" s="543"/>
      <c r="E178" s="543"/>
      <c r="F178" s="54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560" t="s">
        <v>99</v>
      </c>
      <c r="D180" s="560"/>
      <c r="E180" s="560"/>
      <c r="F180" s="56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561" t="s">
        <v>100</v>
      </c>
      <c r="D181" s="561"/>
      <c r="E181" s="561"/>
      <c r="F181" s="561"/>
      <c r="G181" s="561"/>
      <c r="H181" s="56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22" priority="4" stopIfTrue="1">
      <formula>$C17=""</formula>
    </cfRule>
  </conditionalFormatting>
  <conditionalFormatting sqref="F15:L37 F40:L62 F68:L90 F93:L115">
    <cfRule type="expression" dxfId="321" priority="5" stopIfTrue="1">
      <formula>F$15=""</formula>
    </cfRule>
  </conditionalFormatting>
  <conditionalFormatting sqref="K140">
    <cfRule type="expression" dxfId="32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SSR/EHS/F/24-00-0099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522" t="s">
        <v>652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13" t="str">
        <f>IF(OR(REF_TICKER_INC="",REF_INC=""),REF_ERRMSG,REF_NUM_FULL)</f>
        <v>Reference No.: SSR/EHS/F/24-00-0099</v>
      </c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5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January 6-12, 2025  (Monday-Sunday)</v>
      </c>
      <c r="E63" s="518"/>
      <c r="F63" s="518"/>
      <c r="G63" s="518"/>
      <c r="H63" s="518"/>
      <c r="I63" s="518"/>
      <c r="J63" s="518"/>
      <c r="K63" s="245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19" t="s">
        <v>645</v>
      </c>
      <c r="E64" s="519"/>
      <c r="F64" s="519"/>
      <c r="G64" s="519"/>
      <c r="H64" s="519"/>
      <c r="I64" s="519"/>
      <c r="J64" s="519"/>
      <c r="K64" s="245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19" t="s">
        <v>578</v>
      </c>
      <c r="E65" s="519"/>
      <c r="F65" s="519"/>
      <c r="G65" s="519"/>
      <c r="H65" s="519"/>
      <c r="I65" s="519"/>
      <c r="J65" s="519"/>
      <c r="K65" s="245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19" t="s">
        <v>577</v>
      </c>
      <c r="E66" s="519"/>
      <c r="F66" s="519"/>
      <c r="G66" s="519"/>
      <c r="H66" s="519"/>
      <c r="I66" s="519"/>
      <c r="J66" s="519"/>
      <c r="K66" s="245"/>
      <c r="L66" s="243"/>
      <c r="M66" s="235"/>
      <c r="N66" s="235"/>
      <c r="O66" s="247"/>
      <c r="P66" s="511" t="s">
        <v>570</v>
      </c>
      <c r="Q66" s="51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468" t="s">
        <v>579</v>
      </c>
      <c r="C69" s="468"/>
      <c r="D69" s="468"/>
      <c r="E69" s="468"/>
      <c r="F69" s="468"/>
      <c r="G69" s="468"/>
      <c r="H69" s="468"/>
      <c r="I69" s="468"/>
      <c r="J69" s="468"/>
      <c r="K69" s="468"/>
      <c r="L69" s="468"/>
      <c r="M69" s="46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567</v>
      </c>
      <c r="D82" s="51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535</v>
      </c>
      <c r="D83" s="51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253</v>
      </c>
      <c r="D84" s="51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534</v>
      </c>
      <c r="D85" s="51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289</v>
      </c>
      <c r="D86" s="51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536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531</v>
      </c>
      <c r="D88" s="51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224</v>
      </c>
      <c r="D89" s="51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391</v>
      </c>
      <c r="D90" s="51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613</v>
      </c>
      <c r="D91" s="51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GERON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LITAN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MSJR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MULTI LINE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PRIME POWER ENERGIE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REB TRADE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SISCOR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SPECSERVE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WELTANCHAUNG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468" t="s">
        <v>580</v>
      </c>
      <c r="C117" s="468"/>
      <c r="D117" s="468"/>
      <c r="E117" s="468"/>
      <c r="F117" s="468"/>
      <c r="G117" s="468"/>
      <c r="H117" s="468"/>
      <c r="I117" s="468"/>
      <c r="J117" s="468"/>
      <c r="K117" s="468"/>
      <c r="L117" s="468"/>
      <c r="M117" s="46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GERON</v>
      </c>
      <c r="D130" s="50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LITAN</v>
      </c>
      <c r="D131" s="50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MSJR</v>
      </c>
      <c r="D132" s="50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MULTI LINE</v>
      </c>
      <c r="D133" s="50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PRIME POWER ENERGIE</v>
      </c>
      <c r="D135" s="50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REB TRADE</v>
      </c>
      <c r="D136" s="50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SISCOR</v>
      </c>
      <c r="D137" s="50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SPECSERVE</v>
      </c>
      <c r="D138" s="50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WELTANCHAUNG</v>
      </c>
      <c r="D139" s="50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1">IF(C73="","",UPPER(C73))</f>
        <v>STAFF</v>
      </c>
      <c r="D144" s="50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1"/>
        <v>SECURITY GUARD</v>
      </c>
      <c r="D145" s="50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1"/>
        <v>ELECTRICIAN</v>
      </c>
      <c r="D146" s="50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1"/>
        <v>ADMIN</v>
      </c>
      <c r="D147" s="50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1"/>
        <v>AC TECH</v>
      </c>
      <c r="D148" s="50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1"/>
        <v>AGCHEM</v>
      </c>
      <c r="D149" s="50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1"/>
        <v>ARLO</v>
      </c>
      <c r="D150" s="50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1"/>
        <v>CYPRESS</v>
      </c>
      <c r="D151" s="50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1"/>
        <v>EXCELCON</v>
      </c>
      <c r="D152" s="50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1"/>
        <v>GERON</v>
      </c>
      <c r="D153" s="50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1"/>
        <v>LITAN</v>
      </c>
      <c r="D154" s="50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1"/>
        <v>MSJR</v>
      </c>
      <c r="D155" s="50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1"/>
        <v>MULTI LINE</v>
      </c>
      <c r="D156" s="50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1"/>
        <v>NEWCORE</v>
      </c>
      <c r="D157" s="50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1"/>
        <v>PRIME POWER ENERGIE</v>
      </c>
      <c r="D158" s="50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1"/>
        <v>REB TRADE</v>
      </c>
      <c r="D159" s="50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1"/>
        <v>SISCOR</v>
      </c>
      <c r="D160" s="50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1"/>
        <v>SPECSERVE</v>
      </c>
      <c r="D161" s="50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1"/>
        <v>WELTANCHAUNG</v>
      </c>
      <c r="D162" s="50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11080</v>
      </c>
      <c r="F165" s="505"/>
      <c r="G165" s="235"/>
      <c r="H165" s="499" t="s">
        <v>647</v>
      </c>
      <c r="I165" s="499"/>
      <c r="J165" s="500">
        <f>R67</f>
        <v>744920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1006</v>
      </c>
      <c r="F166" s="505"/>
      <c r="G166" s="235"/>
      <c r="H166" s="499" t="s">
        <v>648</v>
      </c>
      <c r="I166" s="499"/>
      <c r="J166" s="500">
        <f>SUM(E167:F168,J165)</f>
        <v>757006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12086</v>
      </c>
      <c r="F167" s="500"/>
      <c r="G167" s="235"/>
      <c r="H167" s="235"/>
      <c r="I167" s="232"/>
      <c r="J167" s="501" t="str">
        <f>IF(J182=F182,"",ROUND((J182/F182-1)*100,2)&amp;"% ↑")</f>
        <v>1.62%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468" t="s">
        <v>591</v>
      </c>
      <c r="C170" s="468"/>
      <c r="D170" s="468"/>
      <c r="E170" s="468"/>
      <c r="F170" s="468"/>
      <c r="G170" s="468"/>
      <c r="H170" s="468"/>
      <c r="I170" s="468"/>
      <c r="J170" s="468"/>
      <c r="K170" s="468"/>
      <c r="L170" s="468"/>
      <c r="M170" s="46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18</v>
      </c>
      <c r="G181" s="483"/>
      <c r="H181" s="484">
        <f>MAX(E92:K92,E115:K115)</f>
        <v>236</v>
      </c>
      <c r="I181" s="484"/>
      <c r="J181" s="485">
        <f>MAX(F181,H181,T66)</f>
        <v>238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744920</v>
      </c>
      <c r="G182" s="483"/>
      <c r="H182" s="484">
        <f>E167</f>
        <v>12086</v>
      </c>
      <c r="I182" s="484"/>
      <c r="J182" s="486">
        <f>SUM(F182:I182)</f>
        <v>757006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468" t="s">
        <v>608</v>
      </c>
      <c r="C185" s="468"/>
      <c r="D185" s="468"/>
      <c r="E185" s="468"/>
      <c r="F185" s="468"/>
      <c r="G185" s="468"/>
      <c r="H185" s="468"/>
      <c r="I185" s="468"/>
      <c r="J185" s="468"/>
      <c r="K185" s="468"/>
      <c r="L185" s="468"/>
      <c r="M185" s="46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468" t="s">
        <v>609</v>
      </c>
      <c r="C200" s="468"/>
      <c r="D200" s="468"/>
      <c r="E200" s="468"/>
      <c r="F200" s="468"/>
      <c r="G200" s="468"/>
      <c r="H200" s="468"/>
      <c r="I200" s="468"/>
      <c r="J200" s="468"/>
      <c r="K200" s="468"/>
      <c r="L200" s="468"/>
      <c r="M200" s="46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468" t="s">
        <v>592</v>
      </c>
      <c r="C223" s="468"/>
      <c r="D223" s="468"/>
      <c r="E223" s="468"/>
      <c r="F223" s="468"/>
      <c r="G223" s="468"/>
      <c r="H223" s="468"/>
      <c r="I223" s="468"/>
      <c r="J223" s="468"/>
      <c r="K223" s="468"/>
      <c r="L223" s="468"/>
      <c r="M223" s="46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459" t="s">
        <v>593</v>
      </c>
      <c r="C238" s="459"/>
      <c r="D238" s="459"/>
      <c r="E238" s="459"/>
      <c r="F238" s="459"/>
      <c r="G238" s="459"/>
      <c r="H238" s="459"/>
      <c r="I238" s="459"/>
      <c r="J238" s="459"/>
      <c r="K238" s="459"/>
      <c r="L238" s="459"/>
      <c r="M238" s="45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9" priority="11" stopIfTrue="1">
      <formula>OR($P$56="",NOT(ISNUMBER($P$56)),$P$56&lt;=0)</formula>
    </cfRule>
  </conditionalFormatting>
  <conditionalFormatting sqref="C209:G209">
    <cfRule type="expression" dxfId="318" priority="4" stopIfTrue="1">
      <formula>SUM($B$203:$B$208)&lt;=0</formula>
    </cfRule>
  </conditionalFormatting>
  <conditionalFormatting sqref="C221:G221">
    <cfRule type="expression" dxfId="317" priority="5" stopIfTrue="1">
      <formula>SUM($B$212:$B$220)&lt;=0</formula>
    </cfRule>
  </conditionalFormatting>
  <conditionalFormatting sqref="C260:I260">
    <cfRule type="expression" dxfId="316" priority="8" stopIfTrue="1">
      <formula>SUM(G239:I239)&lt;=0</formula>
    </cfRule>
  </conditionalFormatting>
  <conditionalFormatting sqref="C72:K92 C95:K115 C120:K140 C143:K163">
    <cfRule type="expression" dxfId="315" priority="6" stopIfTrue="1">
      <formula>OR(C$71="",$C72="")</formula>
    </cfRule>
  </conditionalFormatting>
  <conditionalFormatting sqref="C203:K208 C212:K220">
    <cfRule type="expression" dxfId="314" priority="3" stopIfTrue="1">
      <formula>OR($C203="",$H203="")</formula>
    </cfRule>
  </conditionalFormatting>
  <conditionalFormatting sqref="C226:K234">
    <cfRule type="expression" dxfId="313" priority="2" stopIfTrue="1">
      <formula>$C226=""</formula>
    </cfRule>
  </conditionalFormatting>
  <conditionalFormatting sqref="C235:K235">
    <cfRule type="expression" dxfId="312" priority="7" stopIfTrue="1">
      <formula>SUM($F$224:$I$224)&lt;=0</formula>
    </cfRule>
  </conditionalFormatting>
  <conditionalFormatting sqref="C241:K259">
    <cfRule type="expression" dxfId="311" priority="1" stopIfTrue="1">
      <formula>$C241=""</formula>
    </cfRule>
  </conditionalFormatting>
  <conditionalFormatting sqref="J260">
    <cfRule type="expression" dxfId="310" priority="10" stopIfTrue="1">
      <formula>SUM(N239:Q239)&lt;=0</formula>
    </cfRule>
  </conditionalFormatting>
  <conditionalFormatting sqref="K260">
    <cfRule type="expression" dxfId="30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31"/>
      <c r="B1" s="531"/>
      <c r="C1" s="531"/>
      <c r="D1" s="531"/>
      <c r="E1" s="531"/>
      <c r="F1" s="531"/>
      <c r="G1" s="531"/>
      <c r="H1" s="531"/>
      <c r="I1" s="531"/>
      <c r="J1" s="531"/>
      <c r="K1" s="531"/>
      <c r="L1" s="531"/>
      <c r="M1" s="531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5</v>
      </c>
      <c r="Y1" s="159">
        <f ca="1">RAND()</f>
        <v>0.16852638223308303</v>
      </c>
      <c r="Z1" s="159" t="s">
        <v>141</v>
      </c>
      <c r="AA1" s="50">
        <v>228</v>
      </c>
    </row>
    <row r="2" spans="1:27" s="159" customFormat="1" x14ac:dyDescent="0.25">
      <c r="A2" s="531"/>
      <c r="B2" s="531"/>
      <c r="C2" s="531"/>
      <c r="D2" s="531"/>
      <c r="E2" s="531"/>
      <c r="F2" s="531"/>
      <c r="G2" s="531"/>
      <c r="H2" s="531"/>
      <c r="I2" s="531"/>
      <c r="J2" s="531"/>
      <c r="K2" s="531"/>
      <c r="L2" s="531"/>
      <c r="M2" s="531"/>
      <c r="O2" s="201"/>
      <c r="P2" s="200"/>
      <c r="X2" s="159">
        <f t="shared" ref="X2:X7" ca="1" si="1">RANK($Y2, $Y$1:$Y$7)</f>
        <v>7</v>
      </c>
      <c r="Y2" s="159">
        <f t="shared" ref="Y2:Y7" ca="1" si="2">RAND()</f>
        <v>6.3561796703336393E-3</v>
      </c>
      <c r="Z2" s="159" t="s">
        <v>408</v>
      </c>
    </row>
    <row r="3" spans="1:27" s="159" customFormat="1" x14ac:dyDescent="0.25">
      <c r="A3" s="531"/>
      <c r="B3" s="531"/>
      <c r="C3" s="531"/>
      <c r="D3" s="531"/>
      <c r="E3" s="531"/>
      <c r="F3" s="531"/>
      <c r="G3" s="531"/>
      <c r="H3" s="531"/>
      <c r="I3" s="531"/>
      <c r="J3" s="531"/>
      <c r="K3" s="531"/>
      <c r="L3" s="531"/>
      <c r="M3" s="531"/>
      <c r="O3" s="532" t="s">
        <v>560</v>
      </c>
      <c r="P3" s="532"/>
      <c r="X3" s="159">
        <f t="shared" ca="1" si="1"/>
        <v>1</v>
      </c>
      <c r="Y3" s="159">
        <f t="shared" ca="1" si="2"/>
        <v>0.98660710619351877</v>
      </c>
      <c r="Z3" s="159" t="s">
        <v>193</v>
      </c>
    </row>
    <row r="4" spans="1:27" s="159" customFormat="1" x14ac:dyDescent="0.25">
      <c r="A4" s="531"/>
      <c r="B4" s="531"/>
      <c r="C4" s="531"/>
      <c r="D4" s="531"/>
      <c r="E4" s="531"/>
      <c r="F4" s="531"/>
      <c r="G4" s="531"/>
      <c r="H4" s="531"/>
      <c r="I4" s="531"/>
      <c r="J4" s="531"/>
      <c r="K4" s="531"/>
      <c r="L4" s="531"/>
      <c r="M4" s="531"/>
      <c r="O4" s="533">
        <v>45663</v>
      </c>
      <c r="P4" s="533"/>
      <c r="X4" s="159">
        <f t="shared" ca="1" si="1"/>
        <v>4</v>
      </c>
      <c r="Y4" s="159">
        <f t="shared" ca="1" si="2"/>
        <v>0.22295411334871595</v>
      </c>
      <c r="Z4" s="159" t="s">
        <v>405</v>
      </c>
    </row>
    <row r="5" spans="1:27" s="159" customFormat="1" ht="20.25" customHeight="1" x14ac:dyDescent="0.25">
      <c r="A5" s="534" t="s">
        <v>44</v>
      </c>
      <c r="B5" s="534"/>
      <c r="C5" s="534"/>
      <c r="D5" s="534"/>
      <c r="E5" s="534"/>
      <c r="F5" s="534"/>
      <c r="G5" s="534"/>
      <c r="H5" s="534"/>
      <c r="I5" s="534"/>
      <c r="J5" s="534"/>
      <c r="K5" s="534"/>
      <c r="L5" s="53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6</v>
      </c>
      <c r="Y5" s="159">
        <f t="shared" ca="1" si="2"/>
        <v>0.1149404331263878</v>
      </c>
      <c r="Z5" s="159" t="s">
        <v>214</v>
      </c>
    </row>
    <row r="6" spans="1:27" s="159" customFormat="1" ht="9.75" customHeight="1" x14ac:dyDescent="0.25">
      <c r="A6" s="534"/>
      <c r="B6" s="534"/>
      <c r="C6" s="534"/>
      <c r="D6" s="534"/>
      <c r="E6" s="534"/>
      <c r="F6" s="534"/>
      <c r="G6" s="534"/>
      <c r="H6" s="534"/>
      <c r="I6" s="534"/>
      <c r="J6" s="534"/>
      <c r="K6" s="534"/>
      <c r="L6" s="534"/>
      <c r="M6" s="205"/>
      <c r="X6" s="159">
        <f t="shared" ca="1" si="1"/>
        <v>2</v>
      </c>
      <c r="Y6" s="159">
        <f t="shared" ca="1" si="2"/>
        <v>0.6593059704097729</v>
      </c>
      <c r="Z6" s="159" t="s">
        <v>292</v>
      </c>
    </row>
    <row r="7" spans="1:27" s="160" customFormat="1" ht="23.25" customHeight="1" x14ac:dyDescent="0.25">
      <c r="A7" s="535" t="s">
        <v>564</v>
      </c>
      <c r="B7" s="535"/>
      <c r="C7" s="535"/>
      <c r="D7" s="535"/>
      <c r="E7" s="535"/>
      <c r="F7" s="535"/>
      <c r="G7" s="535"/>
      <c r="H7" s="535"/>
      <c r="I7" s="535"/>
      <c r="J7" s="535"/>
      <c r="K7" s="535"/>
      <c r="L7" s="535"/>
      <c r="M7" s="206"/>
      <c r="O7" s="159"/>
      <c r="P7" s="159"/>
      <c r="X7" s="160">
        <f t="shared" ca="1" si="1"/>
        <v>3</v>
      </c>
      <c r="Y7" s="160">
        <f t="shared" ca="1" si="2"/>
        <v>0.55079069199242159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36" t="s">
        <v>45</v>
      </c>
      <c r="B9" s="536"/>
      <c r="C9" s="53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432"/>
      <c r="C12" s="432"/>
      <c r="D12" s="432"/>
      <c r="E12" s="432"/>
      <c r="F12" s="432"/>
      <c r="G12" s="432"/>
      <c r="H12" s="432"/>
      <c r="I12" s="432"/>
      <c r="J12" s="432"/>
      <c r="K12" s="432"/>
      <c r="L12" s="432"/>
      <c r="N12" s="166" t="s">
        <v>12</v>
      </c>
      <c r="O12" s="159"/>
      <c r="P12" s="159"/>
    </row>
    <row r="13" spans="1:27" ht="17.25" customHeight="1" x14ac:dyDescent="0.25">
      <c r="B13" s="432" t="s">
        <v>558</v>
      </c>
      <c r="C13" s="432"/>
      <c r="D13" s="432"/>
      <c r="E13" s="432"/>
      <c r="F13" s="432"/>
      <c r="G13" s="432"/>
      <c r="H13" s="432"/>
      <c r="I13" s="432"/>
      <c r="J13" s="432"/>
      <c r="K13" s="432"/>
      <c r="L13" s="43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37" t="s">
        <v>2</v>
      </c>
      <c r="D15" s="538" t="s">
        <v>544</v>
      </c>
      <c r="E15" s="53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537"/>
      <c r="D16" s="377" t="s">
        <v>1</v>
      </c>
      <c r="E16" s="37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40" t="s">
        <v>11</v>
      </c>
      <c r="E17" s="54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40" t="s">
        <v>527</v>
      </c>
      <c r="E18" s="54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540" t="s">
        <v>528</v>
      </c>
      <c r="E19" s="54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540" t="s">
        <v>529</v>
      </c>
      <c r="E20" s="54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40" t="s">
        <v>189</v>
      </c>
      <c r="E21" s="54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540" t="s">
        <v>532</v>
      </c>
      <c r="E22" s="54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540" t="s">
        <v>420</v>
      </c>
      <c r="E23" s="54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540" t="s">
        <v>533</v>
      </c>
      <c r="E24" s="54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540" t="s">
        <v>203</v>
      </c>
      <c r="E25" s="54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540" t="s">
        <v>567</v>
      </c>
      <c r="E26" s="54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540" t="s">
        <v>535</v>
      </c>
      <c r="E27" s="54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540" t="s">
        <v>253</v>
      </c>
      <c r="E28" s="54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540" t="s">
        <v>566</v>
      </c>
      <c r="E29" s="54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540" t="s">
        <v>289</v>
      </c>
      <c r="E30" s="54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540" t="s">
        <v>536</v>
      </c>
      <c r="E31" s="54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540" t="s">
        <v>531</v>
      </c>
      <c r="E32" s="54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540" t="s">
        <v>224</v>
      </c>
      <c r="E33" s="54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540" t="s">
        <v>391</v>
      </c>
      <c r="E34" s="54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540" t="s">
        <v>613</v>
      </c>
      <c r="E35" s="54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540"/>
      <c r="E36" s="54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42" t="s">
        <v>14</v>
      </c>
      <c r="D37" s="542"/>
      <c r="E37" s="54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543"/>
      <c r="E38" s="54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37" t="str">
        <f>C15</f>
        <v>No.</v>
      </c>
      <c r="D40" s="538" t="str">
        <f>D15</f>
        <v>(8AM-5PM)</v>
      </c>
      <c r="E40" s="53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537"/>
      <c r="D41" s="377" t="str">
        <f>D16</f>
        <v>Date</v>
      </c>
      <c r="E41" s="37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540" t="str">
        <f t="shared" ref="D42:D61" si="10">IF(D17="","",UPPER(D17))</f>
        <v>STAFF</v>
      </c>
      <c r="E42" s="54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540" t="str">
        <f t="shared" si="10"/>
        <v>SECURITY GUARD</v>
      </c>
      <c r="E43" s="54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540" t="str">
        <f t="shared" si="10"/>
        <v>ELECTRICIAN</v>
      </c>
      <c r="E44" s="54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540" t="str">
        <f t="shared" si="10"/>
        <v>ADMIN</v>
      </c>
      <c r="E45" s="54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540" t="str">
        <f t="shared" si="10"/>
        <v>AC TECH</v>
      </c>
      <c r="E46" s="54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540" t="str">
        <f t="shared" si="10"/>
        <v>AGCHEM</v>
      </c>
      <c r="E47" s="54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540" t="str">
        <f t="shared" si="10"/>
        <v>ARLO</v>
      </c>
      <c r="E48" s="54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540" t="str">
        <f t="shared" si="10"/>
        <v>CYPRESS</v>
      </c>
      <c r="E49" s="54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540" t="str">
        <f t="shared" si="10"/>
        <v>EXCELCON</v>
      </c>
      <c r="E50" s="54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540" t="str">
        <f t="shared" si="10"/>
        <v>GERON</v>
      </c>
      <c r="E51" s="54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540" t="str">
        <f t="shared" si="10"/>
        <v>LITAN</v>
      </c>
      <c r="E52" s="54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540" t="str">
        <f t="shared" si="10"/>
        <v>MSJR</v>
      </c>
      <c r="E53" s="54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540" t="str">
        <f t="shared" si="10"/>
        <v>MULTI-LINE</v>
      </c>
      <c r="E54" s="54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540" t="str">
        <f t="shared" si="10"/>
        <v>NEWCORE</v>
      </c>
      <c r="E55" s="54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540" t="str">
        <f t="shared" si="10"/>
        <v>PRIME POWER ENERGIE</v>
      </c>
      <c r="E56" s="54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540" t="str">
        <f t="shared" si="10"/>
        <v>REB TRADE</v>
      </c>
      <c r="E57" s="54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540" t="str">
        <f t="shared" si="10"/>
        <v>SISCOR</v>
      </c>
      <c r="E58" s="54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540" t="str">
        <f t="shared" si="10"/>
        <v>SPECSERVE</v>
      </c>
      <c r="E59" s="54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540" t="str">
        <f t="shared" si="10"/>
        <v>WELTANCHAUNG</v>
      </c>
      <c r="E60" s="54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540" t="str">
        <f t="shared" si="10"/>
        <v/>
      </c>
      <c r="E61" s="54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77" t="s">
        <v>562</v>
      </c>
      <c r="D62" s="378"/>
      <c r="E62" s="37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43"/>
      <c r="E64" s="54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2" t="s">
        <v>559</v>
      </c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37" t="s">
        <v>2</v>
      </c>
      <c r="D68" s="538" t="s">
        <v>73</v>
      </c>
      <c r="E68" s="53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537"/>
      <c r="D69" s="377" t="s">
        <v>1</v>
      </c>
      <c r="E69" s="37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40" t="str">
        <f t="shared" ref="D70:D89" si="17">IF(D17="","",UPPER(D17))</f>
        <v>STAFF</v>
      </c>
      <c r="E70" s="54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540" t="str">
        <f t="shared" si="17"/>
        <v>SECURITY GUARD</v>
      </c>
      <c r="E71" s="54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540" t="str">
        <f t="shared" si="17"/>
        <v>ELECTRICIAN</v>
      </c>
      <c r="E72" s="54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540" t="str">
        <f t="shared" si="17"/>
        <v>ADMIN</v>
      </c>
      <c r="E73" s="54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540" t="str">
        <f t="shared" si="17"/>
        <v>AC TECH</v>
      </c>
      <c r="E74" s="54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540" t="str">
        <f t="shared" si="17"/>
        <v>AGCHEM</v>
      </c>
      <c r="E75" s="54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540" t="str">
        <f t="shared" si="17"/>
        <v>ARLO</v>
      </c>
      <c r="E76" s="54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540" t="str">
        <f t="shared" si="17"/>
        <v>CYPRESS</v>
      </c>
      <c r="E77" s="54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540" t="str">
        <f t="shared" si="17"/>
        <v>EXCELCON</v>
      </c>
      <c r="E78" s="54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540" t="str">
        <f t="shared" si="17"/>
        <v>GERON</v>
      </c>
      <c r="E79" s="54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540" t="str">
        <f t="shared" si="17"/>
        <v>LITAN</v>
      </c>
      <c r="E80" s="54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540" t="str">
        <f t="shared" si="17"/>
        <v>MSJR</v>
      </c>
      <c r="E81" s="54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540" t="str">
        <f t="shared" si="17"/>
        <v>MULTI-LINE</v>
      </c>
      <c r="E82" s="54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540" t="str">
        <f t="shared" si="17"/>
        <v>NEWCORE</v>
      </c>
      <c r="E83" s="54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540" t="str">
        <f t="shared" si="17"/>
        <v>PRIME POWER ENERGIE</v>
      </c>
      <c r="E84" s="54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540" t="str">
        <f t="shared" si="17"/>
        <v>REB TRADE</v>
      </c>
      <c r="E85" s="54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540" t="str">
        <f t="shared" si="17"/>
        <v>SISCOR</v>
      </c>
      <c r="E86" s="54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540" t="str">
        <f t="shared" si="17"/>
        <v>SPECSERVE</v>
      </c>
      <c r="E87" s="54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540" t="str">
        <f t="shared" si="17"/>
        <v>WELTANCHAUNG</v>
      </c>
      <c r="E88" s="54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540" t="str">
        <f t="shared" si="17"/>
        <v/>
      </c>
      <c r="E89" s="54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42" t="str">
        <f>IF(C37="","",UPPER(C37))</f>
        <v>TOTAL MANPOWER</v>
      </c>
      <c r="D90" s="542"/>
      <c r="E90" s="54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37" t="str">
        <f>C68</f>
        <v>No.</v>
      </c>
      <c r="D93" s="538" t="str">
        <f>D68</f>
        <v xml:space="preserve"> (6PM - 10PM)</v>
      </c>
      <c r="E93" s="53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537"/>
      <c r="D94" s="377" t="str">
        <f>D69</f>
        <v>Date</v>
      </c>
      <c r="E94" s="37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40" t="str">
        <f t="shared" ref="D95:D114" si="22">IF(D17="","",UPPER(D17))</f>
        <v>STAFF</v>
      </c>
      <c r="E95" s="54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540" t="str">
        <f t="shared" si="22"/>
        <v>SECURITY GUARD</v>
      </c>
      <c r="E96" s="54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540" t="str">
        <f t="shared" si="22"/>
        <v>ELECTRICIAN</v>
      </c>
      <c r="E97" s="54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540" t="str">
        <f t="shared" si="22"/>
        <v>ADMIN</v>
      </c>
      <c r="E98" s="54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540" t="str">
        <f t="shared" si="22"/>
        <v>AC TECH</v>
      </c>
      <c r="E99" s="54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40" t="str">
        <f t="shared" si="22"/>
        <v>AGCHEM</v>
      </c>
      <c r="E100" s="54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540" t="str">
        <f t="shared" si="22"/>
        <v>ARLO</v>
      </c>
      <c r="E101" s="54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540" t="str">
        <f t="shared" si="22"/>
        <v>CYPRESS</v>
      </c>
      <c r="E102" s="54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540" t="str">
        <f t="shared" si="22"/>
        <v>EXCELCON</v>
      </c>
      <c r="E103" s="54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540" t="str">
        <f t="shared" si="22"/>
        <v>GERON</v>
      </c>
      <c r="E104" s="54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540" t="str">
        <f t="shared" si="22"/>
        <v>LITAN</v>
      </c>
      <c r="E105" s="54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540" t="str">
        <f t="shared" si="22"/>
        <v>MSJR</v>
      </c>
      <c r="E106" s="54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540" t="str">
        <f t="shared" si="22"/>
        <v>MULTI-LINE</v>
      </c>
      <c r="E107" s="54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540" t="str">
        <f t="shared" si="22"/>
        <v>NEWCORE</v>
      </c>
      <c r="E108" s="54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540" t="str">
        <f t="shared" si="22"/>
        <v>PRIME POWER ENERGIE</v>
      </c>
      <c r="E109" s="54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540" t="str">
        <f t="shared" si="22"/>
        <v>REB TRADE</v>
      </c>
      <c r="E110" s="54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540" t="str">
        <f t="shared" si="22"/>
        <v>SISCOR</v>
      </c>
      <c r="E111" s="54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540" t="str">
        <f t="shared" si="22"/>
        <v>SPECSERVE</v>
      </c>
      <c r="E112" s="54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540" t="str">
        <f t="shared" si="22"/>
        <v>WELTANCHAUNG</v>
      </c>
      <c r="E113" s="54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540" t="str">
        <f t="shared" si="22"/>
        <v/>
      </c>
      <c r="E114" s="54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377" t="s">
        <v>563</v>
      </c>
      <c r="D115" s="378"/>
      <c r="E115" s="37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53" t="s">
        <v>49</v>
      </c>
      <c r="D118" s="354"/>
      <c r="E118" s="355"/>
      <c r="F118" s="544">
        <f>SUM(F62:L62)</f>
        <v>11080</v>
      </c>
      <c r="G118" s="54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53" t="s">
        <v>50</v>
      </c>
      <c r="D119" s="354"/>
      <c r="E119" s="355"/>
      <c r="F119" s="544">
        <f>SUM(F115:L115)</f>
        <v>1006</v>
      </c>
      <c r="G119" s="54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53" t="s">
        <v>51</v>
      </c>
      <c r="D120" s="354"/>
      <c r="E120" s="355"/>
      <c r="F120" s="544">
        <f>SUM(F118:G119)</f>
        <v>12086</v>
      </c>
      <c r="G120" s="54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353" t="s">
        <v>547</v>
      </c>
      <c r="D121" s="354"/>
      <c r="E121" s="355"/>
      <c r="F121" s="544">
        <v>744920</v>
      </c>
      <c r="G121" s="54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353" t="s">
        <v>53</v>
      </c>
      <c r="D122" s="354"/>
      <c r="E122" s="355"/>
      <c r="F122" s="544">
        <f>F120</f>
        <v>12086</v>
      </c>
      <c r="G122" s="54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546"/>
      <c r="D123" s="546"/>
      <c r="E123" s="546"/>
      <c r="F123" s="547"/>
      <c r="G123" s="54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432" t="str">
        <f>IF(7-COUNTIF(F16:L16,"")&lt;=0,"","III. STATISTIC REPORT AS OF:  "&amp;UPPER(TEXT(LOOKUP(2,1/($F$16:$L$16&lt;&gt;""),$F$16:$L$16),"MMM D, YYYY")))</f>
        <v>III. STATISTIC REPORT AS OF:  JAN 12, 2025</v>
      </c>
      <c r="C125" s="432"/>
      <c r="D125" s="432"/>
      <c r="E125" s="432"/>
      <c r="F125" s="432"/>
      <c r="G125" s="432"/>
      <c r="H125" s="432"/>
      <c r="I125" s="432"/>
      <c r="J125" s="432"/>
      <c r="K125" s="432"/>
      <c r="L125" s="43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365" t="s">
        <v>15</v>
      </c>
      <c r="E127" s="548"/>
      <c r="F127" s="548"/>
      <c r="G127" s="549"/>
      <c r="H127" s="553" t="s">
        <v>16</v>
      </c>
      <c r="I127" s="553"/>
      <c r="J127" s="554" t="s">
        <v>17</v>
      </c>
      <c r="K127" s="553" t="s">
        <v>18</v>
      </c>
      <c r="L127" s="553"/>
    </row>
    <row r="128" spans="2:16" s="50" customFormat="1" ht="16.5" x14ac:dyDescent="0.25">
      <c r="B128" s="170"/>
      <c r="C128" s="219"/>
      <c r="D128" s="550"/>
      <c r="E128" s="551"/>
      <c r="F128" s="551"/>
      <c r="G128" s="552"/>
      <c r="H128" s="553"/>
      <c r="I128" s="553"/>
      <c r="J128" s="554"/>
      <c r="K128" s="553"/>
      <c r="L128" s="553"/>
    </row>
    <row r="129" spans="2:12" s="50" customFormat="1" ht="3.75" customHeight="1" x14ac:dyDescent="0.25">
      <c r="B129" s="170"/>
      <c r="C129" s="219"/>
      <c r="D129" s="377"/>
      <c r="E129" s="378"/>
      <c r="F129" s="378"/>
      <c r="G129" s="379"/>
      <c r="H129" s="441"/>
      <c r="I129" s="442"/>
      <c r="J129" s="168"/>
      <c r="K129" s="441"/>
      <c r="L129" s="44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354" t="s">
        <v>19</v>
      </c>
      <c r="F130" s="354"/>
      <c r="G130" s="355"/>
      <c r="H130" s="555">
        <v>0</v>
      </c>
      <c r="I130" s="556"/>
      <c r="J130" s="212">
        <v>0</v>
      </c>
      <c r="K130" s="555">
        <f>J130+REF!D1</f>
        <v>0</v>
      </c>
      <c r="L130" s="55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354" t="s">
        <v>20</v>
      </c>
      <c r="F131" s="354"/>
      <c r="G131" s="355"/>
      <c r="H131" s="555">
        <v>0</v>
      </c>
      <c r="I131" s="556"/>
      <c r="J131" s="212">
        <v>0</v>
      </c>
      <c r="K131" s="555">
        <f>J131+REF!D2</f>
        <v>0</v>
      </c>
      <c r="L131" s="55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354" t="s">
        <v>21</v>
      </c>
      <c r="F132" s="354"/>
      <c r="G132" s="355"/>
      <c r="H132" s="555">
        <v>0</v>
      </c>
      <c r="I132" s="556"/>
      <c r="J132" s="212">
        <v>0</v>
      </c>
      <c r="K132" s="555">
        <f>J132+REF!D3</f>
        <v>0</v>
      </c>
      <c r="L132" s="556"/>
    </row>
    <row r="133" spans="2:12" s="50" customFormat="1" ht="16.5" x14ac:dyDescent="0.25">
      <c r="B133" s="170"/>
      <c r="C133" s="219"/>
      <c r="D133" s="216" t="s">
        <v>537</v>
      </c>
      <c r="E133" s="557" t="s">
        <v>23</v>
      </c>
      <c r="F133" s="557"/>
      <c r="G133" s="558"/>
      <c r="H133" s="559">
        <v>0</v>
      </c>
      <c r="I133" s="556"/>
      <c r="J133" s="212">
        <v>0</v>
      </c>
      <c r="K133" s="555">
        <f>J133+REF!D4</f>
        <v>0</v>
      </c>
      <c r="L133" s="556"/>
    </row>
    <row r="134" spans="2:12" s="50" customFormat="1" ht="16.5" x14ac:dyDescent="0.25">
      <c r="B134" s="170"/>
      <c r="C134" s="219"/>
      <c r="D134" s="216" t="s">
        <v>538</v>
      </c>
      <c r="E134" s="557" t="s">
        <v>25</v>
      </c>
      <c r="F134" s="557"/>
      <c r="G134" s="558"/>
      <c r="H134" s="555">
        <v>0</v>
      </c>
      <c r="I134" s="556"/>
      <c r="J134" s="212">
        <v>0</v>
      </c>
      <c r="K134" s="555">
        <f>J134+REF!D5</f>
        <v>0</v>
      </c>
      <c r="L134" s="556"/>
    </row>
    <row r="135" spans="2:12" s="50" customFormat="1" ht="16.5" x14ac:dyDescent="0.25">
      <c r="B135" s="170"/>
      <c r="C135" s="219"/>
      <c r="D135" s="216" t="s">
        <v>539</v>
      </c>
      <c r="E135" s="557" t="s">
        <v>27</v>
      </c>
      <c r="F135" s="557"/>
      <c r="G135" s="558"/>
      <c r="H135" s="555">
        <v>0</v>
      </c>
      <c r="I135" s="556"/>
      <c r="J135" s="212">
        <v>0</v>
      </c>
      <c r="K135" s="555">
        <f>J135+REF!D6</f>
        <v>0</v>
      </c>
      <c r="L135" s="55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354" t="s">
        <v>28</v>
      </c>
      <c r="F136" s="354"/>
      <c r="G136" s="355"/>
      <c r="H136" s="555">
        <v>0</v>
      </c>
      <c r="I136" s="556"/>
      <c r="J136" s="212">
        <v>0</v>
      </c>
      <c r="K136" s="555">
        <f>J136+REF!D7</f>
        <v>0</v>
      </c>
      <c r="L136" s="55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354" t="s">
        <v>29</v>
      </c>
      <c r="F137" s="354"/>
      <c r="G137" s="355"/>
      <c r="H137" s="555">
        <v>0</v>
      </c>
      <c r="I137" s="556"/>
      <c r="J137" s="212">
        <v>0</v>
      </c>
      <c r="K137" s="555">
        <f>J137+REF!D8</f>
        <v>0</v>
      </c>
      <c r="L137" s="55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354" t="s">
        <v>30</v>
      </c>
      <c r="F138" s="354"/>
      <c r="G138" s="355"/>
      <c r="H138" s="563">
        <v>18</v>
      </c>
      <c r="I138" s="564"/>
      <c r="J138" s="174">
        <f>MAX(F37:L37,F90:L90)</f>
        <v>236</v>
      </c>
      <c r="K138" s="565">
        <f>MAX(H138,J138,REF!E1)</f>
        <v>238</v>
      </c>
      <c r="L138" s="56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354" t="s">
        <v>546</v>
      </c>
      <c r="F139" s="354"/>
      <c r="G139" s="355"/>
      <c r="H139" s="563">
        <f>F121</f>
        <v>744920</v>
      </c>
      <c r="I139" s="564"/>
      <c r="J139" s="213">
        <f>SUM(F120)</f>
        <v>12086</v>
      </c>
      <c r="K139" s="571">
        <f>H139+J139</f>
        <v>757006</v>
      </c>
      <c r="L139" s="57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572" t="str">
        <f>IF($K$139=$H$139,"",ROUND(($K$139/$H$139-1)*100,2)&amp;"% ↑")</f>
        <v>1.62% ↑</v>
      </c>
      <c r="L140" s="57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573" t="s">
        <v>55</v>
      </c>
      <c r="C153" s="573"/>
      <c r="D153" s="573"/>
      <c r="E153" s="573"/>
      <c r="F153" s="57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562" t="s">
        <v>91</v>
      </c>
      <c r="D168" s="562"/>
      <c r="E168" s="562"/>
      <c r="F168" s="562"/>
      <c r="G168" s="562"/>
      <c r="H168" s="562"/>
      <c r="I168" s="562"/>
      <c r="J168" s="562"/>
      <c r="K168" s="56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377" t="s">
        <v>39</v>
      </c>
      <c r="D173" s="379"/>
      <c r="E173" s="190" t="s">
        <v>40</v>
      </c>
      <c r="F173" s="377" t="s">
        <v>64</v>
      </c>
      <c r="G173" s="379"/>
      <c r="H173" s="377" t="s">
        <v>0</v>
      </c>
      <c r="I173" s="379"/>
      <c r="J173" s="377" t="s">
        <v>42</v>
      </c>
      <c r="K173" s="379"/>
    </row>
    <row r="174" spans="2:12" s="50" customFormat="1" ht="14.25" customHeight="1" x14ac:dyDescent="0.25">
      <c r="B174" s="143"/>
      <c r="C174" s="567" t="s">
        <v>91</v>
      </c>
      <c r="D174" s="568"/>
      <c r="E174" s="191"/>
      <c r="F174" s="569"/>
      <c r="G174" s="570"/>
      <c r="H174" s="569"/>
      <c r="I174" s="570"/>
      <c r="J174" s="569"/>
      <c r="K174" s="57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543" t="s">
        <v>62</v>
      </c>
      <c r="D178" s="543"/>
      <c r="E178" s="543"/>
      <c r="F178" s="54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560" t="s">
        <v>99</v>
      </c>
      <c r="D180" s="560"/>
      <c r="E180" s="560"/>
      <c r="F180" s="56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561" t="s">
        <v>100</v>
      </c>
      <c r="D181" s="561"/>
      <c r="E181" s="561"/>
      <c r="F181" s="561"/>
      <c r="G181" s="561"/>
      <c r="H181" s="56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08" priority="2" stopIfTrue="1">
      <formula>$C17=""</formula>
    </cfRule>
  </conditionalFormatting>
  <conditionalFormatting sqref="F15:L37 F40:L62 F68:L90 F93:L115">
    <cfRule type="expression" dxfId="307" priority="3" stopIfTrue="1">
      <formula>F$15=""</formula>
    </cfRule>
  </conditionalFormatting>
  <conditionalFormatting sqref="K140">
    <cfRule type="expression" dxfId="30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SSR/EHS/F/24-00-0100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522" t="s">
        <v>653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SSR/EHS/F/24-00-0100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January 13-19,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567</v>
      </c>
      <c r="D82" s="51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535</v>
      </c>
      <c r="D83" s="51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253</v>
      </c>
      <c r="D84" s="51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534</v>
      </c>
      <c r="D85" s="51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289</v>
      </c>
      <c r="D86" s="51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536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531</v>
      </c>
      <c r="D88" s="51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224</v>
      </c>
      <c r="D89" s="51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391</v>
      </c>
      <c r="D90" s="51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613</v>
      </c>
      <c r="D91" s="51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GERON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LITAN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MSJR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MULTI LINE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PRIME POWER ENERGIE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REB TRADE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SISCOR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SPECSERVE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WELTANCHAUNG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GERON</v>
      </c>
      <c r="D130" s="50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LITAN</v>
      </c>
      <c r="D131" s="50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MSJR</v>
      </c>
      <c r="D132" s="50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MULTI LINE</v>
      </c>
      <c r="D133" s="50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PRIME POWER ENERGIE</v>
      </c>
      <c r="D135" s="50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REB TRADE</v>
      </c>
      <c r="D136" s="50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SISCOR</v>
      </c>
      <c r="D137" s="50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SPECSERVE</v>
      </c>
      <c r="D138" s="50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WELTANCHAUNG</v>
      </c>
      <c r="D139" s="50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AC TECH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AGCHEM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ARLO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CYPRESS</v>
      </c>
      <c r="D151" s="50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EXCELCON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GERON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LITAN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MSJR</v>
      </c>
      <c r="D155" s="50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MULTI LINE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NEWCORE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PRIME POWER ENERGIE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 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SISCOR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SPECSERVE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WELTANCHAUNG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12064</v>
      </c>
      <c r="F165" s="505"/>
      <c r="G165" s="235"/>
      <c r="H165" s="499" t="s">
        <v>647</v>
      </c>
      <c r="I165" s="499"/>
      <c r="J165" s="500">
        <f>R67</f>
        <v>757006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938</v>
      </c>
      <c r="F166" s="505"/>
      <c r="G166" s="235"/>
      <c r="H166" s="499" t="s">
        <v>648</v>
      </c>
      <c r="I166" s="499"/>
      <c r="J166" s="500">
        <f>SUM(E167:F168,J165)</f>
        <v>770008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13002</v>
      </c>
      <c r="F167" s="500"/>
      <c r="G167" s="235"/>
      <c r="H167" s="235"/>
      <c r="I167" s="232"/>
      <c r="J167" s="501" t="str">
        <f>IF(J182=F182,"",ROUND((J182/F182-1)*100,2)&amp;"% ↑")</f>
        <v>1.72%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236</v>
      </c>
      <c r="G181" s="483"/>
      <c r="H181" s="484">
        <f>MAX(E92:K92,E115:K115)</f>
        <v>243</v>
      </c>
      <c r="I181" s="484"/>
      <c r="J181" s="485">
        <f>MAX(F181,H181,T66)</f>
        <v>243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757006</v>
      </c>
      <c r="G182" s="483"/>
      <c r="H182" s="484">
        <f>E167</f>
        <v>13002</v>
      </c>
      <c r="I182" s="484"/>
      <c r="J182" s="486">
        <f>SUM(F182:I182)</f>
        <v>770008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05" priority="11" stopIfTrue="1">
      <formula>OR($P$56="",NOT(ISNUMBER($P$56)),$P$56&lt;=0)</formula>
    </cfRule>
  </conditionalFormatting>
  <conditionalFormatting sqref="C209:G209">
    <cfRule type="expression" dxfId="304" priority="4" stopIfTrue="1">
      <formula>SUM($B$203:$B$208)&lt;=0</formula>
    </cfRule>
  </conditionalFormatting>
  <conditionalFormatting sqref="C221:G221">
    <cfRule type="expression" dxfId="303" priority="5" stopIfTrue="1">
      <formula>SUM($B$212:$B$220)&lt;=0</formula>
    </cfRule>
  </conditionalFormatting>
  <conditionalFormatting sqref="C260:I260">
    <cfRule type="expression" dxfId="302" priority="8" stopIfTrue="1">
      <formula>SUM(G239:I239)&lt;=0</formula>
    </cfRule>
  </conditionalFormatting>
  <conditionalFormatting sqref="C72:K92 C95:K115 C120:K140 C143:K163">
    <cfRule type="expression" dxfId="301" priority="6" stopIfTrue="1">
      <formula>OR(C$71="",$C72="")</formula>
    </cfRule>
  </conditionalFormatting>
  <conditionalFormatting sqref="C203:K208 C212:K220">
    <cfRule type="expression" dxfId="300" priority="3" stopIfTrue="1">
      <formula>OR($C203="",$H203="")</formula>
    </cfRule>
  </conditionalFormatting>
  <conditionalFormatting sqref="C226:K234">
    <cfRule type="expression" dxfId="299" priority="2" stopIfTrue="1">
      <formula>$C226=""</formula>
    </cfRule>
  </conditionalFormatting>
  <conditionalFormatting sqref="C235:K235">
    <cfRule type="expression" dxfId="298" priority="7" stopIfTrue="1">
      <formula>SUM($F$224:$I$224)&lt;=0</formula>
    </cfRule>
  </conditionalFormatting>
  <conditionalFormatting sqref="C241:K259">
    <cfRule type="expression" dxfId="297" priority="1" stopIfTrue="1">
      <formula>$C241=""</formula>
    </cfRule>
  </conditionalFormatting>
  <conditionalFormatting sqref="J260">
    <cfRule type="expression" dxfId="296" priority="10" stopIfTrue="1">
      <formula>SUM(N239:Q239)&lt;=0</formula>
    </cfRule>
  </conditionalFormatting>
  <conditionalFormatting sqref="K260">
    <cfRule type="expression" dxfId="29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SSR/EHS/F/24-00-0101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522" t="s">
        <v>663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January 20-26,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567</v>
      </c>
      <c r="D82" s="51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535</v>
      </c>
      <c r="D83" s="51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253</v>
      </c>
      <c r="D84" s="51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534</v>
      </c>
      <c r="D85" s="51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289</v>
      </c>
      <c r="D86" s="51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536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531</v>
      </c>
      <c r="D88" s="51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224</v>
      </c>
      <c r="D89" s="51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391</v>
      </c>
      <c r="D90" s="51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613</v>
      </c>
      <c r="D91" s="51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GERON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LITAN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MSJR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MULTI LINE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PRIME POWER ENERGIE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REB TRADE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SISCOR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SPECSERVE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WELTANCHAUNG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GERON</v>
      </c>
      <c r="D130" s="50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LITAN</v>
      </c>
      <c r="D131" s="50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MSJR</v>
      </c>
      <c r="D132" s="50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MULTI LINE</v>
      </c>
      <c r="D133" s="50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PRIME POWER ENERGIE</v>
      </c>
      <c r="D135" s="50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REB TRADE</v>
      </c>
      <c r="D136" s="50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SISCOR</v>
      </c>
      <c r="D137" s="50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SPECSERVE</v>
      </c>
      <c r="D138" s="50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WELTANCHAUNG</v>
      </c>
      <c r="D139" s="50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AC TECH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AGCHEM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ARLO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CYPRESS</v>
      </c>
      <c r="D151" s="50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EXCELCON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GERON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LITAN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MSJR</v>
      </c>
      <c r="D155" s="50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MULTI LINE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NEWCORE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PRIME POWER ENERGIE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 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SISCOR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SPECSERVE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WELTANCHAUNG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16176</v>
      </c>
      <c r="F165" s="505"/>
      <c r="G165" s="235"/>
      <c r="H165" s="499" t="s">
        <v>647</v>
      </c>
      <c r="I165" s="499"/>
      <c r="J165" s="500">
        <f>R67</f>
        <v>770008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1046</v>
      </c>
      <c r="F166" s="505"/>
      <c r="G166" s="235"/>
      <c r="H166" s="499" t="s">
        <v>648</v>
      </c>
      <c r="I166" s="499"/>
      <c r="J166" s="500">
        <f>SUM(E167:F168,J165)</f>
        <v>787230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17222</v>
      </c>
      <c r="F167" s="500"/>
      <c r="G167" s="235"/>
      <c r="H167" s="235"/>
      <c r="I167" s="232"/>
      <c r="J167" s="501" t="str">
        <f>IF(J182=F182,"",ROUND((J182/F182-1)*100,2)&amp;"% ↑")</f>
        <v>2.24%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243</v>
      </c>
      <c r="G181" s="483"/>
      <c r="H181" s="484">
        <f>MAX(E92:K92,E115:K115)</f>
        <v>341</v>
      </c>
      <c r="I181" s="484"/>
      <c r="J181" s="485">
        <f>MAX(F181,H181,T66)</f>
        <v>341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770008</v>
      </c>
      <c r="G182" s="483"/>
      <c r="H182" s="484">
        <f>E167</f>
        <v>17222</v>
      </c>
      <c r="I182" s="484"/>
      <c r="J182" s="486">
        <f>SUM(F182:I182)</f>
        <v>787230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4" priority="11" stopIfTrue="1">
      <formula>OR($P$56="",NOT(ISNUMBER($P$56)),$P$56&lt;=0)</formula>
    </cfRule>
  </conditionalFormatting>
  <conditionalFormatting sqref="C209:G209">
    <cfRule type="expression" dxfId="293" priority="4" stopIfTrue="1">
      <formula>SUM($B$203:$B$208)&lt;=0</formula>
    </cfRule>
  </conditionalFormatting>
  <conditionalFormatting sqref="C221:G221">
    <cfRule type="expression" dxfId="292" priority="5" stopIfTrue="1">
      <formula>SUM($B$212:$B$220)&lt;=0</formula>
    </cfRule>
  </conditionalFormatting>
  <conditionalFormatting sqref="C260:I260">
    <cfRule type="expression" dxfId="291" priority="8" stopIfTrue="1">
      <formula>SUM(G239:I239)&lt;=0</formula>
    </cfRule>
  </conditionalFormatting>
  <conditionalFormatting sqref="C72:K92 C95:K115 C120:K140 C143:K163">
    <cfRule type="expression" dxfId="290" priority="6" stopIfTrue="1">
      <formula>OR(C$71="",$C72="")</formula>
    </cfRule>
  </conditionalFormatting>
  <conditionalFormatting sqref="C203:K208 C212:K220">
    <cfRule type="expression" dxfId="289" priority="3" stopIfTrue="1">
      <formula>OR($C203="",$H203="")</formula>
    </cfRule>
  </conditionalFormatting>
  <conditionalFormatting sqref="C226:K234">
    <cfRule type="expression" dxfId="288" priority="2" stopIfTrue="1">
      <formula>$C226=""</formula>
    </cfRule>
  </conditionalFormatting>
  <conditionalFormatting sqref="C235:K235">
    <cfRule type="expression" dxfId="287" priority="7" stopIfTrue="1">
      <formula>SUM($F$224:$I$224)&lt;=0</formula>
    </cfRule>
  </conditionalFormatting>
  <conditionalFormatting sqref="C241:K259">
    <cfRule type="expression" dxfId="286" priority="1" stopIfTrue="1">
      <formula>$C241=""</formula>
    </cfRule>
  </conditionalFormatting>
  <conditionalFormatting sqref="J260">
    <cfRule type="expression" dxfId="285" priority="10" stopIfTrue="1">
      <formula>SUM(N239:Q239)&lt;=0</formula>
    </cfRule>
  </conditionalFormatting>
  <conditionalFormatting sqref="K260">
    <cfRule type="expression" dxfId="28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SSR/EHS/F/24-00-0102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522" t="s">
        <v>664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SSR/EHS/F/24-00-0102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January 27-February 2,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567</v>
      </c>
      <c r="D82" s="51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535</v>
      </c>
      <c r="D83" s="51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253</v>
      </c>
      <c r="D84" s="51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534</v>
      </c>
      <c r="D85" s="51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289</v>
      </c>
      <c r="D86" s="51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536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531</v>
      </c>
      <c r="D88" s="51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224</v>
      </c>
      <c r="D89" s="51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391</v>
      </c>
      <c r="D90" s="51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613</v>
      </c>
      <c r="D91" s="51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GERON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LITAN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MSJR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MULTI LINE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PRIME POWER ENERGIE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REB TRADE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SISCOR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SPECSERVE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WELTANCHAUNG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GERON</v>
      </c>
      <c r="D130" s="50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LITAN</v>
      </c>
      <c r="D131" s="50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MSJR</v>
      </c>
      <c r="D132" s="50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MULTI LINE</v>
      </c>
      <c r="D133" s="50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PRIME POWER ENERGIE</v>
      </c>
      <c r="D135" s="50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REB TRADE</v>
      </c>
      <c r="D136" s="50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SISCOR</v>
      </c>
      <c r="D137" s="50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SPECSERVE</v>
      </c>
      <c r="D138" s="50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WELTANCHAUNG</v>
      </c>
      <c r="D139" s="50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AC TECH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AGCHEM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ARLO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CYPRESS</v>
      </c>
      <c r="D151" s="50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EXCELCON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GERON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LITAN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MSJR</v>
      </c>
      <c r="D155" s="50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MULTI LINE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NEWCORE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PRIME POWER ENERGIE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 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SISCOR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SPECSERVE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WELTANCHAUNG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15224</v>
      </c>
      <c r="F165" s="505"/>
      <c r="G165" s="235"/>
      <c r="H165" s="499" t="s">
        <v>647</v>
      </c>
      <c r="I165" s="499"/>
      <c r="J165" s="500">
        <f>R67</f>
        <v>787230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1510</v>
      </c>
      <c r="F166" s="505"/>
      <c r="G166" s="235"/>
      <c r="H166" s="499" t="s">
        <v>648</v>
      </c>
      <c r="I166" s="499"/>
      <c r="J166" s="500">
        <f>SUM(E167:F168,J165)</f>
        <v>803964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16734</v>
      </c>
      <c r="F167" s="500"/>
      <c r="G167" s="235"/>
      <c r="H167" s="235"/>
      <c r="I167" s="232"/>
      <c r="J167" s="501" t="str">
        <f>IF(J182=F182,"",ROUND((J182/F182-1)*100,2)&amp;"% ↑")</f>
        <v>2.13%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341</v>
      </c>
      <c r="G181" s="483"/>
      <c r="H181" s="484">
        <f>MAX(E92:K92,E115:K115)</f>
        <v>313</v>
      </c>
      <c r="I181" s="484"/>
      <c r="J181" s="485">
        <f>MAX(F181,H181,T66)</f>
        <v>341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787230</v>
      </c>
      <c r="G182" s="483"/>
      <c r="H182" s="484">
        <f>E167</f>
        <v>16734</v>
      </c>
      <c r="I182" s="484"/>
      <c r="J182" s="486">
        <f>SUM(F182:I182)</f>
        <v>803964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83" priority="11" stopIfTrue="1">
      <formula>OR($P$56="",NOT(ISNUMBER($P$56)),$P$56&lt;=0)</formula>
    </cfRule>
  </conditionalFormatting>
  <conditionalFormatting sqref="C209:G209">
    <cfRule type="expression" dxfId="282" priority="4" stopIfTrue="1">
      <formula>SUM($B$203:$B$208)&lt;=0</formula>
    </cfRule>
  </conditionalFormatting>
  <conditionalFormatting sqref="C221:G221">
    <cfRule type="expression" dxfId="281" priority="5" stopIfTrue="1">
      <formula>SUM($B$212:$B$220)&lt;=0</formula>
    </cfRule>
  </conditionalFormatting>
  <conditionalFormatting sqref="C260:I260">
    <cfRule type="expression" dxfId="280" priority="8" stopIfTrue="1">
      <formula>SUM(G239:I239)&lt;=0</formula>
    </cfRule>
  </conditionalFormatting>
  <conditionalFormatting sqref="C72:K92 C95:K115 C120:K140 C143:K163">
    <cfRule type="expression" dxfId="279" priority="6" stopIfTrue="1">
      <formula>OR(C$71="",$C72="")</formula>
    </cfRule>
  </conditionalFormatting>
  <conditionalFormatting sqref="C203:K208 C212:K220">
    <cfRule type="expression" dxfId="278" priority="3" stopIfTrue="1">
      <formula>OR($C203="",$H203="")</formula>
    </cfRule>
  </conditionalFormatting>
  <conditionalFormatting sqref="C226:K234">
    <cfRule type="expression" dxfId="277" priority="2" stopIfTrue="1">
      <formula>$C226=""</formula>
    </cfRule>
  </conditionalFormatting>
  <conditionalFormatting sqref="C235:K235">
    <cfRule type="expression" dxfId="276" priority="7" stopIfTrue="1">
      <formula>SUM($F$224:$I$224)&lt;=0</formula>
    </cfRule>
  </conditionalFormatting>
  <conditionalFormatting sqref="C241:K259">
    <cfRule type="expression" dxfId="275" priority="1" stopIfTrue="1">
      <formula>$C241=""</formula>
    </cfRule>
  </conditionalFormatting>
  <conditionalFormatting sqref="J260">
    <cfRule type="expression" dxfId="274" priority="10" stopIfTrue="1">
      <formula>SUM(N239:Q239)&lt;=0</formula>
    </cfRule>
  </conditionalFormatting>
  <conditionalFormatting sqref="K260">
    <cfRule type="expression" dxfId="27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SSR/EHS/F/24-00-0103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522" t="s">
        <v>665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SSR/EHS/F/24-00-0103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February 3-9,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613</v>
      </c>
      <c r="D77" s="51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666</v>
      </c>
      <c r="D78" s="51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531</v>
      </c>
      <c r="D80" s="51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391</v>
      </c>
      <c r="D82" s="51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533</v>
      </c>
      <c r="D84" s="51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253</v>
      </c>
      <c r="D87" s="51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667</v>
      </c>
      <c r="D88" s="51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535</v>
      </c>
      <c r="D89" s="51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668</v>
      </c>
      <c r="D90" s="51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WELTANCHAUNG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ACTECH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EXCELCON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REB TRADE</v>
      </c>
      <c r="D103" s="50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NEWCORE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SPECSERVE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AGCHEM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CYPRESS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SISCOR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ARLO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MSJR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MULTILINE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LITAN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PRIMEPOWER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GERON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WELTANCHAUNG</v>
      </c>
      <c r="D125" s="50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ACTECH</v>
      </c>
      <c r="D126" s="50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EXCELCON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REB TRADE</v>
      </c>
      <c r="D128" s="50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NEWCORE</v>
      </c>
      <c r="D129" s="50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SPECSERVE</v>
      </c>
      <c r="D130" s="50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AGCHEM</v>
      </c>
      <c r="D131" s="50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CYPRESS</v>
      </c>
      <c r="D132" s="50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SISCOR</v>
      </c>
      <c r="D133" s="50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ARLO</v>
      </c>
      <c r="D134" s="50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MSJR</v>
      </c>
      <c r="D135" s="50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MULTILINE</v>
      </c>
      <c r="D136" s="50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LITAN</v>
      </c>
      <c r="D137" s="50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PRIMEPOWER</v>
      </c>
      <c r="D138" s="50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GERON</v>
      </c>
      <c r="D139" s="50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WELTANCHAUNG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ACTECH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EXCELCON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REB TRADE</v>
      </c>
      <c r="D151" s="50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NEWCORE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SPECSERVE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AGCHEM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CYPRESS</v>
      </c>
      <c r="D155" s="50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SISCOR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ARLO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MSJR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MULTILINE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LITAN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PRIMEPOWER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GERON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17144</v>
      </c>
      <c r="F165" s="505"/>
      <c r="G165" s="235"/>
      <c r="H165" s="499" t="s">
        <v>647</v>
      </c>
      <c r="I165" s="499"/>
      <c r="J165" s="500">
        <f>R67</f>
        <v>803964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1928</v>
      </c>
      <c r="F166" s="505"/>
      <c r="G166" s="235"/>
      <c r="H166" s="499" t="s">
        <v>648</v>
      </c>
      <c r="I166" s="499"/>
      <c r="J166" s="500">
        <f>SUM(E167:F168,J165)</f>
        <v>823036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19072</v>
      </c>
      <c r="F167" s="500"/>
      <c r="G167" s="235"/>
      <c r="H167" s="235"/>
      <c r="I167" s="232"/>
      <c r="J167" s="501" t="str">
        <f>IF(J182=F182,"",ROUND((J182/F182-1)*100,2)&amp;"% ↑")</f>
        <v>2.37%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313</v>
      </c>
      <c r="G181" s="483"/>
      <c r="H181" s="484">
        <f>MAX(E92:K92,E115:K115)</f>
        <v>360</v>
      </c>
      <c r="I181" s="484"/>
      <c r="J181" s="485">
        <f>MAX(F181,H181,T66)</f>
        <v>360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803964</v>
      </c>
      <c r="G182" s="483"/>
      <c r="H182" s="484">
        <f>E167</f>
        <v>19072</v>
      </c>
      <c r="I182" s="484"/>
      <c r="J182" s="486">
        <f>SUM(F182:I182)</f>
        <v>823036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72" priority="11" stopIfTrue="1">
      <formula>OR($P$56="",NOT(ISNUMBER($P$56)),$P$56&lt;=0)</formula>
    </cfRule>
  </conditionalFormatting>
  <conditionalFormatting sqref="C209:G209">
    <cfRule type="expression" dxfId="271" priority="4" stopIfTrue="1">
      <formula>SUM($B$203:$B$208)&lt;=0</formula>
    </cfRule>
  </conditionalFormatting>
  <conditionalFormatting sqref="C221:G221">
    <cfRule type="expression" dxfId="270" priority="5" stopIfTrue="1">
      <formula>SUM($B$212:$B$220)&lt;=0</formula>
    </cfRule>
  </conditionalFormatting>
  <conditionalFormatting sqref="C260:I260">
    <cfRule type="expression" dxfId="269" priority="8" stopIfTrue="1">
      <formula>SUM(G239:I239)&lt;=0</formula>
    </cfRule>
  </conditionalFormatting>
  <conditionalFormatting sqref="C72:K92 C95:K115 C120:K140 C143:K163">
    <cfRule type="expression" dxfId="268" priority="6" stopIfTrue="1">
      <formula>OR(C$71="",$C72="")</formula>
    </cfRule>
  </conditionalFormatting>
  <conditionalFormatting sqref="C203:K208 C212:K220">
    <cfRule type="expression" dxfId="267" priority="3" stopIfTrue="1">
      <formula>OR($C203="",$H203="")</formula>
    </cfRule>
  </conditionalFormatting>
  <conditionalFormatting sqref="C226:K234">
    <cfRule type="expression" dxfId="266" priority="2" stopIfTrue="1">
      <formula>$C226=""</formula>
    </cfRule>
  </conditionalFormatting>
  <conditionalFormatting sqref="C235:K235">
    <cfRule type="expression" dxfId="265" priority="7" stopIfTrue="1">
      <formula>SUM($F$224:$I$224)&lt;=0</formula>
    </cfRule>
  </conditionalFormatting>
  <conditionalFormatting sqref="C241:K259">
    <cfRule type="expression" dxfId="264" priority="1" stopIfTrue="1">
      <formula>$C241=""</formula>
    </cfRule>
  </conditionalFormatting>
  <conditionalFormatting sqref="J260">
    <cfRule type="expression" dxfId="263" priority="10" stopIfTrue="1">
      <formula>SUM(N239:Q239)&lt;=0</formula>
    </cfRule>
  </conditionalFormatting>
  <conditionalFormatting sqref="K260">
    <cfRule type="expression" dxfId="26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SSR/EHS/F/24-00-0104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522" t="s">
        <v>669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SSR/EHS/F/24-00-0104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February 10-16,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613</v>
      </c>
      <c r="D77" s="51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666</v>
      </c>
      <c r="D78" s="51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531</v>
      </c>
      <c r="D80" s="51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391</v>
      </c>
      <c r="D82" s="51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533</v>
      </c>
      <c r="D84" s="51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253</v>
      </c>
      <c r="D87" s="51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667</v>
      </c>
      <c r="D88" s="51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535</v>
      </c>
      <c r="D89" s="51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668</v>
      </c>
      <c r="D90" s="51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WELTANCHAUNG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ACTECH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EXCELCON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REB TRADE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NEWCORE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SPECSERVE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AGCHEM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CYPRESS</v>
      </c>
      <c r="D107" s="50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SISCOR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ARLO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MSJR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MULTILINE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LITAN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PRIMEPOWER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GERON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WELTANCHAUNG</v>
      </c>
      <c r="D125" s="50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ACTECH</v>
      </c>
      <c r="D126" s="50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EXCELCON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REB TRADE</v>
      </c>
      <c r="D128" s="50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NEWCORE</v>
      </c>
      <c r="D129" s="50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SPECSERVE</v>
      </c>
      <c r="D130" s="50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AGCHEM</v>
      </c>
      <c r="D131" s="50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CYPRESS</v>
      </c>
      <c r="D132" s="50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SISCOR</v>
      </c>
      <c r="D133" s="50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ARLO</v>
      </c>
      <c r="D134" s="50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MSJR</v>
      </c>
      <c r="D135" s="50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MULTILINE</v>
      </c>
      <c r="D136" s="50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LITAN</v>
      </c>
      <c r="D137" s="50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PRIMEPOWER</v>
      </c>
      <c r="D138" s="50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GERON</v>
      </c>
      <c r="D139" s="50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WELTANCHAUNG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ACTECH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EXCELCON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REB TRADE</v>
      </c>
      <c r="D151" s="50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NEWCORE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SPECSERVE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AGCHEM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CYPRESS</v>
      </c>
      <c r="D155" s="50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SISCOR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ARLO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MSJR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MULTILINE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LITAN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PRIMEPOWER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GERON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17168</v>
      </c>
      <c r="F165" s="505"/>
      <c r="G165" s="235"/>
      <c r="H165" s="499" t="s">
        <v>647</v>
      </c>
      <c r="I165" s="499"/>
      <c r="J165" s="500">
        <f>R67</f>
        <v>823036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1780</v>
      </c>
      <c r="F166" s="505"/>
      <c r="G166" s="235"/>
      <c r="H166" s="499" t="s">
        <v>648</v>
      </c>
      <c r="I166" s="499"/>
      <c r="J166" s="500">
        <f>SUM(E167:F168,J165)</f>
        <v>841984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18948</v>
      </c>
      <c r="F167" s="500"/>
      <c r="G167" s="235"/>
      <c r="H167" s="235"/>
      <c r="I167" s="232"/>
      <c r="J167" s="501" t="str">
        <f>IF(J182=F182,"",ROUND((J182/F182-1)*100,2)&amp;"% ↑")</f>
        <v>2.3%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360</v>
      </c>
      <c r="G181" s="483"/>
      <c r="H181" s="484">
        <f>MAX(E92:K92,E115:K115)</f>
        <v>360</v>
      </c>
      <c r="I181" s="484"/>
      <c r="J181" s="485">
        <f>MAX(F181,H181,T66)</f>
        <v>360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823036</v>
      </c>
      <c r="G182" s="483"/>
      <c r="H182" s="484">
        <f>E167</f>
        <v>18948</v>
      </c>
      <c r="I182" s="484"/>
      <c r="J182" s="486">
        <f>SUM(F182:I182)</f>
        <v>841984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 t="s">
        <v>683</v>
      </c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456" t="s">
        <v>670</v>
      </c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456" t="s">
        <v>671</v>
      </c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456" t="s">
        <v>672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456" t="s">
        <v>673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465" t="str">
        <f>IF(SUM($B$212:$B$222)&lt;=0,"N/A","TOTAL " &amp; UPPER($C$211) &amp; ":   "  &amp; SUM($B$212:$B$222))</f>
        <v>TOTAL ADMIN:   9</v>
      </c>
      <c r="D223" s="466"/>
      <c r="E223" s="466"/>
      <c r="F223" s="466"/>
      <c r="G223" s="46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574" t="s">
        <v>592</v>
      </c>
      <c r="C225" s="574"/>
      <c r="D225" s="574"/>
      <c r="E225" s="574"/>
      <c r="F225" s="574"/>
      <c r="G225" s="574"/>
      <c r="H225" s="574"/>
      <c r="I225" s="574"/>
      <c r="J225" s="574"/>
      <c r="K225" s="574"/>
      <c r="L225" s="574"/>
      <c r="M225" s="57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469" t="s">
        <v>634</v>
      </c>
      <c r="D226" s="469"/>
      <c r="E226" s="469"/>
      <c r="F226" s="469">
        <f>COUNTIFS(C228:E236, "&lt;&gt;", F228:H236, "&lt;&gt;")</f>
        <v>0</v>
      </c>
      <c r="G226" s="469"/>
      <c r="H226" s="469"/>
      <c r="I226" s="469">
        <f>COUNTIFS(C228:E236, "&lt;&gt;", I228:K236, "&lt;&gt;")</f>
        <v>0</v>
      </c>
      <c r="J226" s="469"/>
      <c r="K226" s="46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470" t="s">
        <v>630</v>
      </c>
      <c r="D227" s="471"/>
      <c r="E227" s="472"/>
      <c r="F227" s="470" t="s">
        <v>628</v>
      </c>
      <c r="G227" s="471"/>
      <c r="H227" s="472"/>
      <c r="I227" s="470" t="s">
        <v>629</v>
      </c>
      <c r="J227" s="471"/>
      <c r="K227" s="47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456"/>
      <c r="D235" s="457"/>
      <c r="E235" s="458"/>
      <c r="F235" s="456"/>
      <c r="G235" s="457"/>
      <c r="H235" s="458"/>
      <c r="I235" s="456"/>
      <c r="J235" s="457"/>
      <c r="K235" s="45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456"/>
      <c r="D236" s="457"/>
      <c r="E236" s="458"/>
      <c r="F236" s="456"/>
      <c r="G236" s="457"/>
      <c r="H236" s="458"/>
      <c r="I236" s="456"/>
      <c r="J236" s="457"/>
      <c r="K236" s="45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451" t="str">
        <f>IF(SUM(F226,I226)&lt;=0,"N/A",F227 &amp; ":  " &amp; F226 &amp; C226 &amp; I227 &amp; ":  " &amp; I226 &amp; C226 &amp; "TOTAL GUARDS:  " &amp; SUM(F226,I226))</f>
        <v>N/A</v>
      </c>
      <c r="D237" s="452"/>
      <c r="E237" s="452"/>
      <c r="F237" s="452"/>
      <c r="G237" s="452"/>
      <c r="H237" s="452"/>
      <c r="I237" s="452"/>
      <c r="J237" s="452"/>
      <c r="K237" s="45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574" t="s">
        <v>593</v>
      </c>
      <c r="C240" s="574"/>
      <c r="D240" s="574"/>
      <c r="E240" s="574"/>
      <c r="F240" s="574"/>
      <c r="G240" s="574"/>
      <c r="H240" s="574"/>
      <c r="I240" s="574"/>
      <c r="J240" s="574"/>
      <c r="K240" s="574"/>
      <c r="L240" s="574"/>
      <c r="M240" s="57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460" t="s">
        <v>576</v>
      </c>
      <c r="E242" s="461"/>
      <c r="F242" s="461"/>
      <c r="G242" s="462"/>
      <c r="H242" s="463" t="s">
        <v>614</v>
      </c>
      <c r="I242" s="464"/>
      <c r="J242" s="463" t="s">
        <v>42</v>
      </c>
      <c r="K242" s="46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451" t="str">
        <f>IF(SUM(G241:I241)&lt;=0,"N/A",UPPER(C241) &amp; ":  " &amp; G241 &amp; $F$241 &amp; UPPER(D241) &amp; ":  " &amp; H241 &amp;$F$241 &amp; UPPER(E241) &amp; ":  " &amp; I241)</f>
        <v>N/A</v>
      </c>
      <c r="D262" s="452"/>
      <c r="E262" s="452"/>
      <c r="F262" s="452"/>
      <c r="G262" s="452"/>
      <c r="H262" s="452"/>
      <c r="I262" s="452"/>
      <c r="J262" s="452"/>
      <c r="K262" s="45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454" t="s">
        <v>651</v>
      </c>
      <c r="D271" s="454"/>
      <c r="E271" s="454"/>
      <c r="F271" s="232"/>
      <c r="G271" s="232"/>
      <c r="H271" s="232"/>
      <c r="I271" s="455" t="s">
        <v>96</v>
      </c>
      <c r="J271" s="455"/>
      <c r="K271" s="45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443" t="s">
        <v>607</v>
      </c>
      <c r="D272" s="443"/>
      <c r="E272" s="443"/>
      <c r="F272" s="232"/>
      <c r="G272" s="232"/>
      <c r="H272" s="232"/>
      <c r="I272" s="443" t="s">
        <v>43</v>
      </c>
      <c r="J272" s="443"/>
      <c r="K272" s="44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61" priority="11" stopIfTrue="1">
      <formula>OR($P$56="",NOT(ISNUMBER($P$56)),$P$56&lt;=0)</formula>
    </cfRule>
  </conditionalFormatting>
  <conditionalFormatting sqref="C209:G209">
    <cfRule type="expression" dxfId="260" priority="4" stopIfTrue="1">
      <formula>SUM($B$203:$B$208)&lt;=0</formula>
    </cfRule>
  </conditionalFormatting>
  <conditionalFormatting sqref="C223:G223">
    <cfRule type="expression" dxfId="259" priority="5" stopIfTrue="1">
      <formula>SUM($B$212:$B$222)&lt;=0</formula>
    </cfRule>
  </conditionalFormatting>
  <conditionalFormatting sqref="C262:I262">
    <cfRule type="expression" dxfId="258" priority="8" stopIfTrue="1">
      <formula>SUM(G241:I241)&lt;=0</formula>
    </cfRule>
  </conditionalFormatting>
  <conditionalFormatting sqref="C72:K92 C95:K115 C120:K140 C143:K163">
    <cfRule type="expression" dxfId="257" priority="6" stopIfTrue="1">
      <formula>OR(C$71="",$C72="")</formula>
    </cfRule>
  </conditionalFormatting>
  <conditionalFormatting sqref="C203:K208 C212:K222">
    <cfRule type="expression" dxfId="256" priority="3" stopIfTrue="1">
      <formula>OR($C203="",$H203="")</formula>
    </cfRule>
  </conditionalFormatting>
  <conditionalFormatting sqref="C228:K236">
    <cfRule type="expression" dxfId="255" priority="2" stopIfTrue="1">
      <formula>$C228=""</formula>
    </cfRule>
  </conditionalFormatting>
  <conditionalFormatting sqref="C237:K237">
    <cfRule type="expression" dxfId="254" priority="7" stopIfTrue="1">
      <formula>SUM($F$226:$I$226)&lt;=0</formula>
    </cfRule>
  </conditionalFormatting>
  <conditionalFormatting sqref="C243:K261">
    <cfRule type="expression" dxfId="253" priority="1" stopIfTrue="1">
      <formula>$C243=""</formula>
    </cfRule>
  </conditionalFormatting>
  <conditionalFormatting sqref="J262">
    <cfRule type="expression" dxfId="252" priority="10" stopIfTrue="1">
      <formula>SUM(N241:Q241)&lt;=0</formula>
    </cfRule>
  </conditionalFormatting>
  <conditionalFormatting sqref="K262">
    <cfRule type="expression" dxfId="25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SSR/EHS/F/24-00-0105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522" t="s">
        <v>674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SSR/EHS/F/24-00-0105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February 17-23,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WELTANCHANG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EXCELCON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REBTRADE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NEWCORE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CYPRESS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AGCHEM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SPECSERV</v>
      </c>
      <c r="D107" s="50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SISCOR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ARLO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MULTILINE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LITAN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PRIMEPOWER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MSJR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GERON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ACTECH</v>
      </c>
      <c r="D125" s="50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WELTANCHANG</v>
      </c>
      <c r="D126" s="50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EXCELCON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REBTRADE</v>
      </c>
      <c r="D128" s="50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NEWCORE</v>
      </c>
      <c r="D129" s="50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CYPRESS</v>
      </c>
      <c r="D130" s="50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AGCHEM</v>
      </c>
      <c r="D131" s="50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SPECSERV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SISCOR</v>
      </c>
      <c r="D133" s="50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ARLO</v>
      </c>
      <c r="D134" s="50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MULTILINE</v>
      </c>
      <c r="D135" s="50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LITAN</v>
      </c>
      <c r="D136" s="50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PRIMEPOWER</v>
      </c>
      <c r="D137" s="50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MSJR</v>
      </c>
      <c r="D138" s="50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GERON</v>
      </c>
      <c r="D139" s="50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ACTECH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WELTANCHANG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EXCELCON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REBTRADE</v>
      </c>
      <c r="D151" s="50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NEWCORE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CYPRESS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AGCHEM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SPECSERV</v>
      </c>
      <c r="D155" s="50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SISCOR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ARLO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MULTILINE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LITAN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PRIMEPOWER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MSJR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GERON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17888</v>
      </c>
      <c r="F165" s="505"/>
      <c r="G165" s="235"/>
      <c r="H165" s="499" t="s">
        <v>647</v>
      </c>
      <c r="I165" s="499"/>
      <c r="J165" s="500">
        <f>R67</f>
        <v>841984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1780</v>
      </c>
      <c r="F166" s="505"/>
      <c r="G166" s="235"/>
      <c r="H166" s="499" t="s">
        <v>648</v>
      </c>
      <c r="I166" s="499"/>
      <c r="J166" s="500">
        <f>SUM(E167:F168,J165)</f>
        <v>861652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19668</v>
      </c>
      <c r="F167" s="500"/>
      <c r="G167" s="235"/>
      <c r="H167" s="235"/>
      <c r="I167" s="232"/>
      <c r="J167" s="501" t="str">
        <f>IF(J182=F182,"",ROUND((J182/F182-1)*100,2)&amp;"% ↑")</f>
        <v>2.34%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360</v>
      </c>
      <c r="G181" s="483"/>
      <c r="H181" s="484">
        <f>MAX(E92:K92,E115:K115)</f>
        <v>361</v>
      </c>
      <c r="I181" s="484"/>
      <c r="J181" s="485">
        <f>MAX(F181,H181,T66)</f>
        <v>361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841984</v>
      </c>
      <c r="G182" s="483"/>
      <c r="H182" s="484">
        <f>E167</f>
        <v>19668</v>
      </c>
      <c r="I182" s="484"/>
      <c r="J182" s="486">
        <f>SUM(F182:I182)</f>
        <v>861652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680</v>
      </c>
      <c r="D204" s="457"/>
      <c r="E204" s="457"/>
      <c r="F204" s="457"/>
      <c r="G204" s="458"/>
      <c r="H204" s="474" t="s">
        <v>618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456" t="s">
        <v>617</v>
      </c>
      <c r="D205" s="457"/>
      <c r="E205" s="457"/>
      <c r="F205" s="457"/>
      <c r="G205" s="458"/>
      <c r="H205" s="474" t="s">
        <v>619</v>
      </c>
      <c r="I205" s="474"/>
      <c r="J205" s="474"/>
      <c r="K205" s="47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3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456" t="s">
        <v>676</v>
      </c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456" t="s">
        <v>677</v>
      </c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456" t="s">
        <v>678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456" t="s">
        <v>679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465" t="str">
        <f>IF(SUM($B$212:$B$222)&lt;=0,"N/A","TOTAL " &amp; UPPER($C$211) &amp; ":   "  &amp; SUM($B$212:$B$222))</f>
        <v>TOTAL ADMIN:   9</v>
      </c>
      <c r="D223" s="466"/>
      <c r="E223" s="466"/>
      <c r="F223" s="466"/>
      <c r="G223" s="46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574" t="s">
        <v>592</v>
      </c>
      <c r="C225" s="574"/>
      <c r="D225" s="574"/>
      <c r="E225" s="574"/>
      <c r="F225" s="574"/>
      <c r="G225" s="574"/>
      <c r="H225" s="574"/>
      <c r="I225" s="574"/>
      <c r="J225" s="574"/>
      <c r="K225" s="574"/>
      <c r="L225" s="574"/>
      <c r="M225" s="57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469" t="s">
        <v>634</v>
      </c>
      <c r="D226" s="469"/>
      <c r="E226" s="469"/>
      <c r="F226" s="469">
        <f>COUNTIFS(C228:E236, "&lt;&gt;", F228:H236, "&lt;&gt;")</f>
        <v>0</v>
      </c>
      <c r="G226" s="469"/>
      <c r="H226" s="469"/>
      <c r="I226" s="469">
        <f>COUNTIFS(C228:E236, "&lt;&gt;", I228:K236, "&lt;&gt;")</f>
        <v>0</v>
      </c>
      <c r="J226" s="469"/>
      <c r="K226" s="46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470" t="s">
        <v>630</v>
      </c>
      <c r="D227" s="471"/>
      <c r="E227" s="472"/>
      <c r="F227" s="470" t="s">
        <v>628</v>
      </c>
      <c r="G227" s="471"/>
      <c r="H227" s="472"/>
      <c r="I227" s="470" t="s">
        <v>629</v>
      </c>
      <c r="J227" s="471"/>
      <c r="K227" s="47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456"/>
      <c r="D235" s="457"/>
      <c r="E235" s="458"/>
      <c r="F235" s="456"/>
      <c r="G235" s="457"/>
      <c r="H235" s="458"/>
      <c r="I235" s="456"/>
      <c r="J235" s="457"/>
      <c r="K235" s="45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456"/>
      <c r="D236" s="457"/>
      <c r="E236" s="458"/>
      <c r="F236" s="456"/>
      <c r="G236" s="457"/>
      <c r="H236" s="458"/>
      <c r="I236" s="456"/>
      <c r="J236" s="457"/>
      <c r="K236" s="45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451" t="str">
        <f>IF(SUM(F226,I226)&lt;=0,"N/A",F227 &amp; ":  " &amp; F226 &amp; C226 &amp; I227 &amp; ":  " &amp; I226 &amp; C226 &amp; "TOTAL GUARDS:  " &amp; SUM(F226,I226))</f>
        <v>N/A</v>
      </c>
      <c r="D237" s="452"/>
      <c r="E237" s="452"/>
      <c r="F237" s="452"/>
      <c r="G237" s="452"/>
      <c r="H237" s="452"/>
      <c r="I237" s="452"/>
      <c r="J237" s="452"/>
      <c r="K237" s="45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574" t="s">
        <v>593</v>
      </c>
      <c r="C240" s="574"/>
      <c r="D240" s="574"/>
      <c r="E240" s="574"/>
      <c r="F240" s="574"/>
      <c r="G240" s="574"/>
      <c r="H240" s="574"/>
      <c r="I240" s="574"/>
      <c r="J240" s="574"/>
      <c r="K240" s="574"/>
      <c r="L240" s="574"/>
      <c r="M240" s="57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460" t="s">
        <v>576</v>
      </c>
      <c r="E242" s="461"/>
      <c r="F242" s="461"/>
      <c r="G242" s="462"/>
      <c r="H242" s="463" t="s">
        <v>614</v>
      </c>
      <c r="I242" s="464"/>
      <c r="J242" s="463" t="s">
        <v>42</v>
      </c>
      <c r="K242" s="46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451" t="str">
        <f>IF(SUM(G241:I241)&lt;=0,"N/A",UPPER(C241) &amp; ":  " &amp; G241 &amp; $F$241 &amp; UPPER(D241) &amp; ":  " &amp; H241 &amp;$F$241 &amp; UPPER(E241) &amp; ":  " &amp; I241)</f>
        <v>N/A</v>
      </c>
      <c r="D262" s="452"/>
      <c r="E262" s="452"/>
      <c r="F262" s="452"/>
      <c r="G262" s="452"/>
      <c r="H262" s="452"/>
      <c r="I262" s="452"/>
      <c r="J262" s="452"/>
      <c r="K262" s="45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454" t="s">
        <v>651</v>
      </c>
      <c r="D271" s="454"/>
      <c r="E271" s="454"/>
      <c r="F271" s="232"/>
      <c r="G271" s="232"/>
      <c r="H271" s="232"/>
      <c r="I271" s="455" t="s">
        <v>96</v>
      </c>
      <c r="J271" s="455"/>
      <c r="K271" s="45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443" t="s">
        <v>607</v>
      </c>
      <c r="D272" s="443"/>
      <c r="E272" s="443"/>
      <c r="F272" s="232"/>
      <c r="G272" s="232"/>
      <c r="H272" s="232"/>
      <c r="I272" s="443" t="s">
        <v>43</v>
      </c>
      <c r="J272" s="443"/>
      <c r="K272" s="44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50" priority="11" stopIfTrue="1">
      <formula>OR($P$56="",NOT(ISNUMBER($P$56)),$P$56&lt;=0)</formula>
    </cfRule>
  </conditionalFormatting>
  <conditionalFormatting sqref="C209:G209">
    <cfRule type="expression" dxfId="249" priority="4" stopIfTrue="1">
      <formula>SUM($B$203:$B$208)&lt;=0</formula>
    </cfRule>
  </conditionalFormatting>
  <conditionalFormatting sqref="C223:G223">
    <cfRule type="expression" dxfId="248" priority="5" stopIfTrue="1">
      <formula>SUM($B$212:$B$222)&lt;=0</formula>
    </cfRule>
  </conditionalFormatting>
  <conditionalFormatting sqref="C262:I262">
    <cfRule type="expression" dxfId="247" priority="8" stopIfTrue="1">
      <formula>SUM(G241:I241)&lt;=0</formula>
    </cfRule>
  </conditionalFormatting>
  <conditionalFormatting sqref="C72:K92 C95:K115 C120:K140 C143:K163">
    <cfRule type="expression" dxfId="246" priority="6" stopIfTrue="1">
      <formula>OR(C$71="",$C72="")</formula>
    </cfRule>
  </conditionalFormatting>
  <conditionalFormatting sqref="C203:K208 C212:K222">
    <cfRule type="expression" dxfId="245" priority="3" stopIfTrue="1">
      <formula>OR($C203="",$H203="")</formula>
    </cfRule>
  </conditionalFormatting>
  <conditionalFormatting sqref="C228:K236">
    <cfRule type="expression" dxfId="244" priority="2" stopIfTrue="1">
      <formula>$C228=""</formula>
    </cfRule>
  </conditionalFormatting>
  <conditionalFormatting sqref="C237:K237">
    <cfRule type="expression" dxfId="243" priority="7" stopIfTrue="1">
      <formula>SUM($F$226:$I$226)&lt;=0</formula>
    </cfRule>
  </conditionalFormatting>
  <conditionalFormatting sqref="C243:K261">
    <cfRule type="expression" dxfId="242" priority="1" stopIfTrue="1">
      <formula>$C243=""</formula>
    </cfRule>
  </conditionalFormatting>
  <conditionalFormatting sqref="J262">
    <cfRule type="expression" dxfId="241" priority="10" stopIfTrue="1">
      <formula>SUM(N241:Q241)&lt;=0</formula>
    </cfRule>
  </conditionalFormatting>
  <conditionalFormatting sqref="K262">
    <cfRule type="expression" dxfId="24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SSR/EHS/F/24-00-0106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522" t="s">
        <v>681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SSR/EHS/F/24-00-0106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February 24-March 2,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/>
      <c r="D92" s="51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/>
      <c r="D93" s="51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11" si="12">IF(C73="","",UPPER(C73))</f>
        <v>STAFF</v>
      </c>
      <c r="D99" s="50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EXCELCON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ref="C112:C120" si="13">IF(C86="","",UPPER(C86))</f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3"/>
        <v>MULTILINE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3"/>
        <v>LITAN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3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3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3"/>
        <v>GERON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3"/>
        <v/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3"/>
        <v/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3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6">IF(C73="","",UPPER(C73))</f>
        <v>STAFF</v>
      </c>
      <c r="D126" s="50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6"/>
        <v>SECURITY GUARD</v>
      </c>
      <c r="D127" s="50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6"/>
        <v>ELECTRICIAN</v>
      </c>
      <c r="D128" s="50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6"/>
        <v>ADMIN</v>
      </c>
      <c r="D129" s="50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6"/>
        <v>ACTECH</v>
      </c>
      <c r="D130" s="50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6"/>
        <v>WELTANCHANG</v>
      </c>
      <c r="D131" s="50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6"/>
        <v>EXCELCON</v>
      </c>
      <c r="D132" s="50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6"/>
        <v>REBTRADE</v>
      </c>
      <c r="D133" s="50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6"/>
        <v>NEWCORE</v>
      </c>
      <c r="D134" s="50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6"/>
        <v>CYPRESS</v>
      </c>
      <c r="D135" s="50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6"/>
        <v>AGCHEM</v>
      </c>
      <c r="D136" s="50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6"/>
        <v>SPECSERV</v>
      </c>
      <c r="D137" s="50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6"/>
        <v>SISCOR</v>
      </c>
      <c r="D138" s="50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6"/>
        <v>ARLO</v>
      </c>
      <c r="D139" s="50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6"/>
        <v>MULTILINE</v>
      </c>
      <c r="D140" s="50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6"/>
        <v>LITAN</v>
      </c>
      <c r="D141" s="50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6"/>
        <v>PRIMEPOWER</v>
      </c>
      <c r="D142" s="50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6"/>
        <v>MSJR</v>
      </c>
      <c r="D143" s="50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6"/>
        <v>GERON</v>
      </c>
      <c r="D144" s="50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6"/>
        <v/>
      </c>
      <c r="D145" s="50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6"/>
        <v/>
      </c>
      <c r="D146" s="50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6"/>
        <v/>
      </c>
      <c r="D147" s="50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2">IF(C73="","",UPPER(C73))</f>
        <v>STAFF</v>
      </c>
      <c r="D152" s="50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2"/>
        <v>SECURITY GUARD</v>
      </c>
      <c r="D153" s="50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2"/>
        <v>ELECTRICIAN</v>
      </c>
      <c r="D154" s="50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2"/>
        <v>ADMIN</v>
      </c>
      <c r="D155" s="50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2"/>
        <v>ACTECH</v>
      </c>
      <c r="D156" s="50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2"/>
        <v>WELTANCHANG</v>
      </c>
      <c r="D157" s="50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2"/>
        <v>EXCELCON</v>
      </c>
      <c r="D158" s="50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2"/>
        <v>REBTRADE</v>
      </c>
      <c r="D159" s="50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2"/>
        <v>NEWCORE</v>
      </c>
      <c r="D160" s="50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CYPRESS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AGCHEM</v>
      </c>
      <c r="D162" s="50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SPECSERV</v>
      </c>
      <c r="D163" s="50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SISCOR</v>
      </c>
      <c r="D164" s="50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ARLO</v>
      </c>
      <c r="D165" s="50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MULTILINE</v>
      </c>
      <c r="D166" s="50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LITAN</v>
      </c>
      <c r="D167" s="50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PRIMEPOWER</v>
      </c>
      <c r="D168" s="50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MSJR</v>
      </c>
      <c r="D169" s="50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GERON</v>
      </c>
      <c r="D170" s="50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/>
      </c>
      <c r="D171" s="50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2"/>
        <v/>
      </c>
      <c r="D172" s="50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2"/>
        <v/>
      </c>
      <c r="D173" s="50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17816</v>
      </c>
      <c r="F176" s="505"/>
      <c r="G176" s="235"/>
      <c r="H176" s="499" t="s">
        <v>647</v>
      </c>
      <c r="I176" s="499"/>
      <c r="J176" s="500">
        <f>R67</f>
        <v>861652</v>
      </c>
      <c r="K176" s="50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02" t="s">
        <v>611</v>
      </c>
      <c r="D177" s="503"/>
      <c r="E177" s="504">
        <f>SUM(E174:K174)</f>
        <v>1742</v>
      </c>
      <c r="F177" s="505"/>
      <c r="G177" s="235"/>
      <c r="H177" s="499" t="s">
        <v>648</v>
      </c>
      <c r="I177" s="499"/>
      <c r="J177" s="500">
        <f>SUM(E178:F178,J176)</f>
        <v>881210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19558</v>
      </c>
      <c r="F178" s="500"/>
      <c r="G178" s="235"/>
      <c r="H178" s="235"/>
      <c r="I178" s="232"/>
      <c r="J178" s="501" t="str">
        <f>IF(J191=F191,"",ROUND((J191/F191-1)*100,2)&amp;"% ↑")</f>
        <v>2.27%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361</v>
      </c>
      <c r="G190" s="483"/>
      <c r="H190" s="484">
        <f>MAX(E95:K95,E121:K121)</f>
        <v>361</v>
      </c>
      <c r="I190" s="484"/>
      <c r="J190" s="485">
        <f>MAX(F190,H190,T66)</f>
        <v>361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861652</v>
      </c>
      <c r="G191" s="483"/>
      <c r="H191" s="484">
        <f>E178</f>
        <v>19558</v>
      </c>
      <c r="I191" s="484"/>
      <c r="J191" s="486">
        <f>SUM(F191:I191)</f>
        <v>881210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39" priority="11" stopIfTrue="1">
      <formula>OR($P$56="",NOT(ISNUMBER($P$56)),$P$56&lt;=0)</formula>
    </cfRule>
  </conditionalFormatting>
  <conditionalFormatting sqref="C218:G218">
    <cfRule type="expression" dxfId="238" priority="4" stopIfTrue="1">
      <formula>SUM($B$212:$B$217)&lt;=0</formula>
    </cfRule>
  </conditionalFormatting>
  <conditionalFormatting sqref="C232:G232">
    <cfRule type="expression" dxfId="237" priority="5" stopIfTrue="1">
      <formula>SUM($B$221:$B$231)&lt;=0</formula>
    </cfRule>
  </conditionalFormatting>
  <conditionalFormatting sqref="C271:I271">
    <cfRule type="expression" dxfId="236" priority="8" stopIfTrue="1">
      <formula>SUM(G250:I250)&lt;=0</formula>
    </cfRule>
  </conditionalFormatting>
  <conditionalFormatting sqref="C72:K95 C98:K121 C125:K148 C151:K174">
    <cfRule type="expression" dxfId="235" priority="6" stopIfTrue="1">
      <formula>OR(C$71="",$C72="")</formula>
    </cfRule>
  </conditionalFormatting>
  <conditionalFormatting sqref="C212:K217 C221:K231">
    <cfRule type="expression" dxfId="234" priority="3" stopIfTrue="1">
      <formula>OR($C212="",$H212="")</formula>
    </cfRule>
  </conditionalFormatting>
  <conditionalFormatting sqref="C237:K245">
    <cfRule type="expression" dxfId="233" priority="2" stopIfTrue="1">
      <formula>$C237=""</formula>
    </cfRule>
  </conditionalFormatting>
  <conditionalFormatting sqref="C246:K246">
    <cfRule type="expression" dxfId="232" priority="7" stopIfTrue="1">
      <formula>SUM($F$235:$I$235)&lt;=0</formula>
    </cfRule>
  </conditionalFormatting>
  <conditionalFormatting sqref="C252:K270">
    <cfRule type="expression" dxfId="231" priority="1" stopIfTrue="1">
      <formula>$C252=""</formula>
    </cfRule>
  </conditionalFormatting>
  <conditionalFormatting sqref="J271">
    <cfRule type="expression" dxfId="230" priority="10" stopIfTrue="1">
      <formula>SUM(N250:Q250)&lt;=0</formula>
    </cfRule>
  </conditionalFormatting>
  <conditionalFormatting sqref="K271">
    <cfRule type="expression" dxfId="22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SSR/EHS/F/24-00-0107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522" t="s">
        <v>682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SSR/EHS/F/24-00-0107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March 3-9,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2">IF(C73="","",UPPER(C73))</f>
        <v>STAFF</v>
      </c>
      <c r="D99" s="50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EXCELCON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2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2"/>
        <v>MULTILINE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2"/>
        <v>LITAN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2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2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2"/>
        <v>GERON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2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2"/>
        <v>EMD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2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5">IF(C73="","",UPPER(C73))</f>
        <v>STAFF</v>
      </c>
      <c r="D126" s="50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SECURITY GUARD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ELECTRICIAN</v>
      </c>
      <c r="D128" s="50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ADMIN</v>
      </c>
      <c r="D129" s="50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ACTECH</v>
      </c>
      <c r="D130" s="50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WELTANCHANG</v>
      </c>
      <c r="D131" s="50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EXCELCON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REBTRADE</v>
      </c>
      <c r="D133" s="50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CYPRESS</v>
      </c>
      <c r="D135" s="50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AGCHEM</v>
      </c>
      <c r="D136" s="50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</v>
      </c>
      <c r="D137" s="50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SISCOR</v>
      </c>
      <c r="D138" s="50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ARLO</v>
      </c>
      <c r="D139" s="50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5"/>
        <v>MULTILINE</v>
      </c>
      <c r="D140" s="50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5"/>
        <v>LITAN</v>
      </c>
      <c r="D141" s="50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5"/>
        <v>PRIMEPOWER</v>
      </c>
      <c r="D142" s="50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5"/>
        <v>MSJR</v>
      </c>
      <c r="D143" s="50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5"/>
        <v>GERON</v>
      </c>
      <c r="D144" s="50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5"/>
        <v>SOUTH PACIFIC</v>
      </c>
      <c r="D145" s="50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5"/>
        <v>EMD</v>
      </c>
      <c r="D146" s="50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5"/>
        <v/>
      </c>
      <c r="D147" s="50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1">IF(C73="","",UPPER(C73))</f>
        <v>STAFF</v>
      </c>
      <c r="D152" s="50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1"/>
        <v>SECURITY GUARD</v>
      </c>
      <c r="D153" s="50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1"/>
        <v>ELECTRICIAN</v>
      </c>
      <c r="D154" s="50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1"/>
        <v>ADMIN</v>
      </c>
      <c r="D155" s="50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1"/>
        <v>ACTECH</v>
      </c>
      <c r="D156" s="50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1"/>
        <v>WELTANCHANG</v>
      </c>
      <c r="D157" s="50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1"/>
        <v>EXCELCON</v>
      </c>
      <c r="D158" s="50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1"/>
        <v>REBTRADE</v>
      </c>
      <c r="D159" s="50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1"/>
        <v>NEWCORE</v>
      </c>
      <c r="D160" s="50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1"/>
        <v>CYPRESS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1"/>
        <v>AGCHEM</v>
      </c>
      <c r="D162" s="50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1"/>
        <v>SPECSERV</v>
      </c>
      <c r="D163" s="50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1"/>
        <v>SISCOR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1"/>
        <v>ARLO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1"/>
        <v>MULTILINE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1"/>
        <v>LITAN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1"/>
        <v>PRIMEPOWER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1"/>
        <v>MSJR</v>
      </c>
      <c r="D169" s="50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1"/>
        <v>GERON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1"/>
        <v>SOUTH PACIFIC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1"/>
        <v>EMD</v>
      </c>
      <c r="D172" s="50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1"/>
        <v/>
      </c>
      <c r="D173" s="50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18088</v>
      </c>
      <c r="F176" s="505"/>
      <c r="G176" s="235"/>
      <c r="H176" s="499" t="s">
        <v>647</v>
      </c>
      <c r="I176" s="499"/>
      <c r="J176" s="500">
        <f>R67</f>
        <v>881210</v>
      </c>
      <c r="K176" s="50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02" t="s">
        <v>611</v>
      </c>
      <c r="D177" s="503"/>
      <c r="E177" s="504">
        <f>SUM(E174:K174)</f>
        <v>1722</v>
      </c>
      <c r="F177" s="505"/>
      <c r="G177" s="235"/>
      <c r="H177" s="499" t="s">
        <v>648</v>
      </c>
      <c r="I177" s="499"/>
      <c r="J177" s="500">
        <f>SUM(E178:F178,J176)</f>
        <v>901020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19810</v>
      </c>
      <c r="F178" s="500"/>
      <c r="G178" s="235"/>
      <c r="H178" s="235"/>
      <c r="I178" s="232"/>
      <c r="J178" s="501" t="str">
        <f>IF(J191=F191,"",ROUND((J191/F191-1)*100,2)&amp;"% ↑")</f>
        <v>2.25%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361</v>
      </c>
      <c r="G190" s="483"/>
      <c r="H190" s="484">
        <f>MAX(E95:K95,E121:K121)</f>
        <v>377</v>
      </c>
      <c r="I190" s="484"/>
      <c r="J190" s="485">
        <f>MAX(F190,H190,T66)</f>
        <v>377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881210</v>
      </c>
      <c r="G191" s="483"/>
      <c r="H191" s="484">
        <f>E178</f>
        <v>19810</v>
      </c>
      <c r="I191" s="484"/>
      <c r="J191" s="486">
        <f>SUM(F191:I191)</f>
        <v>901020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8" priority="11" stopIfTrue="1">
      <formula>OR($P$56="",NOT(ISNUMBER($P$56)),$P$56&lt;=0)</formula>
    </cfRule>
  </conditionalFormatting>
  <conditionalFormatting sqref="C218:G218">
    <cfRule type="expression" dxfId="227" priority="4" stopIfTrue="1">
      <formula>SUM($B$212:$B$217)&lt;=0</formula>
    </cfRule>
  </conditionalFormatting>
  <conditionalFormatting sqref="C232:G232">
    <cfRule type="expression" dxfId="226" priority="5" stopIfTrue="1">
      <formula>SUM($B$221:$B$231)&lt;=0</formula>
    </cfRule>
  </conditionalFormatting>
  <conditionalFormatting sqref="C271:I271">
    <cfRule type="expression" dxfId="225" priority="8" stopIfTrue="1">
      <formula>SUM(G250:I250)&lt;=0</formula>
    </cfRule>
  </conditionalFormatting>
  <conditionalFormatting sqref="C72:K95 C98:K121 C125:K148 C151:K174">
    <cfRule type="expression" dxfId="224" priority="6" stopIfTrue="1">
      <formula>OR(C$71="",$C72="")</formula>
    </cfRule>
  </conditionalFormatting>
  <conditionalFormatting sqref="C212:K217 C221:K231">
    <cfRule type="expression" dxfId="223" priority="3" stopIfTrue="1">
      <formula>OR($C212="",$H212="")</formula>
    </cfRule>
  </conditionalFormatting>
  <conditionalFormatting sqref="C237:K245">
    <cfRule type="expression" dxfId="222" priority="2" stopIfTrue="1">
      <formula>$C237=""</formula>
    </cfRule>
  </conditionalFormatting>
  <conditionalFormatting sqref="C246:K246">
    <cfRule type="expression" dxfId="221" priority="7" stopIfTrue="1">
      <formula>SUM($F$235:$I$235)&lt;=0</formula>
    </cfRule>
  </conditionalFormatting>
  <conditionalFormatting sqref="C252:K270">
    <cfRule type="expression" dxfId="220" priority="1" stopIfTrue="1">
      <formula>$C252=""</formula>
    </cfRule>
  </conditionalFormatting>
  <conditionalFormatting sqref="J271">
    <cfRule type="expression" dxfId="219" priority="10" stopIfTrue="1">
      <formula>SUM(N250:Q250)&lt;=0</formula>
    </cfRule>
  </conditionalFormatting>
  <conditionalFormatting sqref="K271">
    <cfRule type="expression" dxfId="21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SSR/EHS/F/24-00-0108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522" t="s">
        <v>686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SSR/EHS/F/24-00-0108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March 10-16,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2">IF(C73="","",UPPER(C73))</f>
        <v>STAFF</v>
      </c>
      <c r="D99" s="50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EXCELCON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2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2"/>
        <v>MULTILINE</v>
      </c>
      <c r="D113" s="50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2"/>
        <v>LITAN</v>
      </c>
      <c r="D114" s="50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2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2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2"/>
        <v>GERON</v>
      </c>
      <c r="D117" s="50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2"/>
        <v>SOUTH PACIFIC</v>
      </c>
      <c r="D118" s="50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2"/>
        <v>EMD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2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5">IF(C73="","",UPPER(C73))</f>
        <v>STAFF</v>
      </c>
      <c r="D126" s="50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SECURITY GUARD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ELECTRICIAN</v>
      </c>
      <c r="D128" s="50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ADMIN</v>
      </c>
      <c r="D129" s="50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ACTECH</v>
      </c>
      <c r="D130" s="50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WELTANCHANG</v>
      </c>
      <c r="D131" s="50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EXCELCON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REBTRADE</v>
      </c>
      <c r="D133" s="50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CYPRESS</v>
      </c>
      <c r="D135" s="50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AGCHEM</v>
      </c>
      <c r="D136" s="50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</v>
      </c>
      <c r="D137" s="50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SISCOR</v>
      </c>
      <c r="D138" s="50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ARLO</v>
      </c>
      <c r="D139" s="50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5"/>
        <v>MULTILINE</v>
      </c>
      <c r="D140" s="50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5"/>
        <v>LITAN</v>
      </c>
      <c r="D141" s="50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5"/>
        <v>PRIMEPOWER</v>
      </c>
      <c r="D142" s="50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5"/>
        <v>MSJR</v>
      </c>
      <c r="D143" s="50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5"/>
        <v>GERON</v>
      </c>
      <c r="D144" s="50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5"/>
        <v>SOUTH PACIFIC</v>
      </c>
      <c r="D145" s="50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5"/>
        <v>EMD</v>
      </c>
      <c r="D146" s="50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5"/>
        <v/>
      </c>
      <c r="D147" s="50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0">IF(C73="","",UPPER(C73))</f>
        <v>STAFF</v>
      </c>
      <c r="D152" s="50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SECURITY GUARD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ELECTRICIAN</v>
      </c>
      <c r="D154" s="50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ADMIN</v>
      </c>
      <c r="D155" s="50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ACTECH</v>
      </c>
      <c r="D156" s="50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WELTANCHANG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EXCELCON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NEWCORE</v>
      </c>
      <c r="D160" s="50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0"/>
        <v>CYPRESS</v>
      </c>
      <c r="D161" s="50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0"/>
        <v>AGCHEM</v>
      </c>
      <c r="D162" s="50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0"/>
        <v>SPECSERV</v>
      </c>
      <c r="D163" s="50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0"/>
        <v>SISCOR</v>
      </c>
      <c r="D164" s="50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0"/>
        <v>ARLO</v>
      </c>
      <c r="D165" s="50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0"/>
        <v>MULTILINE</v>
      </c>
      <c r="D166" s="50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0"/>
        <v>LITAN</v>
      </c>
      <c r="D167" s="50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0"/>
        <v>PRIMEPOWER</v>
      </c>
      <c r="D168" s="50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0"/>
        <v>MSJR</v>
      </c>
      <c r="D169" s="50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0"/>
        <v>GERON</v>
      </c>
      <c r="D170" s="50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0"/>
        <v>SOUTH PACIFIC</v>
      </c>
      <c r="D171" s="50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0"/>
        <v>EMD</v>
      </c>
      <c r="D172" s="50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0"/>
        <v/>
      </c>
      <c r="D173" s="50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18464</v>
      </c>
      <c r="F176" s="505"/>
      <c r="G176" s="235"/>
      <c r="H176" s="499" t="s">
        <v>647</v>
      </c>
      <c r="I176" s="499"/>
      <c r="J176" s="500">
        <f>R67</f>
        <v>881210</v>
      </c>
      <c r="K176" s="50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02" t="s">
        <v>611</v>
      </c>
      <c r="D177" s="503"/>
      <c r="E177" s="504">
        <f>SUM(E174:K174)</f>
        <v>2438</v>
      </c>
      <c r="F177" s="505"/>
      <c r="G177" s="235"/>
      <c r="H177" s="499" t="s">
        <v>648</v>
      </c>
      <c r="I177" s="499"/>
      <c r="J177" s="500">
        <f>SUM(E178:F178,J176)</f>
        <v>902112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20902</v>
      </c>
      <c r="F178" s="500"/>
      <c r="G178" s="235"/>
      <c r="H178" s="235"/>
      <c r="I178" s="232"/>
      <c r="J178" s="501" t="str">
        <f>IF(J191=F191,"",ROUND((J191/F191-1)*100,2)&amp;"% ↑")</f>
        <v>2.37%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361</v>
      </c>
      <c r="G190" s="483"/>
      <c r="H190" s="484">
        <f>MAX(E95:K95,E121:K121)</f>
        <v>369</v>
      </c>
      <c r="I190" s="484"/>
      <c r="J190" s="485">
        <f>MAX(F190,H190,T66)</f>
        <v>377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881210</v>
      </c>
      <c r="G191" s="483"/>
      <c r="H191" s="484">
        <f>E178</f>
        <v>20902</v>
      </c>
      <c r="I191" s="484"/>
      <c r="J191" s="486">
        <f>SUM(F191:I191)</f>
        <v>902112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7" priority="11" stopIfTrue="1">
      <formula>OR($P$56="",NOT(ISNUMBER($P$56)),$P$56&lt;=0)</formula>
    </cfRule>
  </conditionalFormatting>
  <conditionalFormatting sqref="C218:G218">
    <cfRule type="expression" dxfId="216" priority="4" stopIfTrue="1">
      <formula>SUM($B$212:$B$217)&lt;=0</formula>
    </cfRule>
  </conditionalFormatting>
  <conditionalFormatting sqref="C232:G232">
    <cfRule type="expression" dxfId="215" priority="5" stopIfTrue="1">
      <formula>SUM($B$221:$B$231)&lt;=0</formula>
    </cfRule>
  </conditionalFormatting>
  <conditionalFormatting sqref="C271:I271">
    <cfRule type="expression" dxfId="214" priority="8" stopIfTrue="1">
      <formula>SUM(G250:I250)&lt;=0</formula>
    </cfRule>
  </conditionalFormatting>
  <conditionalFormatting sqref="C72:K95 C98:K121 C125:K148 C151:K174">
    <cfRule type="expression" dxfId="213" priority="6" stopIfTrue="1">
      <formula>OR(C$71="",$C72="")</formula>
    </cfRule>
  </conditionalFormatting>
  <conditionalFormatting sqref="C212:K217 C221:K231">
    <cfRule type="expression" dxfId="212" priority="3" stopIfTrue="1">
      <formula>OR($C212="",$H212="")</formula>
    </cfRule>
  </conditionalFormatting>
  <conditionalFormatting sqref="C237:K245">
    <cfRule type="expression" dxfId="211" priority="2" stopIfTrue="1">
      <formula>$C237=""</formula>
    </cfRule>
  </conditionalFormatting>
  <conditionalFormatting sqref="C246:K246">
    <cfRule type="expression" dxfId="210" priority="7" stopIfTrue="1">
      <formula>SUM($F$235:$I$235)&lt;=0</formula>
    </cfRule>
  </conditionalFormatting>
  <conditionalFormatting sqref="C252:K270">
    <cfRule type="expression" dxfId="209" priority="1" stopIfTrue="1">
      <formula>$C252=""</formula>
    </cfRule>
  </conditionalFormatting>
  <conditionalFormatting sqref="J271">
    <cfRule type="expression" dxfId="208" priority="10" stopIfTrue="1">
      <formula>SUM(N250:Q250)&lt;=0</formula>
    </cfRule>
  </conditionalFormatting>
  <conditionalFormatting sqref="K271">
    <cfRule type="expression" dxfId="20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SSR/EHS/F/24-00-0109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522" t="s">
        <v>687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SSR/EHS/F/24-00-0109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March 17-23,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2">IF(C73="","",UPPER(C73))</f>
        <v>STAFF</v>
      </c>
      <c r="D99" s="50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EXCELCON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2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2"/>
        <v>MULTILINE</v>
      </c>
      <c r="D113" s="50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2"/>
        <v>LITAN</v>
      </c>
      <c r="D114" s="50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2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2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2"/>
        <v>GERON</v>
      </c>
      <c r="D117" s="50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2"/>
        <v>SOUTH PACIFIC</v>
      </c>
      <c r="D118" s="50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2"/>
        <v>EMD</v>
      </c>
      <c r="D119" s="50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2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5">IF(C73="","",UPPER(C73))</f>
        <v>STAFF</v>
      </c>
      <c r="D126" s="50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SECURITY GUARD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ELECTRICIAN</v>
      </c>
      <c r="D128" s="50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ADMIN</v>
      </c>
      <c r="D129" s="50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ACTECH</v>
      </c>
      <c r="D130" s="50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WELTANCHANG</v>
      </c>
      <c r="D131" s="50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EXCELCON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REBTRADE</v>
      </c>
      <c r="D133" s="50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CYPRESS</v>
      </c>
      <c r="D135" s="50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AGCHEM</v>
      </c>
      <c r="D136" s="50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</v>
      </c>
      <c r="D137" s="50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SISCOR</v>
      </c>
      <c r="D138" s="50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ARLO</v>
      </c>
      <c r="D139" s="50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5"/>
        <v>MULTILINE</v>
      </c>
      <c r="D140" s="50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5"/>
        <v>LITAN</v>
      </c>
      <c r="D141" s="50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5"/>
        <v>PRIMEPOWER</v>
      </c>
      <c r="D142" s="50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5"/>
        <v>MSJR</v>
      </c>
      <c r="D143" s="50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5"/>
        <v>GERON</v>
      </c>
      <c r="D144" s="50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5"/>
        <v>SOUTH PACIFIC</v>
      </c>
      <c r="D145" s="50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5"/>
        <v>EMD</v>
      </c>
      <c r="D146" s="50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5"/>
        <v/>
      </c>
      <c r="D147" s="50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0">IF(C73="","",UPPER(C73))</f>
        <v>STAFF</v>
      </c>
      <c r="D152" s="50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SECURITY GUARD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ELECTRICIAN</v>
      </c>
      <c r="D154" s="50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ADMIN</v>
      </c>
      <c r="D155" s="50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ACTECH</v>
      </c>
      <c r="D156" s="50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WELTANCHANG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EXCELCON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NEWCORE</v>
      </c>
      <c r="D160" s="50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0"/>
        <v>CYPRESS</v>
      </c>
      <c r="D161" s="50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0"/>
        <v>AGCHEM</v>
      </c>
      <c r="D162" s="50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0"/>
        <v>SPECSERV</v>
      </c>
      <c r="D163" s="50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0"/>
        <v>SISCOR</v>
      </c>
      <c r="D164" s="50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0"/>
        <v>ARLO</v>
      </c>
      <c r="D165" s="50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0"/>
        <v>MULTILINE</v>
      </c>
      <c r="D166" s="50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0"/>
        <v>LITAN</v>
      </c>
      <c r="D167" s="50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0"/>
        <v>PRIMEPOWER</v>
      </c>
      <c r="D168" s="50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0"/>
        <v>MSJR</v>
      </c>
      <c r="D169" s="50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0"/>
        <v>GERON</v>
      </c>
      <c r="D170" s="50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0"/>
        <v>SOUTH PACIFIC</v>
      </c>
      <c r="D171" s="50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0"/>
        <v>EMD</v>
      </c>
      <c r="D172" s="50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0"/>
        <v/>
      </c>
      <c r="D173" s="50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18080</v>
      </c>
      <c r="F176" s="505"/>
      <c r="G176" s="235"/>
      <c r="H176" s="499" t="s">
        <v>647</v>
      </c>
      <c r="I176" s="499"/>
      <c r="J176" s="500">
        <f>R67</f>
        <v>902112</v>
      </c>
      <c r="K176" s="50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02" t="s">
        <v>611</v>
      </c>
      <c r="D177" s="503"/>
      <c r="E177" s="504">
        <f>SUM(E174:K174)</f>
        <v>2436</v>
      </c>
      <c r="F177" s="505"/>
      <c r="G177" s="235"/>
      <c r="H177" s="499" t="s">
        <v>648</v>
      </c>
      <c r="I177" s="499"/>
      <c r="J177" s="500">
        <f>SUM(E178:F178,J176)</f>
        <v>922628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20516</v>
      </c>
      <c r="F178" s="500"/>
      <c r="G178" s="235"/>
      <c r="H178" s="235"/>
      <c r="I178" s="232"/>
      <c r="J178" s="501" t="str">
        <f>IF(J191=F191,"",ROUND((J191/F191-1)*100,2)&amp;"% ↑")</f>
        <v>2.27%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369</v>
      </c>
      <c r="G190" s="483"/>
      <c r="H190" s="484">
        <f>MAX(E95:K95,E121:K121)</f>
        <v>370</v>
      </c>
      <c r="I190" s="484"/>
      <c r="J190" s="485">
        <f>MAX(F190,H190,T66)</f>
        <v>377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902112</v>
      </c>
      <c r="G191" s="483"/>
      <c r="H191" s="484">
        <f>E178</f>
        <v>20516</v>
      </c>
      <c r="I191" s="484"/>
      <c r="J191" s="486">
        <f>SUM(F191:I191)</f>
        <v>922628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6" priority="11" stopIfTrue="1">
      <formula>OR($P$56="",NOT(ISNUMBER($P$56)),$P$56&lt;=0)</formula>
    </cfRule>
  </conditionalFormatting>
  <conditionalFormatting sqref="C218:G218">
    <cfRule type="expression" dxfId="205" priority="4" stopIfTrue="1">
      <formula>SUM($B$212:$B$217)&lt;=0</formula>
    </cfRule>
  </conditionalFormatting>
  <conditionalFormatting sqref="C232:G232">
    <cfRule type="expression" dxfId="204" priority="5" stopIfTrue="1">
      <formula>SUM($B$221:$B$231)&lt;=0</formula>
    </cfRule>
  </conditionalFormatting>
  <conditionalFormatting sqref="C271:I271">
    <cfRule type="expression" dxfId="203" priority="8" stopIfTrue="1">
      <formula>SUM(G250:I250)&lt;=0</formula>
    </cfRule>
  </conditionalFormatting>
  <conditionalFormatting sqref="C72:K95 C98:K121 C125:K148 C151:K174">
    <cfRule type="expression" dxfId="202" priority="6" stopIfTrue="1">
      <formula>OR(C$71="",$C72="")</formula>
    </cfRule>
  </conditionalFormatting>
  <conditionalFormatting sqref="C212:K217 C221:K231">
    <cfRule type="expression" dxfId="201" priority="3" stopIfTrue="1">
      <formula>OR($C212="",$H212="")</formula>
    </cfRule>
  </conditionalFormatting>
  <conditionalFormatting sqref="C237:K245">
    <cfRule type="expression" dxfId="200" priority="2" stopIfTrue="1">
      <formula>$C237=""</formula>
    </cfRule>
  </conditionalFormatting>
  <conditionalFormatting sqref="C246:K246">
    <cfRule type="expression" dxfId="199" priority="7" stopIfTrue="1">
      <formula>SUM($F$235:$I$235)&lt;=0</formula>
    </cfRule>
  </conditionalFormatting>
  <conditionalFormatting sqref="C252:K270">
    <cfRule type="expression" dxfId="198" priority="1" stopIfTrue="1">
      <formula>$C252=""</formula>
    </cfRule>
  </conditionalFormatting>
  <conditionalFormatting sqref="J271">
    <cfRule type="expression" dxfId="197" priority="10" stopIfTrue="1">
      <formula>SUM(N250:Q250)&lt;=0</formula>
    </cfRule>
  </conditionalFormatting>
  <conditionalFormatting sqref="K271">
    <cfRule type="expression" dxfId="19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SSR/EHS/F/24-00-0110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522" t="s">
        <v>688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SSR/EHS/F/24-00-0110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March 24-30,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2">IF(C73="","",UPPER(C73))</f>
        <v>STAFF</v>
      </c>
      <c r="D99" s="50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2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2"/>
        <v>MULTILINE</v>
      </c>
      <c r="D113" s="50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2"/>
        <v>LITAN</v>
      </c>
      <c r="D114" s="50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2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2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2"/>
        <v>GERON</v>
      </c>
      <c r="D117" s="50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2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2"/>
        <v>EMD</v>
      </c>
      <c r="D119" s="50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2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5">IF(C73="","",UPPER(C73))</f>
        <v>STAFF</v>
      </c>
      <c r="D126" s="50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SECURITY GUARD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ELECTRICIAN</v>
      </c>
      <c r="D128" s="50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ADMIN</v>
      </c>
      <c r="D129" s="50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ACTECH</v>
      </c>
      <c r="D130" s="50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WELTANCHANG</v>
      </c>
      <c r="D131" s="50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TRIGOLD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REBTRADE</v>
      </c>
      <c r="D133" s="50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CYPRESS</v>
      </c>
      <c r="D135" s="50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AGCHEM</v>
      </c>
      <c r="D136" s="50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</v>
      </c>
      <c r="D137" s="50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SISCOR</v>
      </c>
      <c r="D138" s="50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ARLO</v>
      </c>
      <c r="D139" s="50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5"/>
        <v>MULTILINE</v>
      </c>
      <c r="D140" s="50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5"/>
        <v>LITAN</v>
      </c>
      <c r="D141" s="50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5"/>
        <v>PRIMEPOWER</v>
      </c>
      <c r="D142" s="50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5"/>
        <v>MSJR</v>
      </c>
      <c r="D143" s="50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5"/>
        <v>GERON</v>
      </c>
      <c r="D144" s="50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5"/>
        <v>SOUTH PACIFIC</v>
      </c>
      <c r="D145" s="50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5"/>
        <v>EMD</v>
      </c>
      <c r="D146" s="50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5"/>
        <v/>
      </c>
      <c r="D147" s="50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0">IF(C73="","",UPPER(C73))</f>
        <v>STAFF</v>
      </c>
      <c r="D152" s="50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SECURITY GUARD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ELECTRICIAN</v>
      </c>
      <c r="D154" s="50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ADMIN</v>
      </c>
      <c r="D155" s="50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ACTECH</v>
      </c>
      <c r="D156" s="50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WELTANCHANG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TRIGOLD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NEWCORE</v>
      </c>
      <c r="D160" s="50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0"/>
        <v>CYPRESS</v>
      </c>
      <c r="D161" s="50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0"/>
        <v>AGCHEM</v>
      </c>
      <c r="D162" s="50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0"/>
        <v>SPECSERV</v>
      </c>
      <c r="D163" s="50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0"/>
        <v>SISCOR</v>
      </c>
      <c r="D164" s="50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0"/>
        <v>ARLO</v>
      </c>
      <c r="D165" s="50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0"/>
        <v>MULTILINE</v>
      </c>
      <c r="D166" s="50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0"/>
        <v>LITAN</v>
      </c>
      <c r="D167" s="50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0"/>
        <v>PRIMEPOWER</v>
      </c>
      <c r="D168" s="50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0"/>
        <v>MSJR</v>
      </c>
      <c r="D169" s="50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0"/>
        <v>GERON</v>
      </c>
      <c r="D170" s="50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0"/>
        <v>SOUTH PACIFIC</v>
      </c>
      <c r="D171" s="50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0"/>
        <v>EMD</v>
      </c>
      <c r="D172" s="50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0"/>
        <v/>
      </c>
      <c r="D173" s="50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17672</v>
      </c>
      <c r="F176" s="505"/>
      <c r="G176" s="235"/>
      <c r="H176" s="499" t="s">
        <v>647</v>
      </c>
      <c r="I176" s="499"/>
      <c r="J176" s="500">
        <f>R67</f>
        <v>922628</v>
      </c>
      <c r="K176" s="50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02" t="s">
        <v>611</v>
      </c>
      <c r="D177" s="503"/>
      <c r="E177" s="504">
        <f>SUM(E174:K174)</f>
        <v>2304</v>
      </c>
      <c r="F177" s="505"/>
      <c r="G177" s="235"/>
      <c r="H177" s="499" t="s">
        <v>648</v>
      </c>
      <c r="I177" s="499"/>
      <c r="J177" s="500">
        <f>SUM(E178:F178,J176)</f>
        <v>942604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19976</v>
      </c>
      <c r="F178" s="500"/>
      <c r="G178" s="235"/>
      <c r="H178" s="235"/>
      <c r="I178" s="232"/>
      <c r="J178" s="501" t="str">
        <f>IF(J191=F191,"",ROUND((J191/F191-1)*100,2)&amp;"% ↑")</f>
        <v>2.17%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370</v>
      </c>
      <c r="G190" s="483"/>
      <c r="H190" s="484">
        <f>MAX(E95:K95,E121:K121)</f>
        <v>352</v>
      </c>
      <c r="I190" s="484"/>
      <c r="J190" s="485">
        <f>MAX(F190,H190,T66)</f>
        <v>377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922628</v>
      </c>
      <c r="G191" s="483"/>
      <c r="H191" s="484">
        <f>E178</f>
        <v>19976</v>
      </c>
      <c r="I191" s="484"/>
      <c r="J191" s="486">
        <f>SUM(F191:I191)</f>
        <v>942604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95" priority="11" stopIfTrue="1">
      <formula>OR($P$56="",NOT(ISNUMBER($P$56)),$P$56&lt;=0)</formula>
    </cfRule>
  </conditionalFormatting>
  <conditionalFormatting sqref="C218:G218">
    <cfRule type="expression" dxfId="194" priority="4" stopIfTrue="1">
      <formula>SUM($B$212:$B$217)&lt;=0</formula>
    </cfRule>
  </conditionalFormatting>
  <conditionalFormatting sqref="C232:G232">
    <cfRule type="expression" dxfId="193" priority="5" stopIfTrue="1">
      <formula>SUM($B$221:$B$231)&lt;=0</formula>
    </cfRule>
  </conditionalFormatting>
  <conditionalFormatting sqref="C271:I271">
    <cfRule type="expression" dxfId="192" priority="8" stopIfTrue="1">
      <formula>SUM(G250:I250)&lt;=0</formula>
    </cfRule>
  </conditionalFormatting>
  <conditionalFormatting sqref="C72:K95 C98:K121 C125:K148 C151:K174">
    <cfRule type="expression" dxfId="191" priority="6" stopIfTrue="1">
      <formula>OR(C$71="",$C72="")</formula>
    </cfRule>
  </conditionalFormatting>
  <conditionalFormatting sqref="C212:K217 C221:K231">
    <cfRule type="expression" dxfId="190" priority="3" stopIfTrue="1">
      <formula>OR($C212="",$H212="")</formula>
    </cfRule>
  </conditionalFormatting>
  <conditionalFormatting sqref="C237:K245">
    <cfRule type="expression" dxfId="189" priority="2" stopIfTrue="1">
      <formula>$C237=""</formula>
    </cfRule>
  </conditionalFormatting>
  <conditionalFormatting sqref="C246:K246">
    <cfRule type="expression" dxfId="188" priority="7" stopIfTrue="1">
      <formula>SUM($F$235:$I$235)&lt;=0</formula>
    </cfRule>
  </conditionalFormatting>
  <conditionalFormatting sqref="C252:K270">
    <cfRule type="expression" dxfId="187" priority="1" stopIfTrue="1">
      <formula>$C252=""</formula>
    </cfRule>
  </conditionalFormatting>
  <conditionalFormatting sqref="J271">
    <cfRule type="expression" dxfId="186" priority="10" stopIfTrue="1">
      <formula>SUM(N250:Q250)&lt;=0</formula>
    </cfRule>
  </conditionalFormatting>
  <conditionalFormatting sqref="K271">
    <cfRule type="expression" dxfId="18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SSR/EHS/F/24-00-0111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522" t="s">
        <v>690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SSR/EHS/F/24-00-0111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March 31-April 6,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2">IF(C73="","",UPPER(C73))</f>
        <v>STAFF</v>
      </c>
      <c r="D99" s="50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2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2"/>
        <v>MULTILINE</v>
      </c>
      <c r="D113" s="50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2"/>
        <v>LITAN</v>
      </c>
      <c r="D114" s="50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2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2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2"/>
        <v>GERON</v>
      </c>
      <c r="D117" s="50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2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2"/>
        <v>EMD</v>
      </c>
      <c r="D119" s="50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2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5">IF(C73="","",UPPER(C73))</f>
        <v>STAFF</v>
      </c>
      <c r="D126" s="50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SECURITY GUARD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ELECTRICIAN</v>
      </c>
      <c r="D128" s="50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ADMIN</v>
      </c>
      <c r="D129" s="50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ACTECH</v>
      </c>
      <c r="D130" s="50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WELTANCHANG</v>
      </c>
      <c r="D131" s="50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TRIGOLD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REBTRADE</v>
      </c>
      <c r="D133" s="50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CYPRESS</v>
      </c>
      <c r="D135" s="50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AGCHEM</v>
      </c>
      <c r="D136" s="50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</v>
      </c>
      <c r="D137" s="50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SISCOR</v>
      </c>
      <c r="D138" s="50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ARLO</v>
      </c>
      <c r="D139" s="50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5"/>
        <v>MULTILINE</v>
      </c>
      <c r="D140" s="50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5"/>
        <v>LITAN</v>
      </c>
      <c r="D141" s="50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5"/>
        <v>PRIMEPOWER</v>
      </c>
      <c r="D142" s="50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5"/>
        <v>MSJR</v>
      </c>
      <c r="D143" s="50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5"/>
        <v>GERON</v>
      </c>
      <c r="D144" s="50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5"/>
        <v>SOUTH PACIFIC</v>
      </c>
      <c r="D145" s="50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5"/>
        <v>EMD</v>
      </c>
      <c r="D146" s="50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5"/>
        <v/>
      </c>
      <c r="D147" s="50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0">IF(C73="","",UPPER(C73))</f>
        <v>STAFF</v>
      </c>
      <c r="D152" s="50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SECURITY GUARD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ELECTRICIAN</v>
      </c>
      <c r="D154" s="50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ADMIN</v>
      </c>
      <c r="D155" s="50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ACTECH</v>
      </c>
      <c r="D156" s="50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WELTANCHANG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TRIGOLD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NEWCORE</v>
      </c>
      <c r="D160" s="50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0"/>
        <v>CYPRESS</v>
      </c>
      <c r="D161" s="50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0"/>
        <v>AGCHEM</v>
      </c>
      <c r="D162" s="50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0"/>
        <v>SPECSERV</v>
      </c>
      <c r="D163" s="50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0"/>
        <v>SISCOR</v>
      </c>
      <c r="D164" s="50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0"/>
        <v>ARLO</v>
      </c>
      <c r="D165" s="50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0"/>
        <v>MULTILINE</v>
      </c>
      <c r="D166" s="50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0"/>
        <v>LITAN</v>
      </c>
      <c r="D167" s="50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0"/>
        <v>PRIMEPOWER</v>
      </c>
      <c r="D168" s="50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0"/>
        <v>MSJR</v>
      </c>
      <c r="D169" s="50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0"/>
        <v>GERON</v>
      </c>
      <c r="D170" s="50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0"/>
        <v>SOUTH PACIFIC</v>
      </c>
      <c r="D171" s="50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0"/>
        <v>EMD</v>
      </c>
      <c r="D172" s="50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0"/>
        <v/>
      </c>
      <c r="D173" s="50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16400</v>
      </c>
      <c r="F176" s="505"/>
      <c r="G176" s="235"/>
      <c r="H176" s="499" t="s">
        <v>647</v>
      </c>
      <c r="I176" s="499"/>
      <c r="J176" s="500">
        <f>R67</f>
        <v>942604</v>
      </c>
      <c r="K176" s="50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02" t="s">
        <v>611</v>
      </c>
      <c r="D177" s="503"/>
      <c r="E177" s="504">
        <f>SUM(E174:K174)</f>
        <v>1720</v>
      </c>
      <c r="F177" s="505"/>
      <c r="G177" s="235"/>
      <c r="H177" s="499" t="s">
        <v>648</v>
      </c>
      <c r="I177" s="499"/>
      <c r="J177" s="500">
        <f>SUM(E178:F178,J176)</f>
        <v>960724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18120</v>
      </c>
      <c r="F178" s="500"/>
      <c r="G178" s="235"/>
      <c r="H178" s="235"/>
      <c r="I178" s="232"/>
      <c r="J178" s="501" t="str">
        <f>IF(J191=F191,"",ROUND((J191/F191-1)*100,2)&amp;"% ↑")</f>
        <v>1.92%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352</v>
      </c>
      <c r="G190" s="483"/>
      <c r="H190" s="484">
        <f>MAX(E95:K95,E121:K121)</f>
        <v>412</v>
      </c>
      <c r="I190" s="484"/>
      <c r="J190" s="485">
        <f>MAX(F190,H190,T66)</f>
        <v>412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942604</v>
      </c>
      <c r="G191" s="483"/>
      <c r="H191" s="484">
        <f>E178</f>
        <v>18120</v>
      </c>
      <c r="I191" s="484"/>
      <c r="J191" s="486">
        <f>SUM(F191:I191)</f>
        <v>960724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84" priority="11" stopIfTrue="1">
      <formula>OR($P$56="",NOT(ISNUMBER($P$56)),$P$56&lt;=0)</formula>
    </cfRule>
  </conditionalFormatting>
  <conditionalFormatting sqref="C218:G218">
    <cfRule type="expression" dxfId="183" priority="4" stopIfTrue="1">
      <formula>SUM($B$212:$B$217)&lt;=0</formula>
    </cfRule>
  </conditionalFormatting>
  <conditionalFormatting sqref="C232:G232">
    <cfRule type="expression" dxfId="182" priority="5" stopIfTrue="1">
      <formula>SUM($B$221:$B$231)&lt;=0</formula>
    </cfRule>
  </conditionalFormatting>
  <conditionalFormatting sqref="C271:I271">
    <cfRule type="expression" dxfId="181" priority="8" stopIfTrue="1">
      <formula>SUM(G250:I250)&lt;=0</formula>
    </cfRule>
  </conditionalFormatting>
  <conditionalFormatting sqref="C72:K95 C98:K121 C125:K148 C151:K174">
    <cfRule type="expression" dxfId="180" priority="6" stopIfTrue="1">
      <formula>OR(C$71="",$C72="")</formula>
    </cfRule>
  </conditionalFormatting>
  <conditionalFormatting sqref="C212:K217 C221:K231">
    <cfRule type="expression" dxfId="179" priority="3" stopIfTrue="1">
      <formula>OR($C212="",$H212="")</formula>
    </cfRule>
  </conditionalFormatting>
  <conditionalFormatting sqref="C237:K245">
    <cfRule type="expression" dxfId="178" priority="2" stopIfTrue="1">
      <formula>$C237=""</formula>
    </cfRule>
  </conditionalFormatting>
  <conditionalFormatting sqref="C246:K246">
    <cfRule type="expression" dxfId="177" priority="7" stopIfTrue="1">
      <formula>SUM($F$235:$I$235)&lt;=0</formula>
    </cfRule>
  </conditionalFormatting>
  <conditionalFormatting sqref="C252:K270">
    <cfRule type="expression" dxfId="176" priority="1" stopIfTrue="1">
      <formula>$C252=""</formula>
    </cfRule>
  </conditionalFormatting>
  <conditionalFormatting sqref="J271">
    <cfRule type="expression" dxfId="175" priority="10" stopIfTrue="1">
      <formula>SUM(N250:Q250)&lt;=0</formula>
    </cfRule>
  </conditionalFormatting>
  <conditionalFormatting sqref="K271">
    <cfRule type="expression" dxfId="17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SSR/EHS/F/25-00-0112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691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SSR/EHS/F/25-00-0112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April 7-13,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4">IF(C73="","",UPPER(C73))</f>
        <v>STAFF</v>
      </c>
      <c r="D99" s="50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4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4"/>
        <v>ELECTRICIAN</v>
      </c>
      <c r="D101" s="50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ADMIN</v>
      </c>
      <c r="D102" s="50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ACTECH</v>
      </c>
      <c r="D103" s="50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CYPRESS</v>
      </c>
      <c r="D108" s="50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4"/>
        <v>MULTILINE</v>
      </c>
      <c r="D113" s="50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4"/>
        <v>LITAN</v>
      </c>
      <c r="D114" s="50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MSJR</v>
      </c>
      <c r="D116" s="50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GERON</v>
      </c>
      <c r="D117" s="50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4"/>
        <v>EMD</v>
      </c>
      <c r="D119" s="50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4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78" t="s">
        <v>606</v>
      </c>
      <c r="D126" s="47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7" t="s">
        <v>590</v>
      </c>
      <c r="D127" s="50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ref="C128:C149" si="17">IF(C73="","",UPPER(C73))</f>
        <v>STAFF</v>
      </c>
      <c r="D128" s="50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7"/>
        <v>SECURITY GUARD</v>
      </c>
      <c r="D129" s="50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7"/>
        <v>ELECTRICIAN</v>
      </c>
      <c r="D130" s="50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7"/>
        <v>ADMIN</v>
      </c>
      <c r="D131" s="50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7"/>
        <v>ACTECH</v>
      </c>
      <c r="D132" s="50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WELTANCHANG</v>
      </c>
      <c r="D133" s="50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TRIGOLD</v>
      </c>
      <c r="D134" s="50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REBTRADE</v>
      </c>
      <c r="D135" s="50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NEWCORE</v>
      </c>
      <c r="D136" s="50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CYPRESS</v>
      </c>
      <c r="D137" s="50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AGCHEM</v>
      </c>
      <c r="D138" s="50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SPECSERV</v>
      </c>
      <c r="D139" s="50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SISCOR</v>
      </c>
      <c r="D140" s="50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ARLO</v>
      </c>
      <c r="D141" s="50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MULTILINE</v>
      </c>
      <c r="D142" s="50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LITAN</v>
      </c>
      <c r="D143" s="50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PRIMEPOWER</v>
      </c>
      <c r="D144" s="50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MSJR</v>
      </c>
      <c r="D145" s="50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GERON</v>
      </c>
      <c r="D146" s="50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SOUTH PACIFIC</v>
      </c>
      <c r="D147" s="50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EMD</v>
      </c>
      <c r="D148" s="50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/>
      </c>
      <c r="D149" s="50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7" t="s">
        <v>13</v>
      </c>
      <c r="D150" s="50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78" t="s">
        <v>605</v>
      </c>
      <c r="D152" s="47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7" t="s">
        <v>590</v>
      </c>
      <c r="D153" s="50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ref="C154:C175" si="23">IF(C73="","",UPPER(C73))</f>
        <v>STAFF</v>
      </c>
      <c r="D154" s="50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3"/>
        <v>SECURITY GUARD</v>
      </c>
      <c r="D155" s="50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3"/>
        <v>ELECTRICIAN</v>
      </c>
      <c r="D156" s="50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3"/>
        <v>ADMIN</v>
      </c>
      <c r="D157" s="50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3"/>
        <v>ACTECH</v>
      </c>
      <c r="D158" s="50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3"/>
        <v>WELTANCHANG</v>
      </c>
      <c r="D159" s="50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3"/>
        <v>TRIGOLD</v>
      </c>
      <c r="D160" s="50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3"/>
        <v>REBTRADE</v>
      </c>
      <c r="D161" s="50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3"/>
        <v>NEWCORE</v>
      </c>
      <c r="D162" s="50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3"/>
        <v>CYPRESS</v>
      </c>
      <c r="D163" s="50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3"/>
        <v>AGCHEM</v>
      </c>
      <c r="D164" s="50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3"/>
        <v>SPECSERV</v>
      </c>
      <c r="D165" s="50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3"/>
        <v>SISCOR</v>
      </c>
      <c r="D166" s="50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3"/>
        <v>ARLO</v>
      </c>
      <c r="D167" s="50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3"/>
        <v>MULTILINE</v>
      </c>
      <c r="D168" s="50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3"/>
        <v>LITAN</v>
      </c>
      <c r="D169" s="50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3"/>
        <v>PRIMEPOWER</v>
      </c>
      <c r="D170" s="50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3"/>
        <v>MSJR</v>
      </c>
      <c r="D171" s="50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3"/>
        <v>GERON</v>
      </c>
      <c r="D172" s="50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3"/>
        <v>SOUTH PACIFIC</v>
      </c>
      <c r="D173" s="50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06" t="str">
        <f t="shared" si="23"/>
        <v>EMD</v>
      </c>
      <c r="D174" s="50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06" t="str">
        <f t="shared" si="23"/>
        <v/>
      </c>
      <c r="D175" s="50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7" t="s">
        <v>13</v>
      </c>
      <c r="D176" s="50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02" t="s">
        <v>610</v>
      </c>
      <c r="D178" s="503"/>
      <c r="E178" s="504">
        <f>SUM(E150:K150)</f>
        <v>15968</v>
      </c>
      <c r="F178" s="505"/>
      <c r="G178" s="235"/>
      <c r="H178" s="499" t="s">
        <v>647</v>
      </c>
      <c r="I178" s="499"/>
      <c r="J178" s="500">
        <f>R67</f>
        <v>960724</v>
      </c>
      <c r="K178" s="50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02" t="s">
        <v>611</v>
      </c>
      <c r="D179" s="503"/>
      <c r="E179" s="504">
        <f>SUM(E176:K176)</f>
        <v>2438</v>
      </c>
      <c r="F179" s="505"/>
      <c r="G179" s="235"/>
      <c r="H179" s="499" t="s">
        <v>648</v>
      </c>
      <c r="I179" s="499"/>
      <c r="J179" s="500">
        <f>SUM(E180:F180,J178)</f>
        <v>979130</v>
      </c>
      <c r="K179" s="50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99" t="s">
        <v>649</v>
      </c>
      <c r="D180" s="499"/>
      <c r="E180" s="500">
        <f>SUM(E178:F179)</f>
        <v>18406</v>
      </c>
      <c r="F180" s="500"/>
      <c r="G180" s="235"/>
      <c r="H180" s="235"/>
      <c r="I180" s="232"/>
      <c r="J180" s="501" t="str">
        <f>IF(J195=F195,"",ROUND((J195/F195-1)*100,2)&amp;"% ↑")</f>
        <v>1.92% ↑</v>
      </c>
      <c r="K180" s="50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75" t="s">
        <v>576</v>
      </c>
      <c r="D185" s="476"/>
      <c r="E185" s="477"/>
      <c r="F185" s="475" t="s">
        <v>16</v>
      </c>
      <c r="G185" s="477"/>
      <c r="H185" s="478" t="s">
        <v>17</v>
      </c>
      <c r="I185" s="478"/>
      <c r="J185" s="478" t="s">
        <v>18</v>
      </c>
      <c r="K185" s="47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9" t="s">
        <v>581</v>
      </c>
      <c r="D186" s="480"/>
      <c r="E186" s="481"/>
      <c r="F186" s="496">
        <f>IF(R59&lt;=0,0,IFERROR(R59*1,0))</f>
        <v>0</v>
      </c>
      <c r="G186" s="497"/>
      <c r="H186" s="498">
        <f>IF(S59&lt;=0,0,IFERROR(S59*1,0))</f>
        <v>0</v>
      </c>
      <c r="I186" s="492"/>
      <c r="J186" s="498">
        <f>IF(T59&lt;=0,0,IFERROR(T59*1,0))</f>
        <v>0</v>
      </c>
      <c r="K186" s="49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9" t="s">
        <v>582</v>
      </c>
      <c r="D187" s="480"/>
      <c r="E187" s="481"/>
      <c r="F187" s="496">
        <f>IF(R60&lt;=0,0,IFERROR(R60*1,0))</f>
        <v>0</v>
      </c>
      <c r="G187" s="497"/>
      <c r="H187" s="498">
        <f>IF(S60&lt;=0,0,IFERROR(S60*1,0))</f>
        <v>0</v>
      </c>
      <c r="I187" s="492"/>
      <c r="J187" s="498">
        <f>IF(T60&lt;=0,0,IFERROR(T60*1,0))</f>
        <v>0</v>
      </c>
      <c r="K187" s="49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9" t="s">
        <v>583</v>
      </c>
      <c r="D188" s="480"/>
      <c r="E188" s="481"/>
      <c r="F188" s="493">
        <v>0</v>
      </c>
      <c r="G188" s="494"/>
      <c r="H188" s="495">
        <v>0</v>
      </c>
      <c r="I188" s="495"/>
      <c r="J188" s="495">
        <v>0</v>
      </c>
      <c r="K188" s="49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92">
        <f>IF(T61&lt;=0,0,IFERROR(T61*1,0))</f>
        <v>0</v>
      </c>
      <c r="I189" s="492"/>
      <c r="J189" s="492">
        <f>IF(V61&lt;=0,0,IFERROR(V61*1,0))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92">
        <f>IF(T62&lt;=0,0,IFERROR(T62*1,0))</f>
        <v>0</v>
      </c>
      <c r="I190" s="492"/>
      <c r="J190" s="492">
        <f>IF(V62&lt;=0,0,IFERROR(V62*1,0))</f>
        <v>0</v>
      </c>
      <c r="K190" s="49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92">
        <f>IF(T63&lt;=0,0,IFERROR(T63*1,0))</f>
        <v>0</v>
      </c>
      <c r="I191" s="492"/>
      <c r="J191" s="492">
        <f>IF(V63&lt;=0,0,IFERROR(V63*1,0))</f>
        <v>0</v>
      </c>
      <c r="K191" s="49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92">
        <f>IF(T64&lt;=0,0,IFERROR(T64*1,0))</f>
        <v>0</v>
      </c>
      <c r="I192" s="492"/>
      <c r="J192" s="492">
        <f>IF(V64&lt;=0,0,IFERROR(V64*1,0))</f>
        <v>0</v>
      </c>
      <c r="K192" s="49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9" t="s">
        <v>587</v>
      </c>
      <c r="D193" s="480"/>
      <c r="E193" s="481"/>
      <c r="F193" s="490">
        <f>IF(R65&lt;=0,0,IFERROR(R65*1,0))</f>
        <v>0</v>
      </c>
      <c r="G193" s="491"/>
      <c r="H193" s="492">
        <f>IF(T65&lt;=0,0,IFERROR(T65*1,0))</f>
        <v>0</v>
      </c>
      <c r="I193" s="492"/>
      <c r="J193" s="492">
        <f>IF(V65&lt;=0,0,IFERROR(V65*1,0))</f>
        <v>0</v>
      </c>
      <c r="K193" s="49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588</v>
      </c>
      <c r="D194" s="480"/>
      <c r="E194" s="481"/>
      <c r="F194" s="482">
        <f>R66</f>
        <v>352</v>
      </c>
      <c r="G194" s="483"/>
      <c r="H194" s="484">
        <f>MAX(E95:K95,E121:K121)</f>
        <v>356</v>
      </c>
      <c r="I194" s="484"/>
      <c r="J194" s="485">
        <f>MAX(F194,H194,T66)</f>
        <v>412</v>
      </c>
      <c r="K194" s="48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589</v>
      </c>
      <c r="D195" s="480"/>
      <c r="E195" s="481"/>
      <c r="F195" s="482">
        <f>J178</f>
        <v>960724</v>
      </c>
      <c r="G195" s="483"/>
      <c r="H195" s="484">
        <f>E180</f>
        <v>18406</v>
      </c>
      <c r="I195" s="484"/>
      <c r="J195" s="486">
        <f>SUM(F195:I195)</f>
        <v>979130</v>
      </c>
      <c r="K195" s="48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75" t="s">
        <v>11</v>
      </c>
      <c r="E215" s="476"/>
      <c r="F215" s="476"/>
      <c r="G215" s="476"/>
      <c r="H215" s="477"/>
      <c r="I215" s="475" t="s">
        <v>41</v>
      </c>
      <c r="J215" s="476"/>
      <c r="K215" s="47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456" t="s">
        <v>616</v>
      </c>
      <c r="E216" s="457"/>
      <c r="F216" s="457"/>
      <c r="G216" s="457"/>
      <c r="H216" s="458"/>
      <c r="I216" s="582" t="s">
        <v>618</v>
      </c>
      <c r="J216" s="583"/>
      <c r="K216" s="58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456" t="s">
        <v>680</v>
      </c>
      <c r="E217" s="457"/>
      <c r="F217" s="457"/>
      <c r="G217" s="457"/>
      <c r="H217" s="458"/>
      <c r="I217" s="582" t="s">
        <v>618</v>
      </c>
      <c r="J217" s="583"/>
      <c r="K217" s="58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456" t="s">
        <v>617</v>
      </c>
      <c r="E218" s="457"/>
      <c r="F218" s="457"/>
      <c r="G218" s="457"/>
      <c r="H218" s="458"/>
      <c r="I218" s="582" t="s">
        <v>619</v>
      </c>
      <c r="J218" s="583"/>
      <c r="K218" s="58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456"/>
      <c r="E219" s="457"/>
      <c r="F219" s="457"/>
      <c r="G219" s="457"/>
      <c r="H219" s="458"/>
      <c r="I219" s="585"/>
      <c r="J219" s="586"/>
      <c r="K219" s="58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456"/>
      <c r="E220" s="457"/>
      <c r="F220" s="457"/>
      <c r="G220" s="457"/>
      <c r="H220" s="458"/>
      <c r="I220" s="585"/>
      <c r="J220" s="586"/>
      <c r="K220" s="58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456"/>
      <c r="E221" s="457"/>
      <c r="F221" s="457"/>
      <c r="G221" s="457"/>
      <c r="H221" s="458"/>
      <c r="I221" s="585"/>
      <c r="J221" s="586"/>
      <c r="K221" s="58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456"/>
      <c r="E222" s="457"/>
      <c r="F222" s="457"/>
      <c r="G222" s="457"/>
      <c r="H222" s="458"/>
      <c r="I222" s="585"/>
      <c r="J222" s="586"/>
      <c r="K222" s="58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456"/>
      <c r="E223" s="457"/>
      <c r="F223" s="457"/>
      <c r="G223" s="457"/>
      <c r="H223" s="458"/>
      <c r="I223" s="585"/>
      <c r="J223" s="586"/>
      <c r="K223" s="58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588"/>
      <c r="E224" s="589"/>
      <c r="F224" s="589"/>
      <c r="G224" s="589"/>
      <c r="H224" s="590"/>
      <c r="I224" s="582"/>
      <c r="J224" s="583"/>
      <c r="K224" s="58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451" t="str">
        <f>IFERROR("EHS " &amp; D215 &amp; " TOTAL:  " &amp; COUNT(C216:C224),"N/A")</f>
        <v>EHS STAFF TOTAL:  3</v>
      </c>
      <c r="D225" s="452"/>
      <c r="E225" s="452"/>
      <c r="F225" s="452"/>
      <c r="G225" s="452"/>
      <c r="H225" s="452"/>
      <c r="I225" s="452"/>
      <c r="J225" s="452"/>
      <c r="K225" s="45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75" t="s">
        <v>529</v>
      </c>
      <c r="E227" s="476"/>
      <c r="F227" s="476"/>
      <c r="G227" s="476"/>
      <c r="H227" s="477"/>
      <c r="I227" s="475" t="s">
        <v>41</v>
      </c>
      <c r="J227" s="476"/>
      <c r="K227" s="47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456" t="s">
        <v>621</v>
      </c>
      <c r="E228" s="457"/>
      <c r="F228" s="457"/>
      <c r="G228" s="457"/>
      <c r="H228" s="458"/>
      <c r="I228" s="585" t="s">
        <v>620</v>
      </c>
      <c r="J228" s="586"/>
      <c r="K228" s="58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456" t="s">
        <v>622</v>
      </c>
      <c r="E229" s="457"/>
      <c r="F229" s="457"/>
      <c r="G229" s="457"/>
      <c r="H229" s="458"/>
      <c r="I229" s="585" t="s">
        <v>620</v>
      </c>
      <c r="J229" s="586"/>
      <c r="K229" s="58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456" t="s">
        <v>623</v>
      </c>
      <c r="E230" s="457"/>
      <c r="F230" s="457"/>
      <c r="G230" s="457"/>
      <c r="H230" s="458"/>
      <c r="I230" s="585" t="s">
        <v>620</v>
      </c>
      <c r="J230" s="586"/>
      <c r="K230" s="58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456" t="s">
        <v>624</v>
      </c>
      <c r="E231" s="457"/>
      <c r="F231" s="457"/>
      <c r="G231" s="457"/>
      <c r="H231" s="458"/>
      <c r="I231" s="585" t="s">
        <v>620</v>
      </c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456" t="s">
        <v>625</v>
      </c>
      <c r="E232" s="457"/>
      <c r="F232" s="457"/>
      <c r="G232" s="457"/>
      <c r="H232" s="458"/>
      <c r="I232" s="585" t="s">
        <v>620</v>
      </c>
      <c r="J232" s="586"/>
      <c r="K232" s="58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456" t="s">
        <v>626</v>
      </c>
      <c r="E233" s="457"/>
      <c r="F233" s="457"/>
      <c r="G233" s="457"/>
      <c r="H233" s="458"/>
      <c r="I233" s="585" t="s">
        <v>620</v>
      </c>
      <c r="J233" s="586"/>
      <c r="K233" s="58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456" t="s">
        <v>662</v>
      </c>
      <c r="E234" s="457"/>
      <c r="F234" s="457"/>
      <c r="G234" s="457"/>
      <c r="H234" s="458"/>
      <c r="I234" s="585" t="s">
        <v>620</v>
      </c>
      <c r="J234" s="586"/>
      <c r="K234" s="58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456" t="s">
        <v>676</v>
      </c>
      <c r="E235" s="457"/>
      <c r="F235" s="457"/>
      <c r="G235" s="457"/>
      <c r="H235" s="458"/>
      <c r="I235" s="585" t="s">
        <v>620</v>
      </c>
      <c r="J235" s="586"/>
      <c r="K235" s="58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456" t="s">
        <v>677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456" t="s">
        <v>678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456" t="s">
        <v>679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456"/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451" t="str">
        <f>IFERROR("EHS " &amp; D227 &amp; " TOTAL:  " &amp; COUNT(C228:C239),"N/A")</f>
        <v>EHS ADMIN TOTAL:  11</v>
      </c>
      <c r="D240" s="452"/>
      <c r="E240" s="452"/>
      <c r="F240" s="452"/>
      <c r="G240" s="452"/>
      <c r="H240" s="452"/>
      <c r="I240" s="452"/>
      <c r="J240" s="452"/>
      <c r="K240" s="45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91" t="s">
        <v>634</v>
      </c>
      <c r="D244" s="591"/>
      <c r="E244" s="591"/>
      <c r="F244" s="591">
        <f>COUNTIFS(C246:E254, "&lt;&gt;", F246:H254, "&lt;&gt;")</f>
        <v>0</v>
      </c>
      <c r="G244" s="591"/>
      <c r="H244" s="591"/>
      <c r="I244" s="591">
        <f>COUNTIFS(C246:E254, "&lt;&gt;", I246:K254, "&lt;&gt;")</f>
        <v>0</v>
      </c>
      <c r="J244" s="591"/>
      <c r="K244" s="59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470" t="s">
        <v>630</v>
      </c>
      <c r="D245" s="471"/>
      <c r="E245" s="472"/>
      <c r="F245" s="470" t="s">
        <v>628</v>
      </c>
      <c r="G245" s="471"/>
      <c r="H245" s="472"/>
      <c r="I245" s="470" t="s">
        <v>629</v>
      </c>
      <c r="J245" s="471"/>
      <c r="K245" s="47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456"/>
      <c r="D246" s="457"/>
      <c r="E246" s="458"/>
      <c r="F246" s="456"/>
      <c r="G246" s="457"/>
      <c r="H246" s="458"/>
      <c r="I246" s="456"/>
      <c r="J246" s="457"/>
      <c r="K246" s="45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456"/>
      <c r="D247" s="457"/>
      <c r="E247" s="458"/>
      <c r="F247" s="456"/>
      <c r="G247" s="457"/>
      <c r="H247" s="458"/>
      <c r="I247" s="456"/>
      <c r="J247" s="457"/>
      <c r="K247" s="45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456"/>
      <c r="D248" s="457"/>
      <c r="E248" s="458"/>
      <c r="F248" s="456"/>
      <c r="G248" s="457"/>
      <c r="H248" s="458"/>
      <c r="I248" s="456"/>
      <c r="J248" s="457"/>
      <c r="K248" s="45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456"/>
      <c r="D249" s="457"/>
      <c r="E249" s="458"/>
      <c r="F249" s="456"/>
      <c r="G249" s="457"/>
      <c r="H249" s="458"/>
      <c r="I249" s="456"/>
      <c r="J249" s="457"/>
      <c r="K249" s="45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456"/>
      <c r="D250" s="457"/>
      <c r="E250" s="458"/>
      <c r="F250" s="456"/>
      <c r="G250" s="457"/>
      <c r="H250" s="458"/>
      <c r="I250" s="456"/>
      <c r="J250" s="457"/>
      <c r="K250" s="45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456"/>
      <c r="D251" s="457"/>
      <c r="E251" s="458"/>
      <c r="F251" s="456"/>
      <c r="G251" s="457"/>
      <c r="H251" s="458"/>
      <c r="I251" s="456"/>
      <c r="J251" s="457"/>
      <c r="K251" s="45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456"/>
      <c r="D252" s="457"/>
      <c r="E252" s="458"/>
      <c r="F252" s="456"/>
      <c r="G252" s="457"/>
      <c r="H252" s="458"/>
      <c r="I252" s="456"/>
      <c r="J252" s="457"/>
      <c r="K252" s="45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456"/>
      <c r="D253" s="457"/>
      <c r="E253" s="458"/>
      <c r="F253" s="456"/>
      <c r="G253" s="457"/>
      <c r="H253" s="458"/>
      <c r="I253" s="456"/>
      <c r="J253" s="457"/>
      <c r="K253" s="45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451" t="str">
        <f>IF(SUM(F244,I244)&lt;=0,"N/A",F245 &amp; ":  " &amp; F244 &amp; C244 &amp; I245 &amp; ":  " &amp; I244 &amp; C244 &amp; "TOTAL GUARDS:  " &amp; SUM(F244,I244))</f>
        <v>N/A</v>
      </c>
      <c r="D255" s="452"/>
      <c r="E255" s="452"/>
      <c r="F255" s="452"/>
      <c r="G255" s="452"/>
      <c r="H255" s="452"/>
      <c r="I255" s="452"/>
      <c r="J255" s="452"/>
      <c r="K255" s="45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460" t="s">
        <v>576</v>
      </c>
      <c r="E260" s="461"/>
      <c r="F260" s="461"/>
      <c r="G260" s="462"/>
      <c r="H260" s="463" t="s">
        <v>614</v>
      </c>
      <c r="I260" s="464"/>
      <c r="J260" s="463" t="s">
        <v>42</v>
      </c>
      <c r="K260" s="46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451" t="str">
        <f>IF(SUM(G259:I259)&lt;=0,"N/A",UPPER(C259) &amp; ":  " &amp; G259 &amp; $F$259 &amp; UPPER(D259) &amp; ":  " &amp; H259 &amp;$F$259 &amp; UPPER(E259) &amp; ":  " &amp; I259)</f>
        <v>N/A</v>
      </c>
      <c r="D280" s="452"/>
      <c r="E280" s="452"/>
      <c r="F280" s="452"/>
      <c r="G280" s="452"/>
      <c r="H280" s="452"/>
      <c r="I280" s="452"/>
      <c r="J280" s="452"/>
      <c r="K280" s="45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454" t="s">
        <v>651</v>
      </c>
      <c r="D289" s="454"/>
      <c r="E289" s="454"/>
      <c r="F289" s="232"/>
      <c r="G289" s="232"/>
      <c r="H289" s="232"/>
      <c r="I289" s="455" t="s">
        <v>96</v>
      </c>
      <c r="J289" s="455"/>
      <c r="K289" s="45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443" t="s">
        <v>607</v>
      </c>
      <c r="D290" s="443"/>
      <c r="E290" s="443"/>
      <c r="F290" s="232"/>
      <c r="G290" s="232"/>
      <c r="H290" s="232"/>
      <c r="I290" s="443" t="s">
        <v>43</v>
      </c>
      <c r="J290" s="443"/>
      <c r="K290" s="44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73" priority="14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10" stopIfTrue="1">
      <formula>SUM(G259:I259)&lt;=0</formula>
    </cfRule>
  </conditionalFormatting>
  <conditionalFormatting sqref="C72:K95 C98:K121 C127:K150 C153:K176">
    <cfRule type="expression" dxfId="169" priority="8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9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SSR/EHS/F/25-00-0113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692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SSR/EHS/F/25-00-0113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April 14-20,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4">IF(C73="","",UPPER(C73))</f>
        <v>STAFF</v>
      </c>
      <c r="D99" s="50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4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4"/>
        <v>ELECTRICIAN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ADMIN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ACTECH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CYPRESS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4"/>
        <v>MULTILINE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4"/>
        <v>LITAN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GERON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4"/>
        <v>EMD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4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78" t="s">
        <v>606</v>
      </c>
      <c r="D126" s="47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7" t="s">
        <v>590</v>
      </c>
      <c r="D127" s="50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ref="C128:C149" si="17">IF(C73="","",UPPER(C73))</f>
        <v>STAFF</v>
      </c>
      <c r="D128" s="50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7"/>
        <v>SECURITY GUARD</v>
      </c>
      <c r="D129" s="50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7"/>
        <v>ELECTRICIAN</v>
      </c>
      <c r="D130" s="50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7"/>
        <v>ADMIN</v>
      </c>
      <c r="D131" s="50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7"/>
        <v>ACTECH</v>
      </c>
      <c r="D132" s="50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WELTANCHANG</v>
      </c>
      <c r="D133" s="50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TRIGOLD</v>
      </c>
      <c r="D134" s="50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REBTRADE</v>
      </c>
      <c r="D135" s="50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NEWCORE</v>
      </c>
      <c r="D136" s="50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CYPRESS</v>
      </c>
      <c r="D137" s="50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AGCHEM</v>
      </c>
      <c r="D138" s="50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SPECSERV</v>
      </c>
      <c r="D139" s="50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SISCOR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ARLO</v>
      </c>
      <c r="D141" s="50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MULTILINE</v>
      </c>
      <c r="D142" s="50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LITAN</v>
      </c>
      <c r="D143" s="50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PRIMEPOWER</v>
      </c>
      <c r="D144" s="50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MSJR</v>
      </c>
      <c r="D145" s="50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GERON</v>
      </c>
      <c r="D146" s="50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SOUTH PACIFIC</v>
      </c>
      <c r="D147" s="50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EMD</v>
      </c>
      <c r="D148" s="50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/>
      </c>
      <c r="D149" s="50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7" t="s">
        <v>13</v>
      </c>
      <c r="D150" s="50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78" t="s">
        <v>605</v>
      </c>
      <c r="D152" s="47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7" t="s">
        <v>590</v>
      </c>
      <c r="D153" s="50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ref="C154:C175" si="22">IF(C73="","",UPPER(C73))</f>
        <v>STAFF</v>
      </c>
      <c r="D154" s="50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2"/>
        <v>SECURITY GUARD</v>
      </c>
      <c r="D155" s="50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2"/>
        <v>ELECTRICIAN</v>
      </c>
      <c r="D156" s="50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2"/>
        <v>ADMIN</v>
      </c>
      <c r="D157" s="50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2"/>
        <v>ACTECH</v>
      </c>
      <c r="D158" s="50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2"/>
        <v>WELTANCHANG</v>
      </c>
      <c r="D159" s="50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2"/>
        <v>TRIGOLD</v>
      </c>
      <c r="D160" s="50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REBTRADE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NEWCORE</v>
      </c>
      <c r="D162" s="50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CYPRESS</v>
      </c>
      <c r="D163" s="50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AGCHEM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SPECSERV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SISCOR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ARLO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MULTILINE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LITAN</v>
      </c>
      <c r="D169" s="50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PRIMEPOWER</v>
      </c>
      <c r="D170" s="50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MSJR</v>
      </c>
      <c r="D171" s="50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GERON</v>
      </c>
      <c r="D172" s="50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SOUTH PACIFIC</v>
      </c>
      <c r="D173" s="50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06" t="str">
        <f t="shared" si="22"/>
        <v>EMD</v>
      </c>
      <c r="D174" s="50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06" t="str">
        <f t="shared" si="22"/>
        <v/>
      </c>
      <c r="D175" s="50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7" t="s">
        <v>13</v>
      </c>
      <c r="D176" s="50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02" t="s">
        <v>610</v>
      </c>
      <c r="D178" s="503"/>
      <c r="E178" s="504">
        <f>SUM(E150:K150)</f>
        <v>4720</v>
      </c>
      <c r="F178" s="505"/>
      <c r="G178" s="235"/>
      <c r="H178" s="499" t="s">
        <v>647</v>
      </c>
      <c r="I178" s="499"/>
      <c r="J178" s="500">
        <f>R67</f>
        <v>979130</v>
      </c>
      <c r="K178" s="50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02" t="s">
        <v>611</v>
      </c>
      <c r="D179" s="503"/>
      <c r="E179" s="504">
        <f>SUM(E176:K176)</f>
        <v>0</v>
      </c>
      <c r="F179" s="505"/>
      <c r="G179" s="235"/>
      <c r="H179" s="499" t="s">
        <v>648</v>
      </c>
      <c r="I179" s="499"/>
      <c r="J179" s="500">
        <f>SUM(E180:F180,J178)</f>
        <v>983850</v>
      </c>
      <c r="K179" s="50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99" t="s">
        <v>649</v>
      </c>
      <c r="D180" s="499"/>
      <c r="E180" s="500">
        <f>SUM(E178:F179)</f>
        <v>4720</v>
      </c>
      <c r="F180" s="500"/>
      <c r="G180" s="235"/>
      <c r="H180" s="235"/>
      <c r="I180" s="232"/>
      <c r="J180" s="501" t="str">
        <f>IF(J195=F195,"",ROUND((J195/F195-1)*100,2)&amp;"% ↑")</f>
        <v>0.48% ↑</v>
      </c>
      <c r="K180" s="50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75" t="s">
        <v>576</v>
      </c>
      <c r="D185" s="476"/>
      <c r="E185" s="477"/>
      <c r="F185" s="475" t="s">
        <v>16</v>
      </c>
      <c r="G185" s="477"/>
      <c r="H185" s="478" t="s">
        <v>17</v>
      </c>
      <c r="I185" s="478"/>
      <c r="J185" s="478" t="s">
        <v>18</v>
      </c>
      <c r="K185" s="47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9" t="s">
        <v>581</v>
      </c>
      <c r="D186" s="480"/>
      <c r="E186" s="481"/>
      <c r="F186" s="496">
        <f>IF(R59&lt;=0,0,IFERROR(R59*1,0))</f>
        <v>0</v>
      </c>
      <c r="G186" s="497"/>
      <c r="H186" s="498">
        <f>IF(S59&lt;=0,0,IFERROR(S59*1,0))</f>
        <v>0</v>
      </c>
      <c r="I186" s="492"/>
      <c r="J186" s="498">
        <f>IF(T59&lt;=0,0,IFERROR(T59*1,0))</f>
        <v>0</v>
      </c>
      <c r="K186" s="49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9" t="s">
        <v>582</v>
      </c>
      <c r="D187" s="480"/>
      <c r="E187" s="481"/>
      <c r="F187" s="496">
        <f>IF(R60&lt;=0,0,IFERROR(R60*1,0))</f>
        <v>0</v>
      </c>
      <c r="G187" s="497"/>
      <c r="H187" s="498">
        <f>IF(S60&lt;=0,0,IFERROR(S60*1,0))</f>
        <v>0</v>
      </c>
      <c r="I187" s="492"/>
      <c r="J187" s="498">
        <f>IF(T60&lt;=0,0,IFERROR(T60*1,0))</f>
        <v>0</v>
      </c>
      <c r="K187" s="49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9" t="s">
        <v>583</v>
      </c>
      <c r="D188" s="480"/>
      <c r="E188" s="481"/>
      <c r="F188" s="493">
        <v>0</v>
      </c>
      <c r="G188" s="494"/>
      <c r="H188" s="495">
        <v>0</v>
      </c>
      <c r="I188" s="495"/>
      <c r="J188" s="495">
        <v>0</v>
      </c>
      <c r="K188" s="49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92">
        <f>IF(T61&lt;=0,0,IFERROR(T61*1,0))</f>
        <v>0</v>
      </c>
      <c r="I189" s="492"/>
      <c r="J189" s="492">
        <f>IF(V61&lt;=0,0,IFERROR(V61*1,0))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92">
        <f>IF(T62&lt;=0,0,IFERROR(T62*1,0))</f>
        <v>0</v>
      </c>
      <c r="I190" s="492"/>
      <c r="J190" s="492">
        <f>IF(V62&lt;=0,0,IFERROR(V62*1,0))</f>
        <v>0</v>
      </c>
      <c r="K190" s="49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92">
        <f>IF(T63&lt;=0,0,IFERROR(T63*1,0))</f>
        <v>0</v>
      </c>
      <c r="I191" s="492"/>
      <c r="J191" s="492">
        <f>IF(V63&lt;=0,0,IFERROR(V63*1,0))</f>
        <v>0</v>
      </c>
      <c r="K191" s="49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92">
        <f>IF(T64&lt;=0,0,IFERROR(T64*1,0))</f>
        <v>0</v>
      </c>
      <c r="I192" s="492"/>
      <c r="J192" s="492">
        <f>IF(V64&lt;=0,0,IFERROR(V64*1,0))</f>
        <v>0</v>
      </c>
      <c r="K192" s="49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9" t="s">
        <v>587</v>
      </c>
      <c r="D193" s="480"/>
      <c r="E193" s="481"/>
      <c r="F193" s="490">
        <f>IF(R65&lt;=0,0,IFERROR(R65*1,0))</f>
        <v>0</v>
      </c>
      <c r="G193" s="491"/>
      <c r="H193" s="492">
        <f>IF(T65&lt;=0,0,IFERROR(T65*1,0))</f>
        <v>0</v>
      </c>
      <c r="I193" s="492"/>
      <c r="J193" s="492">
        <f>IF(V65&lt;=0,0,IFERROR(V65*1,0))</f>
        <v>0</v>
      </c>
      <c r="K193" s="49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588</v>
      </c>
      <c r="D194" s="480"/>
      <c r="E194" s="481"/>
      <c r="F194" s="482">
        <f>R66</f>
        <v>356</v>
      </c>
      <c r="G194" s="483"/>
      <c r="H194" s="484">
        <f>MAX(E95:K95,E121:K121)</f>
        <v>284</v>
      </c>
      <c r="I194" s="484"/>
      <c r="J194" s="485">
        <f>MAX(F194,H194,T66)</f>
        <v>412</v>
      </c>
      <c r="K194" s="48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589</v>
      </c>
      <c r="D195" s="480"/>
      <c r="E195" s="481"/>
      <c r="F195" s="482">
        <f>J178</f>
        <v>979130</v>
      </c>
      <c r="G195" s="483"/>
      <c r="H195" s="484">
        <f>E180</f>
        <v>4720</v>
      </c>
      <c r="I195" s="484"/>
      <c r="J195" s="486">
        <f>SUM(F195:I195)</f>
        <v>983850</v>
      </c>
      <c r="K195" s="48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75" t="s">
        <v>11</v>
      </c>
      <c r="E215" s="476"/>
      <c r="F215" s="476"/>
      <c r="G215" s="476"/>
      <c r="H215" s="477"/>
      <c r="I215" s="475" t="s">
        <v>41</v>
      </c>
      <c r="J215" s="476"/>
      <c r="K215" s="47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456" t="s">
        <v>616</v>
      </c>
      <c r="E216" s="457"/>
      <c r="F216" s="457"/>
      <c r="G216" s="457"/>
      <c r="H216" s="458"/>
      <c r="I216" s="582" t="s">
        <v>618</v>
      </c>
      <c r="J216" s="583"/>
      <c r="K216" s="58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456" t="s">
        <v>680</v>
      </c>
      <c r="E217" s="457"/>
      <c r="F217" s="457"/>
      <c r="G217" s="457"/>
      <c r="H217" s="458"/>
      <c r="I217" s="582" t="s">
        <v>618</v>
      </c>
      <c r="J217" s="583"/>
      <c r="K217" s="58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456" t="s">
        <v>617</v>
      </c>
      <c r="E218" s="457"/>
      <c r="F218" s="457"/>
      <c r="G218" s="457"/>
      <c r="H218" s="458"/>
      <c r="I218" s="582" t="s">
        <v>619</v>
      </c>
      <c r="J218" s="583"/>
      <c r="K218" s="58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456"/>
      <c r="E219" s="457"/>
      <c r="F219" s="457"/>
      <c r="G219" s="457"/>
      <c r="H219" s="458"/>
      <c r="I219" s="585"/>
      <c r="J219" s="586"/>
      <c r="K219" s="58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456"/>
      <c r="E220" s="457"/>
      <c r="F220" s="457"/>
      <c r="G220" s="457"/>
      <c r="H220" s="458"/>
      <c r="I220" s="585"/>
      <c r="J220" s="586"/>
      <c r="K220" s="58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456"/>
      <c r="E221" s="457"/>
      <c r="F221" s="457"/>
      <c r="G221" s="457"/>
      <c r="H221" s="458"/>
      <c r="I221" s="585"/>
      <c r="J221" s="586"/>
      <c r="K221" s="58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456"/>
      <c r="E222" s="457"/>
      <c r="F222" s="457"/>
      <c r="G222" s="457"/>
      <c r="H222" s="458"/>
      <c r="I222" s="585"/>
      <c r="J222" s="586"/>
      <c r="K222" s="58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456"/>
      <c r="E223" s="457"/>
      <c r="F223" s="457"/>
      <c r="G223" s="457"/>
      <c r="H223" s="458"/>
      <c r="I223" s="585"/>
      <c r="J223" s="586"/>
      <c r="K223" s="58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588"/>
      <c r="E224" s="589"/>
      <c r="F224" s="589"/>
      <c r="G224" s="589"/>
      <c r="H224" s="590"/>
      <c r="I224" s="582"/>
      <c r="J224" s="583"/>
      <c r="K224" s="58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451" t="str">
        <f>IFERROR("EHS " &amp; D215 &amp; " TOTAL:  " &amp; COUNT(C216:C224),"N/A")</f>
        <v>EHS STAFF TOTAL:  3</v>
      </c>
      <c r="D225" s="452"/>
      <c r="E225" s="452"/>
      <c r="F225" s="452"/>
      <c r="G225" s="452"/>
      <c r="H225" s="452"/>
      <c r="I225" s="452"/>
      <c r="J225" s="452"/>
      <c r="K225" s="45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75" t="s">
        <v>529</v>
      </c>
      <c r="E227" s="476"/>
      <c r="F227" s="476"/>
      <c r="G227" s="476"/>
      <c r="H227" s="477"/>
      <c r="I227" s="475" t="s">
        <v>41</v>
      </c>
      <c r="J227" s="476"/>
      <c r="K227" s="47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456" t="s">
        <v>621</v>
      </c>
      <c r="E228" s="457"/>
      <c r="F228" s="457"/>
      <c r="G228" s="457"/>
      <c r="H228" s="458"/>
      <c r="I228" s="585" t="s">
        <v>620</v>
      </c>
      <c r="J228" s="586"/>
      <c r="K228" s="58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456" t="s">
        <v>622</v>
      </c>
      <c r="E229" s="457"/>
      <c r="F229" s="457"/>
      <c r="G229" s="457"/>
      <c r="H229" s="458"/>
      <c r="I229" s="585" t="s">
        <v>620</v>
      </c>
      <c r="J229" s="586"/>
      <c r="K229" s="58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456" t="s">
        <v>623</v>
      </c>
      <c r="E230" s="457"/>
      <c r="F230" s="457"/>
      <c r="G230" s="457"/>
      <c r="H230" s="458"/>
      <c r="I230" s="585" t="s">
        <v>620</v>
      </c>
      <c r="J230" s="586"/>
      <c r="K230" s="58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456" t="s">
        <v>624</v>
      </c>
      <c r="E231" s="457"/>
      <c r="F231" s="457"/>
      <c r="G231" s="457"/>
      <c r="H231" s="458"/>
      <c r="I231" s="585" t="s">
        <v>620</v>
      </c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456" t="s">
        <v>625</v>
      </c>
      <c r="E232" s="457"/>
      <c r="F232" s="457"/>
      <c r="G232" s="457"/>
      <c r="H232" s="458"/>
      <c r="I232" s="585" t="s">
        <v>620</v>
      </c>
      <c r="J232" s="586"/>
      <c r="K232" s="58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456" t="s">
        <v>626</v>
      </c>
      <c r="E233" s="457"/>
      <c r="F233" s="457"/>
      <c r="G233" s="457"/>
      <c r="H233" s="458"/>
      <c r="I233" s="585" t="s">
        <v>620</v>
      </c>
      <c r="J233" s="586"/>
      <c r="K233" s="58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456" t="s">
        <v>662</v>
      </c>
      <c r="E234" s="457"/>
      <c r="F234" s="457"/>
      <c r="G234" s="457"/>
      <c r="H234" s="458"/>
      <c r="I234" s="585" t="s">
        <v>620</v>
      </c>
      <c r="J234" s="586"/>
      <c r="K234" s="58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456" t="s">
        <v>676</v>
      </c>
      <c r="E235" s="457"/>
      <c r="F235" s="457"/>
      <c r="G235" s="457"/>
      <c r="H235" s="458"/>
      <c r="I235" s="585" t="s">
        <v>620</v>
      </c>
      <c r="J235" s="586"/>
      <c r="K235" s="58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456" t="s">
        <v>677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456" t="s">
        <v>678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456" t="s">
        <v>679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456"/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451" t="str">
        <f>IFERROR("EHS " &amp; D227 &amp; " TOTAL:  " &amp; COUNT(C228:C239),"N/A")</f>
        <v>EHS ADMIN TOTAL:  11</v>
      </c>
      <c r="D240" s="452"/>
      <c r="E240" s="452"/>
      <c r="F240" s="452"/>
      <c r="G240" s="452"/>
      <c r="H240" s="452"/>
      <c r="I240" s="452"/>
      <c r="J240" s="452"/>
      <c r="K240" s="45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91" t="s">
        <v>634</v>
      </c>
      <c r="D244" s="591"/>
      <c r="E244" s="591"/>
      <c r="F244" s="591">
        <f>COUNTIFS(C246:E254, "&lt;&gt;", F246:H254, "&lt;&gt;")</f>
        <v>0</v>
      </c>
      <c r="G244" s="591"/>
      <c r="H244" s="591"/>
      <c r="I244" s="591">
        <f>COUNTIFS(C246:E254, "&lt;&gt;", I246:K254, "&lt;&gt;")</f>
        <v>0</v>
      </c>
      <c r="J244" s="591"/>
      <c r="K244" s="59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470" t="s">
        <v>630</v>
      </c>
      <c r="D245" s="471"/>
      <c r="E245" s="472"/>
      <c r="F245" s="470" t="s">
        <v>628</v>
      </c>
      <c r="G245" s="471"/>
      <c r="H245" s="472"/>
      <c r="I245" s="470" t="s">
        <v>629</v>
      </c>
      <c r="J245" s="471"/>
      <c r="K245" s="47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456"/>
      <c r="D246" s="457"/>
      <c r="E246" s="458"/>
      <c r="F246" s="456"/>
      <c r="G246" s="457"/>
      <c r="H246" s="458"/>
      <c r="I246" s="456"/>
      <c r="J246" s="457"/>
      <c r="K246" s="45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456"/>
      <c r="D247" s="457"/>
      <c r="E247" s="458"/>
      <c r="F247" s="456"/>
      <c r="G247" s="457"/>
      <c r="H247" s="458"/>
      <c r="I247" s="456"/>
      <c r="J247" s="457"/>
      <c r="K247" s="45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456"/>
      <c r="D248" s="457"/>
      <c r="E248" s="458"/>
      <c r="F248" s="456"/>
      <c r="G248" s="457"/>
      <c r="H248" s="458"/>
      <c r="I248" s="456"/>
      <c r="J248" s="457"/>
      <c r="K248" s="45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456"/>
      <c r="D249" s="457"/>
      <c r="E249" s="458"/>
      <c r="F249" s="456"/>
      <c r="G249" s="457"/>
      <c r="H249" s="458"/>
      <c r="I249" s="456"/>
      <c r="J249" s="457"/>
      <c r="K249" s="45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456"/>
      <c r="D250" s="457"/>
      <c r="E250" s="458"/>
      <c r="F250" s="456"/>
      <c r="G250" s="457"/>
      <c r="H250" s="458"/>
      <c r="I250" s="456"/>
      <c r="J250" s="457"/>
      <c r="K250" s="45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456"/>
      <c r="D251" s="457"/>
      <c r="E251" s="458"/>
      <c r="F251" s="456"/>
      <c r="G251" s="457"/>
      <c r="H251" s="458"/>
      <c r="I251" s="456"/>
      <c r="J251" s="457"/>
      <c r="K251" s="45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456"/>
      <c r="D252" s="457"/>
      <c r="E252" s="458"/>
      <c r="F252" s="456"/>
      <c r="G252" s="457"/>
      <c r="H252" s="458"/>
      <c r="I252" s="456"/>
      <c r="J252" s="457"/>
      <c r="K252" s="45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456"/>
      <c r="D253" s="457"/>
      <c r="E253" s="458"/>
      <c r="F253" s="456"/>
      <c r="G253" s="457"/>
      <c r="H253" s="458"/>
      <c r="I253" s="456"/>
      <c r="J253" s="457"/>
      <c r="K253" s="45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451" t="str">
        <f>IF(SUM(F244,I244)&lt;=0,"N/A",F245 &amp; ":  " &amp; F244 &amp; C244 &amp; I245 &amp; ":  " &amp; I244 &amp; C244 &amp; "TOTAL GUARDS:  " &amp; SUM(F244,I244))</f>
        <v>N/A</v>
      </c>
      <c r="D255" s="452"/>
      <c r="E255" s="452"/>
      <c r="F255" s="452"/>
      <c r="G255" s="452"/>
      <c r="H255" s="452"/>
      <c r="I255" s="452"/>
      <c r="J255" s="452"/>
      <c r="K255" s="45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460" t="s">
        <v>576</v>
      </c>
      <c r="E260" s="461"/>
      <c r="F260" s="461"/>
      <c r="G260" s="462"/>
      <c r="H260" s="463" t="s">
        <v>614</v>
      </c>
      <c r="I260" s="464"/>
      <c r="J260" s="463" t="s">
        <v>42</v>
      </c>
      <c r="K260" s="46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451" t="str">
        <f>IF(SUM(G259:I259)&lt;=0,"N/A",UPPER(C259) &amp; ":  " &amp; G259 &amp; $F$259 &amp; UPPER(D259) &amp; ":  " &amp; H259 &amp;$F$259 &amp; UPPER(E259) &amp; ":  " &amp; I259)</f>
        <v>N/A</v>
      </c>
      <c r="D280" s="452"/>
      <c r="E280" s="452"/>
      <c r="F280" s="452"/>
      <c r="G280" s="452"/>
      <c r="H280" s="452"/>
      <c r="I280" s="452"/>
      <c r="J280" s="452"/>
      <c r="K280" s="45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454" t="s">
        <v>651</v>
      </c>
      <c r="D289" s="454"/>
      <c r="E289" s="454"/>
      <c r="F289" s="232"/>
      <c r="G289" s="232"/>
      <c r="H289" s="232"/>
      <c r="I289" s="455" t="s">
        <v>96</v>
      </c>
      <c r="J289" s="455"/>
      <c r="K289" s="45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443" t="s">
        <v>607</v>
      </c>
      <c r="D290" s="443"/>
      <c r="E290" s="443"/>
      <c r="F290" s="232"/>
      <c r="G290" s="232"/>
      <c r="H290" s="232"/>
      <c r="I290" s="443" t="s">
        <v>43</v>
      </c>
      <c r="J290" s="443"/>
      <c r="K290" s="44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SSR/EHS/F/25-00-0114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693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SSR/EHS/F/25-00-0114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April 21-27,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4">IF(C73="","",UPPER(C73))</f>
        <v>STAFF</v>
      </c>
      <c r="D99" s="50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4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4"/>
        <v>ELECTRICIAN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ADMIN</v>
      </c>
      <c r="D102" s="50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ACTECH</v>
      </c>
      <c r="D103" s="50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CYPRESS</v>
      </c>
      <c r="D108" s="50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4"/>
        <v>MULTILINE</v>
      </c>
      <c r="D113" s="50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4"/>
        <v>LITAN</v>
      </c>
      <c r="D114" s="50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GERON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4"/>
        <v>EMD</v>
      </c>
      <c r="D119" s="50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4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78" t="s">
        <v>606</v>
      </c>
      <c r="D126" s="47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7" t="s">
        <v>590</v>
      </c>
      <c r="D127" s="50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ref="C128:C149" si="17">IF(C73="","",UPPER(C73))</f>
        <v>STAFF</v>
      </c>
      <c r="D128" s="50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7"/>
        <v>SECURITY GUARD</v>
      </c>
      <c r="D129" s="50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7"/>
        <v>ELECTRICIAN</v>
      </c>
      <c r="D130" s="50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7"/>
        <v>ADMIN</v>
      </c>
      <c r="D131" s="50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7"/>
        <v>ACTECH</v>
      </c>
      <c r="D132" s="50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WELTANCHANG</v>
      </c>
      <c r="D133" s="50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TRIGOLD</v>
      </c>
      <c r="D134" s="50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REBTRADE</v>
      </c>
      <c r="D135" s="50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NEWCORE</v>
      </c>
      <c r="D136" s="50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CYPRESS</v>
      </c>
      <c r="D137" s="50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AGCHEM</v>
      </c>
      <c r="D138" s="50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SPECSERV</v>
      </c>
      <c r="D139" s="50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SISCOR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ARLO</v>
      </c>
      <c r="D141" s="50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MULTILINE</v>
      </c>
      <c r="D142" s="50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LITAN</v>
      </c>
      <c r="D143" s="50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PRIMEPOWER</v>
      </c>
      <c r="D144" s="50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MSJR</v>
      </c>
      <c r="D145" s="50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GERON</v>
      </c>
      <c r="D146" s="50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SOUTH PACIFIC</v>
      </c>
      <c r="D147" s="50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EMD</v>
      </c>
      <c r="D148" s="50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/>
      </c>
      <c r="D149" s="50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7" t="s">
        <v>13</v>
      </c>
      <c r="D150" s="50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78" t="s">
        <v>605</v>
      </c>
      <c r="D152" s="47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7" t="s">
        <v>590</v>
      </c>
      <c r="D153" s="50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ref="C154:C175" si="22">IF(C73="","",UPPER(C73))</f>
        <v>STAFF</v>
      </c>
      <c r="D154" s="50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2"/>
        <v>SECURITY GUARD</v>
      </c>
      <c r="D155" s="50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2"/>
        <v>ELECTRICIAN</v>
      </c>
      <c r="D156" s="50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2"/>
        <v>ADMIN</v>
      </c>
      <c r="D157" s="50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2"/>
        <v>ACTECH</v>
      </c>
      <c r="D158" s="50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2"/>
        <v>WELTANCHANG</v>
      </c>
      <c r="D159" s="50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2"/>
        <v>TRIGOLD</v>
      </c>
      <c r="D160" s="50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REBTRADE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NEWCORE</v>
      </c>
      <c r="D162" s="50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CYPRESS</v>
      </c>
      <c r="D163" s="50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AGCHEM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SPECSERV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SISCOR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ARLO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MULTILINE</v>
      </c>
      <c r="D168" s="50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LITAN</v>
      </c>
      <c r="D169" s="50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PRIMEPOWER</v>
      </c>
      <c r="D170" s="50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MSJR</v>
      </c>
      <c r="D171" s="50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GERON</v>
      </c>
      <c r="D172" s="50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SOUTH PACIFIC</v>
      </c>
      <c r="D173" s="50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06" t="str">
        <f t="shared" si="22"/>
        <v>EMD</v>
      </c>
      <c r="D174" s="50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06" t="str">
        <f t="shared" si="22"/>
        <v/>
      </c>
      <c r="D175" s="50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7" t="s">
        <v>13</v>
      </c>
      <c r="D176" s="50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02" t="s">
        <v>610</v>
      </c>
      <c r="D178" s="503"/>
      <c r="E178" s="504">
        <f>SUM(E150:K150)</f>
        <v>16600</v>
      </c>
      <c r="F178" s="505"/>
      <c r="G178" s="235"/>
      <c r="H178" s="499" t="s">
        <v>647</v>
      </c>
      <c r="I178" s="499"/>
      <c r="J178" s="500">
        <f>R67</f>
        <v>983850</v>
      </c>
      <c r="K178" s="50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02" t="s">
        <v>611</v>
      </c>
      <c r="D179" s="503"/>
      <c r="E179" s="504">
        <f>SUM(E176:K176)</f>
        <v>1868</v>
      </c>
      <c r="F179" s="505"/>
      <c r="G179" s="235"/>
      <c r="H179" s="499" t="s">
        <v>648</v>
      </c>
      <c r="I179" s="499"/>
      <c r="J179" s="500">
        <f>SUM(E180:F180,J178)</f>
        <v>1002318</v>
      </c>
      <c r="K179" s="50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99" t="s">
        <v>649</v>
      </c>
      <c r="D180" s="499"/>
      <c r="E180" s="500">
        <f>SUM(E178:F179)</f>
        <v>18468</v>
      </c>
      <c r="F180" s="500"/>
      <c r="G180" s="235"/>
      <c r="H180" s="235"/>
      <c r="I180" s="232"/>
      <c r="J180" s="501" t="str">
        <f>IF(J195=F195,"",ROUND((J195/F195-1)*100,2)&amp;"% ↑")</f>
        <v>1.88% ↑</v>
      </c>
      <c r="K180" s="50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75" t="s">
        <v>576</v>
      </c>
      <c r="D185" s="476"/>
      <c r="E185" s="477"/>
      <c r="F185" s="475" t="s">
        <v>16</v>
      </c>
      <c r="G185" s="477"/>
      <c r="H185" s="478" t="s">
        <v>17</v>
      </c>
      <c r="I185" s="478"/>
      <c r="J185" s="478" t="s">
        <v>18</v>
      </c>
      <c r="K185" s="47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9" t="s">
        <v>581</v>
      </c>
      <c r="D186" s="480"/>
      <c r="E186" s="481"/>
      <c r="F186" s="496">
        <f>IF(R59&lt;=0,0,IFERROR(R59*1,0))</f>
        <v>0</v>
      </c>
      <c r="G186" s="497"/>
      <c r="H186" s="498">
        <f>IF(S59&lt;=0,0,IFERROR(S59*1,0))</f>
        <v>0</v>
      </c>
      <c r="I186" s="492"/>
      <c r="J186" s="498">
        <f>IF(T59&lt;=0,0,IFERROR(T59*1,0))</f>
        <v>0</v>
      </c>
      <c r="K186" s="49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9" t="s">
        <v>582</v>
      </c>
      <c r="D187" s="480"/>
      <c r="E187" s="481"/>
      <c r="F187" s="496">
        <f>IF(R60&lt;=0,0,IFERROR(R60*1,0))</f>
        <v>0</v>
      </c>
      <c r="G187" s="497"/>
      <c r="H187" s="498">
        <f>IF(S60&lt;=0,0,IFERROR(S60*1,0))</f>
        <v>0</v>
      </c>
      <c r="I187" s="492"/>
      <c r="J187" s="498">
        <f>IF(T60&lt;=0,0,IFERROR(T60*1,0))</f>
        <v>0</v>
      </c>
      <c r="K187" s="49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9" t="s">
        <v>583</v>
      </c>
      <c r="D188" s="480"/>
      <c r="E188" s="481"/>
      <c r="F188" s="493">
        <v>0</v>
      </c>
      <c r="G188" s="494"/>
      <c r="H188" s="495">
        <v>0</v>
      </c>
      <c r="I188" s="495"/>
      <c r="J188" s="495">
        <v>0</v>
      </c>
      <c r="K188" s="49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92">
        <f>IF(T61&lt;=0,0,IFERROR(T61*1,0))</f>
        <v>0</v>
      </c>
      <c r="I189" s="492"/>
      <c r="J189" s="492">
        <f>IF(V61&lt;=0,0,IFERROR(V61*1,0))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92">
        <f>IF(T62&lt;=0,0,IFERROR(T62*1,0))</f>
        <v>0</v>
      </c>
      <c r="I190" s="492"/>
      <c r="J190" s="492">
        <f>IF(V62&lt;=0,0,IFERROR(V62*1,0))</f>
        <v>0</v>
      </c>
      <c r="K190" s="49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92">
        <f>IF(T63&lt;=0,0,IFERROR(T63*1,0))</f>
        <v>0</v>
      </c>
      <c r="I191" s="492"/>
      <c r="J191" s="492">
        <f>IF(V63&lt;=0,0,IFERROR(V63*1,0))</f>
        <v>0</v>
      </c>
      <c r="K191" s="49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92">
        <f>IF(T64&lt;=0,0,IFERROR(T64*1,0))</f>
        <v>0</v>
      </c>
      <c r="I192" s="492"/>
      <c r="J192" s="492">
        <f>IF(V64&lt;=0,0,IFERROR(V64*1,0))</f>
        <v>0</v>
      </c>
      <c r="K192" s="49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9" t="s">
        <v>587</v>
      </c>
      <c r="D193" s="480"/>
      <c r="E193" s="481"/>
      <c r="F193" s="490">
        <f>IF(R65&lt;=0,0,IFERROR(R65*1,0))</f>
        <v>0</v>
      </c>
      <c r="G193" s="491"/>
      <c r="H193" s="492">
        <f>IF(T65&lt;=0,0,IFERROR(T65*1,0))</f>
        <v>0</v>
      </c>
      <c r="I193" s="492"/>
      <c r="J193" s="492">
        <f>IF(V65&lt;=0,0,IFERROR(V65*1,0))</f>
        <v>0</v>
      </c>
      <c r="K193" s="49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588</v>
      </c>
      <c r="D194" s="480"/>
      <c r="E194" s="481"/>
      <c r="F194" s="482">
        <f>R66</f>
        <v>284</v>
      </c>
      <c r="G194" s="483"/>
      <c r="H194" s="484">
        <f>MAX(E95:K95,E121:K121)</f>
        <v>347</v>
      </c>
      <c r="I194" s="484"/>
      <c r="J194" s="485">
        <f>MAX(F194,H194,T66)</f>
        <v>412</v>
      </c>
      <c r="K194" s="48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589</v>
      </c>
      <c r="D195" s="480"/>
      <c r="E195" s="481"/>
      <c r="F195" s="482">
        <f>J178</f>
        <v>983850</v>
      </c>
      <c r="G195" s="483"/>
      <c r="H195" s="484">
        <f>E180</f>
        <v>18468</v>
      </c>
      <c r="I195" s="484"/>
      <c r="J195" s="486">
        <f>SUM(F195:I195)</f>
        <v>1002318</v>
      </c>
      <c r="K195" s="48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75" t="s">
        <v>11</v>
      </c>
      <c r="E215" s="476"/>
      <c r="F215" s="476"/>
      <c r="G215" s="476"/>
      <c r="H215" s="477"/>
      <c r="I215" s="475" t="s">
        <v>41</v>
      </c>
      <c r="J215" s="476"/>
      <c r="K215" s="47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456" t="s">
        <v>616</v>
      </c>
      <c r="E216" s="457"/>
      <c r="F216" s="457"/>
      <c r="G216" s="457"/>
      <c r="H216" s="458"/>
      <c r="I216" s="582" t="s">
        <v>618</v>
      </c>
      <c r="J216" s="583"/>
      <c r="K216" s="58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456" t="s">
        <v>680</v>
      </c>
      <c r="E217" s="457"/>
      <c r="F217" s="457"/>
      <c r="G217" s="457"/>
      <c r="H217" s="458"/>
      <c r="I217" s="582" t="s">
        <v>618</v>
      </c>
      <c r="J217" s="583"/>
      <c r="K217" s="58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456" t="s">
        <v>617</v>
      </c>
      <c r="E218" s="457"/>
      <c r="F218" s="457"/>
      <c r="G218" s="457"/>
      <c r="H218" s="458"/>
      <c r="I218" s="582" t="s">
        <v>619</v>
      </c>
      <c r="J218" s="583"/>
      <c r="K218" s="58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456"/>
      <c r="E219" s="457"/>
      <c r="F219" s="457"/>
      <c r="G219" s="457"/>
      <c r="H219" s="458"/>
      <c r="I219" s="585"/>
      <c r="J219" s="586"/>
      <c r="K219" s="58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456"/>
      <c r="E220" s="457"/>
      <c r="F220" s="457"/>
      <c r="G220" s="457"/>
      <c r="H220" s="458"/>
      <c r="I220" s="585"/>
      <c r="J220" s="586"/>
      <c r="K220" s="58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456"/>
      <c r="E221" s="457"/>
      <c r="F221" s="457"/>
      <c r="G221" s="457"/>
      <c r="H221" s="458"/>
      <c r="I221" s="585"/>
      <c r="J221" s="586"/>
      <c r="K221" s="58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456"/>
      <c r="E222" s="457"/>
      <c r="F222" s="457"/>
      <c r="G222" s="457"/>
      <c r="H222" s="458"/>
      <c r="I222" s="585"/>
      <c r="J222" s="586"/>
      <c r="K222" s="58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456"/>
      <c r="E223" s="457"/>
      <c r="F223" s="457"/>
      <c r="G223" s="457"/>
      <c r="H223" s="458"/>
      <c r="I223" s="585"/>
      <c r="J223" s="586"/>
      <c r="K223" s="58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588"/>
      <c r="E224" s="589"/>
      <c r="F224" s="589"/>
      <c r="G224" s="589"/>
      <c r="H224" s="590"/>
      <c r="I224" s="582"/>
      <c r="J224" s="583"/>
      <c r="K224" s="58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451" t="str">
        <f>IFERROR("EHS " &amp; D215 &amp; " TOTAL:  " &amp; COUNT(C216:C224),"N/A")</f>
        <v>EHS STAFF TOTAL:  3</v>
      </c>
      <c r="D225" s="452"/>
      <c r="E225" s="452"/>
      <c r="F225" s="452"/>
      <c r="G225" s="452"/>
      <c r="H225" s="452"/>
      <c r="I225" s="452"/>
      <c r="J225" s="452"/>
      <c r="K225" s="45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75" t="s">
        <v>529</v>
      </c>
      <c r="E227" s="476"/>
      <c r="F227" s="476"/>
      <c r="G227" s="476"/>
      <c r="H227" s="477"/>
      <c r="I227" s="475" t="s">
        <v>41</v>
      </c>
      <c r="J227" s="476"/>
      <c r="K227" s="47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456" t="s">
        <v>621</v>
      </c>
      <c r="E228" s="457"/>
      <c r="F228" s="457"/>
      <c r="G228" s="457"/>
      <c r="H228" s="458"/>
      <c r="I228" s="585" t="s">
        <v>620</v>
      </c>
      <c r="J228" s="586"/>
      <c r="K228" s="58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456" t="s">
        <v>622</v>
      </c>
      <c r="E229" s="457"/>
      <c r="F229" s="457"/>
      <c r="G229" s="457"/>
      <c r="H229" s="458"/>
      <c r="I229" s="585" t="s">
        <v>620</v>
      </c>
      <c r="J229" s="586"/>
      <c r="K229" s="58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456" t="s">
        <v>623</v>
      </c>
      <c r="E230" s="457"/>
      <c r="F230" s="457"/>
      <c r="G230" s="457"/>
      <c r="H230" s="458"/>
      <c r="I230" s="585" t="s">
        <v>620</v>
      </c>
      <c r="J230" s="586"/>
      <c r="K230" s="58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456" t="s">
        <v>624</v>
      </c>
      <c r="E231" s="457"/>
      <c r="F231" s="457"/>
      <c r="G231" s="457"/>
      <c r="H231" s="458"/>
      <c r="I231" s="585" t="s">
        <v>620</v>
      </c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456" t="s">
        <v>625</v>
      </c>
      <c r="E232" s="457"/>
      <c r="F232" s="457"/>
      <c r="G232" s="457"/>
      <c r="H232" s="458"/>
      <c r="I232" s="585" t="s">
        <v>620</v>
      </c>
      <c r="J232" s="586"/>
      <c r="K232" s="58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456" t="s">
        <v>626</v>
      </c>
      <c r="E233" s="457"/>
      <c r="F233" s="457"/>
      <c r="G233" s="457"/>
      <c r="H233" s="458"/>
      <c r="I233" s="585" t="s">
        <v>620</v>
      </c>
      <c r="J233" s="586"/>
      <c r="K233" s="58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456" t="s">
        <v>662</v>
      </c>
      <c r="E234" s="457"/>
      <c r="F234" s="457"/>
      <c r="G234" s="457"/>
      <c r="H234" s="458"/>
      <c r="I234" s="585" t="s">
        <v>620</v>
      </c>
      <c r="J234" s="586"/>
      <c r="K234" s="58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456" t="s">
        <v>676</v>
      </c>
      <c r="E235" s="457"/>
      <c r="F235" s="457"/>
      <c r="G235" s="457"/>
      <c r="H235" s="458"/>
      <c r="I235" s="585" t="s">
        <v>620</v>
      </c>
      <c r="J235" s="586"/>
      <c r="K235" s="58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456" t="s">
        <v>677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456" t="s">
        <v>678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456" t="s">
        <v>679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456"/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451" t="str">
        <f>IFERROR("EHS " &amp; D227 &amp; " TOTAL:  " &amp; COUNT(C228:C239),"N/A")</f>
        <v>EHS ADMIN TOTAL:  11</v>
      </c>
      <c r="D240" s="452"/>
      <c r="E240" s="452"/>
      <c r="F240" s="452"/>
      <c r="G240" s="452"/>
      <c r="H240" s="452"/>
      <c r="I240" s="452"/>
      <c r="J240" s="452"/>
      <c r="K240" s="45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91" t="s">
        <v>634</v>
      </c>
      <c r="D244" s="591"/>
      <c r="E244" s="591"/>
      <c r="F244" s="591">
        <f>COUNTIFS(C246:E254, "&lt;&gt;", F246:H254, "&lt;&gt;")</f>
        <v>0</v>
      </c>
      <c r="G244" s="591"/>
      <c r="H244" s="591"/>
      <c r="I244" s="591">
        <f>COUNTIFS(C246:E254, "&lt;&gt;", I246:K254, "&lt;&gt;")</f>
        <v>0</v>
      </c>
      <c r="J244" s="591"/>
      <c r="K244" s="59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470" t="s">
        <v>630</v>
      </c>
      <c r="D245" s="471"/>
      <c r="E245" s="472"/>
      <c r="F245" s="470" t="s">
        <v>628</v>
      </c>
      <c r="G245" s="471"/>
      <c r="H245" s="472"/>
      <c r="I245" s="470" t="s">
        <v>629</v>
      </c>
      <c r="J245" s="471"/>
      <c r="K245" s="47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456"/>
      <c r="D246" s="457"/>
      <c r="E246" s="458"/>
      <c r="F246" s="456"/>
      <c r="G246" s="457"/>
      <c r="H246" s="458"/>
      <c r="I246" s="456"/>
      <c r="J246" s="457"/>
      <c r="K246" s="45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456"/>
      <c r="D247" s="457"/>
      <c r="E247" s="458"/>
      <c r="F247" s="456"/>
      <c r="G247" s="457"/>
      <c r="H247" s="458"/>
      <c r="I247" s="456"/>
      <c r="J247" s="457"/>
      <c r="K247" s="45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456"/>
      <c r="D248" s="457"/>
      <c r="E248" s="458"/>
      <c r="F248" s="456"/>
      <c r="G248" s="457"/>
      <c r="H248" s="458"/>
      <c r="I248" s="456"/>
      <c r="J248" s="457"/>
      <c r="K248" s="45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456"/>
      <c r="D249" s="457"/>
      <c r="E249" s="458"/>
      <c r="F249" s="456"/>
      <c r="G249" s="457"/>
      <c r="H249" s="458"/>
      <c r="I249" s="456"/>
      <c r="J249" s="457"/>
      <c r="K249" s="45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456"/>
      <c r="D250" s="457"/>
      <c r="E250" s="458"/>
      <c r="F250" s="456"/>
      <c r="G250" s="457"/>
      <c r="H250" s="458"/>
      <c r="I250" s="456"/>
      <c r="J250" s="457"/>
      <c r="K250" s="45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456"/>
      <c r="D251" s="457"/>
      <c r="E251" s="458"/>
      <c r="F251" s="456"/>
      <c r="G251" s="457"/>
      <c r="H251" s="458"/>
      <c r="I251" s="456"/>
      <c r="J251" s="457"/>
      <c r="K251" s="45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456"/>
      <c r="D252" s="457"/>
      <c r="E252" s="458"/>
      <c r="F252" s="456"/>
      <c r="G252" s="457"/>
      <c r="H252" s="458"/>
      <c r="I252" s="456"/>
      <c r="J252" s="457"/>
      <c r="K252" s="45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456"/>
      <c r="D253" s="457"/>
      <c r="E253" s="458"/>
      <c r="F253" s="456"/>
      <c r="G253" s="457"/>
      <c r="H253" s="458"/>
      <c r="I253" s="456"/>
      <c r="J253" s="457"/>
      <c r="K253" s="45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451" t="str">
        <f>IF(SUM(F244,I244)&lt;=0,"N/A",F245 &amp; ":  " &amp; F244 &amp; C244 &amp; I245 &amp; ":  " &amp; I244 &amp; C244 &amp; "TOTAL GUARDS:  " &amp; SUM(F244,I244))</f>
        <v>N/A</v>
      </c>
      <c r="D255" s="452"/>
      <c r="E255" s="452"/>
      <c r="F255" s="452"/>
      <c r="G255" s="452"/>
      <c r="H255" s="452"/>
      <c r="I255" s="452"/>
      <c r="J255" s="452"/>
      <c r="K255" s="45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460" t="s">
        <v>576</v>
      </c>
      <c r="E260" s="461"/>
      <c r="F260" s="461"/>
      <c r="G260" s="462"/>
      <c r="H260" s="463" t="s">
        <v>614</v>
      </c>
      <c r="I260" s="464"/>
      <c r="J260" s="463" t="s">
        <v>42</v>
      </c>
      <c r="K260" s="46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451" t="str">
        <f>IF(SUM(G259:I259)&lt;=0,"N/A",UPPER(C259) &amp; ":  " &amp; G259 &amp; $F$259 &amp; UPPER(D259) &amp; ":  " &amp; H259 &amp;$F$259 &amp; UPPER(E259) &amp; ":  " &amp; I259)</f>
        <v>N/A</v>
      </c>
      <c r="D280" s="452"/>
      <c r="E280" s="452"/>
      <c r="F280" s="452"/>
      <c r="G280" s="452"/>
      <c r="H280" s="452"/>
      <c r="I280" s="452"/>
      <c r="J280" s="452"/>
      <c r="K280" s="45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454" t="s">
        <v>651</v>
      </c>
      <c r="D289" s="454"/>
      <c r="E289" s="454"/>
      <c r="F289" s="232"/>
      <c r="G289" s="232"/>
      <c r="H289" s="232"/>
      <c r="I289" s="455" t="s">
        <v>96</v>
      </c>
      <c r="J289" s="455"/>
      <c r="K289" s="45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443" t="s">
        <v>607</v>
      </c>
      <c r="D290" s="443"/>
      <c r="E290" s="443"/>
      <c r="F290" s="232"/>
      <c r="G290" s="232"/>
      <c r="H290" s="232"/>
      <c r="I290" s="443" t="s">
        <v>43</v>
      </c>
      <c r="J290" s="443"/>
      <c r="K290" s="44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SSR/EHS/F/25-00-0115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694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SSR/EHS/F/25-00-0115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April 28-May 4,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4">IF(C73="","",UPPER(C73))</f>
        <v>STAFF</v>
      </c>
      <c r="D99" s="50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4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4"/>
        <v>ELECTRICIAN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ADMIN</v>
      </c>
      <c r="D102" s="50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ACTECH</v>
      </c>
      <c r="D103" s="50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CYPRESS</v>
      </c>
      <c r="D108" s="50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4"/>
        <v>MULTILINE</v>
      </c>
      <c r="D113" s="50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4"/>
        <v>LITAN</v>
      </c>
      <c r="D114" s="50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GERON</v>
      </c>
      <c r="D117" s="50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4"/>
        <v>EMD</v>
      </c>
      <c r="D119" s="50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4"/>
        <v>KONE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78" t="s">
        <v>606</v>
      </c>
      <c r="D126" s="47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7" t="s">
        <v>590</v>
      </c>
      <c r="D127" s="50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ref="C128:C149" si="17">IF(C73="","",UPPER(C73))</f>
        <v>STAFF</v>
      </c>
      <c r="D128" s="50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7"/>
        <v>SECURITY GUARD</v>
      </c>
      <c r="D129" s="50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7"/>
        <v>ELECTRICIAN</v>
      </c>
      <c r="D130" s="50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7"/>
        <v>ADMIN</v>
      </c>
      <c r="D131" s="50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7"/>
        <v>ACTECH</v>
      </c>
      <c r="D132" s="50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WELTANCHANG</v>
      </c>
      <c r="D133" s="50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TRIGOLD</v>
      </c>
      <c r="D134" s="50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REBTRADE</v>
      </c>
      <c r="D135" s="50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NEWCORE</v>
      </c>
      <c r="D136" s="50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CYPRESS</v>
      </c>
      <c r="D137" s="50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AGCHEM</v>
      </c>
      <c r="D138" s="50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SPECSERV</v>
      </c>
      <c r="D139" s="50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SISCOR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ARLO</v>
      </c>
      <c r="D141" s="50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MULTILINE</v>
      </c>
      <c r="D142" s="50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LITAN</v>
      </c>
      <c r="D143" s="50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PRIMEPOWER</v>
      </c>
      <c r="D144" s="50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MSJR</v>
      </c>
      <c r="D145" s="50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GERON</v>
      </c>
      <c r="D146" s="50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SOUTH PACIFIC</v>
      </c>
      <c r="D147" s="50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EMD</v>
      </c>
      <c r="D148" s="50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KONE</v>
      </c>
      <c r="D149" s="50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7" t="s">
        <v>13</v>
      </c>
      <c r="D150" s="50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78" t="s">
        <v>605</v>
      </c>
      <c r="D152" s="47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7" t="s">
        <v>590</v>
      </c>
      <c r="D153" s="50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ref="C154:C175" si="22">IF(C73="","",UPPER(C73))</f>
        <v>STAFF</v>
      </c>
      <c r="D154" s="50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2"/>
        <v>SECURITY GUARD</v>
      </c>
      <c r="D155" s="50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2"/>
        <v>ELECTRICIAN</v>
      </c>
      <c r="D156" s="50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2"/>
        <v>ADMIN</v>
      </c>
      <c r="D157" s="50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2"/>
        <v>ACTECH</v>
      </c>
      <c r="D158" s="50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2"/>
        <v>WELTANCHANG</v>
      </c>
      <c r="D159" s="50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2"/>
        <v>TRIGOLD</v>
      </c>
      <c r="D160" s="50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REBTRADE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NEWCORE</v>
      </c>
      <c r="D162" s="50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CYPRESS</v>
      </c>
      <c r="D163" s="50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AGCHEM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SPECSERV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SISCOR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ARLO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MULTILINE</v>
      </c>
      <c r="D168" s="50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LITAN</v>
      </c>
      <c r="D169" s="50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PRIMEPOWER</v>
      </c>
      <c r="D170" s="50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MSJR</v>
      </c>
      <c r="D171" s="50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GERON</v>
      </c>
      <c r="D172" s="50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SOUTH PACIFIC</v>
      </c>
      <c r="D173" s="50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06" t="str">
        <f t="shared" si="22"/>
        <v>EMD</v>
      </c>
      <c r="D174" s="50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06" t="str">
        <f t="shared" si="22"/>
        <v>KONE</v>
      </c>
      <c r="D175" s="50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7" t="s">
        <v>13</v>
      </c>
      <c r="D176" s="50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02" t="s">
        <v>610</v>
      </c>
      <c r="D178" s="503"/>
      <c r="E178" s="504">
        <f>SUM(E150:K150)</f>
        <v>15888</v>
      </c>
      <c r="F178" s="505"/>
      <c r="G178" s="235"/>
      <c r="H178" s="499" t="s">
        <v>647</v>
      </c>
      <c r="I178" s="499"/>
      <c r="J178" s="500">
        <f>R67</f>
        <v>1002318</v>
      </c>
      <c r="K178" s="50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02" t="s">
        <v>611</v>
      </c>
      <c r="D179" s="503"/>
      <c r="E179" s="504">
        <f>SUM(E176:K176)</f>
        <v>1334</v>
      </c>
      <c r="F179" s="505"/>
      <c r="G179" s="235"/>
      <c r="H179" s="499" t="s">
        <v>648</v>
      </c>
      <c r="I179" s="499"/>
      <c r="J179" s="500">
        <f>SUM(E180:F180,J178)</f>
        <v>1019540</v>
      </c>
      <c r="K179" s="50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99" t="s">
        <v>649</v>
      </c>
      <c r="D180" s="499"/>
      <c r="E180" s="500">
        <f>SUM(E178:F179)</f>
        <v>17222</v>
      </c>
      <c r="F180" s="500"/>
      <c r="G180" s="235"/>
      <c r="H180" s="235"/>
      <c r="I180" s="232"/>
      <c r="J180" s="501" t="str">
        <f>IF(J195=F195,"",ROUND((J195/F195-1)*100,2)&amp;"% ↑")</f>
        <v>1.72% ↑</v>
      </c>
      <c r="K180" s="50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75" t="s">
        <v>576</v>
      </c>
      <c r="D185" s="476"/>
      <c r="E185" s="477"/>
      <c r="F185" s="475" t="s">
        <v>16</v>
      </c>
      <c r="G185" s="477"/>
      <c r="H185" s="478" t="s">
        <v>17</v>
      </c>
      <c r="I185" s="478"/>
      <c r="J185" s="478" t="s">
        <v>18</v>
      </c>
      <c r="K185" s="47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9" t="s">
        <v>581</v>
      </c>
      <c r="D186" s="480"/>
      <c r="E186" s="481"/>
      <c r="F186" s="496">
        <f>IF(R59&lt;=0,0,IFERROR(R59*1,0))</f>
        <v>0</v>
      </c>
      <c r="G186" s="497"/>
      <c r="H186" s="498">
        <f>IF(S59&lt;=0,0,IFERROR(S59*1,0))</f>
        <v>0</v>
      </c>
      <c r="I186" s="492"/>
      <c r="J186" s="498">
        <f>IF(T59&lt;=0,0,IFERROR(T59*1,0))</f>
        <v>0</v>
      </c>
      <c r="K186" s="49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9" t="s">
        <v>582</v>
      </c>
      <c r="D187" s="480"/>
      <c r="E187" s="481"/>
      <c r="F187" s="496">
        <f>IF(R60&lt;=0,0,IFERROR(R60*1,0))</f>
        <v>0</v>
      </c>
      <c r="G187" s="497"/>
      <c r="H187" s="498">
        <f>IF(S60&lt;=0,0,IFERROR(S60*1,0))</f>
        <v>0</v>
      </c>
      <c r="I187" s="492"/>
      <c r="J187" s="498">
        <f>IF(T60&lt;=0,0,IFERROR(T60*1,0))</f>
        <v>0</v>
      </c>
      <c r="K187" s="49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9" t="s">
        <v>583</v>
      </c>
      <c r="D188" s="480"/>
      <c r="E188" s="481"/>
      <c r="F188" s="493">
        <v>0</v>
      </c>
      <c r="G188" s="494"/>
      <c r="H188" s="495">
        <v>0</v>
      </c>
      <c r="I188" s="495"/>
      <c r="J188" s="495">
        <v>0</v>
      </c>
      <c r="K188" s="49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92">
        <f>IF(T61&lt;=0,0,IFERROR(T61*1,0))</f>
        <v>0</v>
      </c>
      <c r="I189" s="492"/>
      <c r="J189" s="492">
        <f>IF(V61&lt;=0,0,IFERROR(V61*1,0))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92">
        <f>IF(T62&lt;=0,0,IFERROR(T62*1,0))</f>
        <v>0</v>
      </c>
      <c r="I190" s="492"/>
      <c r="J190" s="492">
        <f>IF(V62&lt;=0,0,IFERROR(V62*1,0))</f>
        <v>0</v>
      </c>
      <c r="K190" s="49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92">
        <f>IF(T63&lt;=0,0,IFERROR(T63*1,0))</f>
        <v>0</v>
      </c>
      <c r="I191" s="492"/>
      <c r="J191" s="492">
        <f>IF(V63&lt;=0,0,IFERROR(V63*1,0))</f>
        <v>0</v>
      </c>
      <c r="K191" s="49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92">
        <f>IF(T64&lt;=0,0,IFERROR(T64*1,0))</f>
        <v>0</v>
      </c>
      <c r="I192" s="492"/>
      <c r="J192" s="492">
        <f>IF(V64&lt;=0,0,IFERROR(V64*1,0))</f>
        <v>0</v>
      </c>
      <c r="K192" s="49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9" t="s">
        <v>587</v>
      </c>
      <c r="D193" s="480"/>
      <c r="E193" s="481"/>
      <c r="F193" s="490">
        <f>IF(R65&lt;=0,0,IFERROR(R65*1,0))</f>
        <v>0</v>
      </c>
      <c r="G193" s="491"/>
      <c r="H193" s="492">
        <f>IF(T65&lt;=0,0,IFERROR(T65*1,0))</f>
        <v>0</v>
      </c>
      <c r="I193" s="492"/>
      <c r="J193" s="492">
        <f>IF(V65&lt;=0,0,IFERROR(V65*1,0))</f>
        <v>0</v>
      </c>
      <c r="K193" s="49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588</v>
      </c>
      <c r="D194" s="480"/>
      <c r="E194" s="481"/>
      <c r="F194" s="482">
        <f>R66</f>
        <v>347</v>
      </c>
      <c r="G194" s="483"/>
      <c r="H194" s="484">
        <f>MAX(E95:K95,E121:K121)</f>
        <v>363</v>
      </c>
      <c r="I194" s="484"/>
      <c r="J194" s="485">
        <f>MAX(F194,H194,T66)</f>
        <v>412</v>
      </c>
      <c r="K194" s="48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589</v>
      </c>
      <c r="D195" s="480"/>
      <c r="E195" s="481"/>
      <c r="F195" s="482">
        <f>J178</f>
        <v>1002318</v>
      </c>
      <c r="G195" s="483"/>
      <c r="H195" s="484">
        <f>E180</f>
        <v>17222</v>
      </c>
      <c r="I195" s="484"/>
      <c r="J195" s="486">
        <f>SUM(F195:I195)</f>
        <v>1019540</v>
      </c>
      <c r="K195" s="48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75" t="s">
        <v>11</v>
      </c>
      <c r="E215" s="476"/>
      <c r="F215" s="476"/>
      <c r="G215" s="476"/>
      <c r="H215" s="477"/>
      <c r="I215" s="475" t="s">
        <v>41</v>
      </c>
      <c r="J215" s="476"/>
      <c r="K215" s="47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456" t="s">
        <v>616</v>
      </c>
      <c r="E216" s="457"/>
      <c r="F216" s="457"/>
      <c r="G216" s="457"/>
      <c r="H216" s="458"/>
      <c r="I216" s="582" t="s">
        <v>618</v>
      </c>
      <c r="J216" s="583"/>
      <c r="K216" s="58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456" t="s">
        <v>680</v>
      </c>
      <c r="E217" s="457"/>
      <c r="F217" s="457"/>
      <c r="G217" s="457"/>
      <c r="H217" s="458"/>
      <c r="I217" s="582" t="s">
        <v>618</v>
      </c>
      <c r="J217" s="583"/>
      <c r="K217" s="58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456" t="s">
        <v>617</v>
      </c>
      <c r="E218" s="457"/>
      <c r="F218" s="457"/>
      <c r="G218" s="457"/>
      <c r="H218" s="458"/>
      <c r="I218" s="582" t="s">
        <v>619</v>
      </c>
      <c r="J218" s="583"/>
      <c r="K218" s="58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456"/>
      <c r="E219" s="457"/>
      <c r="F219" s="457"/>
      <c r="G219" s="457"/>
      <c r="H219" s="458"/>
      <c r="I219" s="585"/>
      <c r="J219" s="586"/>
      <c r="K219" s="58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456"/>
      <c r="E220" s="457"/>
      <c r="F220" s="457"/>
      <c r="G220" s="457"/>
      <c r="H220" s="458"/>
      <c r="I220" s="585"/>
      <c r="J220" s="586"/>
      <c r="K220" s="58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456"/>
      <c r="E221" s="457"/>
      <c r="F221" s="457"/>
      <c r="G221" s="457"/>
      <c r="H221" s="458"/>
      <c r="I221" s="585"/>
      <c r="J221" s="586"/>
      <c r="K221" s="58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456"/>
      <c r="E222" s="457"/>
      <c r="F222" s="457"/>
      <c r="G222" s="457"/>
      <c r="H222" s="458"/>
      <c r="I222" s="585"/>
      <c r="J222" s="586"/>
      <c r="K222" s="58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456"/>
      <c r="E223" s="457"/>
      <c r="F223" s="457"/>
      <c r="G223" s="457"/>
      <c r="H223" s="458"/>
      <c r="I223" s="585"/>
      <c r="J223" s="586"/>
      <c r="K223" s="58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588"/>
      <c r="E224" s="589"/>
      <c r="F224" s="589"/>
      <c r="G224" s="589"/>
      <c r="H224" s="590"/>
      <c r="I224" s="582"/>
      <c r="J224" s="583"/>
      <c r="K224" s="58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451" t="str">
        <f>IFERROR("EHS " &amp; D215 &amp; " TOTAL:  " &amp; COUNT(C216:C224),"N/A")</f>
        <v>EHS STAFF TOTAL:  3</v>
      </c>
      <c r="D225" s="452"/>
      <c r="E225" s="452"/>
      <c r="F225" s="452"/>
      <c r="G225" s="452"/>
      <c r="H225" s="452"/>
      <c r="I225" s="452"/>
      <c r="J225" s="452"/>
      <c r="K225" s="45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75" t="s">
        <v>529</v>
      </c>
      <c r="E227" s="476"/>
      <c r="F227" s="476"/>
      <c r="G227" s="476"/>
      <c r="H227" s="477"/>
      <c r="I227" s="475" t="s">
        <v>41</v>
      </c>
      <c r="J227" s="476"/>
      <c r="K227" s="47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456" t="s">
        <v>621</v>
      </c>
      <c r="E228" s="457"/>
      <c r="F228" s="457"/>
      <c r="G228" s="457"/>
      <c r="H228" s="458"/>
      <c r="I228" s="585" t="s">
        <v>620</v>
      </c>
      <c r="J228" s="586"/>
      <c r="K228" s="58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456" t="s">
        <v>622</v>
      </c>
      <c r="E229" s="457"/>
      <c r="F229" s="457"/>
      <c r="G229" s="457"/>
      <c r="H229" s="458"/>
      <c r="I229" s="585" t="s">
        <v>620</v>
      </c>
      <c r="J229" s="586"/>
      <c r="K229" s="58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456" t="s">
        <v>623</v>
      </c>
      <c r="E230" s="457"/>
      <c r="F230" s="457"/>
      <c r="G230" s="457"/>
      <c r="H230" s="458"/>
      <c r="I230" s="585" t="s">
        <v>620</v>
      </c>
      <c r="J230" s="586"/>
      <c r="K230" s="58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456" t="s">
        <v>624</v>
      </c>
      <c r="E231" s="457"/>
      <c r="F231" s="457"/>
      <c r="G231" s="457"/>
      <c r="H231" s="458"/>
      <c r="I231" s="585" t="s">
        <v>620</v>
      </c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456" t="s">
        <v>625</v>
      </c>
      <c r="E232" s="457"/>
      <c r="F232" s="457"/>
      <c r="G232" s="457"/>
      <c r="H232" s="458"/>
      <c r="I232" s="585" t="s">
        <v>620</v>
      </c>
      <c r="J232" s="586"/>
      <c r="K232" s="58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456" t="s">
        <v>626</v>
      </c>
      <c r="E233" s="457"/>
      <c r="F233" s="457"/>
      <c r="G233" s="457"/>
      <c r="H233" s="458"/>
      <c r="I233" s="585" t="s">
        <v>620</v>
      </c>
      <c r="J233" s="586"/>
      <c r="K233" s="58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456" t="s">
        <v>662</v>
      </c>
      <c r="E234" s="457"/>
      <c r="F234" s="457"/>
      <c r="G234" s="457"/>
      <c r="H234" s="458"/>
      <c r="I234" s="585" t="s">
        <v>620</v>
      </c>
      <c r="J234" s="586"/>
      <c r="K234" s="58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456" t="s">
        <v>676</v>
      </c>
      <c r="E235" s="457"/>
      <c r="F235" s="457"/>
      <c r="G235" s="457"/>
      <c r="H235" s="458"/>
      <c r="I235" s="585" t="s">
        <v>620</v>
      </c>
      <c r="J235" s="586"/>
      <c r="K235" s="58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456" t="s">
        <v>677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456" t="s">
        <v>678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456" t="s">
        <v>679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456"/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451" t="str">
        <f>IFERROR("EHS " &amp; D227 &amp; " TOTAL:  " &amp; COUNT(C228:C239),"N/A")</f>
        <v>EHS ADMIN TOTAL:  11</v>
      </c>
      <c r="D240" s="452"/>
      <c r="E240" s="452"/>
      <c r="F240" s="452"/>
      <c r="G240" s="452"/>
      <c r="H240" s="452"/>
      <c r="I240" s="452"/>
      <c r="J240" s="452"/>
      <c r="K240" s="45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91" t="s">
        <v>634</v>
      </c>
      <c r="D244" s="591"/>
      <c r="E244" s="591"/>
      <c r="F244" s="591">
        <f>COUNTIFS(C246:E254, "&lt;&gt;", F246:H254, "&lt;&gt;")</f>
        <v>0</v>
      </c>
      <c r="G244" s="591"/>
      <c r="H244" s="591"/>
      <c r="I244" s="591">
        <f>COUNTIFS(C246:E254, "&lt;&gt;", I246:K254, "&lt;&gt;")</f>
        <v>0</v>
      </c>
      <c r="J244" s="591"/>
      <c r="K244" s="59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470" t="s">
        <v>630</v>
      </c>
      <c r="D245" s="471"/>
      <c r="E245" s="472"/>
      <c r="F245" s="470" t="s">
        <v>628</v>
      </c>
      <c r="G245" s="471"/>
      <c r="H245" s="472"/>
      <c r="I245" s="470" t="s">
        <v>629</v>
      </c>
      <c r="J245" s="471"/>
      <c r="K245" s="47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456"/>
      <c r="D246" s="457"/>
      <c r="E246" s="458"/>
      <c r="F246" s="456"/>
      <c r="G246" s="457"/>
      <c r="H246" s="458"/>
      <c r="I246" s="456"/>
      <c r="J246" s="457"/>
      <c r="K246" s="45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456"/>
      <c r="D247" s="457"/>
      <c r="E247" s="458"/>
      <c r="F247" s="456"/>
      <c r="G247" s="457"/>
      <c r="H247" s="458"/>
      <c r="I247" s="456"/>
      <c r="J247" s="457"/>
      <c r="K247" s="45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456"/>
      <c r="D248" s="457"/>
      <c r="E248" s="458"/>
      <c r="F248" s="456"/>
      <c r="G248" s="457"/>
      <c r="H248" s="458"/>
      <c r="I248" s="456"/>
      <c r="J248" s="457"/>
      <c r="K248" s="45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456"/>
      <c r="D249" s="457"/>
      <c r="E249" s="458"/>
      <c r="F249" s="456"/>
      <c r="G249" s="457"/>
      <c r="H249" s="458"/>
      <c r="I249" s="456"/>
      <c r="J249" s="457"/>
      <c r="K249" s="45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456"/>
      <c r="D250" s="457"/>
      <c r="E250" s="458"/>
      <c r="F250" s="456"/>
      <c r="G250" s="457"/>
      <c r="H250" s="458"/>
      <c r="I250" s="456"/>
      <c r="J250" s="457"/>
      <c r="K250" s="45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456"/>
      <c r="D251" s="457"/>
      <c r="E251" s="458"/>
      <c r="F251" s="456"/>
      <c r="G251" s="457"/>
      <c r="H251" s="458"/>
      <c r="I251" s="456"/>
      <c r="J251" s="457"/>
      <c r="K251" s="45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456"/>
      <c r="D252" s="457"/>
      <c r="E252" s="458"/>
      <c r="F252" s="456"/>
      <c r="G252" s="457"/>
      <c r="H252" s="458"/>
      <c r="I252" s="456"/>
      <c r="J252" s="457"/>
      <c r="K252" s="45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456"/>
      <c r="D253" s="457"/>
      <c r="E253" s="458"/>
      <c r="F253" s="456"/>
      <c r="G253" s="457"/>
      <c r="H253" s="458"/>
      <c r="I253" s="456"/>
      <c r="J253" s="457"/>
      <c r="K253" s="45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451" t="str">
        <f>IF(SUM(F244,I244)&lt;=0,"N/A",F245 &amp; ":  " &amp; F244 &amp; C244 &amp; I245 &amp; ":  " &amp; I244 &amp; C244 &amp; "TOTAL GUARDS:  " &amp; SUM(F244,I244))</f>
        <v>N/A</v>
      </c>
      <c r="D255" s="452"/>
      <c r="E255" s="452"/>
      <c r="F255" s="452"/>
      <c r="G255" s="452"/>
      <c r="H255" s="452"/>
      <c r="I255" s="452"/>
      <c r="J255" s="452"/>
      <c r="K255" s="45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460" t="s">
        <v>576</v>
      </c>
      <c r="E260" s="461"/>
      <c r="F260" s="461"/>
      <c r="G260" s="462"/>
      <c r="H260" s="463" t="s">
        <v>614</v>
      </c>
      <c r="I260" s="464"/>
      <c r="J260" s="463" t="s">
        <v>42</v>
      </c>
      <c r="K260" s="46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451" t="str">
        <f>IF(SUM(G259:I259)&lt;=0,"N/A",UPPER(C259) &amp; ":  " &amp; G259 &amp; $F$259 &amp; UPPER(D259) &amp; ":  " &amp; H259 &amp;$F$259 &amp; UPPER(E259) &amp; ":  " &amp; I259)</f>
        <v>N/A</v>
      </c>
      <c r="D280" s="452"/>
      <c r="E280" s="452"/>
      <c r="F280" s="452"/>
      <c r="G280" s="452"/>
      <c r="H280" s="452"/>
      <c r="I280" s="452"/>
      <c r="J280" s="452"/>
      <c r="K280" s="45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454" t="s">
        <v>651</v>
      </c>
      <c r="D289" s="454"/>
      <c r="E289" s="454"/>
      <c r="F289" s="232"/>
      <c r="G289" s="232"/>
      <c r="H289" s="232"/>
      <c r="I289" s="455" t="s">
        <v>96</v>
      </c>
      <c r="J289" s="455"/>
      <c r="K289" s="45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443" t="s">
        <v>607</v>
      </c>
      <c r="D290" s="443"/>
      <c r="E290" s="443"/>
      <c r="F290" s="232"/>
      <c r="G290" s="232"/>
      <c r="H290" s="232"/>
      <c r="I290" s="443" t="s">
        <v>43</v>
      </c>
      <c r="J290" s="443"/>
      <c r="K290" s="44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25">
    <cfRule type="expression" dxfId="142" priority="6" stopIfTrue="1">
      <formula>COUNT(C216:C224)&lt;=0</formula>
    </cfRule>
  </conditionalFormatting>
  <conditionalFormatting sqref="C240">
    <cfRule type="expression" dxfId="141" priority="1" stopIfTrue="1">
      <formula>COUNT(C228:C239)&lt;=0</formula>
    </cfRule>
  </conditionalFormatting>
  <conditionalFormatting sqref="C280:I280">
    <cfRule type="expression" dxfId="140" priority="9" stopIfTrue="1">
      <formula>SUM(G259:I259)&lt;=0</formula>
    </cfRule>
  </conditionalFormatting>
  <conditionalFormatting sqref="C72:K95 C98:K121 C127:K150 C153:K176">
    <cfRule type="expression" dxfId="139" priority="7" stopIfTrue="1">
      <formula>OR(C$71="",$C72="")</formula>
    </cfRule>
  </conditionalFormatting>
  <conditionalFormatting sqref="C246:K254">
    <cfRule type="expression" dxfId="138" priority="4" stopIfTrue="1">
      <formula>$C246=""</formula>
    </cfRule>
  </conditionalFormatting>
  <conditionalFormatting sqref="C255:K255">
    <cfRule type="expression" dxfId="137" priority="8" stopIfTrue="1">
      <formula>SUM($F$244:$I$244)&lt;=0</formula>
    </cfRule>
  </conditionalFormatting>
  <conditionalFormatting sqref="C261:K279">
    <cfRule type="expression" dxfId="136" priority="3" stopIfTrue="1">
      <formula>$C261=""</formula>
    </cfRule>
  </conditionalFormatting>
  <conditionalFormatting sqref="D216:I224 D228:I239">
    <cfRule type="expression" dxfId="135" priority="5" stopIfTrue="1">
      <formula>OR($D216="",$I216="")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SSR/EHS/F/25-00-0116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696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SSR/EHS/F/25-00-0116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May 5-11,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3" si="17">IF(C73="","",UPPER(C73))</f>
        <v>STAFF</v>
      </c>
      <c r="D132" s="50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ref="C154:C155" si="21">IF(C95="","",UPPER(C95))</f>
        <v>BASIC MAC</v>
      </c>
      <c r="D154" s="50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1"/>
        <v/>
      </c>
      <c r="D155" s="50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1" si="26">IF(C73="","",UPPER(C73))</f>
        <v>STAFF</v>
      </c>
      <c r="D160" s="50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6"/>
        <v>SECURITY GUARD</v>
      </c>
      <c r="D161" s="50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6"/>
        <v>ELECTRICIAN</v>
      </c>
      <c r="D162" s="50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6"/>
        <v>ADMIN</v>
      </c>
      <c r="D163" s="50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6"/>
        <v>ACTECH</v>
      </c>
      <c r="D164" s="50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6"/>
        <v>WELTANCHANG</v>
      </c>
      <c r="D165" s="50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6"/>
        <v>TRIGOLD</v>
      </c>
      <c r="D166" s="50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6"/>
        <v>REBTRADE</v>
      </c>
      <c r="D167" s="50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6"/>
        <v>NEWCORE</v>
      </c>
      <c r="D168" s="50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6"/>
        <v>CYPRESS</v>
      </c>
      <c r="D169" s="50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6"/>
        <v>AGCHEM</v>
      </c>
      <c r="D170" s="50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6"/>
        <v>SPECSERV</v>
      </c>
      <c r="D171" s="50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6"/>
        <v>SISCOR</v>
      </c>
      <c r="D172" s="50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6"/>
        <v>ARLO</v>
      </c>
      <c r="D173" s="50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6"/>
        <v>MULTILINE</v>
      </c>
      <c r="D174" s="50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6"/>
        <v>LITAN</v>
      </c>
      <c r="D175" s="50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6"/>
        <v>PRIMEPOWER</v>
      </c>
      <c r="D176" s="50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6"/>
        <v>MSJR</v>
      </c>
      <c r="D177" s="50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6"/>
        <v>GERON</v>
      </c>
      <c r="D178" s="50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6"/>
        <v>SOUTH PACIFIC</v>
      </c>
      <c r="D179" s="50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6"/>
        <v>EMD</v>
      </c>
      <c r="D180" s="50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6"/>
        <v>KONE</v>
      </c>
      <c r="D181" s="50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ref="C182:C183" si="30">IF(C95="","",UPPER(C95))</f>
        <v>BASIC MAC</v>
      </c>
      <c r="D182" s="50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30"/>
        <v/>
      </c>
      <c r="D183" s="50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15568</v>
      </c>
      <c r="F186" s="505"/>
      <c r="G186" s="235"/>
      <c r="H186" s="499" t="s">
        <v>647</v>
      </c>
      <c r="I186" s="499"/>
      <c r="J186" s="500">
        <f>R67</f>
        <v>1019540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1868</v>
      </c>
      <c r="F187" s="505"/>
      <c r="G187" s="235"/>
      <c r="H187" s="499" t="s">
        <v>648</v>
      </c>
      <c r="I187" s="499"/>
      <c r="J187" s="500">
        <f>SUM(E188:F188,J186)</f>
        <v>1036976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17436</v>
      </c>
      <c r="F188" s="500"/>
      <c r="G188" s="235"/>
      <c r="H188" s="235"/>
      <c r="I188" s="232"/>
      <c r="J188" s="501" t="str">
        <f>IF(J203=F203,"",ROUND((J203/F203-1)*100,2)&amp;"% ↑")</f>
        <v>1.71%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363</v>
      </c>
      <c r="G202" s="483"/>
      <c r="H202" s="484">
        <f>MAX(E97:K97,E125:K125)</f>
        <v>345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1019540</v>
      </c>
      <c r="G203" s="483"/>
      <c r="H203" s="484">
        <f>E188</f>
        <v>17436</v>
      </c>
      <c r="I203" s="484"/>
      <c r="J203" s="486">
        <f>SUM(F203:I203)</f>
        <v>1036976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SSR/EHS/F/25-00-0117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698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SSR/EHS/F/25-00-0117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May 12-18,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13016</v>
      </c>
      <c r="F186" s="505"/>
      <c r="G186" s="235"/>
      <c r="H186" s="499" t="s">
        <v>647</v>
      </c>
      <c r="I186" s="499"/>
      <c r="J186" s="500">
        <f>R67</f>
        <v>1036976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1322</v>
      </c>
      <c r="F187" s="505"/>
      <c r="G187" s="235"/>
      <c r="H187" s="499" t="s">
        <v>648</v>
      </c>
      <c r="I187" s="499"/>
      <c r="J187" s="500">
        <f>SUM(E188:F188,J186)</f>
        <v>1051314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14338</v>
      </c>
      <c r="F188" s="500"/>
      <c r="G188" s="235"/>
      <c r="H188" s="235"/>
      <c r="I188" s="232"/>
      <c r="J188" s="501" t="str">
        <f>IF(J203=F203,"",ROUND((J203/F203-1)*100,2)&amp;"% ↑")</f>
        <v>1.38%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345</v>
      </c>
      <c r="G202" s="483"/>
      <c r="H202" s="484">
        <f>MAX(E97:K97,E125:K125)</f>
        <v>327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1036976</v>
      </c>
      <c r="G203" s="483"/>
      <c r="H203" s="484">
        <f>E188</f>
        <v>14338</v>
      </c>
      <c r="I203" s="484"/>
      <c r="J203" s="486">
        <f>SUM(F203:I203)</f>
        <v>1051314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SSR/EHS/F/25-00-0118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699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SSR/EHS/F/25-00-0118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May 19-25,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17592</v>
      </c>
      <c r="F186" s="505"/>
      <c r="G186" s="235"/>
      <c r="H186" s="499" t="s">
        <v>647</v>
      </c>
      <c r="I186" s="499"/>
      <c r="J186" s="500">
        <f>R67</f>
        <v>1051314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1844</v>
      </c>
      <c r="F187" s="505"/>
      <c r="G187" s="235"/>
      <c r="H187" s="499" t="s">
        <v>648</v>
      </c>
      <c r="I187" s="499"/>
      <c r="J187" s="500">
        <f>SUM(E188:F188,J186)</f>
        <v>1070750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19436</v>
      </c>
      <c r="F188" s="500"/>
      <c r="G188" s="235"/>
      <c r="H188" s="235"/>
      <c r="I188" s="232"/>
      <c r="J188" s="501" t="str">
        <f>IF(J203=F203,"",ROUND((J203/F203-1)*100,2)&amp;"% ↑")</f>
        <v>1.85%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327</v>
      </c>
      <c r="G202" s="483"/>
      <c r="H202" s="484">
        <f>MAX(E97:K97,E125:K125)</f>
        <v>354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1051314</v>
      </c>
      <c r="G203" s="483"/>
      <c r="H203" s="484">
        <f>E188</f>
        <v>19436</v>
      </c>
      <c r="I203" s="484"/>
      <c r="J203" s="486">
        <f>SUM(F203:I203)</f>
        <v>1070750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SSR/EHS/F/25-00-0119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700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SSR/EHS/F/25-00-0119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May 26-June 1,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17400</v>
      </c>
      <c r="F186" s="505"/>
      <c r="G186" s="235"/>
      <c r="H186" s="499" t="s">
        <v>647</v>
      </c>
      <c r="I186" s="499"/>
      <c r="J186" s="500">
        <f>R67</f>
        <v>1070750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1884</v>
      </c>
      <c r="F187" s="505"/>
      <c r="G187" s="235"/>
      <c r="H187" s="499" t="s">
        <v>648</v>
      </c>
      <c r="I187" s="499"/>
      <c r="J187" s="500">
        <f>SUM(E188:F188,J186)</f>
        <v>1090034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19284</v>
      </c>
      <c r="F188" s="500"/>
      <c r="G188" s="235"/>
      <c r="H188" s="235"/>
      <c r="I188" s="232"/>
      <c r="J188" s="501" t="str">
        <f>IF(J203=F203,"",ROUND((J203/F203-1)*100,2)&amp;"% ↑")</f>
        <v>1.8%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354</v>
      </c>
      <c r="G202" s="483"/>
      <c r="H202" s="484">
        <f>MAX(E97:K97,E125:K125)</f>
        <v>354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1070750</v>
      </c>
      <c r="G203" s="483"/>
      <c r="H203" s="484">
        <f>E188</f>
        <v>19284</v>
      </c>
      <c r="I203" s="484"/>
      <c r="J203" s="486">
        <f>SUM(F203:I203)</f>
        <v>1090034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SSR/EHS/F/25-00-0120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701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SSR/EHS/F/25-00-0120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June 2-8,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13432</v>
      </c>
      <c r="F186" s="505"/>
      <c r="G186" s="235"/>
      <c r="H186" s="499" t="s">
        <v>647</v>
      </c>
      <c r="I186" s="499"/>
      <c r="J186" s="500">
        <f>R67</f>
        <v>1090034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1884</v>
      </c>
      <c r="F187" s="505"/>
      <c r="G187" s="235"/>
      <c r="H187" s="499" t="s">
        <v>648</v>
      </c>
      <c r="I187" s="499"/>
      <c r="J187" s="500">
        <f>SUM(E188:F188,J186)</f>
        <v>1105350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15316</v>
      </c>
      <c r="F188" s="500"/>
      <c r="G188" s="235"/>
      <c r="H188" s="235"/>
      <c r="I188" s="232"/>
      <c r="J188" s="501" t="str">
        <f>IF(J203=F203,"",ROUND((J203/F203-1)*100,2)&amp;"% ↑")</f>
        <v>1.41%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354</v>
      </c>
      <c r="G202" s="483"/>
      <c r="H202" s="484">
        <f>MAX(E97:K97,E125:K125)</f>
        <v>343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1090034</v>
      </c>
      <c r="G203" s="483"/>
      <c r="H203" s="484">
        <f>E188</f>
        <v>15316</v>
      </c>
      <c r="I203" s="484"/>
      <c r="J203" s="486">
        <f>SUM(F203:I203)</f>
        <v>1105350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SSR/EHS/F/25-00-0121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702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June 9-15,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15368</v>
      </c>
      <c r="F186" s="505"/>
      <c r="G186" s="235"/>
      <c r="H186" s="499" t="s">
        <v>647</v>
      </c>
      <c r="I186" s="499"/>
      <c r="J186" s="500">
        <f>R67</f>
        <v>1105350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1496</v>
      </c>
      <c r="F187" s="505"/>
      <c r="G187" s="235"/>
      <c r="H187" s="499" t="s">
        <v>648</v>
      </c>
      <c r="I187" s="499"/>
      <c r="J187" s="500">
        <f>SUM(E188:F188,J186)</f>
        <v>1122214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16864</v>
      </c>
      <c r="F188" s="500"/>
      <c r="G188" s="235"/>
      <c r="H188" s="235"/>
      <c r="I188" s="232"/>
      <c r="J188" s="501" t="str">
        <f>IF(J203=F203,"",ROUND((J203/F203-1)*100,2)&amp;"% ↑")</f>
        <v>1.53%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343</v>
      </c>
      <c r="G202" s="483"/>
      <c r="H202" s="484">
        <f>MAX(E97:K97,E125:K125)</f>
        <v>332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1105350</v>
      </c>
      <c r="G203" s="483"/>
      <c r="H203" s="484">
        <f>E188</f>
        <v>16864</v>
      </c>
      <c r="I203" s="484"/>
      <c r="J203" s="486">
        <f>SUM(F203:I203)</f>
        <v>1122214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SSR/EHS/F/25-00-0122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703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SSR/EHS/F/25-00-0122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June 16-22,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16744</v>
      </c>
      <c r="F186" s="505"/>
      <c r="G186" s="235"/>
      <c r="H186" s="499" t="s">
        <v>647</v>
      </c>
      <c r="I186" s="499"/>
      <c r="J186" s="500">
        <f>R67</f>
        <v>1122214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2020</v>
      </c>
      <c r="F187" s="505"/>
      <c r="G187" s="235"/>
      <c r="H187" s="499" t="s">
        <v>648</v>
      </c>
      <c r="I187" s="499"/>
      <c r="J187" s="500">
        <f>SUM(E188:F188,J186)</f>
        <v>1140978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18764</v>
      </c>
      <c r="F188" s="500"/>
      <c r="G188" s="235"/>
      <c r="H188" s="235"/>
      <c r="I188" s="232"/>
      <c r="J188" s="501" t="str">
        <f>IF(J203=F203,"",ROUND((J203/F203-1)*100,2)&amp;"% ↑")</f>
        <v>1.67%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332</v>
      </c>
      <c r="G202" s="483"/>
      <c r="H202" s="484">
        <f>MAX(E97:K97,E125:K125)</f>
        <v>340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1122214</v>
      </c>
      <c r="G203" s="483"/>
      <c r="H203" s="484">
        <f>E188</f>
        <v>18764</v>
      </c>
      <c r="I203" s="484"/>
      <c r="J203" s="486">
        <f>SUM(F203:I203)</f>
        <v>1140978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SSR/EHS/F/25-00-0123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704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SSR/EHS/F/25-00-0123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June 23-29,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17744</v>
      </c>
      <c r="F186" s="505"/>
      <c r="G186" s="235"/>
      <c r="H186" s="499" t="s">
        <v>647</v>
      </c>
      <c r="I186" s="499"/>
      <c r="J186" s="500">
        <f>R67</f>
        <v>1140978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1930</v>
      </c>
      <c r="F187" s="505"/>
      <c r="G187" s="235"/>
      <c r="H187" s="499" t="s">
        <v>648</v>
      </c>
      <c r="I187" s="499"/>
      <c r="J187" s="500">
        <f>SUM(E188:F188,J186)</f>
        <v>1160652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19674</v>
      </c>
      <c r="F188" s="500"/>
      <c r="G188" s="235"/>
      <c r="H188" s="235"/>
      <c r="I188" s="232"/>
      <c r="J188" s="501" t="str">
        <f>IF(J203=F203,"",ROUND((J203/F203-1)*100,2)&amp;"% ↑")</f>
        <v>1.72%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340</v>
      </c>
      <c r="G202" s="483"/>
      <c r="H202" s="484">
        <f>MAX(E97:K97,E125:K125)</f>
        <v>362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1140978</v>
      </c>
      <c r="G203" s="483"/>
      <c r="H203" s="484">
        <f>E188</f>
        <v>19674</v>
      </c>
      <c r="I203" s="484"/>
      <c r="J203" s="486">
        <f>SUM(F203:I203)</f>
        <v>1160652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SSR/EHS/F/25-00-0124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706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SSR/EHS/F/25-00-0124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June 30-July 6,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17880</v>
      </c>
      <c r="F186" s="505"/>
      <c r="G186" s="235"/>
      <c r="H186" s="499" t="s">
        <v>647</v>
      </c>
      <c r="I186" s="499"/>
      <c r="J186" s="500">
        <f>R67</f>
        <v>1160652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1958</v>
      </c>
      <c r="F187" s="505"/>
      <c r="G187" s="235"/>
      <c r="H187" s="499" t="s">
        <v>648</v>
      </c>
      <c r="I187" s="499"/>
      <c r="J187" s="500">
        <f>SUM(E188:F188,J186)</f>
        <v>1180490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19838</v>
      </c>
      <c r="F188" s="500"/>
      <c r="G188" s="235"/>
      <c r="H188" s="235"/>
      <c r="I188" s="232"/>
      <c r="J188" s="501" t="str">
        <f>IF(J203=F203,"",ROUND((J203/F203-1)*100,2)&amp;"% ↑")</f>
        <v>1.71%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362</v>
      </c>
      <c r="G202" s="483"/>
      <c r="H202" s="484">
        <f>MAX(E97:K97,E125:K125)</f>
        <v>368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1160652</v>
      </c>
      <c r="G203" s="483"/>
      <c r="H203" s="484">
        <f>E188</f>
        <v>19838</v>
      </c>
      <c r="I203" s="484"/>
      <c r="J203" s="486">
        <f>SUM(F203:I203)</f>
        <v>1180490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SSR/EHS/F/25-00-0125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707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SSR/EHS/F/25-00-0125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July 7-13,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18928</v>
      </c>
      <c r="F186" s="505"/>
      <c r="G186" s="235"/>
      <c r="H186" s="499" t="s">
        <v>647</v>
      </c>
      <c r="I186" s="499"/>
      <c r="J186" s="500">
        <f>R67</f>
        <v>1180490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2238</v>
      </c>
      <c r="F187" s="505"/>
      <c r="G187" s="235"/>
      <c r="H187" s="499" t="s">
        <v>648</v>
      </c>
      <c r="I187" s="499"/>
      <c r="J187" s="500">
        <f>SUM(E188:F188,J186)</f>
        <v>1201656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21166</v>
      </c>
      <c r="F188" s="500"/>
      <c r="G188" s="235"/>
      <c r="H188" s="235"/>
      <c r="I188" s="232"/>
      <c r="J188" s="501" t="str">
        <f>IF(J203=F203,"",ROUND((J203/F203-1)*100,2)&amp;"% ↑")</f>
        <v>1.79%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368</v>
      </c>
      <c r="G202" s="483"/>
      <c r="H202" s="484">
        <f>MAX(E97:K97,E125:K125)</f>
        <v>386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1180490</v>
      </c>
      <c r="G203" s="483"/>
      <c r="H203" s="484">
        <f>E188</f>
        <v>21166</v>
      </c>
      <c r="I203" s="484"/>
      <c r="J203" s="486">
        <f>SUM(F203:I203)</f>
        <v>1201656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P68" sqref="P68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SSR/EHS/F/25-00-0126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708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SSR/EHS/F/25-00-0126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July 14-20,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18600</v>
      </c>
      <c r="F186" s="505"/>
      <c r="G186" s="235"/>
      <c r="H186" s="499" t="s">
        <v>647</v>
      </c>
      <c r="I186" s="499"/>
      <c r="J186" s="500">
        <f>R67</f>
        <v>1201656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2094</v>
      </c>
      <c r="F187" s="505"/>
      <c r="G187" s="235"/>
      <c r="H187" s="499" t="s">
        <v>648</v>
      </c>
      <c r="I187" s="499"/>
      <c r="J187" s="500">
        <f>SUM(E188:F188,J186)</f>
        <v>1222350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20694</v>
      </c>
      <c r="F188" s="500"/>
      <c r="G188" s="235"/>
      <c r="H188" s="235"/>
      <c r="I188" s="232"/>
      <c r="J188" s="501" t="str">
        <f>IF(J203=F203,"",ROUND((J203/F203-1)*100,2)&amp;"% ↑")</f>
        <v>1.72%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386</v>
      </c>
      <c r="G202" s="483"/>
      <c r="H202" s="484">
        <f>MAX(E97:K97,E125:K125)</f>
        <v>394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1201656</v>
      </c>
      <c r="G203" s="483"/>
      <c r="H203" s="484">
        <f>E188</f>
        <v>20694</v>
      </c>
      <c r="I203" s="484"/>
      <c r="J203" s="486">
        <f>SUM(F203:I203)</f>
        <v>1222350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33" priority="10" stopIfTrue="1">
      <formula>OR(#REF!="",NOT(ISNUMBER(#REF!)),#REF!&lt;=0)</formula>
    </cfRule>
  </conditionalFormatting>
  <conditionalFormatting sqref="C233">
    <cfRule type="expression" dxfId="32" priority="6" stopIfTrue="1">
      <formula>COUNT(C224:C232)&lt;=0</formula>
    </cfRule>
  </conditionalFormatting>
  <conditionalFormatting sqref="C248">
    <cfRule type="expression" dxfId="31" priority="1" stopIfTrue="1">
      <formula>COUNT(C236:C247)&lt;=0</formula>
    </cfRule>
  </conditionalFormatting>
  <conditionalFormatting sqref="C288:I288">
    <cfRule type="expression" dxfId="30" priority="9" stopIfTrue="1">
      <formula>SUM(G267:I267)&lt;=0</formula>
    </cfRule>
  </conditionalFormatting>
  <conditionalFormatting sqref="C72:K97 C100:K125 C131:K156 C159:K184">
    <cfRule type="expression" dxfId="29" priority="7" stopIfTrue="1">
      <formula>OR(C$71="",$C72="")</formula>
    </cfRule>
  </conditionalFormatting>
  <conditionalFormatting sqref="C254:K262">
    <cfRule type="expression" dxfId="28" priority="4" stopIfTrue="1">
      <formula>$C254=""</formula>
    </cfRule>
  </conditionalFormatting>
  <conditionalFormatting sqref="C263:K263">
    <cfRule type="expression" dxfId="27" priority="8" stopIfTrue="1">
      <formula>SUM($F$252:$I$252)&lt;=0</formula>
    </cfRule>
  </conditionalFormatting>
  <conditionalFormatting sqref="C269:K287">
    <cfRule type="expression" dxfId="26" priority="3" stopIfTrue="1">
      <formula>$C269=""</formula>
    </cfRule>
  </conditionalFormatting>
  <conditionalFormatting sqref="D224:I232 D236:I247">
    <cfRule type="expression" dxfId="25" priority="5" stopIfTrue="1">
      <formula>OR($D224="",$I224="")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theme="2" tint="-9.9978637043366805E-2"/>
  </sheetPr>
  <dimension ref="A1:AD311"/>
  <sheetViews>
    <sheetView tabSelected="1" view="pageBreakPreview" topLeftCell="A103" zoomScale="82" zoomScaleNormal="100" zoomScaleSheetLayoutView="82" workbookViewId="0">
      <selection activeCell="Q122" sqref="Q122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45859</v>
      </c>
      <c r="F1" s="223">
        <f>IF(WEEKDAY(WEEK_START,11)=COLUMN()-COLUMN(WEEK_START),WEEK_START,WEEK_START-(WEEKDAY(WEEK_START,11)-(COLUMN()-COLUMN(WEEK_START))))</f>
        <v>45859</v>
      </c>
      <c r="G1" s="223">
        <f>IF(WEEKDAY(WEEK_START,11)=COLUMN()-COLUMN(WEEK_START),WEEK_START,WEEK_START-(WEEKDAY(WEEK_START,11)-(COLUMN()-COLUMN(WEEK_START))))</f>
        <v>45860</v>
      </c>
      <c r="H1" s="223">
        <f t="shared" ref="H1:K1" si="0">IF(WEEKDAY(WEEK_START,11)=COLUMN()-COLUMN(WEEK_START),WEEK_START,WEEK_START-(WEEKDAY(WEEK_START,11)-(COLUMN()-COLUMN(WEEK_START))))</f>
        <v>45861</v>
      </c>
      <c r="I1" s="223">
        <f t="shared" si="0"/>
        <v>45862</v>
      </c>
      <c r="J1" s="223">
        <f t="shared" si="0"/>
        <v>45863</v>
      </c>
      <c r="K1" s="223">
        <f t="shared" si="0"/>
        <v>45864</v>
      </c>
      <c r="L1" s="306">
        <f>IF(WEEKDAY(WEEK_START,11)=COLUMN()-COLUMN(WEEK_START),WEEK_START,WEEK_START-(WEEKDAY(WEEK_START,11)-(COLUMN()-COLUMN(WEEK_START))))</f>
        <v>45865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45865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SSR/EHS/F/25-00-0127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709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SSR/EHS/F/25-00-0127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July 21-27,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386</v>
      </c>
      <c r="S66" s="319">
        <f>H202</f>
        <v>339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1222350</v>
      </c>
      <c r="S67" s="319">
        <f>H203</f>
        <v>10120</v>
      </c>
      <c r="T67" s="319">
        <f>J203</f>
        <v>1232470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45859</v>
      </c>
      <c r="F72" s="257">
        <f t="shared" si="11"/>
        <v>45860</v>
      </c>
      <c r="G72" s="257">
        <f t="shared" si="11"/>
        <v>45861</v>
      </c>
      <c r="H72" s="257">
        <f t="shared" si="11"/>
        <v>45862</v>
      </c>
      <c r="I72" s="257">
        <f t="shared" si="11"/>
        <v>45863</v>
      </c>
      <c r="J72" s="258">
        <f t="shared" si="11"/>
        <v>45864</v>
      </c>
      <c r="K72" s="258">
        <f t="shared" si="11"/>
        <v>45865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52</v>
      </c>
      <c r="F73" s="282">
        <v>5</v>
      </c>
      <c r="G73" s="282">
        <v>44</v>
      </c>
      <c r="H73" s="282">
        <v>57</v>
      </c>
      <c r="I73" s="282">
        <v>59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108</v>
      </c>
      <c r="F76" s="282">
        <v>14</v>
      </c>
      <c r="G76" s="282">
        <v>70</v>
      </c>
      <c r="H76" s="282">
        <v>119</v>
      </c>
      <c r="I76" s="282">
        <v>108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9</v>
      </c>
      <c r="F77" s="282">
        <v>0</v>
      </c>
      <c r="G77" s="282">
        <v>8</v>
      </c>
      <c r="H77" s="282">
        <v>10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0</v>
      </c>
      <c r="G78" s="282">
        <v>0</v>
      </c>
      <c r="H78" s="282">
        <v>2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11</v>
      </c>
      <c r="F81" s="282">
        <v>0</v>
      </c>
      <c r="G81" s="282">
        <v>10</v>
      </c>
      <c r="H81" s="282">
        <v>12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32</v>
      </c>
      <c r="F82" s="282">
        <v>0</v>
      </c>
      <c r="G82" s="282">
        <v>0</v>
      </c>
      <c r="H82" s="282">
        <v>22</v>
      </c>
      <c r="I82" s="282">
        <v>28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6</v>
      </c>
      <c r="F83" s="282">
        <v>0</v>
      </c>
      <c r="G83" s="282">
        <v>5</v>
      </c>
      <c r="H83" s="282">
        <v>6</v>
      </c>
      <c r="I83" s="282">
        <v>5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20</v>
      </c>
      <c r="F86" s="282">
        <v>0</v>
      </c>
      <c r="G86" s="282">
        <v>0</v>
      </c>
      <c r="H86" s="282">
        <v>19</v>
      </c>
      <c r="I86" s="282">
        <v>19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40</v>
      </c>
      <c r="F87" s="282">
        <v>0</v>
      </c>
      <c r="G87" s="282">
        <v>20</v>
      </c>
      <c r="H87" s="282">
        <v>30</v>
      </c>
      <c r="I87" s="282">
        <v>45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9</v>
      </c>
      <c r="F89" s="282">
        <v>0</v>
      </c>
      <c r="G89" s="282">
        <v>9</v>
      </c>
      <c r="H89" s="282">
        <v>14</v>
      </c>
      <c r="I89" s="282">
        <v>9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9</v>
      </c>
      <c r="F90" s="282">
        <v>0</v>
      </c>
      <c r="G90" s="282">
        <v>8</v>
      </c>
      <c r="H90" s="282">
        <v>9</v>
      </c>
      <c r="I90" s="282">
        <v>10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18</v>
      </c>
      <c r="F92" s="282">
        <v>0</v>
      </c>
      <c r="G92" s="282">
        <v>0</v>
      </c>
      <c r="H92" s="282">
        <v>11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0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12</v>
      </c>
      <c r="F94" s="282">
        <v>0</v>
      </c>
      <c r="G94" s="282">
        <v>8</v>
      </c>
      <c r="H94" s="282">
        <v>12</v>
      </c>
      <c r="I94" s="282">
        <v>9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339</v>
      </c>
      <c r="F97" s="260">
        <f t="shared" ref="F97:K97" si="12">IF(AND(COUNT(F73:F96)&gt;0,F$71&lt;&gt;""),SUM(F73:F96),"")</f>
        <v>19</v>
      </c>
      <c r="G97" s="260">
        <f t="shared" si="12"/>
        <v>185</v>
      </c>
      <c r="H97" s="260">
        <f t="shared" si="12"/>
        <v>326</v>
      </c>
      <c r="I97" s="260">
        <f t="shared" si="12"/>
        <v>330</v>
      </c>
      <c r="J97" s="260">
        <f t="shared" si="12"/>
        <v>0</v>
      </c>
      <c r="K97" s="260">
        <f t="shared" si="12"/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45859</v>
      </c>
      <c r="F100" s="257">
        <f t="shared" si="13"/>
        <v>45860</v>
      </c>
      <c r="G100" s="257">
        <f t="shared" si="13"/>
        <v>45861</v>
      </c>
      <c r="H100" s="257">
        <f t="shared" si="13"/>
        <v>45862</v>
      </c>
      <c r="I100" s="257">
        <f t="shared" si="13"/>
        <v>45863</v>
      </c>
      <c r="J100" s="258">
        <f t="shared" si="13"/>
        <v>45864</v>
      </c>
      <c r="K100" s="258">
        <f t="shared" si="13"/>
        <v>45865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1</v>
      </c>
      <c r="F101" s="282">
        <v>2</v>
      </c>
      <c r="G101" s="282">
        <v>12</v>
      </c>
      <c r="H101" s="282">
        <v>37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0</v>
      </c>
      <c r="F103" s="282">
        <v>0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8</v>
      </c>
      <c r="F104" s="282">
        <v>14</v>
      </c>
      <c r="G104" s="282">
        <v>21</v>
      </c>
      <c r="H104" s="282">
        <v>42</v>
      </c>
      <c r="I104" s="282">
        <v>45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0</v>
      </c>
      <c r="F105" s="282">
        <v>0</v>
      </c>
      <c r="G105" s="282">
        <v>8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11</v>
      </c>
      <c r="F125" s="260">
        <f t="shared" ref="F125:K125" si="15">IF(AND(COUNT(F101:F124)&gt;0,F$71&lt;&gt;""),SUM(F101:F124),"")</f>
        <v>18</v>
      </c>
      <c r="G125" s="260">
        <f t="shared" si="15"/>
        <v>44</v>
      </c>
      <c r="H125" s="260">
        <f t="shared" si="15"/>
        <v>92</v>
      </c>
      <c r="I125" s="260">
        <f t="shared" si="15"/>
        <v>99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45859</v>
      </c>
      <c r="F131" s="257">
        <f t="shared" si="16"/>
        <v>45860</v>
      </c>
      <c r="G131" s="257">
        <f t="shared" si="16"/>
        <v>45861</v>
      </c>
      <c r="H131" s="257">
        <f t="shared" si="16"/>
        <v>45862</v>
      </c>
      <c r="I131" s="257">
        <f t="shared" si="16"/>
        <v>45863</v>
      </c>
      <c r="J131" s="258">
        <f t="shared" si="16"/>
        <v>45864</v>
      </c>
      <c r="K131" s="258">
        <f t="shared" si="16"/>
        <v>45865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416</v>
      </c>
      <c r="F132" s="259">
        <f t="shared" si="18"/>
        <v>40</v>
      </c>
      <c r="G132" s="259">
        <f t="shared" si="18"/>
        <v>352</v>
      </c>
      <c r="H132" s="259">
        <f t="shared" si="18"/>
        <v>456</v>
      </c>
      <c r="I132" s="259">
        <f t="shared" si="18"/>
        <v>472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0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864</v>
      </c>
      <c r="F135" s="259">
        <f t="shared" si="18"/>
        <v>112</v>
      </c>
      <c r="G135" s="259">
        <f t="shared" si="18"/>
        <v>560</v>
      </c>
      <c r="H135" s="259">
        <f t="shared" si="18"/>
        <v>952</v>
      </c>
      <c r="I135" s="259">
        <f t="shared" si="18"/>
        <v>864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72</v>
      </c>
      <c r="F136" s="259">
        <f t="shared" si="18"/>
        <v>0</v>
      </c>
      <c r="G136" s="259">
        <f t="shared" si="18"/>
        <v>64</v>
      </c>
      <c r="H136" s="259">
        <f t="shared" si="18"/>
        <v>80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16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88</v>
      </c>
      <c r="F140" s="259">
        <f t="shared" si="18"/>
        <v>0</v>
      </c>
      <c r="G140" s="259">
        <f t="shared" si="18"/>
        <v>80</v>
      </c>
      <c r="H140" s="259">
        <f t="shared" si="18"/>
        <v>96</v>
      </c>
      <c r="I140" s="259">
        <f t="shared" si="18"/>
        <v>88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256</v>
      </c>
      <c r="F141" s="259">
        <f t="shared" si="18"/>
        <v>0</v>
      </c>
      <c r="G141" s="259">
        <f t="shared" si="18"/>
        <v>0</v>
      </c>
      <c r="H141" s="259">
        <f t="shared" si="18"/>
        <v>176</v>
      </c>
      <c r="I141" s="259">
        <f t="shared" si="18"/>
        <v>224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48</v>
      </c>
      <c r="F142" s="259">
        <f t="shared" si="18"/>
        <v>0</v>
      </c>
      <c r="G142" s="259">
        <f t="shared" si="18"/>
        <v>40</v>
      </c>
      <c r="H142" s="259">
        <f t="shared" si="18"/>
        <v>48</v>
      </c>
      <c r="I142" s="259">
        <f t="shared" si="18"/>
        <v>40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160</v>
      </c>
      <c r="F145" s="259">
        <f t="shared" si="18"/>
        <v>0</v>
      </c>
      <c r="G145" s="259">
        <f t="shared" si="18"/>
        <v>0</v>
      </c>
      <c r="H145" s="259">
        <f t="shared" si="18"/>
        <v>152</v>
      </c>
      <c r="I145" s="259">
        <f t="shared" si="18"/>
        <v>152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320</v>
      </c>
      <c r="F146" s="259">
        <f t="shared" si="18"/>
        <v>0</v>
      </c>
      <c r="G146" s="259">
        <f t="shared" si="18"/>
        <v>160</v>
      </c>
      <c r="H146" s="259">
        <f t="shared" si="18"/>
        <v>240</v>
      </c>
      <c r="I146" s="259">
        <f t="shared" si="18"/>
        <v>360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80</v>
      </c>
      <c r="F147" s="259">
        <f t="shared" si="18"/>
        <v>0</v>
      </c>
      <c r="G147" s="259">
        <f t="shared" si="18"/>
        <v>0</v>
      </c>
      <c r="H147" s="259">
        <f t="shared" si="18"/>
        <v>0</v>
      </c>
      <c r="I147" s="259">
        <f t="shared" si="18"/>
        <v>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72</v>
      </c>
      <c r="F148" s="259">
        <f t="shared" si="19"/>
        <v>0</v>
      </c>
      <c r="G148" s="259">
        <f t="shared" si="19"/>
        <v>72</v>
      </c>
      <c r="H148" s="259">
        <f t="shared" si="19"/>
        <v>112</v>
      </c>
      <c r="I148" s="259">
        <f t="shared" si="19"/>
        <v>72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72</v>
      </c>
      <c r="F149" s="259">
        <f t="shared" si="19"/>
        <v>0</v>
      </c>
      <c r="G149" s="259">
        <f t="shared" si="19"/>
        <v>64</v>
      </c>
      <c r="H149" s="259">
        <f t="shared" si="19"/>
        <v>72</v>
      </c>
      <c r="I149" s="259">
        <f t="shared" si="19"/>
        <v>80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144</v>
      </c>
      <c r="F151" s="259">
        <f t="shared" si="19"/>
        <v>0</v>
      </c>
      <c r="G151" s="259">
        <f t="shared" si="19"/>
        <v>0</v>
      </c>
      <c r="H151" s="259">
        <f t="shared" si="19"/>
        <v>88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0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96</v>
      </c>
      <c r="F153" s="259">
        <f t="shared" si="19"/>
        <v>0</v>
      </c>
      <c r="G153" s="259">
        <f t="shared" si="19"/>
        <v>64</v>
      </c>
      <c r="H153" s="259">
        <f t="shared" si="19"/>
        <v>96</v>
      </c>
      <c r="I153" s="259">
        <f t="shared" si="19"/>
        <v>72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2712</v>
      </c>
      <c r="F156" s="260">
        <f t="shared" ref="F156:K156" si="20">SUM(F132:F155)</f>
        <v>152</v>
      </c>
      <c r="G156" s="260">
        <f t="shared" si="20"/>
        <v>1480</v>
      </c>
      <c r="H156" s="260">
        <f t="shared" si="20"/>
        <v>2608</v>
      </c>
      <c r="I156" s="260">
        <f t="shared" si="20"/>
        <v>2640</v>
      </c>
      <c r="J156" s="260">
        <f t="shared" si="20"/>
        <v>0</v>
      </c>
      <c r="K156" s="260">
        <f t="shared" si="20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45859</v>
      </c>
      <c r="F159" s="257">
        <f t="shared" si="21"/>
        <v>45860</v>
      </c>
      <c r="G159" s="257">
        <f t="shared" si="21"/>
        <v>45861</v>
      </c>
      <c r="H159" s="257">
        <f t="shared" si="21"/>
        <v>45862</v>
      </c>
      <c r="I159" s="257">
        <f t="shared" si="21"/>
        <v>45863</v>
      </c>
      <c r="J159" s="258">
        <f t="shared" si="21"/>
        <v>45864</v>
      </c>
      <c r="K159" s="258">
        <f t="shared" si="21"/>
        <v>45865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2</v>
      </c>
      <c r="F160" s="259">
        <f t="shared" si="23"/>
        <v>4</v>
      </c>
      <c r="G160" s="259">
        <f t="shared" si="23"/>
        <v>24</v>
      </c>
      <c r="H160" s="259">
        <f t="shared" si="23"/>
        <v>74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0</v>
      </c>
      <c r="F162" s="259">
        <f t="shared" si="23"/>
        <v>0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16</v>
      </c>
      <c r="F163" s="259">
        <f t="shared" si="23"/>
        <v>28</v>
      </c>
      <c r="G163" s="259">
        <f t="shared" si="23"/>
        <v>42</v>
      </c>
      <c r="H163" s="259">
        <f t="shared" si="23"/>
        <v>84</v>
      </c>
      <c r="I163" s="259">
        <f t="shared" si="23"/>
        <v>90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16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0</v>
      </c>
      <c r="F174" s="259">
        <f t="shared" si="23"/>
        <v>0</v>
      </c>
      <c r="G174" s="259">
        <f t="shared" si="23"/>
        <v>0</v>
      </c>
      <c r="H174" s="259">
        <f t="shared" si="23"/>
        <v>0</v>
      </c>
      <c r="I174" s="259">
        <f t="shared" si="23"/>
        <v>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0</v>
      </c>
      <c r="F175" s="259">
        <f t="shared" si="23"/>
        <v>0</v>
      </c>
      <c r="G175" s="259">
        <f t="shared" si="23"/>
        <v>0</v>
      </c>
      <c r="H175" s="259">
        <f t="shared" si="23"/>
        <v>0</v>
      </c>
      <c r="I175" s="259">
        <f t="shared" si="23"/>
        <v>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22</v>
      </c>
      <c r="F184" s="260">
        <f t="shared" ref="F184:K184" si="25">IF(AND(COUNT(F160:F183)&gt;0,F$71&lt;&gt;""),SUM(F160:F183),"")</f>
        <v>36</v>
      </c>
      <c r="G184" s="260">
        <f t="shared" si="25"/>
        <v>88</v>
      </c>
      <c r="H184" s="260">
        <f t="shared" si="25"/>
        <v>184</v>
      </c>
      <c r="I184" s="260">
        <f t="shared" si="25"/>
        <v>198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9592</v>
      </c>
      <c r="F186" s="505"/>
      <c r="G186" s="235"/>
      <c r="H186" s="499" t="s">
        <v>647</v>
      </c>
      <c r="I186" s="499"/>
      <c r="J186" s="500">
        <f>R67</f>
        <v>1222350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528</v>
      </c>
      <c r="F187" s="505"/>
      <c r="G187" s="235"/>
      <c r="H187" s="499" t="s">
        <v>648</v>
      </c>
      <c r="I187" s="499"/>
      <c r="J187" s="500">
        <f>SUM(E188:F188,J186)</f>
        <v>1232470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10120</v>
      </c>
      <c r="F188" s="500"/>
      <c r="G188" s="235"/>
      <c r="H188" s="235"/>
      <c r="I188" s="232"/>
      <c r="J188" s="501" t="str">
        <f>IF(J203=F203,"",ROUND((J203/F203-1)*100,2)&amp;"% ↑")</f>
        <v>0.83%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386</v>
      </c>
      <c r="G202" s="483"/>
      <c r="H202" s="484">
        <f>MAX(E97:K97,E125:K125)</f>
        <v>339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1222350</v>
      </c>
      <c r="G203" s="483"/>
      <c r="H203" s="484">
        <f>E188</f>
        <v>10120</v>
      </c>
      <c r="I203" s="484"/>
      <c r="J203" s="486">
        <f>SUM(F203:I203)</f>
        <v>1232470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23" priority="10" stopIfTrue="1">
      <formula>OR(#REF!="",NOT(ISNUMBER(#REF!)),#REF!&lt;=0)</formula>
    </cfRule>
  </conditionalFormatting>
  <conditionalFormatting sqref="C233">
    <cfRule type="expression" dxfId="22" priority="6" stopIfTrue="1">
      <formula>COUNT(C224:C232)&lt;=0</formula>
    </cfRule>
  </conditionalFormatting>
  <conditionalFormatting sqref="C248">
    <cfRule type="expression" dxfId="21" priority="1" stopIfTrue="1">
      <formula>COUNT(C236:C247)&lt;=0</formula>
    </cfRule>
  </conditionalFormatting>
  <conditionalFormatting sqref="C288:I288">
    <cfRule type="expression" dxfId="20" priority="9" stopIfTrue="1">
      <formula>SUM(G267:I267)&lt;=0</formula>
    </cfRule>
  </conditionalFormatting>
  <conditionalFormatting sqref="C72:K97 C100:K125 C131:K156 C159:K184">
    <cfRule type="expression" dxfId="19" priority="7" stopIfTrue="1">
      <formula>OR(C$71="",$C72="")</formula>
    </cfRule>
  </conditionalFormatting>
  <conditionalFormatting sqref="C254:K262">
    <cfRule type="expression" dxfId="18" priority="4" stopIfTrue="1">
      <formula>$C254=""</formula>
    </cfRule>
  </conditionalFormatting>
  <conditionalFormatting sqref="C263:K263">
    <cfRule type="expression" dxfId="17" priority="8" stopIfTrue="1">
      <formula>SUM($F$252:$I$252)&lt;=0</formula>
    </cfRule>
  </conditionalFormatting>
  <conditionalFormatting sqref="C269:K287">
    <cfRule type="expression" dxfId="16" priority="3" stopIfTrue="1">
      <formula>$C269=""</formula>
    </cfRule>
  </conditionalFormatting>
  <conditionalFormatting sqref="D224:I232 D236:I247">
    <cfRule type="expression" dxfId="15" priority="5" stopIfTrue="1">
      <formula>OR($D224="",$I224="")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69:K287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520" t="str">
        <f>REF_PRETEXT&amp;REF_TICKER_INC&amp;"-"&amp;REF_INC</f>
        <v>Reference No.: SSR/EHS/F/24-00-0001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522" t="s">
        <v>661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SSR/EHS/F/24-00-0001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94" t="str">
        <f>DATE_RANGE &amp; "  (" &amp; TEXT(WEEK_START,WEEK_FULL_FMT) &amp; "-" &amp; TEXT(WEEK_END,WEEK_FULL_FMT) &amp; ")"</f>
        <v>February 28-March 6, 2022  (Monday-Sunday)</v>
      </c>
      <c r="E63" s="594"/>
      <c r="F63" s="594"/>
      <c r="G63" s="594"/>
      <c r="H63" s="594"/>
      <c r="I63" s="594"/>
      <c r="J63" s="594"/>
      <c r="K63" s="594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95" t="s">
        <v>578</v>
      </c>
      <c r="E65" s="595"/>
      <c r="F65" s="595"/>
      <c r="G65" s="595"/>
      <c r="H65" s="595"/>
      <c r="I65" s="595"/>
      <c r="J65" s="595"/>
      <c r="K65" s="595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95" t="s">
        <v>577</v>
      </c>
      <c r="E66" s="595"/>
      <c r="F66" s="595"/>
      <c r="G66" s="595"/>
      <c r="H66" s="595"/>
      <c r="I66" s="595"/>
      <c r="J66" s="595"/>
      <c r="K66" s="595"/>
      <c r="L66" s="243"/>
      <c r="M66" s="235"/>
      <c r="N66" s="235"/>
      <c r="O66" s="247"/>
      <c r="P66" s="511" t="s">
        <v>570</v>
      </c>
      <c r="Q66" s="51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567</v>
      </c>
      <c r="D82" s="51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535</v>
      </c>
      <c r="D83" s="51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253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534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289</v>
      </c>
      <c r="D86" s="51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536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531</v>
      </c>
      <c r="D88" s="51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224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391</v>
      </c>
      <c r="D90" s="51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613</v>
      </c>
      <c r="D91" s="51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GERON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LITAN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MSJR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MULTI LINE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PRIME POWER ENERGIE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REB TRADE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SISCOR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SPECSERVE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WELTANCHAUNG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GERON</v>
      </c>
      <c r="D130" s="50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LITAN</v>
      </c>
      <c r="D131" s="50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MSJR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MULTI LINE</v>
      </c>
      <c r="D133" s="50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PRIME POWER ENERGIE</v>
      </c>
      <c r="D135" s="50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REB TRADE</v>
      </c>
      <c r="D136" s="50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SISCOR</v>
      </c>
      <c r="D137" s="50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SPECSERVE</v>
      </c>
      <c r="D138" s="50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WELTANCHAUNG</v>
      </c>
      <c r="D139" s="50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AC TECH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AGCHEM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ARLO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CYPRESS</v>
      </c>
      <c r="D151" s="50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EXCELCON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GERON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LITAN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MSJR</v>
      </c>
      <c r="D155" s="50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MULTI LINE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NEWCORE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PRIME POWER ENERGIE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 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SISCOR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SPECSERVE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WELTANCHAUNG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0</v>
      </c>
      <c r="F165" s="505"/>
      <c r="G165" s="235"/>
      <c r="H165" s="499" t="s">
        <v>647</v>
      </c>
      <c r="I165" s="499"/>
      <c r="J165" s="500">
        <f>R67</f>
        <v>0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0</v>
      </c>
      <c r="F166" s="505"/>
      <c r="G166" s="235"/>
      <c r="H166" s="499" t="s">
        <v>648</v>
      </c>
      <c r="I166" s="499"/>
      <c r="J166" s="500">
        <f>SUM(E167:F168,J165)</f>
        <v>0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0</v>
      </c>
      <c r="F167" s="500"/>
      <c r="G167" s="235"/>
      <c r="H167" s="235"/>
      <c r="I167" s="232"/>
      <c r="J167" s="501" t="str">
        <f>IF(J182=F182,"",ROUND((J182/F182-1)*100,2)&amp;"% ↑")</f>
        <v/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0</v>
      </c>
      <c r="G181" s="483"/>
      <c r="H181" s="484">
        <f>MAX(E92:K92,E115:K115)</f>
        <v>0</v>
      </c>
      <c r="I181" s="484"/>
      <c r="J181" s="596">
        <f>MAX(F181,H181,T66)</f>
        <v>0</v>
      </c>
      <c r="K181" s="596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0</v>
      </c>
      <c r="G182" s="483"/>
      <c r="H182" s="484">
        <f>E167</f>
        <v>0</v>
      </c>
      <c r="I182" s="484"/>
      <c r="J182" s="597">
        <f>SUM(F182:I182)</f>
        <v>0</v>
      </c>
      <c r="K182" s="597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31"/>
      <c r="B1" s="531"/>
      <c r="C1" s="531"/>
      <c r="D1" s="531"/>
      <c r="E1" s="531"/>
      <c r="F1" s="531"/>
      <c r="G1" s="531"/>
      <c r="H1" s="531"/>
      <c r="I1" s="531"/>
      <c r="J1" s="531"/>
      <c r="K1" s="531"/>
      <c r="L1" s="531"/>
      <c r="M1" s="531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1</v>
      </c>
      <c r="Y1" s="159">
        <f ca="1">RAND()</f>
        <v>0.99993054307589369</v>
      </c>
      <c r="Z1" s="159" t="s">
        <v>141</v>
      </c>
      <c r="AA1" s="50">
        <v>228</v>
      </c>
    </row>
    <row r="2" spans="1:27" s="159" customFormat="1" x14ac:dyDescent="0.25">
      <c r="A2" s="531"/>
      <c r="B2" s="531"/>
      <c r="C2" s="531"/>
      <c r="D2" s="531"/>
      <c r="E2" s="531"/>
      <c r="F2" s="531"/>
      <c r="G2" s="531"/>
      <c r="H2" s="531"/>
      <c r="I2" s="531"/>
      <c r="J2" s="531"/>
      <c r="K2" s="531"/>
      <c r="L2" s="531"/>
      <c r="M2" s="531"/>
      <c r="O2" s="201"/>
      <c r="P2" s="200"/>
      <c r="X2" s="159">
        <f t="shared" ref="X2:X7" ca="1" si="1">RANK($Y2, $Y$1:$Y$7)</f>
        <v>6</v>
      </c>
      <c r="Y2" s="159">
        <f t="shared" ref="Y2:Y7" ca="1" si="2">RAND()</f>
        <v>0.30206041732529831</v>
      </c>
      <c r="Z2" s="159" t="s">
        <v>408</v>
      </c>
    </row>
    <row r="3" spans="1:27" s="159" customFormat="1" x14ac:dyDescent="0.25">
      <c r="A3" s="531"/>
      <c r="B3" s="531"/>
      <c r="C3" s="531"/>
      <c r="D3" s="531"/>
      <c r="E3" s="531"/>
      <c r="F3" s="531"/>
      <c r="G3" s="531"/>
      <c r="H3" s="531"/>
      <c r="I3" s="531"/>
      <c r="J3" s="531"/>
      <c r="K3" s="531"/>
      <c r="L3" s="531"/>
      <c r="M3" s="531"/>
      <c r="O3" s="598" t="s">
        <v>569</v>
      </c>
      <c r="P3" s="598"/>
      <c r="X3" s="159">
        <f t="shared" ca="1" si="1"/>
        <v>7</v>
      </c>
      <c r="Y3" s="159">
        <f t="shared" ca="1" si="2"/>
        <v>1.1752285718124478E-2</v>
      </c>
      <c r="Z3" s="159" t="s">
        <v>193</v>
      </c>
    </row>
    <row r="4" spans="1:27" s="159" customFormat="1" ht="23.25" customHeight="1" x14ac:dyDescent="0.25">
      <c r="A4" s="531"/>
      <c r="B4" s="531"/>
      <c r="C4" s="531"/>
      <c r="D4" s="531"/>
      <c r="E4" s="531"/>
      <c r="F4" s="531"/>
      <c r="G4" s="531"/>
      <c r="H4" s="531"/>
      <c r="I4" s="531"/>
      <c r="J4" s="531"/>
      <c r="K4" s="531"/>
      <c r="L4" s="531"/>
      <c r="M4" s="531"/>
      <c r="O4" s="533">
        <v>45670</v>
      </c>
      <c r="P4" s="533"/>
      <c r="X4" s="159">
        <f t="shared" ca="1" si="1"/>
        <v>3</v>
      </c>
      <c r="Y4" s="159">
        <f t="shared" ca="1" si="2"/>
        <v>0.86097611392216389</v>
      </c>
      <c r="Z4" s="159" t="s">
        <v>405</v>
      </c>
    </row>
    <row r="5" spans="1:27" s="159" customFormat="1" ht="20.25" customHeight="1" x14ac:dyDescent="0.25">
      <c r="A5" s="534" t="s">
        <v>44</v>
      </c>
      <c r="B5" s="534"/>
      <c r="C5" s="534"/>
      <c r="D5" s="534"/>
      <c r="E5" s="534"/>
      <c r="F5" s="534"/>
      <c r="G5" s="534"/>
      <c r="H5" s="534"/>
      <c r="I5" s="534"/>
      <c r="J5" s="534"/>
      <c r="K5" s="534"/>
      <c r="L5" s="534"/>
      <c r="M5" s="205"/>
      <c r="N5" s="200"/>
      <c r="O5" s="600" t="s">
        <v>547</v>
      </c>
      <c r="P5" s="600"/>
      <c r="Q5" s="200"/>
      <c r="R5" s="200"/>
      <c r="S5" s="200"/>
      <c r="T5" s="200"/>
      <c r="X5" s="159">
        <f t="shared" ca="1" si="1"/>
        <v>2</v>
      </c>
      <c r="Y5" s="159">
        <f t="shared" ca="1" si="2"/>
        <v>0.92547700221201146</v>
      </c>
      <c r="Z5" s="159" t="s">
        <v>214</v>
      </c>
    </row>
    <row r="6" spans="1:27" s="159" customFormat="1" ht="9.75" customHeight="1" x14ac:dyDescent="0.25">
      <c r="A6" s="534"/>
      <c r="B6" s="534"/>
      <c r="C6" s="534"/>
      <c r="D6" s="534"/>
      <c r="E6" s="534"/>
      <c r="F6" s="534"/>
      <c r="G6" s="534"/>
      <c r="H6" s="534"/>
      <c r="I6" s="534"/>
      <c r="J6" s="534"/>
      <c r="K6" s="534"/>
      <c r="L6" s="534"/>
      <c r="M6" s="205"/>
      <c r="O6" s="601"/>
      <c r="P6" s="601"/>
      <c r="X6" s="159">
        <f t="shared" ca="1" si="1"/>
        <v>5</v>
      </c>
      <c r="Y6" s="159">
        <f t="shared" ca="1" si="2"/>
        <v>0.34401943218953979</v>
      </c>
      <c r="Z6" s="159" t="s">
        <v>292</v>
      </c>
    </row>
    <row r="7" spans="1:27" s="160" customFormat="1" ht="23.25" customHeight="1" x14ac:dyDescent="0.25">
      <c r="A7" s="535" t="s">
        <v>568</v>
      </c>
      <c r="B7" s="535"/>
      <c r="C7" s="535"/>
      <c r="D7" s="535"/>
      <c r="E7" s="535"/>
      <c r="F7" s="535"/>
      <c r="G7" s="535"/>
      <c r="H7" s="535"/>
      <c r="I7" s="535"/>
      <c r="J7" s="535"/>
      <c r="K7" s="535"/>
      <c r="L7" s="535"/>
      <c r="M7" s="206"/>
      <c r="O7" s="599">
        <v>757006</v>
      </c>
      <c r="P7" s="599"/>
      <c r="X7" s="160">
        <f t="shared" ca="1" si="1"/>
        <v>4</v>
      </c>
      <c r="Y7" s="160">
        <f t="shared" ca="1" si="2"/>
        <v>0.50250645155392815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36" t="s">
        <v>45</v>
      </c>
      <c r="B9" s="536"/>
      <c r="C9" s="536"/>
      <c r="D9" s="221" t="s">
        <v>541</v>
      </c>
      <c r="E9" s="161"/>
      <c r="F9" s="162"/>
      <c r="G9" s="162"/>
      <c r="I9" s="163"/>
      <c r="J9" s="163"/>
      <c r="K9" s="163"/>
      <c r="L9" s="163"/>
      <c r="O9" s="603" t="s">
        <v>570</v>
      </c>
      <c r="P9" s="603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599">
        <v>238</v>
      </c>
      <c r="P10" s="599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602"/>
      <c r="P11" s="602"/>
    </row>
    <row r="12" spans="1:27" ht="17.25" customHeight="1" x14ac:dyDescent="0.25">
      <c r="B12" s="432"/>
      <c r="C12" s="432"/>
      <c r="D12" s="432"/>
      <c r="E12" s="432"/>
      <c r="F12" s="432"/>
      <c r="G12" s="432"/>
      <c r="H12" s="432"/>
      <c r="I12" s="432"/>
      <c r="J12" s="432"/>
      <c r="K12" s="432"/>
      <c r="L12" s="432"/>
      <c r="N12" s="166" t="s">
        <v>12</v>
      </c>
      <c r="O12" s="159"/>
      <c r="P12" s="159"/>
    </row>
    <row r="13" spans="1:27" ht="17.25" customHeight="1" x14ac:dyDescent="0.25">
      <c r="B13" s="432" t="s">
        <v>558</v>
      </c>
      <c r="C13" s="432"/>
      <c r="D13" s="432"/>
      <c r="E13" s="432"/>
      <c r="F13" s="432"/>
      <c r="G13" s="432"/>
      <c r="H13" s="432"/>
      <c r="I13" s="432"/>
      <c r="J13" s="432"/>
      <c r="K13" s="432"/>
      <c r="L13" s="43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37" t="s">
        <v>2</v>
      </c>
      <c r="D15" s="538" t="s">
        <v>544</v>
      </c>
      <c r="E15" s="53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537"/>
      <c r="D16" s="377" t="s">
        <v>1</v>
      </c>
      <c r="E16" s="37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40" t="s">
        <v>11</v>
      </c>
      <c r="E17" s="54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40" t="s">
        <v>527</v>
      </c>
      <c r="E18" s="54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540" t="s">
        <v>528</v>
      </c>
      <c r="E19" s="54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540" t="s">
        <v>529</v>
      </c>
      <c r="E20" s="54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40" t="s">
        <v>530</v>
      </c>
      <c r="E21" s="54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540" t="s">
        <v>189</v>
      </c>
      <c r="E22" s="54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540" t="s">
        <v>203</v>
      </c>
      <c r="E23" s="54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540" t="s">
        <v>531</v>
      </c>
      <c r="E24" s="54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540" t="s">
        <v>289</v>
      </c>
      <c r="E25" s="54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540" t="s">
        <v>391</v>
      </c>
      <c r="E26" s="54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540" t="s">
        <v>532</v>
      </c>
      <c r="E27" s="54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540" t="s">
        <v>533</v>
      </c>
      <c r="E28" s="54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540" t="s">
        <v>224</v>
      </c>
      <c r="E29" s="54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540" t="s">
        <v>420</v>
      </c>
      <c r="E30" s="54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540" t="s">
        <v>253</v>
      </c>
      <c r="E31" s="54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540" t="s">
        <v>566</v>
      </c>
      <c r="E32" s="54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540" t="s">
        <v>535</v>
      </c>
      <c r="E33" s="54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540" t="s">
        <v>536</v>
      </c>
      <c r="E34" s="54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540" t="s">
        <v>567</v>
      </c>
      <c r="E35" s="54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540"/>
      <c r="E36" s="54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42" t="s">
        <v>14</v>
      </c>
      <c r="D37" s="542"/>
      <c r="E37" s="54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543"/>
      <c r="E38" s="54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37" t="str">
        <f>C15</f>
        <v>No.</v>
      </c>
      <c r="D40" s="538" t="str">
        <f>D15</f>
        <v>(8AM-5PM)</v>
      </c>
      <c r="E40" s="53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537"/>
      <c r="D41" s="377" t="str">
        <f>D16</f>
        <v>Date</v>
      </c>
      <c r="E41" s="37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540" t="str">
        <f t="shared" ref="D42:D61" si="10">IF(D17="","",UPPER(D17))</f>
        <v>STAFF</v>
      </c>
      <c r="E42" s="54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540" t="str">
        <f t="shared" si="10"/>
        <v>SECURITY GUARD</v>
      </c>
      <c r="E43" s="54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540" t="str">
        <f t="shared" si="10"/>
        <v>ELECTRICIAN</v>
      </c>
      <c r="E44" s="54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540" t="str">
        <f t="shared" si="10"/>
        <v>ADMIN</v>
      </c>
      <c r="E45" s="54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540" t="str">
        <f t="shared" si="10"/>
        <v>WELTANCHANG</v>
      </c>
      <c r="E46" s="54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540" t="str">
        <f t="shared" si="10"/>
        <v>AC TECH</v>
      </c>
      <c r="E47" s="54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540" t="str">
        <f t="shared" si="10"/>
        <v>EXCELCON</v>
      </c>
      <c r="E48" s="54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540" t="str">
        <f t="shared" si="10"/>
        <v>REB TRADE</v>
      </c>
      <c r="E49" s="54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540" t="str">
        <f t="shared" si="10"/>
        <v>NEWCORE</v>
      </c>
      <c r="E50" s="54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540" t="str">
        <f t="shared" si="10"/>
        <v>SPECSERVE</v>
      </c>
      <c r="E51" s="54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540" t="str">
        <f t="shared" si="10"/>
        <v>AGCHEM</v>
      </c>
      <c r="E52" s="54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540" t="str">
        <f t="shared" si="10"/>
        <v>CYPRESS</v>
      </c>
      <c r="E53" s="54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540" t="str">
        <f t="shared" si="10"/>
        <v>SISCOR</v>
      </c>
      <c r="E54" s="54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540" t="str">
        <f t="shared" si="10"/>
        <v>ARLO</v>
      </c>
      <c r="E55" s="54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540" t="str">
        <f t="shared" si="10"/>
        <v>MSJR</v>
      </c>
      <c r="E56" s="54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540" t="str">
        <f t="shared" si="10"/>
        <v>MULTI-LINE</v>
      </c>
      <c r="E57" s="54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540" t="str">
        <f t="shared" si="10"/>
        <v>LITAN</v>
      </c>
      <c r="E58" s="54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540" t="str">
        <f t="shared" si="10"/>
        <v>PRIME POWER ENERGIE</v>
      </c>
      <c r="E59" s="54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540" t="str">
        <f t="shared" si="10"/>
        <v>GERON</v>
      </c>
      <c r="E60" s="54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540" t="str">
        <f t="shared" si="10"/>
        <v/>
      </c>
      <c r="E61" s="54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77" t="s">
        <v>562</v>
      </c>
      <c r="D62" s="378"/>
      <c r="E62" s="37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43"/>
      <c r="E64" s="54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2" t="s">
        <v>559</v>
      </c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37" t="s">
        <v>2</v>
      </c>
      <c r="D68" s="538" t="s">
        <v>73</v>
      </c>
      <c r="E68" s="53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537"/>
      <c r="D69" s="377" t="s">
        <v>1</v>
      </c>
      <c r="E69" s="37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40" t="str">
        <f t="shared" ref="D70:D89" si="17">IF(D17="","",UPPER(D17))</f>
        <v>STAFF</v>
      </c>
      <c r="E70" s="54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540" t="str">
        <f t="shared" si="17"/>
        <v>SECURITY GUARD</v>
      </c>
      <c r="E71" s="54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540" t="str">
        <f t="shared" si="17"/>
        <v>ELECTRICIAN</v>
      </c>
      <c r="E72" s="54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540" t="str">
        <f t="shared" si="17"/>
        <v>ADMIN</v>
      </c>
      <c r="E73" s="54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540" t="str">
        <f t="shared" si="17"/>
        <v>WELTANCHANG</v>
      </c>
      <c r="E74" s="54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540" t="str">
        <f t="shared" si="17"/>
        <v>AC TECH</v>
      </c>
      <c r="E75" s="54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540" t="str">
        <f t="shared" si="17"/>
        <v>EXCELCON</v>
      </c>
      <c r="E76" s="54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540" t="str">
        <f t="shared" si="17"/>
        <v>REB TRADE</v>
      </c>
      <c r="E77" s="54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540" t="str">
        <f t="shared" si="17"/>
        <v>NEWCORE</v>
      </c>
      <c r="E78" s="54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540" t="str">
        <f t="shared" si="17"/>
        <v>SPECSERVE</v>
      </c>
      <c r="E79" s="54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540" t="str">
        <f t="shared" si="17"/>
        <v>AGCHEM</v>
      </c>
      <c r="E80" s="54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540" t="str">
        <f t="shared" si="17"/>
        <v>CYPRESS</v>
      </c>
      <c r="E81" s="54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540" t="str">
        <f t="shared" si="17"/>
        <v>SISCOR</v>
      </c>
      <c r="E82" s="54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540" t="str">
        <f t="shared" si="17"/>
        <v>ARLO</v>
      </c>
      <c r="E83" s="54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540" t="str">
        <f t="shared" si="17"/>
        <v>MSJR</v>
      </c>
      <c r="E84" s="54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540" t="str">
        <f t="shared" si="17"/>
        <v>MULTI-LINE</v>
      </c>
      <c r="E85" s="54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540" t="str">
        <f t="shared" si="17"/>
        <v>LITAN</v>
      </c>
      <c r="E86" s="54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540" t="str">
        <f t="shared" si="17"/>
        <v>PRIME POWER ENERGIE</v>
      </c>
      <c r="E87" s="54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540" t="str">
        <f t="shared" si="17"/>
        <v>GERON</v>
      </c>
      <c r="E88" s="54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540" t="str">
        <f t="shared" si="17"/>
        <v/>
      </c>
      <c r="E89" s="54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42" t="s">
        <v>575</v>
      </c>
      <c r="D90" s="542"/>
      <c r="E90" s="54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37" t="str">
        <f>C68</f>
        <v>No.</v>
      </c>
      <c r="D93" s="538" t="str">
        <f>D68</f>
        <v xml:space="preserve"> (6PM - 10PM)</v>
      </c>
      <c r="E93" s="53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537"/>
      <c r="D94" s="377" t="str">
        <f>D69</f>
        <v>Date</v>
      </c>
      <c r="E94" s="37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40" t="str">
        <f t="shared" ref="D95:D114" si="22">IF(D17="","",UPPER(D17))</f>
        <v>STAFF</v>
      </c>
      <c r="E95" s="54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540" t="str">
        <f t="shared" si="22"/>
        <v>SECURITY GUARD</v>
      </c>
      <c r="E96" s="54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540" t="str">
        <f t="shared" si="22"/>
        <v>ELECTRICIAN</v>
      </c>
      <c r="E97" s="54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540" t="str">
        <f t="shared" si="22"/>
        <v>ADMIN</v>
      </c>
      <c r="E98" s="54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540" t="str">
        <f t="shared" si="22"/>
        <v>WELTANCHANG</v>
      </c>
      <c r="E99" s="54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40" t="str">
        <f t="shared" si="22"/>
        <v>AC TECH</v>
      </c>
      <c r="E100" s="54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540" t="str">
        <f t="shared" si="22"/>
        <v>EXCELCON</v>
      </c>
      <c r="E101" s="54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540" t="str">
        <f t="shared" si="22"/>
        <v>REB TRADE</v>
      </c>
      <c r="E102" s="54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540" t="str">
        <f t="shared" si="22"/>
        <v>NEWCORE</v>
      </c>
      <c r="E103" s="54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540" t="str">
        <f t="shared" si="22"/>
        <v>SPECSERVE</v>
      </c>
      <c r="E104" s="54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540" t="str">
        <f t="shared" si="22"/>
        <v>AGCHEM</v>
      </c>
      <c r="E105" s="54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540" t="str">
        <f t="shared" si="22"/>
        <v>CYPRESS</v>
      </c>
      <c r="E106" s="54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540" t="str">
        <f t="shared" si="22"/>
        <v>SISCOR</v>
      </c>
      <c r="E107" s="54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540" t="str">
        <f t="shared" si="22"/>
        <v>ARLO</v>
      </c>
      <c r="E108" s="54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540" t="str">
        <f t="shared" si="22"/>
        <v>MSJR</v>
      </c>
      <c r="E109" s="54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540" t="str">
        <f t="shared" si="22"/>
        <v>MULTI-LINE</v>
      </c>
      <c r="E110" s="54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540" t="str">
        <f t="shared" si="22"/>
        <v>LITAN</v>
      </c>
      <c r="E111" s="54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540" t="str">
        <f t="shared" si="22"/>
        <v>PRIME POWER ENERGIE</v>
      </c>
      <c r="E112" s="54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540" t="str">
        <f t="shared" si="22"/>
        <v>GERON</v>
      </c>
      <c r="E113" s="54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540" t="str">
        <f t="shared" si="22"/>
        <v/>
      </c>
      <c r="E114" s="54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377" t="s">
        <v>574</v>
      </c>
      <c r="D115" s="378"/>
      <c r="E115" s="37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53" t="s">
        <v>572</v>
      </c>
      <c r="D118" s="354"/>
      <c r="E118" s="355"/>
      <c r="F118" s="544">
        <f>SUM(F62:L62)</f>
        <v>3656</v>
      </c>
      <c r="G118" s="54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53" t="s">
        <v>573</v>
      </c>
      <c r="D119" s="354"/>
      <c r="E119" s="355"/>
      <c r="F119" s="544">
        <f>SUM(F115:L115)</f>
        <v>286</v>
      </c>
      <c r="G119" s="54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53" t="s">
        <v>571</v>
      </c>
      <c r="D120" s="354"/>
      <c r="E120" s="355"/>
      <c r="F120" s="544">
        <f>SUM(F118:G119)</f>
        <v>3942</v>
      </c>
      <c r="G120" s="54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546"/>
      <c r="D121" s="546"/>
      <c r="E121" s="546"/>
      <c r="F121" s="547"/>
      <c r="G121" s="54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432" t="str">
        <f>IF(7-COUNTIF(F16:L16,"")&lt;=0,"","III. STATISTIC REPORT AS OF:  "&amp;UPPER(TEXT(LOOKUP(2,1/($F$16:$L$16&lt;&gt;""),$F$16:$L$16),"MMM D, YYYY")))</f>
        <v>III. STATISTIC REPORT AS OF:  JAN 19, 2025</v>
      </c>
      <c r="C123" s="432"/>
      <c r="D123" s="432"/>
      <c r="E123" s="432"/>
      <c r="F123" s="432"/>
      <c r="G123" s="432"/>
      <c r="H123" s="432"/>
      <c r="I123" s="432"/>
      <c r="J123" s="432"/>
      <c r="K123" s="432"/>
      <c r="L123" s="43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365" t="s">
        <v>15</v>
      </c>
      <c r="E125" s="548"/>
      <c r="F125" s="548"/>
      <c r="G125" s="549"/>
      <c r="H125" s="553" t="s">
        <v>16</v>
      </c>
      <c r="I125" s="553"/>
      <c r="J125" s="554" t="s">
        <v>17</v>
      </c>
      <c r="K125" s="553" t="s">
        <v>18</v>
      </c>
      <c r="L125" s="553"/>
    </row>
    <row r="126" spans="2:16" s="50" customFormat="1" ht="16.5" x14ac:dyDescent="0.25">
      <c r="B126" s="170"/>
      <c r="C126" s="219"/>
      <c r="D126" s="550"/>
      <c r="E126" s="551"/>
      <c r="F126" s="551"/>
      <c r="G126" s="552"/>
      <c r="H126" s="553"/>
      <c r="I126" s="553"/>
      <c r="J126" s="554"/>
      <c r="K126" s="553"/>
      <c r="L126" s="553"/>
    </row>
    <row r="127" spans="2:16" s="50" customFormat="1" ht="3.75" customHeight="1" x14ac:dyDescent="0.25">
      <c r="B127" s="170"/>
      <c r="C127" s="219"/>
      <c r="D127" s="377"/>
      <c r="E127" s="378"/>
      <c r="F127" s="378"/>
      <c r="G127" s="379"/>
      <c r="H127" s="441"/>
      <c r="I127" s="442"/>
      <c r="J127" s="168"/>
      <c r="K127" s="441"/>
      <c r="L127" s="44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354" t="s">
        <v>19</v>
      </c>
      <c r="F128" s="354"/>
      <c r="G128" s="355"/>
      <c r="H128" s="555">
        <v>0</v>
      </c>
      <c r="I128" s="556"/>
      <c r="J128" s="212">
        <v>0</v>
      </c>
      <c r="K128" s="555">
        <f>J128+REF!D1</f>
        <v>0</v>
      </c>
      <c r="L128" s="55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354" t="s">
        <v>20</v>
      </c>
      <c r="F129" s="354"/>
      <c r="G129" s="355"/>
      <c r="H129" s="555">
        <v>0</v>
      </c>
      <c r="I129" s="556"/>
      <c r="J129" s="212">
        <v>0</v>
      </c>
      <c r="K129" s="555">
        <f>J129+REF!D2</f>
        <v>0</v>
      </c>
      <c r="L129" s="55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354" t="s">
        <v>21</v>
      </c>
      <c r="F130" s="354"/>
      <c r="G130" s="355"/>
      <c r="H130" s="555">
        <v>0</v>
      </c>
      <c r="I130" s="556"/>
      <c r="J130" s="212">
        <v>0</v>
      </c>
      <c r="K130" s="555">
        <f>J130+REF!D3</f>
        <v>0</v>
      </c>
      <c r="L130" s="556"/>
    </row>
    <row r="131" spans="2:12" s="50" customFormat="1" ht="16.5" x14ac:dyDescent="0.25">
      <c r="B131" s="170"/>
      <c r="C131" s="219"/>
      <c r="D131" s="216" t="s">
        <v>537</v>
      </c>
      <c r="E131" s="557" t="s">
        <v>23</v>
      </c>
      <c r="F131" s="557"/>
      <c r="G131" s="558"/>
      <c r="H131" s="559">
        <v>0</v>
      </c>
      <c r="I131" s="556"/>
      <c r="J131" s="212">
        <v>0</v>
      </c>
      <c r="K131" s="555">
        <f>J131+REF!D4</f>
        <v>0</v>
      </c>
      <c r="L131" s="556"/>
    </row>
    <row r="132" spans="2:12" s="50" customFormat="1" ht="16.5" x14ac:dyDescent="0.25">
      <c r="B132" s="170"/>
      <c r="C132" s="219"/>
      <c r="D132" s="216" t="s">
        <v>538</v>
      </c>
      <c r="E132" s="557" t="s">
        <v>25</v>
      </c>
      <c r="F132" s="557"/>
      <c r="G132" s="558"/>
      <c r="H132" s="555">
        <v>0</v>
      </c>
      <c r="I132" s="556"/>
      <c r="J132" s="212">
        <v>0</v>
      </c>
      <c r="K132" s="555">
        <f>J132+REF!D5</f>
        <v>0</v>
      </c>
      <c r="L132" s="556"/>
    </row>
    <row r="133" spans="2:12" s="50" customFormat="1" ht="16.5" x14ac:dyDescent="0.25">
      <c r="B133" s="170"/>
      <c r="C133" s="219"/>
      <c r="D133" s="216" t="s">
        <v>539</v>
      </c>
      <c r="E133" s="557" t="s">
        <v>27</v>
      </c>
      <c r="F133" s="557"/>
      <c r="G133" s="558"/>
      <c r="H133" s="555">
        <v>0</v>
      </c>
      <c r="I133" s="556"/>
      <c r="J133" s="212">
        <v>0</v>
      </c>
      <c r="K133" s="555">
        <f>J133+REF!D6</f>
        <v>0</v>
      </c>
      <c r="L133" s="55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354" t="s">
        <v>28</v>
      </c>
      <c r="F134" s="354"/>
      <c r="G134" s="355"/>
      <c r="H134" s="555">
        <v>0</v>
      </c>
      <c r="I134" s="556"/>
      <c r="J134" s="212">
        <v>0</v>
      </c>
      <c r="K134" s="555">
        <f>J134+REF!D7</f>
        <v>0</v>
      </c>
      <c r="L134" s="55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354" t="s">
        <v>29</v>
      </c>
      <c r="F135" s="354"/>
      <c r="G135" s="355"/>
      <c r="H135" s="555">
        <v>0</v>
      </c>
      <c r="I135" s="556"/>
      <c r="J135" s="212">
        <v>0</v>
      </c>
      <c r="K135" s="555">
        <f>J135+REF!D8</f>
        <v>0</v>
      </c>
      <c r="L135" s="55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354" t="s">
        <v>30</v>
      </c>
      <c r="F136" s="354"/>
      <c r="G136" s="355"/>
      <c r="H136" s="563">
        <v>236</v>
      </c>
      <c r="I136" s="564"/>
      <c r="J136" s="174">
        <f>MAX(F37:L37,F90:L90)</f>
        <v>237</v>
      </c>
      <c r="K136" s="565">
        <f>MAX(H136,J136,$O$10)</f>
        <v>238</v>
      </c>
      <c r="L136" s="56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354" t="s">
        <v>546</v>
      </c>
      <c r="F137" s="354"/>
      <c r="G137" s="355"/>
      <c r="H137" s="563">
        <f>O7</f>
        <v>757006</v>
      </c>
      <c r="I137" s="564"/>
      <c r="J137" s="213">
        <f>SUM(F120)</f>
        <v>3942</v>
      </c>
      <c r="K137" s="571">
        <f>H137+J137</f>
        <v>760948</v>
      </c>
      <c r="L137" s="57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572" t="str">
        <f>IF($K$137=$H$137,"",ROUND(($K$137/$H$137-1)*100,2)&amp;"% ↑")</f>
        <v>0.52% ↑</v>
      </c>
      <c r="L138" s="57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573" t="s">
        <v>55</v>
      </c>
      <c r="C151" s="573"/>
      <c r="D151" s="573"/>
      <c r="E151" s="573"/>
      <c r="F151" s="57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562" t="s">
        <v>91</v>
      </c>
      <c r="D166" s="562"/>
      <c r="E166" s="562"/>
      <c r="F166" s="562"/>
      <c r="G166" s="562"/>
      <c r="H166" s="562"/>
      <c r="I166" s="562"/>
      <c r="J166" s="562"/>
      <c r="K166" s="56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377" t="s">
        <v>39</v>
      </c>
      <c r="D171" s="379"/>
      <c r="E171" s="190" t="s">
        <v>40</v>
      </c>
      <c r="F171" s="377" t="s">
        <v>64</v>
      </c>
      <c r="G171" s="379"/>
      <c r="H171" s="377" t="s">
        <v>0</v>
      </c>
      <c r="I171" s="379"/>
      <c r="J171" s="377" t="s">
        <v>42</v>
      </c>
      <c r="K171" s="379"/>
    </row>
    <row r="172" spans="2:12" s="50" customFormat="1" ht="14.25" customHeight="1" x14ac:dyDescent="0.25">
      <c r="B172" s="143"/>
      <c r="C172" s="567" t="s">
        <v>91</v>
      </c>
      <c r="D172" s="568"/>
      <c r="E172" s="191"/>
      <c r="F172" s="569"/>
      <c r="G172" s="570"/>
      <c r="H172" s="569"/>
      <c r="I172" s="570"/>
      <c r="J172" s="569"/>
      <c r="K172" s="57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543" t="s">
        <v>62</v>
      </c>
      <c r="D176" s="543"/>
      <c r="E176" s="543"/>
      <c r="F176" s="54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560" t="s">
        <v>99</v>
      </c>
      <c r="D178" s="560"/>
      <c r="E178" s="560"/>
      <c r="F178" s="56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561" t="s">
        <v>100</v>
      </c>
      <c r="D179" s="561"/>
      <c r="E179" s="561"/>
      <c r="F179" s="561"/>
      <c r="G179" s="561"/>
      <c r="H179" s="56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5</v>
      </c>
      <c r="B1">
        <f ca="1">RAND()</f>
        <v>0.13775857777149769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1</v>
      </c>
      <c r="B2">
        <f t="shared" ref="B2:B7" ca="1" si="1">RAND()</f>
        <v>0.97734732468211105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7</v>
      </c>
      <c r="B3">
        <f t="shared" ca="1" si="1"/>
        <v>1.6611763050573991E-2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3</v>
      </c>
      <c r="B4">
        <f t="shared" ca="1" si="1"/>
        <v>0.72237138216207808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6</v>
      </c>
      <c r="B5">
        <f t="shared" ca="1" si="1"/>
        <v>0.12729088665411792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4</v>
      </c>
      <c r="B6">
        <f t="shared" ca="1" si="1"/>
        <v>0.51970294740456047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2</v>
      </c>
      <c r="B7">
        <f t="shared" ca="1" si="1"/>
        <v>0.87663511048017417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135</vt:i4>
      </vt:variant>
      <vt:variant>
        <vt:lpstr>Named Ranges</vt:lpstr>
      </vt:variant>
      <vt:variant>
        <vt:i4>1302</vt:i4>
      </vt:variant>
    </vt:vector>
  </HeadingPairs>
  <TitlesOfParts>
    <vt:vector size="1437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14-July 20, 2025</vt:lpstr>
      <vt:lpstr>July 21-July 27, 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14-July 20, 2025'!CUR_YEAR</vt:lpstr>
      <vt:lpstr>'July 21-July 27, 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14-July 20, 2025'!DATE_RANGE</vt:lpstr>
      <vt:lpstr>'July 21-July 27, 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14-July 20, 2025'!DATE_RANGE_TABLE</vt:lpstr>
      <vt:lpstr>'July 21-July 27, 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14-July 20, 2025'!DAY_FMT</vt:lpstr>
      <vt:lpstr>'July 21-July 27, 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14-July 20, 2025'!END_YEAR</vt:lpstr>
      <vt:lpstr>'July 21-July 27, 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14-July 20, 2025'!FIRST_DAY</vt:lpstr>
      <vt:lpstr>'July 21-July 27, 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14-July 20, 2025'!FIRST_DAY_FALLBACK</vt:lpstr>
      <vt:lpstr>'July 21-July 27, 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14-July 20, 2025'!FULL_DATE_FMT</vt:lpstr>
      <vt:lpstr>'July 21-July 27, 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14-July 20, 2025'!LAST_SUN</vt:lpstr>
      <vt:lpstr>'July 21-July 27, 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14-July 20, 2025'!MONTH_FMT</vt:lpstr>
      <vt:lpstr>'July 21-July 27, 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14-July 20, 2025'!NO_MONTH_FMT</vt:lpstr>
      <vt:lpstr>'July 21-July 27, 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14-July 20, 2025'!NO_YR_FMT</vt:lpstr>
      <vt:lpstr>'July 21-July 27, 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14-July 20, 2025'!PADDING</vt:lpstr>
      <vt:lpstr>'July 21-July 27, 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14-July 20, 2025'!PADDING_FALLBACK</vt:lpstr>
      <vt:lpstr>'July 21-July 27, 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14-July 20, 2025'!PADDING_FORMAT</vt:lpstr>
      <vt:lpstr>'July 21-July 27, 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14-July 20, 2025'!Print_Area</vt:lpstr>
      <vt:lpstr>'July 21-July 27, 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14-July 20, 2025'!Print_Titles</vt:lpstr>
      <vt:lpstr>'July 21-July 27, 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14-July 20, 2025'!REF_ERRMSG</vt:lpstr>
      <vt:lpstr>'July 21-July 27, 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14-July 20, 2025'!REF_FALLBACK</vt:lpstr>
      <vt:lpstr>'July 21-July 27, 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14-July 20, 2025'!REF_INC</vt:lpstr>
      <vt:lpstr>'July 21-July 27, 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14-July 20, 2025'!REF_NUM_FULL</vt:lpstr>
      <vt:lpstr>'July 21-July 27, 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14-July 20, 2025'!REF_PRETEXT</vt:lpstr>
      <vt:lpstr>'July 21-July 27, 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14-July 20, 2025'!REF_RESOLVED</vt:lpstr>
      <vt:lpstr>'July 21-July 27, 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14-July 20, 2025'!REF_TICKER</vt:lpstr>
      <vt:lpstr>'July 21-July 27, 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14-July 20, 2025'!REF_TICKER_INC</vt:lpstr>
      <vt:lpstr>'July 21-July 27, 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14-July 20, 2025'!TICKER_PADDING</vt:lpstr>
      <vt:lpstr>'July 21-July 27, 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14-July 20, 2025'!TICKER_PADDING_FALLBACK</vt:lpstr>
      <vt:lpstr>'July 21-July 27, 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14-July 20, 2025'!TICKER_PADDING_FORMAT</vt:lpstr>
      <vt:lpstr>'July 21-July 27, 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14-July 20, 2025'!WEEK_CODE</vt:lpstr>
      <vt:lpstr>'July 21-July 27, 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14-July 20, 2025'!WEEK_END</vt:lpstr>
      <vt:lpstr>'July 21-July 27, 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14-July 20, 2025'!WEEK_FULL_FMT</vt:lpstr>
      <vt:lpstr>'July 21-July 27, 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14-July 20, 2025'!WEEK_NUM</vt:lpstr>
      <vt:lpstr>'July 21-July 27, 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14-July 20, 2025'!WEEK_START</vt:lpstr>
      <vt:lpstr>'July 21-July 27, 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14-July 20, 2025'!YEAR_FMT</vt:lpstr>
      <vt:lpstr>'July 21-July 27, 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14-July 20, 2025'!YEAR_SPACER</vt:lpstr>
      <vt:lpstr>'July 21-July 27, 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14-July 20, 2025'!YEARS</vt:lpstr>
      <vt:lpstr>'July 21-July 27, 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EDADES-018</dc:creator>
  <cp:lastModifiedBy>MasterZeeno</cp:lastModifiedBy>
  <cp:lastPrinted>2025-07-23T06:56:49Z</cp:lastPrinted>
  <dcterms:created xsi:type="dcterms:W3CDTF">2012-04-19T07:50:26Z</dcterms:created>
  <dcterms:modified xsi:type="dcterms:W3CDTF">2025-07-26T08:38:56Z</dcterms:modified>
</cp:coreProperties>
</file>