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mpound X\"/>
    </mc:Choice>
  </mc:AlternateContent>
  <bookViews>
    <workbookView xWindow="0" yWindow="0" windowWidth="16320" windowHeight="80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L23" i="1"/>
  <c r="L15" i="1"/>
  <c r="M15" i="1"/>
  <c r="N15" i="1"/>
  <c r="M6" i="1"/>
  <c r="M7" i="1"/>
  <c r="M8" i="1"/>
  <c r="M9" i="1"/>
  <c r="M19" i="1" s="1"/>
  <c r="M10" i="1"/>
  <c r="M11" i="1"/>
  <c r="M12" i="1"/>
  <c r="M13" i="1"/>
  <c r="M5" i="1"/>
  <c r="E19" i="1"/>
  <c r="E23" i="1"/>
  <c r="E21" i="1"/>
  <c r="E22" i="1" s="1"/>
  <c r="E24" i="1" s="1"/>
  <c r="E20" i="1"/>
  <c r="L6" i="1"/>
  <c r="L7" i="1"/>
  <c r="L8" i="1"/>
  <c r="L9" i="1"/>
  <c r="L10" i="1"/>
  <c r="L11" i="1"/>
  <c r="L12" i="1"/>
  <c r="L13" i="1"/>
  <c r="L5" i="1"/>
  <c r="L19" i="1" l="1"/>
  <c r="L20" i="1"/>
  <c r="L21" i="1"/>
  <c r="M20" i="1"/>
  <c r="M36" i="1"/>
  <c r="M21" i="1"/>
  <c r="M23" i="1"/>
  <c r="M22" i="1"/>
  <c r="N8" i="1"/>
  <c r="M99" i="1"/>
  <c r="M83" i="1"/>
  <c r="M67" i="1"/>
  <c r="M51" i="1"/>
  <c r="M43" i="1"/>
  <c r="N7" i="1"/>
  <c r="M98" i="1"/>
  <c r="M82" i="1"/>
  <c r="M66" i="1"/>
  <c r="M50" i="1"/>
  <c r="M34" i="1"/>
  <c r="N5" i="1"/>
  <c r="N6" i="1"/>
  <c r="M105" i="1"/>
  <c r="M97" i="1"/>
  <c r="M89" i="1"/>
  <c r="M81" i="1"/>
  <c r="M73" i="1"/>
  <c r="M65" i="1"/>
  <c r="M57" i="1"/>
  <c r="M49" i="1"/>
  <c r="M41" i="1"/>
  <c r="M33" i="1"/>
  <c r="N13" i="1"/>
  <c r="M32" i="1"/>
  <c r="M104" i="1"/>
  <c r="M96" i="1"/>
  <c r="M88" i="1"/>
  <c r="M80" i="1"/>
  <c r="M72" i="1"/>
  <c r="M64" i="1"/>
  <c r="M56" i="1"/>
  <c r="M48" i="1"/>
  <c r="M40" i="1"/>
  <c r="N12" i="1"/>
  <c r="M111" i="1"/>
  <c r="M103" i="1"/>
  <c r="M95" i="1"/>
  <c r="M87" i="1"/>
  <c r="M79" i="1"/>
  <c r="M71" i="1"/>
  <c r="M63" i="1"/>
  <c r="M55" i="1"/>
  <c r="M47" i="1"/>
  <c r="M39" i="1"/>
  <c r="N11" i="1"/>
  <c r="M110" i="1"/>
  <c r="M102" i="1"/>
  <c r="M94" i="1"/>
  <c r="M86" i="1"/>
  <c r="M78" i="1"/>
  <c r="M70" i="1"/>
  <c r="M62" i="1"/>
  <c r="M54" i="1"/>
  <c r="M46" i="1"/>
  <c r="M38" i="1"/>
  <c r="N10" i="1"/>
  <c r="M109" i="1"/>
  <c r="M101" i="1"/>
  <c r="M93" i="1"/>
  <c r="M85" i="1"/>
  <c r="M77" i="1"/>
  <c r="M69" i="1"/>
  <c r="M61" i="1"/>
  <c r="M53" i="1"/>
  <c r="M45" i="1"/>
  <c r="M37" i="1"/>
  <c r="M107" i="1"/>
  <c r="M91" i="1"/>
  <c r="M75" i="1"/>
  <c r="M59" i="1"/>
  <c r="M35" i="1"/>
  <c r="M106" i="1"/>
  <c r="M90" i="1"/>
  <c r="M74" i="1"/>
  <c r="M58" i="1"/>
  <c r="M42" i="1"/>
  <c r="N9" i="1"/>
  <c r="M108" i="1"/>
  <c r="M100" i="1"/>
  <c r="M92" i="1"/>
  <c r="M84" i="1"/>
  <c r="M76" i="1"/>
  <c r="M68" i="1"/>
  <c r="M60" i="1"/>
  <c r="M52" i="1"/>
  <c r="M44" i="1"/>
  <c r="L22" i="1" l="1"/>
  <c r="L24" i="1" s="1"/>
  <c r="M24" i="1"/>
  <c r="N21" i="1"/>
  <c r="N19" i="1"/>
  <c r="Q7" i="1" s="1"/>
  <c r="Q5" i="1"/>
  <c r="Q6" i="1"/>
  <c r="N20" i="1"/>
  <c r="N23" i="1"/>
  <c r="N22" i="1" l="1"/>
  <c r="Q10" i="1" s="1"/>
  <c r="Q11" i="1"/>
  <c r="Q9" i="1"/>
  <c r="Q8" i="1"/>
  <c r="N24" i="1" l="1"/>
  <c r="Q13" i="1" s="1"/>
  <c r="Q12" i="1"/>
</calcChain>
</file>

<file path=xl/sharedStrings.xml><?xml version="1.0" encoding="utf-8"?>
<sst xmlns="http://schemas.openxmlformats.org/spreadsheetml/2006/main" count="52" uniqueCount="46">
  <si>
    <t>Pistols</t>
  </si>
  <si>
    <t>EP cost</t>
  </si>
  <si>
    <t>Range</t>
  </si>
  <si>
    <t>Miss %</t>
  </si>
  <si>
    <t>Mag size</t>
  </si>
  <si>
    <t>Round type</t>
  </si>
  <si>
    <t>Damage</t>
  </si>
  <si>
    <t>min STR</t>
  </si>
  <si>
    <t>Name</t>
  </si>
  <si>
    <t>Manufacture</t>
  </si>
  <si>
    <t>ECSC</t>
  </si>
  <si>
    <t>Mathews</t>
  </si>
  <si>
    <t>CZ</t>
  </si>
  <si>
    <t>75 PO1</t>
  </si>
  <si>
    <t>Mk26</t>
  </si>
  <si>
    <t>Mod 19</t>
  </si>
  <si>
    <t>mk 19 auto</t>
  </si>
  <si>
    <t>Mod 25</t>
  </si>
  <si>
    <t>9mm</t>
  </si>
  <si>
    <t>10 mm</t>
  </si>
  <si>
    <t>.45 long</t>
  </si>
  <si>
    <t>G&amp;W</t>
  </si>
  <si>
    <t>10mm auto</t>
  </si>
  <si>
    <t>Frontier</t>
  </si>
  <si>
    <t>Anvil Arms</t>
  </si>
  <si>
    <t>P-45</t>
  </si>
  <si>
    <t>Mod 24</t>
  </si>
  <si>
    <t>Plas-8</t>
  </si>
  <si>
    <t>.45 auto</t>
  </si>
  <si>
    <t>.44 magnum</t>
  </si>
  <si>
    <t>Plas-8 packs</t>
  </si>
  <si>
    <t>avg dmg</t>
  </si>
  <si>
    <t>Min</t>
  </si>
  <si>
    <t>Max</t>
  </si>
  <si>
    <t>st dev</t>
  </si>
  <si>
    <t>per shot</t>
  </si>
  <si>
    <t>deviatons in range</t>
  </si>
  <si>
    <t>Range Val</t>
  </si>
  <si>
    <t>range</t>
  </si>
  <si>
    <t>range val</t>
  </si>
  <si>
    <t>Median</t>
  </si>
  <si>
    <t>per mag</t>
  </si>
  <si>
    <t>Estimated Relative Value</t>
  </si>
  <si>
    <t>Kalihan's</t>
  </si>
  <si>
    <t>Five seveN</t>
  </si>
  <si>
    <t>5.7x28 baff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</si>
</sst>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A54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54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36832895888014E-2"/>
          <c:y val="0.15782407407407409"/>
          <c:w val="0.87093985126859141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Sheet1!$M$31</c:f>
              <c:strCache>
                <c:ptCount val="1"/>
                <c:pt idx="0">
                  <c:v>range 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Sheet1!$M$32:$M$111</c:f>
              <c:numCache>
                <c:formatCode>General</c:formatCode>
                <c:ptCount val="80"/>
                <c:pt idx="0">
                  <c:v>23.693489583333335</c:v>
                </c:pt>
                <c:pt idx="1">
                  <c:v>31.794010416666666</c:v>
                </c:pt>
                <c:pt idx="2">
                  <c:v>39.450781249999999</c:v>
                </c:pt>
                <c:pt idx="3">
                  <c:v>46.676302083333333</c:v>
                </c:pt>
                <c:pt idx="4">
                  <c:v>53.483072916666664</c:v>
                </c:pt>
                <c:pt idx="5">
                  <c:v>59.883593750000003</c:v>
                </c:pt>
                <c:pt idx="6">
                  <c:v>65.890364583333337</c:v>
                </c:pt>
                <c:pt idx="7">
                  <c:v>71.515885416666663</c:v>
                </c:pt>
                <c:pt idx="8">
                  <c:v>76.772656249999997</c:v>
                </c:pt>
                <c:pt idx="9">
                  <c:v>81.673177083333329</c:v>
                </c:pt>
                <c:pt idx="10">
                  <c:v>86.22994791666666</c:v>
                </c:pt>
                <c:pt idx="11">
                  <c:v>90.455468749999994</c:v>
                </c:pt>
                <c:pt idx="12">
                  <c:v>94.362239583333334</c:v>
                </c:pt>
                <c:pt idx="13">
                  <c:v>97.962760416666669</c:v>
                </c:pt>
                <c:pt idx="14">
                  <c:v>101.26953125</c:v>
                </c:pt>
                <c:pt idx="15">
                  <c:v>104.29505208333333</c:v>
                </c:pt>
                <c:pt idx="16">
                  <c:v>107.05182291666667</c:v>
                </c:pt>
                <c:pt idx="17">
                  <c:v>109.55234375000001</c:v>
                </c:pt>
                <c:pt idx="18">
                  <c:v>111.80911458333334</c:v>
                </c:pt>
                <c:pt idx="19">
                  <c:v>113.83463541666667</c:v>
                </c:pt>
                <c:pt idx="20">
                  <c:v>115.64140625</c:v>
                </c:pt>
                <c:pt idx="21">
                  <c:v>117.24192708333334</c:v>
                </c:pt>
                <c:pt idx="22">
                  <c:v>118.64869791666666</c:v>
                </c:pt>
                <c:pt idx="23">
                  <c:v>119.87421875</c:v>
                </c:pt>
                <c:pt idx="24">
                  <c:v>120.93098958333333</c:v>
                </c:pt>
                <c:pt idx="25">
                  <c:v>121.83151041666666</c:v>
                </c:pt>
                <c:pt idx="26">
                  <c:v>122.58828124999999</c:v>
                </c:pt>
                <c:pt idx="27">
                  <c:v>123.21380208333333</c:v>
                </c:pt>
                <c:pt idx="28">
                  <c:v>123.72057291666667</c:v>
                </c:pt>
                <c:pt idx="29">
                  <c:v>124.12109375</c:v>
                </c:pt>
                <c:pt idx="30">
                  <c:v>124.42786458333333</c:v>
                </c:pt>
                <c:pt idx="31">
                  <c:v>124.65338541666667</c:v>
                </c:pt>
                <c:pt idx="32">
                  <c:v>124.81015625000001</c:v>
                </c:pt>
                <c:pt idx="33">
                  <c:v>124.91067708333334</c:v>
                </c:pt>
                <c:pt idx="34">
                  <c:v>124.96744791666667</c:v>
                </c:pt>
                <c:pt idx="35">
                  <c:v>124.99296875</c:v>
                </c:pt>
                <c:pt idx="36">
                  <c:v>124.99973958333334</c:v>
                </c:pt>
                <c:pt idx="37">
                  <c:v>125.00026041666666</c:v>
                </c:pt>
                <c:pt idx="38">
                  <c:v>125.00703125</c:v>
                </c:pt>
                <c:pt idx="39">
                  <c:v>125.03255208333333</c:v>
                </c:pt>
                <c:pt idx="40">
                  <c:v>125.08932291666666</c:v>
                </c:pt>
                <c:pt idx="41">
                  <c:v>125.18984374999999</c:v>
                </c:pt>
                <c:pt idx="42">
                  <c:v>125.34661458333333</c:v>
                </c:pt>
                <c:pt idx="43">
                  <c:v>125.57213541666667</c:v>
                </c:pt>
                <c:pt idx="44">
                  <c:v>125.87890625</c:v>
                </c:pt>
                <c:pt idx="45">
                  <c:v>126.27942708333333</c:v>
                </c:pt>
                <c:pt idx="46">
                  <c:v>126.78619791666667</c:v>
                </c:pt>
                <c:pt idx="47">
                  <c:v>127.41171875000001</c:v>
                </c:pt>
                <c:pt idx="48">
                  <c:v>128.16848958333333</c:v>
                </c:pt>
                <c:pt idx="49">
                  <c:v>129.06901041666666</c:v>
                </c:pt>
                <c:pt idx="50">
                  <c:v>130.12578124999999</c:v>
                </c:pt>
                <c:pt idx="51">
                  <c:v>131.35130208333334</c:v>
                </c:pt>
                <c:pt idx="52">
                  <c:v>132.75807291666666</c:v>
                </c:pt>
                <c:pt idx="53">
                  <c:v>134.35859375000001</c:v>
                </c:pt>
                <c:pt idx="54">
                  <c:v>136.16536458333334</c:v>
                </c:pt>
                <c:pt idx="55">
                  <c:v>138.19088541666667</c:v>
                </c:pt>
                <c:pt idx="56">
                  <c:v>140.44765624999999</c:v>
                </c:pt>
                <c:pt idx="57">
                  <c:v>142.94817708333332</c:v>
                </c:pt>
                <c:pt idx="58">
                  <c:v>145.70494791666667</c:v>
                </c:pt>
                <c:pt idx="59">
                  <c:v>148.73046875</c:v>
                </c:pt>
                <c:pt idx="60">
                  <c:v>152.03723958333333</c:v>
                </c:pt>
                <c:pt idx="61">
                  <c:v>155.63776041666668</c:v>
                </c:pt>
                <c:pt idx="62">
                  <c:v>159.54453125000001</c:v>
                </c:pt>
                <c:pt idx="63">
                  <c:v>163.77005208333333</c:v>
                </c:pt>
                <c:pt idx="64">
                  <c:v>168.32682291666666</c:v>
                </c:pt>
                <c:pt idx="65">
                  <c:v>173.22734374999999</c:v>
                </c:pt>
                <c:pt idx="66">
                  <c:v>178.48411458333334</c:v>
                </c:pt>
                <c:pt idx="67">
                  <c:v>184.10963541666666</c:v>
                </c:pt>
                <c:pt idx="68">
                  <c:v>190.11640625000001</c:v>
                </c:pt>
                <c:pt idx="69">
                  <c:v>196.51692708333334</c:v>
                </c:pt>
                <c:pt idx="70">
                  <c:v>203.32369791666667</c:v>
                </c:pt>
                <c:pt idx="71">
                  <c:v>210.54921874999999</c:v>
                </c:pt>
                <c:pt idx="72">
                  <c:v>218.20598958333332</c:v>
                </c:pt>
                <c:pt idx="73">
                  <c:v>226.30651041666667</c:v>
                </c:pt>
                <c:pt idx="74">
                  <c:v>234.86328125</c:v>
                </c:pt>
                <c:pt idx="75">
                  <c:v>243.88880208333333</c:v>
                </c:pt>
                <c:pt idx="76">
                  <c:v>253.39557291666668</c:v>
                </c:pt>
                <c:pt idx="77">
                  <c:v>263.39609374999998</c:v>
                </c:pt>
                <c:pt idx="78">
                  <c:v>273.90286458333333</c:v>
                </c:pt>
                <c:pt idx="79">
                  <c:v>284.92838541666669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15232"/>
        <c:axId val="154026768"/>
      </c:lineChart>
      <c:catAx>
        <c:axId val="15401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6768"/>
        <c:crosses val="autoZero"/>
        <c:auto val="1"/>
        <c:lblAlgn val="ctr"/>
        <c:lblOffset val="100"/>
        <c:noMultiLvlLbl val="0"/>
      </c:catAx>
      <c:valAx>
        <c:axId val="1540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320040</xdr:colOff>
      <xdr:row>30</xdr:row>
      <xdr:rowOff>156210</xdr:rowOff>
    </xdr:from>
    <xdr:to>
      <xdr:col>22</xdr:col>
      <xdr:colOff>15240</xdr:colOff>
      <xdr:row>45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11"/>
  <sheetViews>
    <sheetView tabSelected="1" workbookViewId="0">
      <selection activeCell="H17" sqref="H17"/>
    </sheetView>
  </sheetViews>
  <sheetFormatPr defaultRowHeight="14.4" x14ac:dyDescent="0.3"/>
  <cols>
    <col min="2" max="2" width="13.33203125" customWidth="1"/>
    <col min="3" max="3" width="12.5546875" customWidth="1"/>
    <col min="4" max="4" width="8.88671875" style="6"/>
    <col min="5" max="5" width="8.88671875" style="11"/>
    <col min="6" max="6" width="11.109375" style="8" customWidth="1"/>
    <col min="7" max="7" width="11.21875" style="6" customWidth="1"/>
    <col min="8" max="8" width="13.109375" style="3" customWidth="1"/>
    <col min="9" max="9" width="8.88671875" style="4"/>
  </cols>
  <sheetData>
    <row r="3" spans="2:17" x14ac:dyDescent="0.3">
      <c r="C3" s="12" t="s">
        <v>0</v>
      </c>
      <c r="D3" s="12"/>
      <c r="E3" s="12"/>
      <c r="L3" t="s">
        <v>35</v>
      </c>
      <c r="M3" t="s">
        <v>41</v>
      </c>
    </row>
    <row r="4" spans="2:17" s="2" customFormat="1" x14ac:dyDescent="0.3">
      <c r="B4" s="2" t="s">
        <v>9</v>
      </c>
      <c r="C4" s="2" t="s">
        <v>8</v>
      </c>
      <c r="D4" s="7" t="s">
        <v>1</v>
      </c>
      <c r="E4" s="10" t="s">
        <v>2</v>
      </c>
      <c r="F4" s="9" t="s">
        <v>3</v>
      </c>
      <c r="G4" s="7" t="s">
        <v>4</v>
      </c>
      <c r="H4" s="2" t="s">
        <v>5</v>
      </c>
      <c r="I4" s="5" t="s">
        <v>6</v>
      </c>
      <c r="J4" s="2" t="s">
        <v>7</v>
      </c>
      <c r="L4" s="2" t="s">
        <v>31</v>
      </c>
      <c r="M4" s="2" t="s">
        <v>31</v>
      </c>
      <c r="N4" s="2" t="s">
        <v>37</v>
      </c>
      <c r="Q4" s="2" t="s">
        <v>42</v>
      </c>
    </row>
    <row r="5" spans="2:17" x14ac:dyDescent="0.3">
      <c r="B5" t="s">
        <v>10</v>
      </c>
      <c r="C5" t="s">
        <v>16</v>
      </c>
      <c r="D5" s="6">
        <v>1</v>
      </c>
      <c r="E5" s="11">
        <v>30</v>
      </c>
      <c r="F5" s="8">
        <v>25</v>
      </c>
      <c r="G5" s="6">
        <v>11</v>
      </c>
      <c r="H5" s="3" t="s">
        <v>18</v>
      </c>
      <c r="I5" s="4">
        <v>41</v>
      </c>
      <c r="J5">
        <v>2</v>
      </c>
      <c r="L5">
        <f>I5*((100-F5)/100)</f>
        <v>30.75</v>
      </c>
      <c r="M5">
        <f>L5*G5</f>
        <v>338.25</v>
      </c>
      <c r="N5">
        <f>((E5-$E$19)^3+($E$20*$E$21*$E$19))/(2*$E$22)</f>
        <v>496.484375</v>
      </c>
      <c r="Q5">
        <f>ROUND($L5*($M5/100)/$D5*($N5/MAX($N5:$N17)),2)</f>
        <v>45.31</v>
      </c>
    </row>
    <row r="6" spans="2:17" x14ac:dyDescent="0.3">
      <c r="B6" t="s">
        <v>11</v>
      </c>
      <c r="C6" t="s">
        <v>15</v>
      </c>
      <c r="D6" s="6">
        <v>1</v>
      </c>
      <c r="E6" s="11">
        <v>20</v>
      </c>
      <c r="F6" s="8">
        <v>30</v>
      </c>
      <c r="G6" s="6">
        <v>6</v>
      </c>
      <c r="H6" s="3">
        <v>0.35699999999999998</v>
      </c>
      <c r="I6" s="4">
        <v>46</v>
      </c>
      <c r="J6">
        <v>2</v>
      </c>
      <c r="L6">
        <f t="shared" ref="L6:L13" si="0">I6*((100-F6)/100)</f>
        <v>32.199999999999996</v>
      </c>
      <c r="M6">
        <f t="shared" ref="M6:M13" si="1">L6*G6</f>
        <v>193.2</v>
      </c>
      <c r="N6">
        <f t="shared" ref="N6:N13" si="2">((E6-$E$19)^3+($E$20*$E$21*$E$19))/(2*$E$22)</f>
        <v>455.33854166666669</v>
      </c>
      <c r="Q6">
        <f t="shared" ref="Q6:Q15" si="3">ROUND($L6*($M6/100)/$D6*($N6/MAX($N6:$N18)),2)</f>
        <v>24.85</v>
      </c>
    </row>
    <row r="7" spans="2:17" x14ac:dyDescent="0.3">
      <c r="B7" t="s">
        <v>10</v>
      </c>
      <c r="C7" t="s">
        <v>14</v>
      </c>
      <c r="D7" s="6">
        <v>1</v>
      </c>
      <c r="E7" s="11">
        <v>35</v>
      </c>
      <c r="F7" s="8">
        <v>35</v>
      </c>
      <c r="G7" s="6">
        <v>15</v>
      </c>
      <c r="H7" s="3">
        <v>0.4</v>
      </c>
      <c r="I7" s="4">
        <v>43</v>
      </c>
      <c r="J7">
        <v>2</v>
      </c>
      <c r="L7">
        <f t="shared" si="0"/>
        <v>27.95</v>
      </c>
      <c r="M7">
        <f t="shared" si="1"/>
        <v>419.25</v>
      </c>
      <c r="N7">
        <f t="shared" si="2"/>
        <v>499.86979166666669</v>
      </c>
      <c r="Q7">
        <f t="shared" si="3"/>
        <v>51.39</v>
      </c>
    </row>
    <row r="8" spans="2:17" x14ac:dyDescent="0.3">
      <c r="B8" t="s">
        <v>12</v>
      </c>
      <c r="C8" t="s">
        <v>13</v>
      </c>
      <c r="D8" s="6">
        <v>2</v>
      </c>
      <c r="E8" s="11">
        <v>40</v>
      </c>
      <c r="F8" s="8">
        <v>35</v>
      </c>
      <c r="G8" s="6">
        <v>15</v>
      </c>
      <c r="H8" s="3" t="s">
        <v>19</v>
      </c>
      <c r="I8" s="4">
        <v>44</v>
      </c>
      <c r="J8">
        <v>2</v>
      </c>
      <c r="L8">
        <f t="shared" si="0"/>
        <v>28.6</v>
      </c>
      <c r="M8">
        <f t="shared" si="1"/>
        <v>429</v>
      </c>
      <c r="N8">
        <f t="shared" si="2"/>
        <v>500.13020833333331</v>
      </c>
      <c r="Q8">
        <f t="shared" si="3"/>
        <v>26.92</v>
      </c>
    </row>
    <row r="9" spans="2:17" x14ac:dyDescent="0.3">
      <c r="B9" t="s">
        <v>11</v>
      </c>
      <c r="C9" t="s">
        <v>17</v>
      </c>
      <c r="D9" s="6">
        <v>2</v>
      </c>
      <c r="E9" s="11">
        <v>30</v>
      </c>
      <c r="F9" s="8">
        <v>30</v>
      </c>
      <c r="G9" s="6">
        <v>6</v>
      </c>
      <c r="H9" s="3" t="s">
        <v>20</v>
      </c>
      <c r="I9" s="4">
        <v>47</v>
      </c>
      <c r="J9">
        <v>2</v>
      </c>
      <c r="L9">
        <f t="shared" si="0"/>
        <v>32.9</v>
      </c>
      <c r="M9">
        <f t="shared" si="1"/>
        <v>197.39999999999998</v>
      </c>
      <c r="N9">
        <f t="shared" si="2"/>
        <v>496.484375</v>
      </c>
      <c r="Q9">
        <f t="shared" si="3"/>
        <v>14.15</v>
      </c>
    </row>
    <row r="10" spans="2:17" x14ac:dyDescent="0.3">
      <c r="B10" t="s">
        <v>21</v>
      </c>
      <c r="C10" t="s">
        <v>22</v>
      </c>
      <c r="D10" s="6">
        <v>2</v>
      </c>
      <c r="E10" s="11">
        <v>35</v>
      </c>
      <c r="F10" s="8">
        <v>35</v>
      </c>
      <c r="G10" s="6">
        <v>15</v>
      </c>
      <c r="H10" s="3" t="s">
        <v>19</v>
      </c>
      <c r="I10" s="4">
        <v>44</v>
      </c>
      <c r="J10">
        <v>2</v>
      </c>
      <c r="L10">
        <f t="shared" si="0"/>
        <v>28.6</v>
      </c>
      <c r="M10">
        <f t="shared" si="1"/>
        <v>429</v>
      </c>
      <c r="N10">
        <f t="shared" si="2"/>
        <v>499.86979166666669</v>
      </c>
      <c r="Q10">
        <f t="shared" si="3"/>
        <v>26.91</v>
      </c>
    </row>
    <row r="11" spans="2:17" x14ac:dyDescent="0.3">
      <c r="B11" t="s">
        <v>24</v>
      </c>
      <c r="C11" t="s">
        <v>25</v>
      </c>
      <c r="D11" s="6">
        <v>3</v>
      </c>
      <c r="E11" s="11">
        <v>40</v>
      </c>
      <c r="F11" s="8">
        <v>35</v>
      </c>
      <c r="G11" s="6">
        <v>12</v>
      </c>
      <c r="H11" s="3" t="s">
        <v>28</v>
      </c>
      <c r="I11" s="4">
        <v>47</v>
      </c>
      <c r="J11">
        <v>2</v>
      </c>
      <c r="L11">
        <f t="shared" si="0"/>
        <v>30.55</v>
      </c>
      <c r="M11">
        <f t="shared" si="1"/>
        <v>366.6</v>
      </c>
      <c r="N11">
        <f t="shared" si="2"/>
        <v>500.13020833333331</v>
      </c>
      <c r="Q11">
        <f t="shared" si="3"/>
        <v>16.38</v>
      </c>
    </row>
    <row r="12" spans="2:17" x14ac:dyDescent="0.3">
      <c r="B12" t="s">
        <v>11</v>
      </c>
      <c r="C12" t="s">
        <v>26</v>
      </c>
      <c r="D12" s="6">
        <v>3</v>
      </c>
      <c r="E12" s="11">
        <v>50</v>
      </c>
      <c r="F12" s="8">
        <v>30</v>
      </c>
      <c r="G12" s="6">
        <v>6</v>
      </c>
      <c r="H12" s="3" t="s">
        <v>29</v>
      </c>
      <c r="I12" s="4">
        <v>52</v>
      </c>
      <c r="J12">
        <v>2</v>
      </c>
      <c r="L12">
        <f t="shared" si="0"/>
        <v>36.4</v>
      </c>
      <c r="M12">
        <f t="shared" si="1"/>
        <v>218.39999999999998</v>
      </c>
      <c r="N12">
        <f t="shared" si="2"/>
        <v>516.27604166666663</v>
      </c>
      <c r="Q12">
        <f t="shared" si="3"/>
        <v>12</v>
      </c>
    </row>
    <row r="13" spans="2:17" x14ac:dyDescent="0.3">
      <c r="B13" t="s">
        <v>23</v>
      </c>
      <c r="C13" t="s">
        <v>27</v>
      </c>
      <c r="D13" s="6">
        <v>5</v>
      </c>
      <c r="E13" s="11">
        <v>45</v>
      </c>
      <c r="F13" s="8">
        <v>30</v>
      </c>
      <c r="G13" s="6">
        <v>8</v>
      </c>
      <c r="H13" s="3" t="s">
        <v>30</v>
      </c>
      <c r="I13" s="4">
        <v>47</v>
      </c>
      <c r="J13">
        <v>2</v>
      </c>
      <c r="L13">
        <f t="shared" si="0"/>
        <v>32.9</v>
      </c>
      <c r="M13">
        <f t="shared" si="1"/>
        <v>263.2</v>
      </c>
      <c r="N13">
        <f t="shared" si="2"/>
        <v>503.515625</v>
      </c>
      <c r="Q13">
        <f t="shared" si="3"/>
        <v>7.65</v>
      </c>
    </row>
    <row r="15" spans="2:17" x14ac:dyDescent="0.3">
      <c r="B15" t="s">
        <v>43</v>
      </c>
      <c r="C15" t="s">
        <v>44</v>
      </c>
      <c r="D15" s="6">
        <v>4</v>
      </c>
      <c r="E15" s="11">
        <v>80</v>
      </c>
      <c r="F15" s="8">
        <v>20</v>
      </c>
      <c r="G15" s="6">
        <v>10</v>
      </c>
      <c r="H15" s="3" t="s">
        <v>45</v>
      </c>
      <c r="I15" s="4">
        <v>40</v>
      </c>
      <c r="J15">
        <v>2</v>
      </c>
      <c r="L15">
        <f t="shared" ref="L15" si="4">I15*((100-F15)/100)</f>
        <v>32</v>
      </c>
      <c r="M15">
        <f t="shared" ref="M15" si="5">L15*G15</f>
        <v>320</v>
      </c>
      <c r="N15">
        <f t="shared" ref="N15" si="6">((E15-$E$19)^3+($E$20*$E$21*$E$19))/(2*$E$22)</f>
        <v>1139.7135416666667</v>
      </c>
      <c r="Q15">
        <f t="shared" si="3"/>
        <v>25.6</v>
      </c>
    </row>
    <row r="19" spans="2:14" x14ac:dyDescent="0.3">
      <c r="B19" s="1" t="s">
        <v>40</v>
      </c>
      <c r="E19" s="11">
        <f>MEDIAN(E5:E17)</f>
        <v>37.5</v>
      </c>
      <c r="L19">
        <f>MEDIAN(L5:L17)</f>
        <v>31.375</v>
      </c>
      <c r="M19">
        <f>MEDIAN(M5:M17)</f>
        <v>329.125</v>
      </c>
      <c r="N19">
        <f>MEDIAN(N5:N17)</f>
        <v>500</v>
      </c>
    </row>
    <row r="20" spans="2:14" x14ac:dyDescent="0.3">
      <c r="B20" s="1" t="s">
        <v>32</v>
      </c>
      <c r="E20" s="11">
        <f>MIN(E5:E17)</f>
        <v>20</v>
      </c>
      <c r="L20">
        <f>MIN(L5:L17)</f>
        <v>27.95</v>
      </c>
      <c r="M20">
        <f t="shared" ref="M20:N20" si="7">MIN(M5:M17)</f>
        <v>193.2</v>
      </c>
      <c r="N20">
        <f t="shared" si="7"/>
        <v>455.33854166666669</v>
      </c>
    </row>
    <row r="21" spans="2:14" x14ac:dyDescent="0.3">
      <c r="B21" s="1" t="s">
        <v>33</v>
      </c>
      <c r="E21" s="11">
        <f>MAX(E5:E18)</f>
        <v>80</v>
      </c>
      <c r="L21">
        <f>MAX(L5:L17)</f>
        <v>36.4</v>
      </c>
      <c r="M21">
        <f t="shared" ref="M21:N21" si="8">MAX(M5:M17)</f>
        <v>429</v>
      </c>
      <c r="N21">
        <f t="shared" si="8"/>
        <v>1139.7135416666667</v>
      </c>
    </row>
    <row r="22" spans="2:14" x14ac:dyDescent="0.3">
      <c r="B22" s="1" t="s">
        <v>2</v>
      </c>
      <c r="E22" s="11">
        <f>E21-E20</f>
        <v>60</v>
      </c>
      <c r="L22">
        <f>L21-L20</f>
        <v>8.4499999999999993</v>
      </c>
      <c r="M22">
        <f t="shared" ref="M22:N22" si="9">M21-M20</f>
        <v>235.8</v>
      </c>
      <c r="N22">
        <f t="shared" si="9"/>
        <v>684.375</v>
      </c>
    </row>
    <row r="23" spans="2:14" x14ac:dyDescent="0.3">
      <c r="B23" s="1" t="s">
        <v>34</v>
      </c>
      <c r="E23" s="11">
        <f>_xlfn.STDEV.P(E5:E18)</f>
        <v>15.402921800749363</v>
      </c>
      <c r="L23">
        <f>_xlfn.STDEV.P(L5:L17)</f>
        <v>2.4309514598197959</v>
      </c>
      <c r="M23">
        <f t="shared" ref="M23:N23" si="10">_xlfn.STDEV.P(M5:M17)</f>
        <v>89.838152251702027</v>
      </c>
      <c r="N23">
        <f t="shared" si="10"/>
        <v>193.54237622369456</v>
      </c>
    </row>
    <row r="24" spans="2:14" x14ac:dyDescent="0.3">
      <c r="B24" s="1" t="s">
        <v>36</v>
      </c>
      <c r="E24" s="11">
        <f>E22/E23</f>
        <v>3.8953648389671729</v>
      </c>
      <c r="L24">
        <f>L22/L23</f>
        <v>3.4760052348500574</v>
      </c>
      <c r="M24">
        <f t="shared" ref="M24:N24" si="11">M22/M23</f>
        <v>2.6247200558995543</v>
      </c>
      <c r="N24">
        <f t="shared" si="11"/>
        <v>3.5360473161133736</v>
      </c>
    </row>
    <row r="31" spans="2:14" x14ac:dyDescent="0.3">
      <c r="L31" t="s">
        <v>38</v>
      </c>
      <c r="M31" t="s">
        <v>39</v>
      </c>
    </row>
    <row r="32" spans="2:14" x14ac:dyDescent="0.3">
      <c r="L32">
        <v>1</v>
      </c>
      <c r="M32">
        <f>((L32-$E$19)^3+($E$20*$E$21*$E$19))/(8*$E$22)</f>
        <v>23.693489583333335</v>
      </c>
    </row>
    <row r="33" spans="12:13" x14ac:dyDescent="0.3">
      <c r="L33">
        <v>2</v>
      </c>
      <c r="M33">
        <f t="shared" ref="M33:M96" si="12">((L33-$E$19)^3+($E$20*$E$21*$E$19))/(8*$E$22)</f>
        <v>31.794010416666666</v>
      </c>
    </row>
    <row r="34" spans="12:13" x14ac:dyDescent="0.3">
      <c r="L34">
        <v>3</v>
      </c>
      <c r="M34">
        <f t="shared" si="12"/>
        <v>39.450781249999999</v>
      </c>
    </row>
    <row r="35" spans="12:13" x14ac:dyDescent="0.3">
      <c r="L35">
        <v>4</v>
      </c>
      <c r="M35">
        <f t="shared" si="12"/>
        <v>46.676302083333333</v>
      </c>
    </row>
    <row r="36" spans="12:13" x14ac:dyDescent="0.3">
      <c r="L36">
        <v>5</v>
      </c>
      <c r="M36">
        <f t="shared" si="12"/>
        <v>53.483072916666664</v>
      </c>
    </row>
    <row r="37" spans="12:13" x14ac:dyDescent="0.3">
      <c r="L37">
        <v>6</v>
      </c>
      <c r="M37">
        <f t="shared" si="12"/>
        <v>59.883593750000003</v>
      </c>
    </row>
    <row r="38" spans="12:13" x14ac:dyDescent="0.3">
      <c r="L38">
        <v>7</v>
      </c>
      <c r="M38">
        <f t="shared" si="12"/>
        <v>65.890364583333337</v>
      </c>
    </row>
    <row r="39" spans="12:13" x14ac:dyDescent="0.3">
      <c r="L39">
        <v>8</v>
      </c>
      <c r="M39">
        <f t="shared" si="12"/>
        <v>71.515885416666663</v>
      </c>
    </row>
    <row r="40" spans="12:13" x14ac:dyDescent="0.3">
      <c r="L40">
        <v>9</v>
      </c>
      <c r="M40">
        <f t="shared" si="12"/>
        <v>76.772656249999997</v>
      </c>
    </row>
    <row r="41" spans="12:13" x14ac:dyDescent="0.3">
      <c r="L41">
        <v>10</v>
      </c>
      <c r="M41">
        <f t="shared" si="12"/>
        <v>81.673177083333329</v>
      </c>
    </row>
    <row r="42" spans="12:13" x14ac:dyDescent="0.3">
      <c r="L42">
        <v>11</v>
      </c>
      <c r="M42">
        <f t="shared" si="12"/>
        <v>86.22994791666666</v>
      </c>
    </row>
    <row r="43" spans="12:13" x14ac:dyDescent="0.3">
      <c r="L43">
        <v>12</v>
      </c>
      <c r="M43">
        <f t="shared" si="12"/>
        <v>90.455468749999994</v>
      </c>
    </row>
    <row r="44" spans="12:13" x14ac:dyDescent="0.3">
      <c r="L44">
        <v>13</v>
      </c>
      <c r="M44">
        <f t="shared" si="12"/>
        <v>94.362239583333334</v>
      </c>
    </row>
    <row r="45" spans="12:13" x14ac:dyDescent="0.3">
      <c r="L45">
        <v>14</v>
      </c>
      <c r="M45">
        <f t="shared" si="12"/>
        <v>97.962760416666669</v>
      </c>
    </row>
    <row r="46" spans="12:13" x14ac:dyDescent="0.3">
      <c r="L46">
        <v>15</v>
      </c>
      <c r="M46">
        <f t="shared" si="12"/>
        <v>101.26953125</v>
      </c>
    </row>
    <row r="47" spans="12:13" x14ac:dyDescent="0.3">
      <c r="L47">
        <v>16</v>
      </c>
      <c r="M47">
        <f t="shared" si="12"/>
        <v>104.29505208333333</v>
      </c>
    </row>
    <row r="48" spans="12:13" x14ac:dyDescent="0.3">
      <c r="L48">
        <v>17</v>
      </c>
      <c r="M48">
        <f t="shared" si="12"/>
        <v>107.05182291666667</v>
      </c>
    </row>
    <row r="49" spans="12:13" x14ac:dyDescent="0.3">
      <c r="L49">
        <v>18</v>
      </c>
      <c r="M49">
        <f t="shared" si="12"/>
        <v>109.55234375000001</v>
      </c>
    </row>
    <row r="50" spans="12:13" x14ac:dyDescent="0.3">
      <c r="L50">
        <v>19</v>
      </c>
      <c r="M50">
        <f t="shared" si="12"/>
        <v>111.80911458333334</v>
      </c>
    </row>
    <row r="51" spans="12:13" x14ac:dyDescent="0.3">
      <c r="L51">
        <v>20</v>
      </c>
      <c r="M51">
        <f t="shared" si="12"/>
        <v>113.83463541666667</v>
      </c>
    </row>
    <row r="52" spans="12:13" x14ac:dyDescent="0.3">
      <c r="L52">
        <v>21</v>
      </c>
      <c r="M52">
        <f t="shared" si="12"/>
        <v>115.64140625</v>
      </c>
    </row>
    <row r="53" spans="12:13" x14ac:dyDescent="0.3">
      <c r="L53">
        <v>22</v>
      </c>
      <c r="M53">
        <f t="shared" si="12"/>
        <v>117.24192708333334</v>
      </c>
    </row>
    <row r="54" spans="12:13" x14ac:dyDescent="0.3">
      <c r="L54">
        <v>23</v>
      </c>
      <c r="M54">
        <f t="shared" si="12"/>
        <v>118.64869791666666</v>
      </c>
    </row>
    <row r="55" spans="12:13" x14ac:dyDescent="0.3">
      <c r="L55">
        <v>24</v>
      </c>
      <c r="M55">
        <f t="shared" si="12"/>
        <v>119.87421875</v>
      </c>
    </row>
    <row r="56" spans="12:13" x14ac:dyDescent="0.3">
      <c r="L56">
        <v>25</v>
      </c>
      <c r="M56">
        <f t="shared" si="12"/>
        <v>120.93098958333333</v>
      </c>
    </row>
    <row r="57" spans="12:13" x14ac:dyDescent="0.3">
      <c r="L57">
        <v>26</v>
      </c>
      <c r="M57">
        <f t="shared" si="12"/>
        <v>121.83151041666666</v>
      </c>
    </row>
    <row r="58" spans="12:13" x14ac:dyDescent="0.3">
      <c r="L58">
        <v>27</v>
      </c>
      <c r="M58">
        <f t="shared" si="12"/>
        <v>122.58828124999999</v>
      </c>
    </row>
    <row r="59" spans="12:13" x14ac:dyDescent="0.3">
      <c r="L59">
        <v>28</v>
      </c>
      <c r="M59">
        <f t="shared" si="12"/>
        <v>123.21380208333333</v>
      </c>
    </row>
    <row r="60" spans="12:13" x14ac:dyDescent="0.3">
      <c r="L60">
        <v>29</v>
      </c>
      <c r="M60">
        <f t="shared" si="12"/>
        <v>123.72057291666667</v>
      </c>
    </row>
    <row r="61" spans="12:13" x14ac:dyDescent="0.3">
      <c r="L61">
        <v>30</v>
      </c>
      <c r="M61">
        <f t="shared" si="12"/>
        <v>124.12109375</v>
      </c>
    </row>
    <row r="62" spans="12:13" x14ac:dyDescent="0.3">
      <c r="L62">
        <v>31</v>
      </c>
      <c r="M62">
        <f t="shared" si="12"/>
        <v>124.42786458333333</v>
      </c>
    </row>
    <row r="63" spans="12:13" x14ac:dyDescent="0.3">
      <c r="L63">
        <v>32</v>
      </c>
      <c r="M63">
        <f t="shared" si="12"/>
        <v>124.65338541666667</v>
      </c>
    </row>
    <row r="64" spans="12:13" x14ac:dyDescent="0.3">
      <c r="L64">
        <v>33</v>
      </c>
      <c r="M64">
        <f t="shared" si="12"/>
        <v>124.81015625000001</v>
      </c>
    </row>
    <row r="65" spans="12:13" x14ac:dyDescent="0.3">
      <c r="L65">
        <v>34</v>
      </c>
      <c r="M65">
        <f t="shared" si="12"/>
        <v>124.91067708333334</v>
      </c>
    </row>
    <row r="66" spans="12:13" x14ac:dyDescent="0.3">
      <c r="L66">
        <v>35</v>
      </c>
      <c r="M66">
        <f t="shared" si="12"/>
        <v>124.96744791666667</v>
      </c>
    </row>
    <row r="67" spans="12:13" x14ac:dyDescent="0.3">
      <c r="L67">
        <v>36</v>
      </c>
      <c r="M67">
        <f t="shared" si="12"/>
        <v>124.99296875</v>
      </c>
    </row>
    <row r="68" spans="12:13" x14ac:dyDescent="0.3">
      <c r="L68">
        <v>37</v>
      </c>
      <c r="M68">
        <f t="shared" si="12"/>
        <v>124.99973958333334</v>
      </c>
    </row>
    <row r="69" spans="12:13" x14ac:dyDescent="0.3">
      <c r="L69">
        <v>38</v>
      </c>
      <c r="M69">
        <f t="shared" si="12"/>
        <v>125.00026041666666</v>
      </c>
    </row>
    <row r="70" spans="12:13" x14ac:dyDescent="0.3">
      <c r="L70">
        <v>39</v>
      </c>
      <c r="M70">
        <f t="shared" si="12"/>
        <v>125.00703125</v>
      </c>
    </row>
    <row r="71" spans="12:13" x14ac:dyDescent="0.3">
      <c r="L71">
        <v>40</v>
      </c>
      <c r="M71">
        <f t="shared" si="12"/>
        <v>125.03255208333333</v>
      </c>
    </row>
    <row r="72" spans="12:13" x14ac:dyDescent="0.3">
      <c r="L72">
        <v>41</v>
      </c>
      <c r="M72">
        <f t="shared" si="12"/>
        <v>125.08932291666666</v>
      </c>
    </row>
    <row r="73" spans="12:13" x14ac:dyDescent="0.3">
      <c r="L73">
        <v>42</v>
      </c>
      <c r="M73">
        <f t="shared" si="12"/>
        <v>125.18984374999999</v>
      </c>
    </row>
    <row r="74" spans="12:13" x14ac:dyDescent="0.3">
      <c r="L74">
        <v>43</v>
      </c>
      <c r="M74">
        <f t="shared" si="12"/>
        <v>125.34661458333333</v>
      </c>
    </row>
    <row r="75" spans="12:13" x14ac:dyDescent="0.3">
      <c r="L75">
        <v>44</v>
      </c>
      <c r="M75">
        <f t="shared" si="12"/>
        <v>125.57213541666667</v>
      </c>
    </row>
    <row r="76" spans="12:13" x14ac:dyDescent="0.3">
      <c r="L76">
        <v>45</v>
      </c>
      <c r="M76">
        <f t="shared" si="12"/>
        <v>125.87890625</v>
      </c>
    </row>
    <row r="77" spans="12:13" x14ac:dyDescent="0.3">
      <c r="L77">
        <v>46</v>
      </c>
      <c r="M77">
        <f t="shared" si="12"/>
        <v>126.27942708333333</v>
      </c>
    </row>
    <row r="78" spans="12:13" x14ac:dyDescent="0.3">
      <c r="L78">
        <v>47</v>
      </c>
      <c r="M78">
        <f t="shared" si="12"/>
        <v>126.78619791666667</v>
      </c>
    </row>
    <row r="79" spans="12:13" x14ac:dyDescent="0.3">
      <c r="L79">
        <v>48</v>
      </c>
      <c r="M79">
        <f t="shared" si="12"/>
        <v>127.41171875000001</v>
      </c>
    </row>
    <row r="80" spans="12:13" x14ac:dyDescent="0.3">
      <c r="L80">
        <v>49</v>
      </c>
      <c r="M80">
        <f t="shared" si="12"/>
        <v>128.16848958333333</v>
      </c>
    </row>
    <row r="81" spans="12:13" x14ac:dyDescent="0.3">
      <c r="L81">
        <v>50</v>
      </c>
      <c r="M81">
        <f t="shared" si="12"/>
        <v>129.06901041666666</v>
      </c>
    </row>
    <row r="82" spans="12:13" x14ac:dyDescent="0.3">
      <c r="L82">
        <v>51</v>
      </c>
      <c r="M82">
        <f t="shared" si="12"/>
        <v>130.12578124999999</v>
      </c>
    </row>
    <row r="83" spans="12:13" x14ac:dyDescent="0.3">
      <c r="L83">
        <v>52</v>
      </c>
      <c r="M83">
        <f t="shared" si="12"/>
        <v>131.35130208333334</v>
      </c>
    </row>
    <row r="84" spans="12:13" x14ac:dyDescent="0.3">
      <c r="L84">
        <v>53</v>
      </c>
      <c r="M84">
        <f t="shared" si="12"/>
        <v>132.75807291666666</v>
      </c>
    </row>
    <row r="85" spans="12:13" x14ac:dyDescent="0.3">
      <c r="L85">
        <v>54</v>
      </c>
      <c r="M85">
        <f t="shared" si="12"/>
        <v>134.35859375000001</v>
      </c>
    </row>
    <row r="86" spans="12:13" x14ac:dyDescent="0.3">
      <c r="L86">
        <v>55</v>
      </c>
      <c r="M86">
        <f t="shared" si="12"/>
        <v>136.16536458333334</v>
      </c>
    </row>
    <row r="87" spans="12:13" x14ac:dyDescent="0.3">
      <c r="L87">
        <v>56</v>
      </c>
      <c r="M87">
        <f t="shared" si="12"/>
        <v>138.19088541666667</v>
      </c>
    </row>
    <row r="88" spans="12:13" x14ac:dyDescent="0.3">
      <c r="L88">
        <v>57</v>
      </c>
      <c r="M88">
        <f t="shared" si="12"/>
        <v>140.44765624999999</v>
      </c>
    </row>
    <row r="89" spans="12:13" x14ac:dyDescent="0.3">
      <c r="L89">
        <v>58</v>
      </c>
      <c r="M89">
        <f t="shared" si="12"/>
        <v>142.94817708333332</v>
      </c>
    </row>
    <row r="90" spans="12:13" x14ac:dyDescent="0.3">
      <c r="L90">
        <v>59</v>
      </c>
      <c r="M90">
        <f t="shared" si="12"/>
        <v>145.70494791666667</v>
      </c>
    </row>
    <row r="91" spans="12:13" x14ac:dyDescent="0.3">
      <c r="L91">
        <v>60</v>
      </c>
      <c r="M91">
        <f t="shared" si="12"/>
        <v>148.73046875</v>
      </c>
    </row>
    <row r="92" spans="12:13" x14ac:dyDescent="0.3">
      <c r="L92">
        <v>61</v>
      </c>
      <c r="M92">
        <f t="shared" si="12"/>
        <v>152.03723958333333</v>
      </c>
    </row>
    <row r="93" spans="12:13" x14ac:dyDescent="0.3">
      <c r="L93">
        <v>62</v>
      </c>
      <c r="M93">
        <f t="shared" si="12"/>
        <v>155.63776041666668</v>
      </c>
    </row>
    <row r="94" spans="12:13" x14ac:dyDescent="0.3">
      <c r="L94">
        <v>63</v>
      </c>
      <c r="M94">
        <f t="shared" si="12"/>
        <v>159.54453125000001</v>
      </c>
    </row>
    <row r="95" spans="12:13" x14ac:dyDescent="0.3">
      <c r="L95">
        <v>64</v>
      </c>
      <c r="M95">
        <f t="shared" si="12"/>
        <v>163.77005208333333</v>
      </c>
    </row>
    <row r="96" spans="12:13" x14ac:dyDescent="0.3">
      <c r="L96">
        <v>65</v>
      </c>
      <c r="M96">
        <f t="shared" si="12"/>
        <v>168.32682291666666</v>
      </c>
    </row>
    <row r="97" spans="12:13" x14ac:dyDescent="0.3">
      <c r="L97">
        <v>66</v>
      </c>
      <c r="M97">
        <f t="shared" ref="M97:M111" si="13">((L97-$E$19)^3+($E$20*$E$21*$E$19))/(8*$E$22)</f>
        <v>173.22734374999999</v>
      </c>
    </row>
    <row r="98" spans="12:13" x14ac:dyDescent="0.3">
      <c r="L98">
        <v>67</v>
      </c>
      <c r="M98">
        <f t="shared" si="13"/>
        <v>178.48411458333334</v>
      </c>
    </row>
    <row r="99" spans="12:13" x14ac:dyDescent="0.3">
      <c r="L99">
        <v>68</v>
      </c>
      <c r="M99">
        <f t="shared" si="13"/>
        <v>184.10963541666666</v>
      </c>
    </row>
    <row r="100" spans="12:13" x14ac:dyDescent="0.3">
      <c r="L100">
        <v>69</v>
      </c>
      <c r="M100">
        <f t="shared" si="13"/>
        <v>190.11640625000001</v>
      </c>
    </row>
    <row r="101" spans="12:13" x14ac:dyDescent="0.3">
      <c r="L101">
        <v>70</v>
      </c>
      <c r="M101">
        <f t="shared" si="13"/>
        <v>196.51692708333334</v>
      </c>
    </row>
    <row r="102" spans="12:13" x14ac:dyDescent="0.3">
      <c r="L102">
        <v>71</v>
      </c>
      <c r="M102">
        <f t="shared" si="13"/>
        <v>203.32369791666667</v>
      </c>
    </row>
    <row r="103" spans="12:13" x14ac:dyDescent="0.3">
      <c r="L103">
        <v>72</v>
      </c>
      <c r="M103">
        <f t="shared" si="13"/>
        <v>210.54921874999999</v>
      </c>
    </row>
    <row r="104" spans="12:13" x14ac:dyDescent="0.3">
      <c r="L104">
        <v>73</v>
      </c>
      <c r="M104">
        <f t="shared" si="13"/>
        <v>218.20598958333332</v>
      </c>
    </row>
    <row r="105" spans="12:13" x14ac:dyDescent="0.3">
      <c r="L105">
        <v>74</v>
      </c>
      <c r="M105">
        <f t="shared" si="13"/>
        <v>226.30651041666667</v>
      </c>
    </row>
    <row r="106" spans="12:13" x14ac:dyDescent="0.3">
      <c r="L106">
        <v>75</v>
      </c>
      <c r="M106">
        <f t="shared" si="13"/>
        <v>234.86328125</v>
      </c>
    </row>
    <row r="107" spans="12:13" x14ac:dyDescent="0.3">
      <c r="L107">
        <v>76</v>
      </c>
      <c r="M107">
        <f t="shared" si="13"/>
        <v>243.88880208333333</v>
      </c>
    </row>
    <row r="108" spans="12:13" x14ac:dyDescent="0.3">
      <c r="L108">
        <v>77</v>
      </c>
      <c r="M108">
        <f t="shared" si="13"/>
        <v>253.39557291666668</v>
      </c>
    </row>
    <row r="109" spans="12:13" x14ac:dyDescent="0.3">
      <c r="L109">
        <v>78</v>
      </c>
      <c r="M109">
        <f t="shared" si="13"/>
        <v>263.39609374999998</v>
      </c>
    </row>
    <row r="110" spans="12:13" x14ac:dyDescent="0.3">
      <c r="L110">
        <v>79</v>
      </c>
      <c r="M110">
        <f t="shared" si="13"/>
        <v>273.90286458333333</v>
      </c>
    </row>
    <row r="111" spans="12:13" x14ac:dyDescent="0.3">
      <c r="L111">
        <v>80</v>
      </c>
      <c r="M111">
        <f t="shared" si="13"/>
        <v>284.92838541666669</v>
      </c>
    </row>
  </sheetData>
  <mergeCells count="1">
    <mergeCell ref="C3: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Bleehu</dc:creator>
  <cp:lastModifiedBy>Bleehu</cp:lastModifiedBy>
  <dcterms:created xsi:type="dcterms:W3CDTF">2016-01-02T20:07:07Z</dcterms:created>
  <dcterms:modified xsi:type="dcterms:W3CDTF">2016-01-04T22:51:52Z</dcterms:modified>
</cp:coreProperties>
</file>