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codeName="ЭтаКнига"/>
  <mc:AlternateContent xmlns:mc="http://schemas.openxmlformats.org/markup-compatibility/2006">
    <mc:Choice Requires="x15">
      <x15ac:absPath xmlns:x15ac="http://schemas.microsoft.com/office/spreadsheetml/2010/11/ac" url="/Users/nikitaratasnuk/Desktop/Shedule/archive/"/>
    </mc:Choice>
  </mc:AlternateContent>
  <bookViews>
    <workbookView xWindow="0" yWindow="0" windowWidth="25600" windowHeight="16000" tabRatio="893" activeTab="1"/>
  </bookViews>
  <sheets>
    <sheet name="доп" sheetId="84" r:id="rId1"/>
    <sheet name="График" sheetId="11" r:id="rId2"/>
    <sheet name="1" sheetId="51" r:id="rId3"/>
    <sheet name="2" sheetId="121" r:id="rId4"/>
    <sheet name="3" sheetId="122" r:id="rId5"/>
    <sheet name="4" sheetId="123" r:id="rId6"/>
    <sheet name="5" sheetId="124" r:id="rId7"/>
    <sheet name="6" sheetId="125" r:id="rId8"/>
    <sheet name="7" sheetId="126" r:id="rId9"/>
    <sheet name="8" sheetId="127" r:id="rId10"/>
    <sheet name="9" sheetId="128" r:id="rId11"/>
    <sheet name="10" sheetId="129" r:id="rId12"/>
    <sheet name="11" sheetId="130" r:id="rId13"/>
    <sheet name="12" sheetId="131" r:id="rId14"/>
    <sheet name="13" sheetId="132" r:id="rId15"/>
    <sheet name="14" sheetId="133" r:id="rId16"/>
    <sheet name="15" sheetId="134" r:id="rId17"/>
    <sheet name="16" sheetId="135" r:id="rId18"/>
    <sheet name="17" sheetId="136" r:id="rId19"/>
    <sheet name="18" sheetId="137" r:id="rId20"/>
    <sheet name="19" sheetId="138" r:id="rId21"/>
    <sheet name="20" sheetId="139" r:id="rId22"/>
    <sheet name="21" sheetId="140" r:id="rId23"/>
    <sheet name="22" sheetId="141" r:id="rId24"/>
    <sheet name="23" sheetId="142" r:id="rId25"/>
    <sheet name="24" sheetId="143" r:id="rId26"/>
    <sheet name="25" sheetId="144" r:id="rId27"/>
    <sheet name="26" sheetId="145" r:id="rId28"/>
    <sheet name="27" sheetId="146" r:id="rId29"/>
    <sheet name="28" sheetId="147" r:id="rId30"/>
    <sheet name="29" sheetId="148" r:id="rId31"/>
    <sheet name="30" sheetId="149" r:id="rId32"/>
    <sheet name="31" sheetId="150" r:id="rId33"/>
    <sheet name="ВРЕМЯ" sheetId="90" r:id="rId34"/>
    <sheet name="еженед" sheetId="151" r:id="rId35"/>
  </sheets>
  <definedNames>
    <definedName name="_xlnm._FilterDatabase" localSheetId="33" hidden="1">ВРЕМЯ!$A$6:$BO$6</definedName>
    <definedName name="_xlnm._FilterDatabase" localSheetId="1" hidden="1">График!$A$43:$A$75</definedName>
    <definedName name="_xlnm._FilterDatabase" localSheetId="0" hidden="1">доп!$A$2:$X$2</definedName>
    <definedName name="авто">доп!$X$3:$X$28</definedName>
    <definedName name="время">доп!$G$3:$I$164</definedName>
    <definedName name="ВРЕМЯ_диапазон">ВРЕМЯ!$E$6:$AH$106</definedName>
    <definedName name="Время_заезда_таблица">INDIRECT("'"&amp;DAY(#REF!)&amp;"'!A14:N123")</definedName>
    <definedName name="время_работы">доп!$J$3:$L$164</definedName>
    <definedName name="ВРЕМЯ_ФИО">ВРЕМЯ!$B$6:$B$106</definedName>
    <definedName name="график_проверка_диапазон">INDIRECT("'"&amp;DAY(График!$AT$5)&amp;"'!E9:F300")</definedName>
    <definedName name="дата">График!$D$6:$AG$6</definedName>
    <definedName name="ДЕНЬ_время" localSheetId="34">INDIRECT("'"&amp;DAY(еженед!A$4)&amp;"'!$AB$8:$AB$118")</definedName>
    <definedName name="ДЕНЬ_время">INDIRECT("'"&amp;DAY(ВРЕМЯ!A$4)&amp;"'!$AB$8:$AB$118")</definedName>
    <definedName name="ДЕНЬ_график" localSheetId="34">INDEX(График!$I$7:$AL$113,MATCH(еженед!$B1,График!$B$7:$B$113,),DAY(еженед!A$4))</definedName>
    <definedName name="ДЕНЬ_график">INDEX(График!$I$7:$AL$113,MATCH(ВРЕМЯ!$B1,График!$B$7:$B$113,),DAY(ВРЕМЯ!A$4))</definedName>
    <definedName name="ДЕНЬ_ФИО" localSheetId="34">INDIRECT("'"&amp;DAY(еженед!A$4)&amp;"'!$R$8:$R$118")</definedName>
    <definedName name="ДЕНЬ_ФИО">INDIRECT("'"&amp;DAY(ВРЕМЯ!A$4)&amp;"'!$R$8:$R$118")</definedName>
    <definedName name="для_SAP_диапазон">INDIRECT("'"&amp;DAY(#REF!)&amp;"'!AH8:AM113")</definedName>
    <definedName name="должность">доп!$C$3:$C$103</definedName>
    <definedName name="назв_время">доп!$F$3:$F$164</definedName>
    <definedName name="ФИО">доп!$B$3:$B$103</definedName>
    <definedName name="_xlnm.Print_Area" localSheetId="2">'1'!$A$1:$G$113</definedName>
    <definedName name="_xlnm.Print_Area" localSheetId="11">'10'!$A$1:$G$116</definedName>
    <definedName name="_xlnm.Print_Area" localSheetId="12">'11'!$A$1:$G$116</definedName>
    <definedName name="_xlnm.Print_Area" localSheetId="13">'12'!$A$1:$G$117</definedName>
    <definedName name="_xlnm.Print_Area" localSheetId="14">'13'!$A$1:$G$116</definedName>
    <definedName name="_xlnm.Print_Area" localSheetId="15">'14'!$A$1:$G$116</definedName>
    <definedName name="_xlnm.Print_Area" localSheetId="16">'15'!$A$1:$G$113</definedName>
    <definedName name="_xlnm.Print_Area" localSheetId="17">'16'!$A$1:$G$113</definedName>
    <definedName name="_xlnm.Print_Area" localSheetId="18">'17'!$A$1:$G$116</definedName>
    <definedName name="_xlnm.Print_Area" localSheetId="19">'18'!$A$1:$G$116</definedName>
    <definedName name="_xlnm.Print_Area" localSheetId="20">'19'!$A$1:$G$116</definedName>
    <definedName name="_xlnm.Print_Area" localSheetId="3">'2'!$A$1:$G$113</definedName>
    <definedName name="_xlnm.Print_Area" localSheetId="21">'20'!$A$1:$G$116</definedName>
    <definedName name="_xlnm.Print_Area" localSheetId="22">'21'!$A$1:$G$116</definedName>
    <definedName name="_xlnm.Print_Area" localSheetId="23">'22'!$A$1:$G$113</definedName>
    <definedName name="_xlnm.Print_Area" localSheetId="24">'23'!$A$1:$G$113</definedName>
    <definedName name="_xlnm.Print_Area" localSheetId="25">'24'!$A$1:$G$116</definedName>
    <definedName name="_xlnm.Print_Area" localSheetId="26">'25'!$A$1:$G$116</definedName>
    <definedName name="_xlnm.Print_Area" localSheetId="27">'26'!$A$1:$G$116</definedName>
    <definedName name="_xlnm.Print_Area" localSheetId="28">'27'!$A$1:$G$116</definedName>
    <definedName name="_xlnm.Print_Area" localSheetId="29">'28'!$A$1:$G$116</definedName>
    <definedName name="_xlnm.Print_Area" localSheetId="30">'29'!$A$1:$G$116</definedName>
    <definedName name="_xlnm.Print_Area" localSheetId="4">'3'!$A$1:$G$117</definedName>
    <definedName name="_xlnm.Print_Area" localSheetId="31">'30'!$A$1:$G$113</definedName>
    <definedName name="_xlnm.Print_Area" localSheetId="32">'31'!$A$1:$G$113</definedName>
    <definedName name="_xlnm.Print_Area" localSheetId="5">'4'!$A$1:$G$116</definedName>
    <definedName name="_xlnm.Print_Area" localSheetId="6">'5'!$A$1:$G$116</definedName>
    <definedName name="_xlnm.Print_Area" localSheetId="7">'6'!$A$1:$G$116</definedName>
    <definedName name="_xlnm.Print_Area" localSheetId="8">'7'!$A$1:$G$116</definedName>
    <definedName name="_xlnm.Print_Area" localSheetId="9">'8'!$A$1:$G$113</definedName>
    <definedName name="_xlnm.Print_Area" localSheetId="10">'9'!$A$1:$G$113</definedName>
    <definedName name="_xlnm.Print_Area" localSheetId="33">ВРЕМЯ!$A$2:$AJ$105</definedName>
    <definedName name="_xlnm.Print_Area" localSheetId="34">еженед!$A$1:$W$57</definedName>
    <definedName name="_xlnm.Print_Titles" localSheetId="2">'1'!$12:$13</definedName>
    <definedName name="_xlnm.Print_Titles" localSheetId="11">'10'!$12:$13</definedName>
    <definedName name="_xlnm.Print_Titles" localSheetId="12">'11'!$12:$13</definedName>
    <definedName name="_xlnm.Print_Titles" localSheetId="13">'12'!$12:$13</definedName>
    <definedName name="_xlnm.Print_Titles" localSheetId="14">'13'!$12:$13</definedName>
    <definedName name="_xlnm.Print_Titles" localSheetId="15">'14'!$12:$13</definedName>
    <definedName name="_xlnm.Print_Titles" localSheetId="16">'15'!$12:$13</definedName>
    <definedName name="_xlnm.Print_Titles" localSheetId="17">'16'!$12:$13</definedName>
    <definedName name="_xlnm.Print_Titles" localSheetId="18">'17'!$12:$13</definedName>
    <definedName name="_xlnm.Print_Titles" localSheetId="19">'18'!$12:$13</definedName>
    <definedName name="_xlnm.Print_Titles" localSheetId="20">'19'!$12:$13</definedName>
    <definedName name="_xlnm.Print_Titles" localSheetId="3">'2'!$12:$13</definedName>
    <definedName name="_xlnm.Print_Titles" localSheetId="21">'20'!$12:$13</definedName>
    <definedName name="_xlnm.Print_Titles" localSheetId="22">'21'!$12:$13</definedName>
    <definedName name="_xlnm.Print_Titles" localSheetId="23">'22'!$12:$13</definedName>
    <definedName name="_xlnm.Print_Titles" localSheetId="24">'23'!$12:$13</definedName>
    <definedName name="_xlnm.Print_Titles" localSheetId="25">'24'!$12:$13</definedName>
    <definedName name="_xlnm.Print_Titles" localSheetId="26">'25'!$12:$13</definedName>
    <definedName name="_xlnm.Print_Titles" localSheetId="27">'26'!$12:$13</definedName>
    <definedName name="_xlnm.Print_Titles" localSheetId="28">'27'!$12:$13</definedName>
    <definedName name="_xlnm.Print_Titles" localSheetId="29">'28'!$12:$13</definedName>
    <definedName name="_xlnm.Print_Titles" localSheetId="30">'29'!$12:$13</definedName>
    <definedName name="_xlnm.Print_Titles" localSheetId="4">'3'!$12:$13</definedName>
    <definedName name="_xlnm.Print_Titles" localSheetId="31">'30'!$12:$13</definedName>
    <definedName name="_xlnm.Print_Titles" localSheetId="32">'31'!$12:$13</definedName>
    <definedName name="_xlnm.Print_Titles" localSheetId="5">'4'!$12:$13</definedName>
    <definedName name="_xlnm.Print_Titles" localSheetId="6">'5'!$12:$13</definedName>
    <definedName name="_xlnm.Print_Titles" localSheetId="7">'6'!$12:$13</definedName>
    <definedName name="_xlnm.Print_Titles" localSheetId="8">'7'!$12:$13</definedName>
    <definedName name="_xlnm.Print_Titles" localSheetId="9">'8'!$12:$13</definedName>
    <definedName name="_xlnm.Print_Titles" localSheetId="10">'9'!$12:$13</definedName>
    <definedName name="_xlnm.Print_Titles" localSheetId="33">ВРЕМЯ!$2:$5</definedName>
    <definedName name="_xlnm.Print_Titles" localSheetId="34">еженед!$2:$5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6" i="11" l="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I43" i="11" a="1"/>
  <c r="AI43" i="11"/>
  <c r="AI6" i="11"/>
  <c r="AK43" i="11"/>
  <c r="AJ43" i="11"/>
  <c r="B7" i="90"/>
  <c r="B8" i="90"/>
  <c r="B9" i="90"/>
  <c r="B10" i="90"/>
  <c r="B11" i="90"/>
  <c r="B12" i="90"/>
  <c r="B13" i="90"/>
  <c r="B14" i="90"/>
  <c r="B15" i="90"/>
  <c r="B16" i="90"/>
  <c r="B17" i="90"/>
  <c r="B18" i="90"/>
  <c r="B19" i="90"/>
  <c r="B20" i="90"/>
  <c r="B21" i="90"/>
  <c r="B22" i="90"/>
  <c r="B23" i="90"/>
  <c r="B24" i="90"/>
  <c r="B25" i="90"/>
  <c r="B26" i="90"/>
  <c r="B27" i="90"/>
  <c r="B28" i="90"/>
  <c r="B29" i="90"/>
  <c r="B30" i="90"/>
  <c r="B31" i="90"/>
  <c r="B32" i="90"/>
  <c r="B33" i="90"/>
  <c r="B34" i="90"/>
  <c r="B35" i="90"/>
  <c r="B36" i="90"/>
  <c r="B37" i="90"/>
  <c r="B38" i="90"/>
  <c r="B39" i="90"/>
  <c r="B40" i="90"/>
  <c r="B41" i="90"/>
  <c r="B42" i="90"/>
  <c r="B43" i="90"/>
  <c r="B44" i="90"/>
  <c r="B45" i="90"/>
  <c r="B46" i="90"/>
  <c r="B47" i="90"/>
  <c r="B48" i="90"/>
  <c r="B49" i="90"/>
  <c r="B50" i="90"/>
  <c r="B51" i="90"/>
  <c r="B52" i="90"/>
  <c r="B53" i="90"/>
  <c r="B54" i="90"/>
  <c r="B55" i="90"/>
  <c r="B56" i="90"/>
  <c r="B57" i="90"/>
  <c r="B58" i="90"/>
  <c r="B59" i="90"/>
  <c r="B60" i="90"/>
  <c r="B61" i="90"/>
  <c r="B62" i="90"/>
  <c r="B63" i="90"/>
  <c r="B64" i="90"/>
  <c r="B65" i="90"/>
  <c r="B66" i="90"/>
  <c r="B67" i="90"/>
  <c r="B68" i="90"/>
  <c r="B69" i="90"/>
  <c r="B70" i="90"/>
  <c r="B71" i="90"/>
  <c r="B72" i="90"/>
  <c r="B73" i="90"/>
  <c r="B74" i="90"/>
  <c r="B75" i="90"/>
  <c r="B76" i="90"/>
  <c r="B77" i="90"/>
  <c r="B78" i="90"/>
  <c r="B79" i="90"/>
  <c r="B80" i="90"/>
  <c r="B81" i="90"/>
  <c r="B82" i="90"/>
  <c r="B83" i="90"/>
  <c r="B84" i="90"/>
  <c r="B85" i="90"/>
  <c r="B86" i="90"/>
  <c r="B87" i="90"/>
  <c r="B88" i="90"/>
  <c r="B89" i="90"/>
  <c r="B90" i="90"/>
  <c r="B91" i="90"/>
  <c r="B92" i="90"/>
  <c r="B93" i="90"/>
  <c r="B94" i="90"/>
  <c r="B95" i="90"/>
  <c r="B96" i="90"/>
  <c r="B97" i="90"/>
  <c r="B98" i="90"/>
  <c r="B99" i="90"/>
  <c r="B100" i="90"/>
  <c r="B101" i="90"/>
  <c r="B102" i="90"/>
  <c r="B103" i="90"/>
  <c r="B104" i="90"/>
  <c r="B105" i="90"/>
  <c r="B106" i="90"/>
  <c r="AJ54" i="11"/>
  <c r="AJ55" i="11"/>
  <c r="AJ59" i="11"/>
  <c r="AJ46" i="11"/>
  <c r="AJ62" i="11"/>
  <c r="AJ58" i="11"/>
  <c r="AJ44" i="11"/>
  <c r="AJ57" i="11"/>
  <c r="AJ53" i="11"/>
  <c r="AJ60" i="11"/>
  <c r="AJ56" i="11"/>
  <c r="AJ45" i="11"/>
  <c r="AJ48" i="11"/>
  <c r="AJ61" i="11"/>
  <c r="AJ51" i="11"/>
  <c r="AJ50" i="11"/>
  <c r="AJ47" i="11"/>
  <c r="AJ49" i="11"/>
  <c r="AJ52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L146" i="11"/>
  <c r="AL147" i="11"/>
  <c r="AL148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2" i="11"/>
  <c r="AL163" i="11"/>
  <c r="AL164" i="11"/>
  <c r="AL165" i="11"/>
  <c r="AL166" i="11"/>
  <c r="AL167" i="11"/>
  <c r="AL168" i="11"/>
  <c r="AL169" i="11"/>
  <c r="AL170" i="11"/>
  <c r="AL171" i="11"/>
  <c r="AL172" i="11"/>
  <c r="AL173" i="11"/>
  <c r="AL174" i="11"/>
  <c r="AL175" i="11"/>
  <c r="AL176" i="11"/>
  <c r="AL177" i="11"/>
  <c r="AL178" i="11"/>
  <c r="AL179" i="11"/>
  <c r="AL180" i="11"/>
  <c r="AL181" i="11"/>
  <c r="AL182" i="11"/>
  <c r="AL183" i="11"/>
  <c r="AL184" i="11"/>
  <c r="AL185" i="11"/>
  <c r="AL186" i="11"/>
  <c r="AL187" i="11"/>
  <c r="AL188" i="11"/>
  <c r="AL189" i="11"/>
  <c r="AL190" i="11"/>
  <c r="AL191" i="11"/>
  <c r="AL192" i="11"/>
  <c r="AL193" i="11"/>
  <c r="AL194" i="11"/>
  <c r="AL195" i="11"/>
  <c r="AL196" i="11"/>
  <c r="AL197" i="11"/>
  <c r="AL198" i="11"/>
  <c r="AL199" i="11"/>
  <c r="AL200" i="11"/>
  <c r="AL201" i="11"/>
  <c r="AL202" i="11"/>
  <c r="AL203" i="11"/>
  <c r="AL204" i="11"/>
  <c r="AL205" i="11"/>
  <c r="AL206" i="11"/>
  <c r="AL207" i="11"/>
  <c r="AL208" i="11"/>
  <c r="AL209" i="11"/>
  <c r="AL210" i="11"/>
  <c r="AL211" i="11"/>
  <c r="AL212" i="11"/>
  <c r="AL213" i="11"/>
  <c r="AL214" i="11"/>
  <c r="AL215" i="11"/>
  <c r="AL216" i="11"/>
  <c r="AL217" i="11"/>
  <c r="AL218" i="11"/>
  <c r="AL219" i="11"/>
  <c r="AL220" i="11"/>
  <c r="AL221" i="11"/>
  <c r="AL222" i="11"/>
  <c r="AL223" i="11"/>
  <c r="AL224" i="11"/>
  <c r="AL225" i="11"/>
  <c r="AL226" i="11"/>
  <c r="AL227" i="11"/>
  <c r="AL228" i="11"/>
  <c r="AL229" i="11"/>
  <c r="AL230" i="11"/>
  <c r="AL231" i="11"/>
  <c r="AL232" i="11"/>
  <c r="AL233" i="11"/>
  <c r="AL234" i="11"/>
  <c r="AL235" i="11"/>
  <c r="AL236" i="11"/>
  <c r="AL237" i="11"/>
  <c r="AL238" i="11"/>
  <c r="AL239" i="11"/>
  <c r="AL240" i="11"/>
  <c r="AL241" i="11"/>
  <c r="AL242" i="11"/>
  <c r="AL243" i="11"/>
  <c r="AL244" i="11"/>
  <c r="AL245" i="11"/>
  <c r="AL246" i="11"/>
  <c r="AL247" i="11"/>
  <c r="AL248" i="11"/>
  <c r="AL249" i="11"/>
  <c r="AL250" i="11"/>
  <c r="AL251" i="11"/>
  <c r="AL252" i="11"/>
  <c r="AL253" i="11"/>
  <c r="AL254" i="11"/>
  <c r="AL255" i="11"/>
  <c r="AL256" i="11"/>
  <c r="AL257" i="11"/>
  <c r="AL258" i="11"/>
  <c r="AL259" i="11"/>
  <c r="AL260" i="11"/>
  <c r="AL261" i="11"/>
  <c r="AL262" i="11"/>
  <c r="AL263" i="11"/>
  <c r="AL265" i="11"/>
  <c r="N117" i="134"/>
  <c r="M117" i="134"/>
  <c r="L117" i="134"/>
  <c r="K117" i="134"/>
  <c r="N116" i="134"/>
  <c r="M116" i="134"/>
  <c r="L116" i="134"/>
  <c r="K116" i="134"/>
  <c r="N115" i="134"/>
  <c r="M115" i="134"/>
  <c r="L115" i="134"/>
  <c r="K115" i="134"/>
  <c r="B110" i="149"/>
  <c r="B102" i="149"/>
  <c r="B82" i="148"/>
  <c r="B110" i="135"/>
  <c r="B102" i="135"/>
  <c r="AI88" i="90" a="1"/>
  <c r="AI88" i="90"/>
  <c r="AJ88" i="90"/>
  <c r="AI89" i="90" a="1"/>
  <c r="AI89" i="90"/>
  <c r="AJ89" i="90"/>
  <c r="AI90" i="90" a="1"/>
  <c r="AI90" i="90"/>
  <c r="AJ90" i="90"/>
  <c r="AI91" i="90" a="1"/>
  <c r="AI91" i="90"/>
  <c r="AJ91" i="90"/>
  <c r="AI92" i="90" a="1"/>
  <c r="AI92" i="90"/>
  <c r="AJ92" i="90"/>
  <c r="AI93" i="90" a="1"/>
  <c r="AI93" i="90"/>
  <c r="AJ93" i="90"/>
  <c r="AL91" i="90"/>
  <c r="AL89" i="90"/>
  <c r="AL92" i="90"/>
  <c r="AL88" i="90"/>
  <c r="AL93" i="90"/>
  <c r="AL90" i="90"/>
  <c r="AJ19" i="11"/>
  <c r="Q90" i="121"/>
  <c r="O90" i="121"/>
  <c r="Q91" i="121"/>
  <c r="Q92" i="121"/>
  <c r="Q93" i="121"/>
  <c r="AI62" i="11" a="1"/>
  <c r="AI62" i="11"/>
  <c r="AK62" i="11"/>
  <c r="AI45" i="11" a="1"/>
  <c r="AI45" i="11"/>
  <c r="AK45" i="11"/>
  <c r="AI52" i="11" a="1"/>
  <c r="AI52" i="11"/>
  <c r="AK52" i="11"/>
  <c r="AI49" i="11" a="1"/>
  <c r="AI49" i="11"/>
  <c r="AK49" i="11"/>
  <c r="AI47" i="11" a="1"/>
  <c r="AI47" i="11"/>
  <c r="AK47" i="11"/>
  <c r="AI51" i="11" a="1"/>
  <c r="AI51" i="11"/>
  <c r="AK51" i="11"/>
  <c r="AI57" i="11" a="1"/>
  <c r="AI57" i="11"/>
  <c r="AK57" i="11"/>
  <c r="AI54" i="11" a="1"/>
  <c r="AI54" i="11"/>
  <c r="AK54" i="11"/>
  <c r="AI44" i="11" a="1"/>
  <c r="AI44" i="11"/>
  <c r="AK44" i="11"/>
  <c r="AI56" i="11" a="1"/>
  <c r="AI56" i="11"/>
  <c r="AK56" i="11"/>
  <c r="AI48" i="11" a="1"/>
  <c r="AI48" i="11"/>
  <c r="AK48" i="11"/>
  <c r="AI50" i="11" a="1"/>
  <c r="AI50" i="11"/>
  <c r="AK50" i="11"/>
  <c r="A34" i="145"/>
  <c r="Q34" i="145"/>
  <c r="O34" i="145"/>
  <c r="AI59" i="11" a="1"/>
  <c r="AI59" i="11"/>
  <c r="AK59" i="11"/>
  <c r="AI53" i="11" a="1"/>
  <c r="AI53" i="11"/>
  <c r="AK53" i="11"/>
  <c r="AI55" i="11" a="1"/>
  <c r="AI55" i="11"/>
  <c r="AK55" i="11"/>
  <c r="AI46" i="11" a="1"/>
  <c r="AI46" i="11"/>
  <c r="AK46" i="11"/>
  <c r="AI61" i="11" a="1"/>
  <c r="AI61" i="11"/>
  <c r="AK61" i="11"/>
  <c r="AI60" i="11" a="1"/>
  <c r="AI60" i="11"/>
  <c r="AK60" i="11"/>
  <c r="AI58" i="11" a="1"/>
  <c r="AI58" i="11"/>
  <c r="AK58" i="11"/>
  <c r="H37" i="145"/>
  <c r="Q36" i="145"/>
  <c r="Q37" i="145"/>
  <c r="H35" i="145"/>
  <c r="H36" i="145"/>
  <c r="Q35" i="145"/>
  <c r="H34" i="145"/>
  <c r="N13" i="151"/>
  <c r="N14" i="151"/>
  <c r="N15" i="151"/>
  <c r="N16" i="151"/>
  <c r="N17" i="151"/>
  <c r="N18" i="151"/>
  <c r="N19" i="151"/>
  <c r="N20" i="151"/>
  <c r="N21" i="151"/>
  <c r="N22" i="151"/>
  <c r="N23" i="151"/>
  <c r="N24" i="151"/>
  <c r="N25" i="151"/>
  <c r="N26" i="151"/>
  <c r="N27" i="151"/>
  <c r="N28" i="151"/>
  <c r="N29" i="151"/>
  <c r="N30" i="151"/>
  <c r="N31" i="151"/>
  <c r="N32" i="151"/>
  <c r="N33" i="151"/>
  <c r="N34" i="151"/>
  <c r="N35" i="151"/>
  <c r="N36" i="151"/>
  <c r="N37" i="151"/>
  <c r="N38" i="151"/>
  <c r="N39" i="151"/>
  <c r="N40" i="151"/>
  <c r="N41" i="151"/>
  <c r="N42" i="151"/>
  <c r="N43" i="151"/>
  <c r="N44" i="151"/>
  <c r="N45" i="151"/>
  <c r="N46" i="151"/>
  <c r="N47" i="151"/>
  <c r="N48" i="151"/>
  <c r="N49" i="151"/>
  <c r="N50" i="151"/>
  <c r="N51" i="151"/>
  <c r="N12" i="151"/>
  <c r="N7" i="151"/>
  <c r="N8" i="151"/>
  <c r="N9" i="151"/>
  <c r="N10" i="151"/>
  <c r="N11" i="151"/>
  <c r="N6" i="151"/>
  <c r="B8" i="151"/>
  <c r="B9" i="151"/>
  <c r="B10" i="151"/>
  <c r="B11" i="151"/>
  <c r="B12" i="151"/>
  <c r="B13" i="151"/>
  <c r="B14" i="151"/>
  <c r="B15" i="151"/>
  <c r="B16" i="151"/>
  <c r="B17" i="151"/>
  <c r="B18" i="151"/>
  <c r="B19" i="151"/>
  <c r="B20" i="151"/>
  <c r="B21" i="151"/>
  <c r="B22" i="151"/>
  <c r="B23" i="151"/>
  <c r="B24" i="151"/>
  <c r="B25" i="151"/>
  <c r="B26" i="151"/>
  <c r="B27" i="151"/>
  <c r="B28" i="151"/>
  <c r="B29" i="151"/>
  <c r="B30" i="151"/>
  <c r="B31" i="151"/>
  <c r="B32" i="151"/>
  <c r="B33" i="151"/>
  <c r="B34" i="151"/>
  <c r="B35" i="151"/>
  <c r="B36" i="151"/>
  <c r="B37" i="151"/>
  <c r="B38" i="151"/>
  <c r="B39" i="151"/>
  <c r="B40" i="151"/>
  <c r="B41" i="151"/>
  <c r="B42" i="151"/>
  <c r="B43" i="151"/>
  <c r="B44" i="151"/>
  <c r="B45" i="151"/>
  <c r="B46" i="151"/>
  <c r="B47" i="151"/>
  <c r="B48" i="151"/>
  <c r="B49" i="151"/>
  <c r="B50" i="151"/>
  <c r="B51" i="151"/>
  <c r="B52" i="151"/>
  <c r="B53" i="151"/>
  <c r="B54" i="151"/>
  <c r="B55" i="151"/>
  <c r="B6" i="151"/>
  <c r="B7" i="151"/>
  <c r="B110" i="122"/>
  <c r="B102" i="122"/>
  <c r="B94" i="122"/>
  <c r="B110" i="127"/>
  <c r="B102" i="127"/>
  <c r="B94" i="127"/>
  <c r="B110" i="128"/>
  <c r="B102" i="128"/>
  <c r="B94" i="128"/>
  <c r="B110" i="129"/>
  <c r="B102" i="129"/>
  <c r="B94" i="129"/>
  <c r="B110" i="132"/>
  <c r="B102" i="132"/>
  <c r="B94" i="132"/>
  <c r="B110" i="133"/>
  <c r="B102" i="133"/>
  <c r="B94" i="133"/>
  <c r="B110" i="134"/>
  <c r="B102" i="134"/>
  <c r="B94" i="134"/>
  <c r="B94" i="135"/>
  <c r="B110" i="136"/>
  <c r="B102" i="136"/>
  <c r="B94" i="136"/>
  <c r="B110" i="141"/>
  <c r="B102" i="141"/>
  <c r="B94" i="141"/>
  <c r="B110" i="142"/>
  <c r="B102" i="142"/>
  <c r="B94" i="142"/>
  <c r="B110" i="148"/>
  <c r="B102" i="148"/>
  <c r="B94" i="148"/>
  <c r="B94" i="149"/>
  <c r="B110" i="150"/>
  <c r="B102" i="150"/>
  <c r="B94" i="150"/>
  <c r="B110" i="121"/>
  <c r="B102" i="121"/>
  <c r="B94" i="121"/>
  <c r="A70" i="122"/>
  <c r="A66" i="122"/>
  <c r="A62" i="122"/>
  <c r="A58" i="122"/>
  <c r="A54" i="122"/>
  <c r="A50" i="122"/>
  <c r="A46" i="122"/>
  <c r="A42" i="122"/>
  <c r="A38" i="122"/>
  <c r="A34" i="122"/>
  <c r="A30" i="122"/>
  <c r="A26" i="122"/>
  <c r="A22" i="122"/>
  <c r="A18" i="122"/>
  <c r="A14" i="122"/>
  <c r="A86" i="125"/>
  <c r="A82" i="125"/>
  <c r="A78" i="125"/>
  <c r="A74" i="125"/>
  <c r="A70" i="125"/>
  <c r="A66" i="125"/>
  <c r="A62" i="125"/>
  <c r="A58" i="125"/>
  <c r="A54" i="125"/>
  <c r="A50" i="125"/>
  <c r="A46" i="125"/>
  <c r="A42" i="125"/>
  <c r="A38" i="125"/>
  <c r="A34" i="125"/>
  <c r="A30" i="125"/>
  <c r="A26" i="125"/>
  <c r="A22" i="125"/>
  <c r="A18" i="125"/>
  <c r="A14" i="125"/>
  <c r="A86" i="126"/>
  <c r="A82" i="126"/>
  <c r="A78" i="126"/>
  <c r="A74" i="126"/>
  <c r="A70" i="126"/>
  <c r="A66" i="126"/>
  <c r="A62" i="126"/>
  <c r="A58" i="126"/>
  <c r="A54" i="126"/>
  <c r="A50" i="126"/>
  <c r="A46" i="126"/>
  <c r="A42" i="126"/>
  <c r="A38" i="126"/>
  <c r="A34" i="126"/>
  <c r="A30" i="126"/>
  <c r="A26" i="126"/>
  <c r="A22" i="126"/>
  <c r="A18" i="126"/>
  <c r="A14" i="126"/>
  <c r="A86" i="127"/>
  <c r="A82" i="127"/>
  <c r="A78" i="127"/>
  <c r="A74" i="127"/>
  <c r="A70" i="127"/>
  <c r="A66" i="127"/>
  <c r="A62" i="127"/>
  <c r="A58" i="127"/>
  <c r="A54" i="127"/>
  <c r="A50" i="127"/>
  <c r="A46" i="127"/>
  <c r="A42" i="127"/>
  <c r="A38" i="127"/>
  <c r="A34" i="127"/>
  <c r="A30" i="127"/>
  <c r="A26" i="127"/>
  <c r="A22" i="127"/>
  <c r="A18" i="127"/>
  <c r="A14" i="127"/>
  <c r="A58" i="128"/>
  <c r="A54" i="128"/>
  <c r="A50" i="128"/>
  <c r="A46" i="128"/>
  <c r="A42" i="128"/>
  <c r="A38" i="128"/>
  <c r="A34" i="128"/>
  <c r="A30" i="128"/>
  <c r="A26" i="128"/>
  <c r="A22" i="128"/>
  <c r="A18" i="128"/>
  <c r="A14" i="128"/>
  <c r="A70" i="129"/>
  <c r="A66" i="129"/>
  <c r="A62" i="129"/>
  <c r="A58" i="129"/>
  <c r="A54" i="129"/>
  <c r="A50" i="129"/>
  <c r="A46" i="129"/>
  <c r="A42" i="129"/>
  <c r="A38" i="129"/>
  <c r="A34" i="129"/>
  <c r="A30" i="129"/>
  <c r="A26" i="129"/>
  <c r="A22" i="129"/>
  <c r="A18" i="129"/>
  <c r="A14" i="129"/>
  <c r="A86" i="132"/>
  <c r="A82" i="132"/>
  <c r="A78" i="132"/>
  <c r="A74" i="132"/>
  <c r="A70" i="132"/>
  <c r="A66" i="132"/>
  <c r="A62" i="132"/>
  <c r="A58" i="132"/>
  <c r="A54" i="132"/>
  <c r="A50" i="132"/>
  <c r="A46" i="132"/>
  <c r="A42" i="132"/>
  <c r="A38" i="132"/>
  <c r="A34" i="132"/>
  <c r="A30" i="132"/>
  <c r="A26" i="132"/>
  <c r="A22" i="132"/>
  <c r="A18" i="132"/>
  <c r="A14" i="132"/>
  <c r="A86" i="133"/>
  <c r="A82" i="133"/>
  <c r="A78" i="133"/>
  <c r="A74" i="133"/>
  <c r="A70" i="133"/>
  <c r="A66" i="133"/>
  <c r="A62" i="133"/>
  <c r="A58" i="133"/>
  <c r="A54" i="133"/>
  <c r="A50" i="133"/>
  <c r="A46" i="133"/>
  <c r="A42" i="133"/>
  <c r="A38" i="133"/>
  <c r="A34" i="133"/>
  <c r="A30" i="133"/>
  <c r="A26" i="133"/>
  <c r="A22" i="133"/>
  <c r="A18" i="133"/>
  <c r="A14" i="133"/>
  <c r="A86" i="134"/>
  <c r="A82" i="134"/>
  <c r="A78" i="134"/>
  <c r="A74" i="134"/>
  <c r="A70" i="134"/>
  <c r="A66" i="134"/>
  <c r="A62" i="134"/>
  <c r="A58" i="134"/>
  <c r="A54" i="134"/>
  <c r="A50" i="134"/>
  <c r="A46" i="134"/>
  <c r="A42" i="134"/>
  <c r="A38" i="134"/>
  <c r="A34" i="134"/>
  <c r="A30" i="134"/>
  <c r="A26" i="134"/>
  <c r="A22" i="134"/>
  <c r="A18" i="134"/>
  <c r="A14" i="134"/>
  <c r="A86" i="135"/>
  <c r="A82" i="135"/>
  <c r="A78" i="135"/>
  <c r="A74" i="135"/>
  <c r="A70" i="135"/>
  <c r="A66" i="135"/>
  <c r="A62" i="135"/>
  <c r="A58" i="135"/>
  <c r="A54" i="135"/>
  <c r="A50" i="135"/>
  <c r="A46" i="135"/>
  <c r="A42" i="135"/>
  <c r="A38" i="135"/>
  <c r="A34" i="135"/>
  <c r="A30" i="135"/>
  <c r="A26" i="135"/>
  <c r="A22" i="135"/>
  <c r="A18" i="135"/>
  <c r="A14" i="135"/>
  <c r="A86" i="136"/>
  <c r="A82" i="136"/>
  <c r="A78" i="136"/>
  <c r="A74" i="136"/>
  <c r="A70" i="136"/>
  <c r="A66" i="136"/>
  <c r="A62" i="136"/>
  <c r="A58" i="136"/>
  <c r="A54" i="136"/>
  <c r="A50" i="136"/>
  <c r="A46" i="136"/>
  <c r="A42" i="136"/>
  <c r="A38" i="136"/>
  <c r="A34" i="136"/>
  <c r="A30" i="136"/>
  <c r="A26" i="136"/>
  <c r="A22" i="136"/>
  <c r="A18" i="136"/>
  <c r="A14" i="136"/>
  <c r="A86" i="139"/>
  <c r="A82" i="139"/>
  <c r="A78" i="139"/>
  <c r="A74" i="139"/>
  <c r="A70" i="139"/>
  <c r="A66" i="139"/>
  <c r="A62" i="139"/>
  <c r="A58" i="139"/>
  <c r="A54" i="139"/>
  <c r="A50" i="139"/>
  <c r="A46" i="139"/>
  <c r="A42" i="139"/>
  <c r="A38" i="139"/>
  <c r="A34" i="139"/>
  <c r="A30" i="139"/>
  <c r="A26" i="139"/>
  <c r="A22" i="139"/>
  <c r="A18" i="139"/>
  <c r="A14" i="139"/>
  <c r="A86" i="140"/>
  <c r="A82" i="140"/>
  <c r="A78" i="140"/>
  <c r="A74" i="140"/>
  <c r="A70" i="140"/>
  <c r="A66" i="140"/>
  <c r="A62" i="140"/>
  <c r="A58" i="140"/>
  <c r="A54" i="140"/>
  <c r="A50" i="140"/>
  <c r="A46" i="140"/>
  <c r="A42" i="140"/>
  <c r="A38" i="140"/>
  <c r="A34" i="140"/>
  <c r="A30" i="140"/>
  <c r="A26" i="140"/>
  <c r="A22" i="140"/>
  <c r="A18" i="140"/>
  <c r="A14" i="140"/>
  <c r="A86" i="141"/>
  <c r="A82" i="141"/>
  <c r="A78" i="141"/>
  <c r="A74" i="141"/>
  <c r="A70" i="141"/>
  <c r="A66" i="141"/>
  <c r="A62" i="141"/>
  <c r="A58" i="141"/>
  <c r="A54" i="141"/>
  <c r="A50" i="141"/>
  <c r="A46" i="141"/>
  <c r="A42" i="141"/>
  <c r="A38" i="141"/>
  <c r="A34" i="141"/>
  <c r="A30" i="141"/>
  <c r="A26" i="141"/>
  <c r="A22" i="141"/>
  <c r="A18" i="141"/>
  <c r="A14" i="141"/>
  <c r="A86" i="142"/>
  <c r="A82" i="142"/>
  <c r="A78" i="142"/>
  <c r="A74" i="142"/>
  <c r="A70" i="142"/>
  <c r="A66" i="142"/>
  <c r="A62" i="142"/>
  <c r="A58" i="142"/>
  <c r="A54" i="142"/>
  <c r="A50" i="142"/>
  <c r="A46" i="142"/>
  <c r="A42" i="142"/>
  <c r="A38" i="142"/>
  <c r="A34" i="142"/>
  <c r="A30" i="142"/>
  <c r="A26" i="142"/>
  <c r="A22" i="142"/>
  <c r="A18" i="142"/>
  <c r="A14" i="142"/>
  <c r="A86" i="143"/>
  <c r="A82" i="143"/>
  <c r="A78" i="143"/>
  <c r="A74" i="143"/>
  <c r="A70" i="143"/>
  <c r="A66" i="143"/>
  <c r="A62" i="143"/>
  <c r="A58" i="143"/>
  <c r="A54" i="143"/>
  <c r="A50" i="143"/>
  <c r="A46" i="143"/>
  <c r="A42" i="143"/>
  <c r="A38" i="143"/>
  <c r="A34" i="143"/>
  <c r="A30" i="143"/>
  <c r="A26" i="143"/>
  <c r="A22" i="143"/>
  <c r="A18" i="143"/>
  <c r="A14" i="143"/>
  <c r="A86" i="146"/>
  <c r="A82" i="146"/>
  <c r="A78" i="146"/>
  <c r="A74" i="146"/>
  <c r="A70" i="146"/>
  <c r="A66" i="146"/>
  <c r="A62" i="146"/>
  <c r="A58" i="146"/>
  <c r="A54" i="146"/>
  <c r="A50" i="146"/>
  <c r="A46" i="146"/>
  <c r="A42" i="146"/>
  <c r="A38" i="146"/>
  <c r="A34" i="146"/>
  <c r="A30" i="146"/>
  <c r="A26" i="146"/>
  <c r="A22" i="146"/>
  <c r="A18" i="146"/>
  <c r="A14" i="146"/>
  <c r="A86" i="147"/>
  <c r="A82" i="147"/>
  <c r="A78" i="147"/>
  <c r="A74" i="147"/>
  <c r="A70" i="147"/>
  <c r="A66" i="147"/>
  <c r="A62" i="147"/>
  <c r="A58" i="147"/>
  <c r="A54" i="147"/>
  <c r="A50" i="147"/>
  <c r="A46" i="147"/>
  <c r="A42" i="147"/>
  <c r="A38" i="147"/>
  <c r="A34" i="147"/>
  <c r="A30" i="147"/>
  <c r="A26" i="147"/>
  <c r="A22" i="147"/>
  <c r="A18" i="147"/>
  <c r="A14" i="147"/>
  <c r="A86" i="148"/>
  <c r="A82" i="148"/>
  <c r="A78" i="148"/>
  <c r="A74" i="148"/>
  <c r="A70" i="148"/>
  <c r="A66" i="148"/>
  <c r="A62" i="148"/>
  <c r="A58" i="148"/>
  <c r="A54" i="148"/>
  <c r="A50" i="148"/>
  <c r="A46" i="148"/>
  <c r="A42" i="148"/>
  <c r="A38" i="148"/>
  <c r="A34" i="148"/>
  <c r="A30" i="148"/>
  <c r="A26" i="148"/>
  <c r="A22" i="148"/>
  <c r="A18" i="148"/>
  <c r="A14" i="148"/>
  <c r="A86" i="149"/>
  <c r="A82" i="149"/>
  <c r="A78" i="149"/>
  <c r="A74" i="149"/>
  <c r="A70" i="149"/>
  <c r="A66" i="149"/>
  <c r="A62" i="149"/>
  <c r="A58" i="149"/>
  <c r="A54" i="149"/>
  <c r="A50" i="149"/>
  <c r="A46" i="149"/>
  <c r="A42" i="149"/>
  <c r="A38" i="149"/>
  <c r="A34" i="149"/>
  <c r="A30" i="149"/>
  <c r="A26" i="149"/>
  <c r="A22" i="149"/>
  <c r="A18" i="149"/>
  <c r="A14" i="149"/>
  <c r="A86" i="150"/>
  <c r="A82" i="150"/>
  <c r="A78" i="150"/>
  <c r="A74" i="150"/>
  <c r="A70" i="150"/>
  <c r="A66" i="150"/>
  <c r="A62" i="150"/>
  <c r="A58" i="150"/>
  <c r="A54" i="150"/>
  <c r="A50" i="150"/>
  <c r="A46" i="150"/>
  <c r="A42" i="150"/>
  <c r="A38" i="150"/>
  <c r="A34" i="150"/>
  <c r="A30" i="150"/>
  <c r="A26" i="150"/>
  <c r="A22" i="150"/>
  <c r="A18" i="150"/>
  <c r="A14" i="150"/>
  <c r="A70" i="121"/>
  <c r="A66" i="121"/>
  <c r="A62" i="121"/>
  <c r="A58" i="121"/>
  <c r="A54" i="121"/>
  <c r="A50" i="121"/>
  <c r="A46" i="121"/>
  <c r="A42" i="121"/>
  <c r="A38" i="121"/>
  <c r="A34" i="121"/>
  <c r="A30" i="121"/>
  <c r="A26" i="121"/>
  <c r="A22" i="121"/>
  <c r="A18" i="121"/>
  <c r="A14" i="121"/>
  <c r="D259" i="122"/>
  <c r="D258" i="122"/>
  <c r="D257" i="122"/>
  <c r="D256" i="122"/>
  <c r="D255" i="122"/>
  <c r="D254" i="122"/>
  <c r="D253" i="122"/>
  <c r="D252" i="122"/>
  <c r="D251" i="122"/>
  <c r="D250" i="122"/>
  <c r="D249" i="122"/>
  <c r="D248" i="122"/>
  <c r="D247" i="122"/>
  <c r="D246" i="122"/>
  <c r="D245" i="122"/>
  <c r="D244" i="122"/>
  <c r="D243" i="122"/>
  <c r="D242" i="122"/>
  <c r="D241" i="122"/>
  <c r="D240" i="122"/>
  <c r="D239" i="122"/>
  <c r="D238" i="122"/>
  <c r="D237" i="122"/>
  <c r="D236" i="122"/>
  <c r="D235" i="122"/>
  <c r="D234" i="122"/>
  <c r="D233" i="122"/>
  <c r="D232" i="122"/>
  <c r="D231" i="122"/>
  <c r="D230" i="122"/>
  <c r="D229" i="122"/>
  <c r="D228" i="122"/>
  <c r="D227" i="122"/>
  <c r="D226" i="122"/>
  <c r="D225" i="122"/>
  <c r="D224" i="122"/>
  <c r="D223" i="122"/>
  <c r="D222" i="122"/>
  <c r="D221" i="122"/>
  <c r="D220" i="122"/>
  <c r="D219" i="122"/>
  <c r="D218" i="122"/>
  <c r="D217" i="122"/>
  <c r="D216" i="122"/>
  <c r="D215" i="122"/>
  <c r="D214" i="122"/>
  <c r="D213" i="122"/>
  <c r="D212" i="122"/>
  <c r="D211" i="122"/>
  <c r="D210" i="122"/>
  <c r="D209" i="122"/>
  <c r="D208" i="122"/>
  <c r="D207" i="122"/>
  <c r="D206" i="122"/>
  <c r="D205" i="122"/>
  <c r="D204" i="122"/>
  <c r="D203" i="122"/>
  <c r="D202" i="122"/>
  <c r="D201" i="122"/>
  <c r="D200" i="122"/>
  <c r="D199" i="122"/>
  <c r="D198" i="122"/>
  <c r="D197" i="122"/>
  <c r="D196" i="122"/>
  <c r="D195" i="122"/>
  <c r="D194" i="122"/>
  <c r="D193" i="122"/>
  <c r="D192" i="122"/>
  <c r="D191" i="122"/>
  <c r="D190" i="122"/>
  <c r="D189" i="122"/>
  <c r="D188" i="122"/>
  <c r="D187" i="122"/>
  <c r="D186" i="122"/>
  <c r="D185" i="122"/>
  <c r="D184" i="122"/>
  <c r="D183" i="122"/>
  <c r="D182" i="122"/>
  <c r="D181" i="122"/>
  <c r="D180" i="122"/>
  <c r="D179" i="122"/>
  <c r="D178" i="122"/>
  <c r="D177" i="122"/>
  <c r="D176" i="122"/>
  <c r="D175" i="122"/>
  <c r="D174" i="122"/>
  <c r="D173" i="122"/>
  <c r="D172" i="122"/>
  <c r="D171" i="122"/>
  <c r="D170" i="122"/>
  <c r="D169" i="122"/>
  <c r="D168" i="122"/>
  <c r="D167" i="122"/>
  <c r="D166" i="122"/>
  <c r="D165" i="122"/>
  <c r="D164" i="122"/>
  <c r="D163" i="122"/>
  <c r="D162" i="122"/>
  <c r="D161" i="122"/>
  <c r="D160" i="122"/>
  <c r="D159" i="122"/>
  <c r="D158" i="122"/>
  <c r="D157" i="122"/>
  <c r="D156" i="122"/>
  <c r="D155" i="122"/>
  <c r="D154" i="122"/>
  <c r="D153" i="122"/>
  <c r="D152" i="122"/>
  <c r="D151" i="122"/>
  <c r="D150" i="122"/>
  <c r="D149" i="122"/>
  <c r="D148" i="122"/>
  <c r="D147" i="122"/>
  <c r="D146" i="122"/>
  <c r="D145" i="122"/>
  <c r="D144" i="122"/>
  <c r="D143" i="122"/>
  <c r="D142" i="122"/>
  <c r="D141" i="122"/>
  <c r="D140" i="122"/>
  <c r="D139" i="122"/>
  <c r="D138" i="122"/>
  <c r="D137" i="122"/>
  <c r="D136" i="122"/>
  <c r="D135" i="122"/>
  <c r="D134" i="122"/>
  <c r="Q127" i="122"/>
  <c r="Q126" i="122"/>
  <c r="Q115" i="122"/>
  <c r="AC114" i="122"/>
  <c r="Q114" i="122"/>
  <c r="Q113" i="122"/>
  <c r="Q112" i="122"/>
  <c r="Q111" i="122"/>
  <c r="Q110" i="122"/>
  <c r="O110" i="122"/>
  <c r="Q109" i="122"/>
  <c r="Q108" i="122"/>
  <c r="Q107" i="122"/>
  <c r="Q106" i="122"/>
  <c r="O106" i="122"/>
  <c r="Q105" i="122"/>
  <c r="Q104" i="122"/>
  <c r="Q103" i="122"/>
  <c r="Q102" i="122"/>
  <c r="O102" i="122"/>
  <c r="Q101" i="122"/>
  <c r="Q100" i="122"/>
  <c r="Q99" i="122"/>
  <c r="Q98" i="122"/>
  <c r="O98" i="122"/>
  <c r="Q97" i="122"/>
  <c r="Q96" i="122"/>
  <c r="Q95" i="122"/>
  <c r="Q94" i="122"/>
  <c r="O94" i="122"/>
  <c r="Q93" i="122"/>
  <c r="Q92" i="122"/>
  <c r="Q91" i="122"/>
  <c r="Q90" i="122"/>
  <c r="O90" i="122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Q127" i="125"/>
  <c r="Q126" i="125"/>
  <c r="Q115" i="125"/>
  <c r="AC114" i="125"/>
  <c r="Q114" i="125"/>
  <c r="Q113" i="125"/>
  <c r="Q112" i="125"/>
  <c r="Q111" i="125"/>
  <c r="Q110" i="125"/>
  <c r="O110" i="125"/>
  <c r="Q109" i="125"/>
  <c r="Q108" i="125"/>
  <c r="Q107" i="125"/>
  <c r="Q106" i="125"/>
  <c r="O106" i="125"/>
  <c r="Q105" i="125"/>
  <c r="Q104" i="125"/>
  <c r="Q103" i="125"/>
  <c r="Q102" i="125"/>
  <c r="O102" i="125"/>
  <c r="Q101" i="125"/>
  <c r="Q100" i="125"/>
  <c r="Q99" i="125"/>
  <c r="Q98" i="125"/>
  <c r="O98" i="125"/>
  <c r="Q97" i="125"/>
  <c r="Q96" i="125"/>
  <c r="Q95" i="125"/>
  <c r="Q94" i="125"/>
  <c r="O94" i="125"/>
  <c r="Q93" i="125"/>
  <c r="Q92" i="125"/>
  <c r="Q91" i="125"/>
  <c r="Q90" i="125"/>
  <c r="O90" i="125"/>
  <c r="D259" i="126"/>
  <c r="D258" i="126"/>
  <c r="D257" i="126"/>
  <c r="D256" i="126"/>
  <c r="D255" i="126"/>
  <c r="D254" i="126"/>
  <c r="D253" i="126"/>
  <c r="D252" i="126"/>
  <c r="D251" i="126"/>
  <c r="D250" i="126"/>
  <c r="D249" i="126"/>
  <c r="D248" i="126"/>
  <c r="D247" i="126"/>
  <c r="D246" i="126"/>
  <c r="D245" i="126"/>
  <c r="D244" i="126"/>
  <c r="D243" i="126"/>
  <c r="D242" i="126"/>
  <c r="D241" i="126"/>
  <c r="D240" i="126"/>
  <c r="D239" i="126"/>
  <c r="D238" i="126"/>
  <c r="D237" i="126"/>
  <c r="D236" i="126"/>
  <c r="D235" i="126"/>
  <c r="D234" i="126"/>
  <c r="D233" i="126"/>
  <c r="D232" i="126"/>
  <c r="D231" i="126"/>
  <c r="D230" i="126"/>
  <c r="D229" i="126"/>
  <c r="D228" i="126"/>
  <c r="D227" i="126"/>
  <c r="D226" i="126"/>
  <c r="D225" i="126"/>
  <c r="D224" i="126"/>
  <c r="D223" i="126"/>
  <c r="D222" i="126"/>
  <c r="D221" i="126"/>
  <c r="D220" i="126"/>
  <c r="D219" i="126"/>
  <c r="D218" i="126"/>
  <c r="D217" i="126"/>
  <c r="D216" i="126"/>
  <c r="D215" i="126"/>
  <c r="D214" i="126"/>
  <c r="D213" i="126"/>
  <c r="D212" i="126"/>
  <c r="D211" i="126"/>
  <c r="D210" i="126"/>
  <c r="D209" i="126"/>
  <c r="D208" i="126"/>
  <c r="D207" i="126"/>
  <c r="D206" i="126"/>
  <c r="D205" i="126"/>
  <c r="D204" i="126"/>
  <c r="D203" i="126"/>
  <c r="D202" i="126"/>
  <c r="D201" i="126"/>
  <c r="D200" i="126"/>
  <c r="D199" i="126"/>
  <c r="D198" i="126"/>
  <c r="D197" i="126"/>
  <c r="D196" i="126"/>
  <c r="D195" i="126"/>
  <c r="D194" i="126"/>
  <c r="D193" i="126"/>
  <c r="D192" i="126"/>
  <c r="D191" i="126"/>
  <c r="D190" i="126"/>
  <c r="D189" i="126"/>
  <c r="D188" i="126"/>
  <c r="D187" i="126"/>
  <c r="D186" i="126"/>
  <c r="D185" i="126"/>
  <c r="D184" i="126"/>
  <c r="D183" i="126"/>
  <c r="D182" i="126"/>
  <c r="D181" i="126"/>
  <c r="D180" i="126"/>
  <c r="D179" i="126"/>
  <c r="D178" i="126"/>
  <c r="D177" i="126"/>
  <c r="D176" i="126"/>
  <c r="D175" i="126"/>
  <c r="D174" i="126"/>
  <c r="D173" i="126"/>
  <c r="D172" i="126"/>
  <c r="D171" i="126"/>
  <c r="D170" i="126"/>
  <c r="D169" i="126"/>
  <c r="D168" i="126"/>
  <c r="D167" i="126"/>
  <c r="D166" i="126"/>
  <c r="D165" i="126"/>
  <c r="D164" i="126"/>
  <c r="D163" i="126"/>
  <c r="D162" i="126"/>
  <c r="D161" i="126"/>
  <c r="D160" i="126"/>
  <c r="D159" i="126"/>
  <c r="D158" i="126"/>
  <c r="D157" i="126"/>
  <c r="D156" i="126"/>
  <c r="D155" i="126"/>
  <c r="D154" i="126"/>
  <c r="D153" i="126"/>
  <c r="D152" i="126"/>
  <c r="D151" i="126"/>
  <c r="D150" i="126"/>
  <c r="D149" i="126"/>
  <c r="D148" i="126"/>
  <c r="D147" i="126"/>
  <c r="D146" i="126"/>
  <c r="D145" i="126"/>
  <c r="D144" i="126"/>
  <c r="D143" i="126"/>
  <c r="D142" i="126"/>
  <c r="D141" i="126"/>
  <c r="D140" i="126"/>
  <c r="D139" i="126"/>
  <c r="D138" i="126"/>
  <c r="D137" i="126"/>
  <c r="D136" i="126"/>
  <c r="D135" i="126"/>
  <c r="D134" i="126"/>
  <c r="Q127" i="126"/>
  <c r="Q126" i="126"/>
  <c r="Q115" i="126"/>
  <c r="AC114" i="126"/>
  <c r="Q114" i="126"/>
  <c r="Q113" i="126"/>
  <c r="Q112" i="126"/>
  <c r="Q111" i="126"/>
  <c r="Q110" i="126"/>
  <c r="O110" i="126"/>
  <c r="Q109" i="126"/>
  <c r="Q108" i="126"/>
  <c r="Q107" i="126"/>
  <c r="Q106" i="126"/>
  <c r="O106" i="126"/>
  <c r="Q105" i="126"/>
  <c r="Q104" i="126"/>
  <c r="Q103" i="126"/>
  <c r="Q102" i="126"/>
  <c r="O102" i="126"/>
  <c r="Q101" i="126"/>
  <c r="Q100" i="126"/>
  <c r="Q99" i="126"/>
  <c r="Q98" i="126"/>
  <c r="O98" i="126"/>
  <c r="Q97" i="126"/>
  <c r="Q96" i="126"/>
  <c r="Q95" i="126"/>
  <c r="Q94" i="126"/>
  <c r="O94" i="126"/>
  <c r="Q93" i="126"/>
  <c r="Q92" i="126"/>
  <c r="Q91" i="126"/>
  <c r="Q90" i="126"/>
  <c r="O90" i="126"/>
  <c r="D259" i="127"/>
  <c r="D258" i="127"/>
  <c r="D257" i="127"/>
  <c r="D256" i="127"/>
  <c r="D255" i="127"/>
  <c r="D254" i="127"/>
  <c r="D253" i="127"/>
  <c r="D252" i="127"/>
  <c r="D251" i="127"/>
  <c r="D250" i="127"/>
  <c r="D249" i="127"/>
  <c r="D248" i="127"/>
  <c r="D247" i="127"/>
  <c r="D246" i="127"/>
  <c r="D245" i="127"/>
  <c r="D244" i="127"/>
  <c r="D243" i="127"/>
  <c r="D242" i="127"/>
  <c r="D241" i="127"/>
  <c r="D240" i="127"/>
  <c r="D239" i="127"/>
  <c r="D238" i="127"/>
  <c r="D237" i="127"/>
  <c r="D236" i="127"/>
  <c r="D235" i="127"/>
  <c r="D234" i="127"/>
  <c r="D233" i="127"/>
  <c r="D232" i="127"/>
  <c r="D231" i="127"/>
  <c r="D230" i="127"/>
  <c r="D229" i="127"/>
  <c r="D228" i="127"/>
  <c r="D227" i="127"/>
  <c r="D226" i="127"/>
  <c r="D225" i="127"/>
  <c r="D224" i="127"/>
  <c r="D223" i="127"/>
  <c r="D222" i="127"/>
  <c r="D221" i="127"/>
  <c r="D220" i="127"/>
  <c r="D219" i="127"/>
  <c r="D218" i="127"/>
  <c r="D217" i="127"/>
  <c r="D216" i="127"/>
  <c r="D215" i="127"/>
  <c r="D214" i="127"/>
  <c r="D213" i="127"/>
  <c r="D212" i="127"/>
  <c r="D211" i="127"/>
  <c r="D210" i="127"/>
  <c r="D209" i="127"/>
  <c r="D208" i="127"/>
  <c r="D207" i="127"/>
  <c r="D206" i="127"/>
  <c r="D205" i="127"/>
  <c r="D204" i="127"/>
  <c r="D203" i="127"/>
  <c r="D202" i="127"/>
  <c r="D201" i="127"/>
  <c r="D200" i="127"/>
  <c r="D199" i="127"/>
  <c r="D198" i="127"/>
  <c r="D197" i="127"/>
  <c r="D196" i="127"/>
  <c r="D195" i="127"/>
  <c r="D194" i="127"/>
  <c r="D193" i="127"/>
  <c r="D192" i="127"/>
  <c r="D191" i="127"/>
  <c r="D190" i="127"/>
  <c r="D189" i="127"/>
  <c r="D188" i="127"/>
  <c r="D187" i="127"/>
  <c r="D186" i="127"/>
  <c r="D185" i="127"/>
  <c r="D184" i="127"/>
  <c r="D183" i="127"/>
  <c r="D182" i="127"/>
  <c r="D181" i="127"/>
  <c r="D180" i="127"/>
  <c r="D179" i="127"/>
  <c r="D178" i="127"/>
  <c r="D177" i="127"/>
  <c r="D176" i="127"/>
  <c r="D175" i="127"/>
  <c r="D174" i="127"/>
  <c r="D173" i="127"/>
  <c r="D172" i="127"/>
  <c r="D171" i="127"/>
  <c r="D170" i="127"/>
  <c r="D169" i="127"/>
  <c r="D168" i="127"/>
  <c r="D167" i="127"/>
  <c r="D166" i="127"/>
  <c r="D165" i="127"/>
  <c r="D164" i="127"/>
  <c r="D163" i="127"/>
  <c r="D162" i="127"/>
  <c r="D161" i="127"/>
  <c r="D160" i="127"/>
  <c r="D159" i="127"/>
  <c r="D158" i="127"/>
  <c r="D157" i="127"/>
  <c r="D156" i="127"/>
  <c r="D155" i="127"/>
  <c r="D154" i="127"/>
  <c r="D153" i="127"/>
  <c r="D152" i="127"/>
  <c r="D151" i="127"/>
  <c r="D150" i="127"/>
  <c r="D149" i="127"/>
  <c r="D148" i="127"/>
  <c r="D147" i="127"/>
  <c r="D146" i="127"/>
  <c r="D145" i="127"/>
  <c r="D144" i="127"/>
  <c r="D143" i="127"/>
  <c r="D142" i="127"/>
  <c r="D141" i="127"/>
  <c r="D140" i="127"/>
  <c r="D139" i="127"/>
  <c r="D138" i="127"/>
  <c r="D137" i="127"/>
  <c r="D136" i="127"/>
  <c r="D135" i="127"/>
  <c r="D134" i="127"/>
  <c r="Q127" i="127"/>
  <c r="Q126" i="127"/>
  <c r="Q115" i="127"/>
  <c r="AC114" i="127"/>
  <c r="Q114" i="127"/>
  <c r="Q113" i="127"/>
  <c r="Q112" i="127"/>
  <c r="Q111" i="127"/>
  <c r="Q110" i="127"/>
  <c r="O110" i="127"/>
  <c r="Q109" i="127"/>
  <c r="Q108" i="127"/>
  <c r="Q107" i="127"/>
  <c r="Q106" i="127"/>
  <c r="O106" i="127"/>
  <c r="Q105" i="127"/>
  <c r="Q104" i="127"/>
  <c r="Q103" i="127"/>
  <c r="Q102" i="127"/>
  <c r="O102" i="127"/>
  <c r="Q101" i="127"/>
  <c r="Q100" i="127"/>
  <c r="Q99" i="127"/>
  <c r="Q98" i="127"/>
  <c r="O98" i="127"/>
  <c r="Q97" i="127"/>
  <c r="Q96" i="127"/>
  <c r="Q95" i="127"/>
  <c r="Q94" i="127"/>
  <c r="O94" i="127"/>
  <c r="Q93" i="127"/>
  <c r="Q92" i="127"/>
  <c r="Q91" i="127"/>
  <c r="Q90" i="127"/>
  <c r="O90" i="127"/>
  <c r="D259" i="128"/>
  <c r="D258" i="128"/>
  <c r="D257" i="128"/>
  <c r="D256" i="128"/>
  <c r="D255" i="128"/>
  <c r="D254" i="128"/>
  <c r="D253" i="128"/>
  <c r="D252" i="128"/>
  <c r="D251" i="128"/>
  <c r="D250" i="128"/>
  <c r="D249" i="128"/>
  <c r="D248" i="128"/>
  <c r="D247" i="128"/>
  <c r="D246" i="128"/>
  <c r="D245" i="128"/>
  <c r="D244" i="128"/>
  <c r="D243" i="128"/>
  <c r="D242" i="128"/>
  <c r="D241" i="128"/>
  <c r="D240" i="128"/>
  <c r="D239" i="128"/>
  <c r="D238" i="128"/>
  <c r="D237" i="128"/>
  <c r="D236" i="128"/>
  <c r="D235" i="128"/>
  <c r="D234" i="128"/>
  <c r="D233" i="128"/>
  <c r="D232" i="128"/>
  <c r="D231" i="128"/>
  <c r="D230" i="128"/>
  <c r="D229" i="128"/>
  <c r="D228" i="128"/>
  <c r="D227" i="128"/>
  <c r="D226" i="128"/>
  <c r="D225" i="128"/>
  <c r="D224" i="128"/>
  <c r="D223" i="128"/>
  <c r="D222" i="128"/>
  <c r="D221" i="128"/>
  <c r="D220" i="128"/>
  <c r="D219" i="128"/>
  <c r="D218" i="128"/>
  <c r="D217" i="128"/>
  <c r="D216" i="128"/>
  <c r="D215" i="128"/>
  <c r="D214" i="128"/>
  <c r="D213" i="128"/>
  <c r="D212" i="128"/>
  <c r="D211" i="128"/>
  <c r="D210" i="128"/>
  <c r="D209" i="128"/>
  <c r="D208" i="128"/>
  <c r="D207" i="128"/>
  <c r="D206" i="128"/>
  <c r="D205" i="128"/>
  <c r="D204" i="128"/>
  <c r="D203" i="128"/>
  <c r="D202" i="128"/>
  <c r="D201" i="128"/>
  <c r="D200" i="128"/>
  <c r="D199" i="128"/>
  <c r="D198" i="128"/>
  <c r="D197" i="128"/>
  <c r="D196" i="128"/>
  <c r="D195" i="128"/>
  <c r="D194" i="128"/>
  <c r="D193" i="128"/>
  <c r="D192" i="128"/>
  <c r="D191" i="128"/>
  <c r="D190" i="128"/>
  <c r="D189" i="128"/>
  <c r="D188" i="128"/>
  <c r="D187" i="128"/>
  <c r="D186" i="128"/>
  <c r="D185" i="128"/>
  <c r="D184" i="128"/>
  <c r="D183" i="128"/>
  <c r="D182" i="128"/>
  <c r="D181" i="128"/>
  <c r="D180" i="128"/>
  <c r="D179" i="128"/>
  <c r="D178" i="128"/>
  <c r="D177" i="128"/>
  <c r="D176" i="128"/>
  <c r="D175" i="128"/>
  <c r="D174" i="128"/>
  <c r="D173" i="128"/>
  <c r="D172" i="128"/>
  <c r="D171" i="128"/>
  <c r="D170" i="128"/>
  <c r="D169" i="128"/>
  <c r="D168" i="128"/>
  <c r="D167" i="128"/>
  <c r="D166" i="128"/>
  <c r="D165" i="128"/>
  <c r="D164" i="128"/>
  <c r="D163" i="128"/>
  <c r="D162" i="128"/>
  <c r="D161" i="128"/>
  <c r="D160" i="128"/>
  <c r="D159" i="128"/>
  <c r="D158" i="128"/>
  <c r="D157" i="128"/>
  <c r="D156" i="128"/>
  <c r="D155" i="128"/>
  <c r="D154" i="128"/>
  <c r="D153" i="128"/>
  <c r="D152" i="128"/>
  <c r="D151" i="128"/>
  <c r="D150" i="128"/>
  <c r="D149" i="128"/>
  <c r="D148" i="128"/>
  <c r="D147" i="128"/>
  <c r="D146" i="128"/>
  <c r="D145" i="128"/>
  <c r="D144" i="128"/>
  <c r="D143" i="128"/>
  <c r="D142" i="128"/>
  <c r="D141" i="128"/>
  <c r="D140" i="128"/>
  <c r="D139" i="128"/>
  <c r="D138" i="128"/>
  <c r="D137" i="128"/>
  <c r="D136" i="128"/>
  <c r="D135" i="128"/>
  <c r="D134" i="128"/>
  <c r="Q127" i="128"/>
  <c r="Q126" i="128"/>
  <c r="Q115" i="128"/>
  <c r="AC114" i="128"/>
  <c r="Q114" i="128"/>
  <c r="Q113" i="128"/>
  <c r="Q112" i="128"/>
  <c r="Q111" i="128"/>
  <c r="Q110" i="128"/>
  <c r="O110" i="128"/>
  <c r="Q109" i="128"/>
  <c r="Q108" i="128"/>
  <c r="Q107" i="128"/>
  <c r="Q106" i="128"/>
  <c r="O106" i="128"/>
  <c r="Q105" i="128"/>
  <c r="Q104" i="128"/>
  <c r="Q103" i="128"/>
  <c r="Q102" i="128"/>
  <c r="O102" i="128"/>
  <c r="Q101" i="128"/>
  <c r="Q100" i="128"/>
  <c r="Q99" i="128"/>
  <c r="Q98" i="128"/>
  <c r="O98" i="128"/>
  <c r="Q97" i="128"/>
  <c r="Q96" i="128"/>
  <c r="Q95" i="128"/>
  <c r="Q94" i="128"/>
  <c r="O94" i="128"/>
  <c r="Q93" i="128"/>
  <c r="Q92" i="128"/>
  <c r="Q91" i="128"/>
  <c r="Q90" i="128"/>
  <c r="O90" i="128"/>
  <c r="D259" i="129"/>
  <c r="D258" i="129"/>
  <c r="D257" i="129"/>
  <c r="D256" i="129"/>
  <c r="D255" i="129"/>
  <c r="D254" i="129"/>
  <c r="D253" i="129"/>
  <c r="D252" i="129"/>
  <c r="D251" i="129"/>
  <c r="D250" i="129"/>
  <c r="D249" i="129"/>
  <c r="D248" i="129"/>
  <c r="D247" i="129"/>
  <c r="D246" i="129"/>
  <c r="D245" i="129"/>
  <c r="D244" i="129"/>
  <c r="D243" i="129"/>
  <c r="D242" i="129"/>
  <c r="D241" i="129"/>
  <c r="D240" i="129"/>
  <c r="D239" i="129"/>
  <c r="D238" i="129"/>
  <c r="D237" i="129"/>
  <c r="D236" i="129"/>
  <c r="D235" i="129"/>
  <c r="D234" i="129"/>
  <c r="D233" i="129"/>
  <c r="D232" i="129"/>
  <c r="D231" i="129"/>
  <c r="D230" i="129"/>
  <c r="D229" i="129"/>
  <c r="D228" i="129"/>
  <c r="D227" i="129"/>
  <c r="D226" i="129"/>
  <c r="D225" i="129"/>
  <c r="D224" i="129"/>
  <c r="D223" i="129"/>
  <c r="D222" i="129"/>
  <c r="D221" i="129"/>
  <c r="D220" i="129"/>
  <c r="D219" i="129"/>
  <c r="D218" i="129"/>
  <c r="D217" i="129"/>
  <c r="D216" i="129"/>
  <c r="D215" i="129"/>
  <c r="D214" i="129"/>
  <c r="D213" i="129"/>
  <c r="D212" i="129"/>
  <c r="D211" i="129"/>
  <c r="D210" i="129"/>
  <c r="D209" i="129"/>
  <c r="D208" i="129"/>
  <c r="D207" i="129"/>
  <c r="D206" i="129"/>
  <c r="D205" i="129"/>
  <c r="D204" i="129"/>
  <c r="D203" i="129"/>
  <c r="D202" i="129"/>
  <c r="D201" i="129"/>
  <c r="D200" i="129"/>
  <c r="D199" i="129"/>
  <c r="D198" i="129"/>
  <c r="D197" i="129"/>
  <c r="D196" i="129"/>
  <c r="D195" i="129"/>
  <c r="D194" i="129"/>
  <c r="D193" i="129"/>
  <c r="D192" i="129"/>
  <c r="D191" i="129"/>
  <c r="D190" i="129"/>
  <c r="D189" i="129"/>
  <c r="D188" i="129"/>
  <c r="D187" i="129"/>
  <c r="D186" i="129"/>
  <c r="D185" i="129"/>
  <c r="D184" i="129"/>
  <c r="D183" i="129"/>
  <c r="D182" i="129"/>
  <c r="D181" i="129"/>
  <c r="D180" i="129"/>
  <c r="D179" i="129"/>
  <c r="D178" i="129"/>
  <c r="D177" i="129"/>
  <c r="D176" i="129"/>
  <c r="D175" i="129"/>
  <c r="D174" i="129"/>
  <c r="D173" i="129"/>
  <c r="D172" i="129"/>
  <c r="D171" i="129"/>
  <c r="D170" i="129"/>
  <c r="D169" i="129"/>
  <c r="D168" i="129"/>
  <c r="D167" i="129"/>
  <c r="D166" i="129"/>
  <c r="D165" i="129"/>
  <c r="D164" i="129"/>
  <c r="D163" i="129"/>
  <c r="D162" i="129"/>
  <c r="D161" i="129"/>
  <c r="D160" i="129"/>
  <c r="D159" i="129"/>
  <c r="D158" i="129"/>
  <c r="D157" i="129"/>
  <c r="D156" i="129"/>
  <c r="D155" i="129"/>
  <c r="D154" i="129"/>
  <c r="D153" i="129"/>
  <c r="D152" i="129"/>
  <c r="D151" i="129"/>
  <c r="D150" i="129"/>
  <c r="D149" i="129"/>
  <c r="D148" i="129"/>
  <c r="D147" i="129"/>
  <c r="D146" i="129"/>
  <c r="D145" i="129"/>
  <c r="D144" i="129"/>
  <c r="D143" i="129"/>
  <c r="D142" i="129"/>
  <c r="D141" i="129"/>
  <c r="D140" i="129"/>
  <c r="D139" i="129"/>
  <c r="D138" i="129"/>
  <c r="D137" i="129"/>
  <c r="D136" i="129"/>
  <c r="D135" i="129"/>
  <c r="D134" i="129"/>
  <c r="Q127" i="129"/>
  <c r="Q126" i="129"/>
  <c r="Q115" i="129"/>
  <c r="AC114" i="129"/>
  <c r="Q114" i="129"/>
  <c r="Q113" i="129"/>
  <c r="Q112" i="129"/>
  <c r="Q111" i="129"/>
  <c r="Q110" i="129"/>
  <c r="O110" i="129"/>
  <c r="Q109" i="129"/>
  <c r="Q108" i="129"/>
  <c r="Q107" i="129"/>
  <c r="Q106" i="129"/>
  <c r="O106" i="129"/>
  <c r="Q105" i="129"/>
  <c r="Q104" i="129"/>
  <c r="Q103" i="129"/>
  <c r="Q102" i="129"/>
  <c r="O102" i="129"/>
  <c r="Q101" i="129"/>
  <c r="Q100" i="129"/>
  <c r="Q99" i="129"/>
  <c r="Q98" i="129"/>
  <c r="O98" i="129"/>
  <c r="Q97" i="129"/>
  <c r="Q96" i="129"/>
  <c r="Q95" i="129"/>
  <c r="Q94" i="129"/>
  <c r="O94" i="129"/>
  <c r="Q93" i="129"/>
  <c r="Q92" i="129"/>
  <c r="Q91" i="129"/>
  <c r="Q90" i="129"/>
  <c r="O90" i="129"/>
  <c r="D259" i="132"/>
  <c r="D258" i="132"/>
  <c r="D257" i="132"/>
  <c r="D256" i="132"/>
  <c r="D255" i="132"/>
  <c r="D254" i="132"/>
  <c r="D253" i="132"/>
  <c r="D252" i="132"/>
  <c r="D251" i="132"/>
  <c r="D250" i="132"/>
  <c r="D249" i="132"/>
  <c r="D248" i="132"/>
  <c r="D247" i="132"/>
  <c r="D246" i="132"/>
  <c r="D245" i="132"/>
  <c r="D244" i="132"/>
  <c r="D243" i="132"/>
  <c r="D242" i="132"/>
  <c r="D241" i="132"/>
  <c r="D240" i="132"/>
  <c r="D239" i="132"/>
  <c r="D238" i="132"/>
  <c r="D237" i="132"/>
  <c r="D236" i="132"/>
  <c r="D235" i="132"/>
  <c r="D234" i="132"/>
  <c r="D233" i="132"/>
  <c r="D232" i="132"/>
  <c r="D231" i="132"/>
  <c r="D230" i="132"/>
  <c r="D229" i="132"/>
  <c r="D228" i="132"/>
  <c r="D227" i="132"/>
  <c r="D226" i="132"/>
  <c r="D225" i="132"/>
  <c r="D224" i="132"/>
  <c r="D223" i="132"/>
  <c r="D222" i="132"/>
  <c r="D221" i="132"/>
  <c r="D220" i="132"/>
  <c r="D219" i="132"/>
  <c r="D218" i="132"/>
  <c r="D217" i="132"/>
  <c r="D216" i="132"/>
  <c r="D215" i="132"/>
  <c r="D214" i="132"/>
  <c r="D213" i="132"/>
  <c r="D212" i="132"/>
  <c r="D211" i="132"/>
  <c r="D210" i="132"/>
  <c r="D209" i="132"/>
  <c r="D208" i="132"/>
  <c r="D207" i="132"/>
  <c r="D206" i="132"/>
  <c r="D205" i="132"/>
  <c r="D204" i="132"/>
  <c r="D203" i="132"/>
  <c r="D202" i="132"/>
  <c r="D201" i="132"/>
  <c r="D200" i="132"/>
  <c r="D199" i="132"/>
  <c r="D198" i="132"/>
  <c r="D197" i="132"/>
  <c r="D196" i="132"/>
  <c r="D195" i="132"/>
  <c r="D194" i="132"/>
  <c r="D193" i="132"/>
  <c r="D192" i="132"/>
  <c r="D191" i="132"/>
  <c r="D190" i="132"/>
  <c r="D189" i="132"/>
  <c r="D188" i="132"/>
  <c r="D187" i="132"/>
  <c r="D186" i="132"/>
  <c r="D185" i="132"/>
  <c r="D184" i="132"/>
  <c r="D183" i="132"/>
  <c r="D182" i="132"/>
  <c r="D181" i="132"/>
  <c r="D180" i="132"/>
  <c r="D179" i="132"/>
  <c r="D178" i="132"/>
  <c r="D177" i="132"/>
  <c r="D176" i="132"/>
  <c r="D175" i="132"/>
  <c r="D174" i="132"/>
  <c r="D173" i="132"/>
  <c r="D172" i="132"/>
  <c r="D171" i="132"/>
  <c r="D170" i="132"/>
  <c r="D169" i="132"/>
  <c r="D168" i="132"/>
  <c r="D167" i="132"/>
  <c r="D166" i="132"/>
  <c r="D165" i="132"/>
  <c r="D164" i="132"/>
  <c r="D163" i="132"/>
  <c r="D162" i="132"/>
  <c r="D161" i="132"/>
  <c r="D160" i="132"/>
  <c r="D159" i="132"/>
  <c r="D158" i="132"/>
  <c r="D157" i="132"/>
  <c r="D156" i="132"/>
  <c r="D155" i="132"/>
  <c r="D154" i="132"/>
  <c r="D153" i="132"/>
  <c r="D152" i="132"/>
  <c r="D151" i="132"/>
  <c r="D150" i="132"/>
  <c r="D149" i="132"/>
  <c r="D148" i="132"/>
  <c r="D147" i="132"/>
  <c r="D146" i="132"/>
  <c r="D145" i="132"/>
  <c r="D144" i="132"/>
  <c r="D143" i="132"/>
  <c r="D142" i="132"/>
  <c r="D141" i="132"/>
  <c r="D140" i="132"/>
  <c r="D139" i="132"/>
  <c r="D138" i="132"/>
  <c r="D137" i="132"/>
  <c r="D136" i="132"/>
  <c r="D135" i="132"/>
  <c r="D134" i="132"/>
  <c r="Q127" i="132"/>
  <c r="Q126" i="132"/>
  <c r="Q115" i="132"/>
  <c r="AC114" i="132"/>
  <c r="Q114" i="132"/>
  <c r="Q113" i="132"/>
  <c r="Q112" i="132"/>
  <c r="Q111" i="132"/>
  <c r="Q110" i="132"/>
  <c r="O110" i="132"/>
  <c r="Q109" i="132"/>
  <c r="Q108" i="132"/>
  <c r="Q107" i="132"/>
  <c r="Q106" i="132"/>
  <c r="O106" i="132"/>
  <c r="Q105" i="132"/>
  <c r="Q104" i="132"/>
  <c r="Q103" i="132"/>
  <c r="Q102" i="132"/>
  <c r="O102" i="132"/>
  <c r="Q101" i="132"/>
  <c r="Q100" i="132"/>
  <c r="Q99" i="132"/>
  <c r="Q98" i="132"/>
  <c r="O98" i="132"/>
  <c r="Q97" i="132"/>
  <c r="Q96" i="132"/>
  <c r="Q95" i="132"/>
  <c r="Q94" i="132"/>
  <c r="O94" i="132"/>
  <c r="Q93" i="132"/>
  <c r="Q92" i="132"/>
  <c r="Q91" i="132"/>
  <c r="Q90" i="132"/>
  <c r="O90" i="132"/>
  <c r="D259" i="133"/>
  <c r="D258" i="133"/>
  <c r="D257" i="133"/>
  <c r="D256" i="133"/>
  <c r="D255" i="133"/>
  <c r="D254" i="133"/>
  <c r="D253" i="133"/>
  <c r="D252" i="133"/>
  <c r="D251" i="133"/>
  <c r="D250" i="133"/>
  <c r="D249" i="133"/>
  <c r="D248" i="133"/>
  <c r="D247" i="133"/>
  <c r="D246" i="133"/>
  <c r="D245" i="133"/>
  <c r="D244" i="133"/>
  <c r="D243" i="133"/>
  <c r="D242" i="133"/>
  <c r="D241" i="133"/>
  <c r="D240" i="133"/>
  <c r="D239" i="133"/>
  <c r="D238" i="133"/>
  <c r="D237" i="133"/>
  <c r="D236" i="133"/>
  <c r="D235" i="133"/>
  <c r="D234" i="133"/>
  <c r="D233" i="133"/>
  <c r="D232" i="133"/>
  <c r="D231" i="133"/>
  <c r="D230" i="133"/>
  <c r="D229" i="133"/>
  <c r="D228" i="133"/>
  <c r="D227" i="133"/>
  <c r="D226" i="133"/>
  <c r="D225" i="133"/>
  <c r="D224" i="133"/>
  <c r="D223" i="133"/>
  <c r="D222" i="133"/>
  <c r="D221" i="133"/>
  <c r="D220" i="133"/>
  <c r="D219" i="133"/>
  <c r="D218" i="133"/>
  <c r="D217" i="133"/>
  <c r="D216" i="133"/>
  <c r="D215" i="133"/>
  <c r="D214" i="133"/>
  <c r="D213" i="133"/>
  <c r="D212" i="133"/>
  <c r="D211" i="133"/>
  <c r="D210" i="133"/>
  <c r="D209" i="133"/>
  <c r="D208" i="133"/>
  <c r="D207" i="133"/>
  <c r="D206" i="133"/>
  <c r="D205" i="133"/>
  <c r="D204" i="133"/>
  <c r="D203" i="133"/>
  <c r="D202" i="133"/>
  <c r="D201" i="133"/>
  <c r="D200" i="133"/>
  <c r="D199" i="133"/>
  <c r="D198" i="133"/>
  <c r="D197" i="133"/>
  <c r="D196" i="133"/>
  <c r="D195" i="133"/>
  <c r="D194" i="133"/>
  <c r="D193" i="133"/>
  <c r="D192" i="133"/>
  <c r="D191" i="133"/>
  <c r="D190" i="133"/>
  <c r="D189" i="133"/>
  <c r="D188" i="133"/>
  <c r="D187" i="133"/>
  <c r="D186" i="133"/>
  <c r="D185" i="133"/>
  <c r="D184" i="133"/>
  <c r="D183" i="133"/>
  <c r="D182" i="133"/>
  <c r="D181" i="133"/>
  <c r="D180" i="133"/>
  <c r="D179" i="133"/>
  <c r="D178" i="133"/>
  <c r="D177" i="133"/>
  <c r="D176" i="133"/>
  <c r="D175" i="133"/>
  <c r="D174" i="133"/>
  <c r="D173" i="133"/>
  <c r="D172" i="133"/>
  <c r="D171" i="133"/>
  <c r="D170" i="133"/>
  <c r="D169" i="133"/>
  <c r="D168" i="133"/>
  <c r="D167" i="133"/>
  <c r="D166" i="133"/>
  <c r="D165" i="133"/>
  <c r="D164" i="133"/>
  <c r="D163" i="133"/>
  <c r="D162" i="133"/>
  <c r="D161" i="133"/>
  <c r="D160" i="133"/>
  <c r="D159" i="133"/>
  <c r="D158" i="133"/>
  <c r="D157" i="133"/>
  <c r="D156" i="133"/>
  <c r="D155" i="133"/>
  <c r="D154" i="133"/>
  <c r="D153" i="133"/>
  <c r="D152" i="133"/>
  <c r="D151" i="133"/>
  <c r="D150" i="133"/>
  <c r="D149" i="133"/>
  <c r="D148" i="133"/>
  <c r="D147" i="133"/>
  <c r="D146" i="133"/>
  <c r="D145" i="133"/>
  <c r="D144" i="133"/>
  <c r="D143" i="133"/>
  <c r="D142" i="133"/>
  <c r="D141" i="133"/>
  <c r="D140" i="133"/>
  <c r="D139" i="133"/>
  <c r="D138" i="133"/>
  <c r="D137" i="133"/>
  <c r="D136" i="133"/>
  <c r="D135" i="133"/>
  <c r="D134" i="133"/>
  <c r="Q127" i="133"/>
  <c r="Q126" i="133"/>
  <c r="Q115" i="133"/>
  <c r="AC114" i="133"/>
  <c r="Q114" i="133"/>
  <c r="Q113" i="133"/>
  <c r="Q112" i="133"/>
  <c r="Q111" i="133"/>
  <c r="Q110" i="133"/>
  <c r="O110" i="133"/>
  <c r="Q109" i="133"/>
  <c r="Q108" i="133"/>
  <c r="Q107" i="133"/>
  <c r="Q106" i="133"/>
  <c r="O106" i="133"/>
  <c r="Q105" i="133"/>
  <c r="Q104" i="133"/>
  <c r="Q103" i="133"/>
  <c r="Q102" i="133"/>
  <c r="O102" i="133"/>
  <c r="Q101" i="133"/>
  <c r="Q100" i="133"/>
  <c r="Q99" i="133"/>
  <c r="Q98" i="133"/>
  <c r="O98" i="133"/>
  <c r="Q97" i="133"/>
  <c r="Q96" i="133"/>
  <c r="Q95" i="133"/>
  <c r="Q94" i="133"/>
  <c r="O94" i="133"/>
  <c r="Q93" i="133"/>
  <c r="Q92" i="133"/>
  <c r="Q91" i="133"/>
  <c r="Q90" i="133"/>
  <c r="O90" i="133"/>
  <c r="D259" i="134"/>
  <c r="D258" i="134"/>
  <c r="D257" i="134"/>
  <c r="D256" i="134"/>
  <c r="D255" i="134"/>
  <c r="D254" i="134"/>
  <c r="D253" i="134"/>
  <c r="D252" i="134"/>
  <c r="D251" i="134"/>
  <c r="D250" i="134"/>
  <c r="D249" i="134"/>
  <c r="D248" i="134"/>
  <c r="D247" i="134"/>
  <c r="D246" i="134"/>
  <c r="D245" i="134"/>
  <c r="D244" i="134"/>
  <c r="D243" i="134"/>
  <c r="D242" i="134"/>
  <c r="D241" i="134"/>
  <c r="D240" i="134"/>
  <c r="D239" i="134"/>
  <c r="D238" i="134"/>
  <c r="D237" i="134"/>
  <c r="D236" i="134"/>
  <c r="D235" i="134"/>
  <c r="D234" i="134"/>
  <c r="D233" i="134"/>
  <c r="D232" i="134"/>
  <c r="D231" i="134"/>
  <c r="D230" i="134"/>
  <c r="D229" i="134"/>
  <c r="D228" i="134"/>
  <c r="D227" i="134"/>
  <c r="D226" i="134"/>
  <c r="D225" i="134"/>
  <c r="D224" i="134"/>
  <c r="D223" i="134"/>
  <c r="D222" i="134"/>
  <c r="D221" i="134"/>
  <c r="D220" i="134"/>
  <c r="D219" i="134"/>
  <c r="D218" i="134"/>
  <c r="D217" i="134"/>
  <c r="D216" i="134"/>
  <c r="D215" i="134"/>
  <c r="D214" i="134"/>
  <c r="D213" i="134"/>
  <c r="D212" i="134"/>
  <c r="D211" i="134"/>
  <c r="D210" i="134"/>
  <c r="D209" i="134"/>
  <c r="D208" i="134"/>
  <c r="D207" i="134"/>
  <c r="D206" i="134"/>
  <c r="D205" i="134"/>
  <c r="D204" i="134"/>
  <c r="D203" i="134"/>
  <c r="D202" i="134"/>
  <c r="D201" i="134"/>
  <c r="D200" i="134"/>
  <c r="D199" i="134"/>
  <c r="D198" i="134"/>
  <c r="D197" i="134"/>
  <c r="D196" i="134"/>
  <c r="D195" i="134"/>
  <c r="D194" i="134"/>
  <c r="D193" i="134"/>
  <c r="D192" i="134"/>
  <c r="D191" i="134"/>
  <c r="D190" i="134"/>
  <c r="D189" i="134"/>
  <c r="D188" i="134"/>
  <c r="D187" i="134"/>
  <c r="D186" i="134"/>
  <c r="D185" i="134"/>
  <c r="D184" i="134"/>
  <c r="D183" i="134"/>
  <c r="D182" i="134"/>
  <c r="D181" i="134"/>
  <c r="D180" i="134"/>
  <c r="D179" i="134"/>
  <c r="D178" i="134"/>
  <c r="D177" i="134"/>
  <c r="D176" i="134"/>
  <c r="D175" i="134"/>
  <c r="D174" i="134"/>
  <c r="D173" i="134"/>
  <c r="D172" i="134"/>
  <c r="D171" i="134"/>
  <c r="D170" i="134"/>
  <c r="D169" i="134"/>
  <c r="D168" i="134"/>
  <c r="D167" i="134"/>
  <c r="D166" i="134"/>
  <c r="D165" i="134"/>
  <c r="D164" i="134"/>
  <c r="D163" i="134"/>
  <c r="D162" i="134"/>
  <c r="D161" i="134"/>
  <c r="D160" i="134"/>
  <c r="D159" i="134"/>
  <c r="D158" i="134"/>
  <c r="D157" i="134"/>
  <c r="D156" i="134"/>
  <c r="D155" i="134"/>
  <c r="D154" i="134"/>
  <c r="D153" i="134"/>
  <c r="D152" i="134"/>
  <c r="D151" i="134"/>
  <c r="D150" i="134"/>
  <c r="D149" i="134"/>
  <c r="D148" i="134"/>
  <c r="D147" i="134"/>
  <c r="D146" i="134"/>
  <c r="D145" i="134"/>
  <c r="D144" i="134"/>
  <c r="D143" i="134"/>
  <c r="D142" i="134"/>
  <c r="D141" i="134"/>
  <c r="D140" i="134"/>
  <c r="D139" i="134"/>
  <c r="D138" i="134"/>
  <c r="D137" i="134"/>
  <c r="D136" i="134"/>
  <c r="D135" i="134"/>
  <c r="D134" i="134"/>
  <c r="Q127" i="134"/>
  <c r="Q126" i="134"/>
  <c r="Q115" i="134"/>
  <c r="AC114" i="134"/>
  <c r="Q114" i="134"/>
  <c r="Q113" i="134"/>
  <c r="Q112" i="134"/>
  <c r="Q111" i="134"/>
  <c r="Q110" i="134"/>
  <c r="O110" i="134"/>
  <c r="Q109" i="134"/>
  <c r="Q108" i="134"/>
  <c r="Q107" i="134"/>
  <c r="Q106" i="134"/>
  <c r="O106" i="134"/>
  <c r="Q105" i="134"/>
  <c r="Q104" i="134"/>
  <c r="Q103" i="134"/>
  <c r="Q102" i="134"/>
  <c r="O102" i="134"/>
  <c r="Q101" i="134"/>
  <c r="Q100" i="134"/>
  <c r="Q99" i="134"/>
  <c r="Q98" i="134"/>
  <c r="O98" i="134"/>
  <c r="Q97" i="134"/>
  <c r="Q96" i="134"/>
  <c r="Q95" i="134"/>
  <c r="Q94" i="134"/>
  <c r="O94" i="134"/>
  <c r="Q93" i="134"/>
  <c r="Q92" i="134"/>
  <c r="Q91" i="134"/>
  <c r="Q90" i="134"/>
  <c r="O90" i="134"/>
  <c r="D259" i="135"/>
  <c r="D258" i="135"/>
  <c r="D257" i="135"/>
  <c r="D256" i="135"/>
  <c r="D255" i="135"/>
  <c r="D254" i="135"/>
  <c r="D253" i="135"/>
  <c r="D252" i="135"/>
  <c r="D251" i="135"/>
  <c r="D250" i="135"/>
  <c r="D249" i="135"/>
  <c r="D248" i="135"/>
  <c r="D247" i="135"/>
  <c r="D246" i="135"/>
  <c r="D245" i="135"/>
  <c r="D244" i="135"/>
  <c r="D243" i="135"/>
  <c r="D242" i="135"/>
  <c r="D241" i="135"/>
  <c r="D240" i="135"/>
  <c r="D239" i="135"/>
  <c r="D238" i="135"/>
  <c r="D237" i="135"/>
  <c r="D236" i="135"/>
  <c r="D235" i="135"/>
  <c r="D234" i="135"/>
  <c r="D233" i="135"/>
  <c r="D232" i="135"/>
  <c r="D231" i="135"/>
  <c r="D230" i="135"/>
  <c r="D229" i="135"/>
  <c r="D228" i="135"/>
  <c r="D227" i="135"/>
  <c r="D226" i="135"/>
  <c r="D225" i="135"/>
  <c r="D224" i="135"/>
  <c r="D223" i="135"/>
  <c r="D222" i="135"/>
  <c r="D221" i="135"/>
  <c r="D220" i="135"/>
  <c r="D219" i="135"/>
  <c r="D218" i="135"/>
  <c r="D217" i="135"/>
  <c r="D216" i="135"/>
  <c r="D215" i="135"/>
  <c r="D214" i="135"/>
  <c r="D213" i="135"/>
  <c r="D212" i="135"/>
  <c r="D211" i="135"/>
  <c r="D210" i="135"/>
  <c r="D209" i="135"/>
  <c r="D208" i="135"/>
  <c r="D207" i="135"/>
  <c r="D206" i="135"/>
  <c r="D205" i="135"/>
  <c r="D204" i="135"/>
  <c r="D203" i="135"/>
  <c r="D202" i="135"/>
  <c r="D201" i="135"/>
  <c r="D200" i="135"/>
  <c r="D199" i="135"/>
  <c r="D198" i="135"/>
  <c r="D197" i="135"/>
  <c r="D196" i="135"/>
  <c r="D195" i="135"/>
  <c r="D194" i="135"/>
  <c r="D193" i="135"/>
  <c r="D192" i="135"/>
  <c r="D191" i="135"/>
  <c r="D190" i="135"/>
  <c r="D189" i="135"/>
  <c r="D188" i="135"/>
  <c r="D187" i="135"/>
  <c r="D186" i="135"/>
  <c r="D185" i="135"/>
  <c r="D184" i="135"/>
  <c r="D183" i="135"/>
  <c r="D182" i="135"/>
  <c r="D181" i="135"/>
  <c r="D180" i="135"/>
  <c r="D179" i="135"/>
  <c r="D178" i="135"/>
  <c r="D177" i="135"/>
  <c r="D176" i="135"/>
  <c r="D175" i="135"/>
  <c r="D174" i="135"/>
  <c r="D173" i="135"/>
  <c r="D172" i="135"/>
  <c r="D171" i="135"/>
  <c r="D170" i="135"/>
  <c r="D169" i="135"/>
  <c r="D168" i="135"/>
  <c r="D167" i="135"/>
  <c r="D166" i="135"/>
  <c r="D165" i="135"/>
  <c r="D164" i="135"/>
  <c r="D163" i="135"/>
  <c r="D162" i="135"/>
  <c r="D161" i="135"/>
  <c r="D160" i="135"/>
  <c r="D159" i="135"/>
  <c r="D158" i="135"/>
  <c r="D157" i="135"/>
  <c r="D156" i="135"/>
  <c r="D155" i="135"/>
  <c r="D154" i="135"/>
  <c r="D153" i="135"/>
  <c r="D152" i="135"/>
  <c r="D151" i="135"/>
  <c r="D150" i="135"/>
  <c r="D149" i="135"/>
  <c r="D148" i="135"/>
  <c r="D147" i="135"/>
  <c r="D146" i="135"/>
  <c r="D145" i="135"/>
  <c r="D144" i="135"/>
  <c r="D143" i="135"/>
  <c r="D142" i="135"/>
  <c r="D141" i="135"/>
  <c r="D140" i="135"/>
  <c r="D139" i="135"/>
  <c r="D138" i="135"/>
  <c r="D137" i="135"/>
  <c r="D136" i="135"/>
  <c r="D135" i="135"/>
  <c r="D134" i="135"/>
  <c r="Q127" i="135"/>
  <c r="Q126" i="135"/>
  <c r="Q115" i="135"/>
  <c r="AC114" i="135"/>
  <c r="Q114" i="135"/>
  <c r="Q113" i="135"/>
  <c r="Q112" i="135"/>
  <c r="Q111" i="135"/>
  <c r="Q110" i="135"/>
  <c r="O110" i="135"/>
  <c r="Q109" i="135"/>
  <c r="Q108" i="135"/>
  <c r="Q107" i="135"/>
  <c r="Q106" i="135"/>
  <c r="O106" i="135"/>
  <c r="Q105" i="135"/>
  <c r="Q104" i="135"/>
  <c r="Q103" i="135"/>
  <c r="Q102" i="135"/>
  <c r="O102" i="135"/>
  <c r="Q101" i="135"/>
  <c r="Q100" i="135"/>
  <c r="Q99" i="135"/>
  <c r="Q98" i="135"/>
  <c r="O98" i="135"/>
  <c r="Q97" i="135"/>
  <c r="Q96" i="135"/>
  <c r="Q95" i="135"/>
  <c r="Q94" i="135"/>
  <c r="O94" i="135"/>
  <c r="Q93" i="135"/>
  <c r="Q92" i="135"/>
  <c r="Q91" i="135"/>
  <c r="Q90" i="135"/>
  <c r="O90" i="135"/>
  <c r="D259" i="136"/>
  <c r="D258" i="136"/>
  <c r="D257" i="136"/>
  <c r="D256" i="136"/>
  <c r="D255" i="136"/>
  <c r="D254" i="136"/>
  <c r="D253" i="136"/>
  <c r="D252" i="136"/>
  <c r="D251" i="136"/>
  <c r="D250" i="136"/>
  <c r="D249" i="136"/>
  <c r="D248" i="136"/>
  <c r="D247" i="136"/>
  <c r="D246" i="136"/>
  <c r="D245" i="136"/>
  <c r="D244" i="136"/>
  <c r="D243" i="136"/>
  <c r="D242" i="136"/>
  <c r="D241" i="136"/>
  <c r="D240" i="136"/>
  <c r="D239" i="136"/>
  <c r="D238" i="136"/>
  <c r="D237" i="136"/>
  <c r="D236" i="136"/>
  <c r="D235" i="136"/>
  <c r="D234" i="136"/>
  <c r="D233" i="136"/>
  <c r="D232" i="136"/>
  <c r="D231" i="136"/>
  <c r="D230" i="136"/>
  <c r="D229" i="136"/>
  <c r="D228" i="136"/>
  <c r="D227" i="136"/>
  <c r="D226" i="136"/>
  <c r="D225" i="136"/>
  <c r="D224" i="136"/>
  <c r="D223" i="136"/>
  <c r="D222" i="136"/>
  <c r="D221" i="136"/>
  <c r="D220" i="136"/>
  <c r="D219" i="136"/>
  <c r="D218" i="136"/>
  <c r="D217" i="136"/>
  <c r="D216" i="136"/>
  <c r="D215" i="136"/>
  <c r="D214" i="136"/>
  <c r="D213" i="136"/>
  <c r="D212" i="136"/>
  <c r="D211" i="136"/>
  <c r="D210" i="136"/>
  <c r="D209" i="136"/>
  <c r="D208" i="136"/>
  <c r="D207" i="136"/>
  <c r="D206" i="136"/>
  <c r="D205" i="136"/>
  <c r="D204" i="136"/>
  <c r="D203" i="136"/>
  <c r="D202" i="136"/>
  <c r="D201" i="136"/>
  <c r="D200" i="136"/>
  <c r="D199" i="136"/>
  <c r="D198" i="136"/>
  <c r="D197" i="136"/>
  <c r="D196" i="136"/>
  <c r="D195" i="136"/>
  <c r="D194" i="136"/>
  <c r="D193" i="136"/>
  <c r="D192" i="136"/>
  <c r="D191" i="136"/>
  <c r="D190" i="136"/>
  <c r="D189" i="136"/>
  <c r="D188" i="136"/>
  <c r="D187" i="136"/>
  <c r="D186" i="136"/>
  <c r="D185" i="136"/>
  <c r="D184" i="136"/>
  <c r="D183" i="136"/>
  <c r="D182" i="136"/>
  <c r="D181" i="136"/>
  <c r="D180" i="136"/>
  <c r="D179" i="136"/>
  <c r="D178" i="136"/>
  <c r="D177" i="136"/>
  <c r="D176" i="136"/>
  <c r="D175" i="136"/>
  <c r="D174" i="136"/>
  <c r="D173" i="136"/>
  <c r="D172" i="136"/>
  <c r="D171" i="136"/>
  <c r="D170" i="136"/>
  <c r="D169" i="136"/>
  <c r="D168" i="136"/>
  <c r="D167" i="136"/>
  <c r="D166" i="136"/>
  <c r="D165" i="136"/>
  <c r="D164" i="136"/>
  <c r="D163" i="136"/>
  <c r="D162" i="136"/>
  <c r="D161" i="136"/>
  <c r="D160" i="136"/>
  <c r="D159" i="136"/>
  <c r="D158" i="136"/>
  <c r="D157" i="136"/>
  <c r="D156" i="136"/>
  <c r="D155" i="136"/>
  <c r="D154" i="136"/>
  <c r="D153" i="136"/>
  <c r="D152" i="136"/>
  <c r="D151" i="136"/>
  <c r="D150" i="136"/>
  <c r="D149" i="136"/>
  <c r="D148" i="136"/>
  <c r="D147" i="136"/>
  <c r="D146" i="136"/>
  <c r="D145" i="136"/>
  <c r="D144" i="136"/>
  <c r="D143" i="136"/>
  <c r="D142" i="136"/>
  <c r="D141" i="136"/>
  <c r="D140" i="136"/>
  <c r="D139" i="136"/>
  <c r="D138" i="136"/>
  <c r="D137" i="136"/>
  <c r="D136" i="136"/>
  <c r="D135" i="136"/>
  <c r="D134" i="136"/>
  <c r="Q127" i="136"/>
  <c r="Q126" i="136"/>
  <c r="Q115" i="136"/>
  <c r="AC114" i="136"/>
  <c r="Q114" i="136"/>
  <c r="Q113" i="136"/>
  <c r="Q112" i="136"/>
  <c r="Q111" i="136"/>
  <c r="Q110" i="136"/>
  <c r="O110" i="136"/>
  <c r="Q109" i="136"/>
  <c r="Q108" i="136"/>
  <c r="Q107" i="136"/>
  <c r="Q106" i="136"/>
  <c r="O106" i="136"/>
  <c r="Q105" i="136"/>
  <c r="Q104" i="136"/>
  <c r="Q103" i="136"/>
  <c r="Q102" i="136"/>
  <c r="O102" i="136"/>
  <c r="Q101" i="136"/>
  <c r="Q100" i="136"/>
  <c r="Q99" i="136"/>
  <c r="Q98" i="136"/>
  <c r="O98" i="136"/>
  <c r="Q97" i="136"/>
  <c r="Q96" i="136"/>
  <c r="Q95" i="136"/>
  <c r="Q94" i="136"/>
  <c r="O94" i="136"/>
  <c r="Q93" i="136"/>
  <c r="Q92" i="136"/>
  <c r="Q91" i="136"/>
  <c r="Q90" i="136"/>
  <c r="O90" i="136"/>
  <c r="D259" i="139"/>
  <c r="D258" i="139"/>
  <c r="D257" i="139"/>
  <c r="D256" i="139"/>
  <c r="D255" i="139"/>
  <c r="D254" i="139"/>
  <c r="D253" i="139"/>
  <c r="D252" i="139"/>
  <c r="D251" i="139"/>
  <c r="D250" i="139"/>
  <c r="D249" i="139"/>
  <c r="D248" i="139"/>
  <c r="D247" i="139"/>
  <c r="D246" i="139"/>
  <c r="D245" i="139"/>
  <c r="D244" i="139"/>
  <c r="D243" i="139"/>
  <c r="D242" i="139"/>
  <c r="D241" i="139"/>
  <c r="D240" i="139"/>
  <c r="D239" i="139"/>
  <c r="D238" i="139"/>
  <c r="D237" i="139"/>
  <c r="D236" i="139"/>
  <c r="D235" i="139"/>
  <c r="D234" i="139"/>
  <c r="D233" i="139"/>
  <c r="D232" i="139"/>
  <c r="D231" i="139"/>
  <c r="D230" i="139"/>
  <c r="D229" i="139"/>
  <c r="D228" i="139"/>
  <c r="D227" i="139"/>
  <c r="D226" i="139"/>
  <c r="D225" i="139"/>
  <c r="D224" i="139"/>
  <c r="D223" i="139"/>
  <c r="D222" i="139"/>
  <c r="D221" i="139"/>
  <c r="D220" i="139"/>
  <c r="D219" i="139"/>
  <c r="D218" i="139"/>
  <c r="D217" i="139"/>
  <c r="D216" i="139"/>
  <c r="D215" i="139"/>
  <c r="D214" i="139"/>
  <c r="D213" i="139"/>
  <c r="D212" i="139"/>
  <c r="D211" i="139"/>
  <c r="D210" i="139"/>
  <c r="D209" i="139"/>
  <c r="D208" i="139"/>
  <c r="D207" i="139"/>
  <c r="D206" i="139"/>
  <c r="D205" i="139"/>
  <c r="D204" i="139"/>
  <c r="D203" i="139"/>
  <c r="D202" i="139"/>
  <c r="D201" i="139"/>
  <c r="D200" i="139"/>
  <c r="D199" i="139"/>
  <c r="D198" i="139"/>
  <c r="D197" i="139"/>
  <c r="D196" i="139"/>
  <c r="D195" i="139"/>
  <c r="D194" i="139"/>
  <c r="D193" i="139"/>
  <c r="D192" i="139"/>
  <c r="D191" i="139"/>
  <c r="D190" i="139"/>
  <c r="D189" i="139"/>
  <c r="D188" i="139"/>
  <c r="D187" i="139"/>
  <c r="D186" i="139"/>
  <c r="D185" i="139"/>
  <c r="D184" i="139"/>
  <c r="D183" i="139"/>
  <c r="D182" i="139"/>
  <c r="D181" i="139"/>
  <c r="D180" i="139"/>
  <c r="D179" i="139"/>
  <c r="D178" i="139"/>
  <c r="D177" i="139"/>
  <c r="D176" i="139"/>
  <c r="D175" i="139"/>
  <c r="D174" i="139"/>
  <c r="D173" i="139"/>
  <c r="D172" i="139"/>
  <c r="D171" i="139"/>
  <c r="D170" i="139"/>
  <c r="D169" i="139"/>
  <c r="D168" i="139"/>
  <c r="D167" i="139"/>
  <c r="D166" i="139"/>
  <c r="D165" i="139"/>
  <c r="D164" i="139"/>
  <c r="D163" i="139"/>
  <c r="D162" i="139"/>
  <c r="D161" i="139"/>
  <c r="D160" i="139"/>
  <c r="D159" i="139"/>
  <c r="D158" i="139"/>
  <c r="D157" i="139"/>
  <c r="D156" i="139"/>
  <c r="D155" i="139"/>
  <c r="D154" i="139"/>
  <c r="D153" i="139"/>
  <c r="D152" i="139"/>
  <c r="D151" i="139"/>
  <c r="D150" i="139"/>
  <c r="D149" i="139"/>
  <c r="D148" i="139"/>
  <c r="D147" i="139"/>
  <c r="D146" i="139"/>
  <c r="D145" i="139"/>
  <c r="D144" i="139"/>
  <c r="D143" i="139"/>
  <c r="D142" i="139"/>
  <c r="D141" i="139"/>
  <c r="D140" i="139"/>
  <c r="D139" i="139"/>
  <c r="D138" i="139"/>
  <c r="D137" i="139"/>
  <c r="D136" i="139"/>
  <c r="D135" i="139"/>
  <c r="D134" i="139"/>
  <c r="Q127" i="139"/>
  <c r="Q126" i="139"/>
  <c r="Q115" i="139"/>
  <c r="AC114" i="139"/>
  <c r="Q114" i="139"/>
  <c r="Q113" i="139"/>
  <c r="Q112" i="139"/>
  <c r="Q111" i="139"/>
  <c r="Q110" i="139"/>
  <c r="O110" i="139"/>
  <c r="Q109" i="139"/>
  <c r="Q108" i="139"/>
  <c r="Q107" i="139"/>
  <c r="Q106" i="139"/>
  <c r="O106" i="139"/>
  <c r="Q105" i="139"/>
  <c r="Q104" i="139"/>
  <c r="Q103" i="139"/>
  <c r="Q102" i="139"/>
  <c r="O102" i="139"/>
  <c r="Q101" i="139"/>
  <c r="Q100" i="139"/>
  <c r="Q99" i="139"/>
  <c r="Q98" i="139"/>
  <c r="O98" i="139"/>
  <c r="Q97" i="139"/>
  <c r="Q96" i="139"/>
  <c r="Q95" i="139"/>
  <c r="Q94" i="139"/>
  <c r="O94" i="139"/>
  <c r="Q93" i="139"/>
  <c r="Q92" i="139"/>
  <c r="Q91" i="139"/>
  <c r="Q90" i="139"/>
  <c r="O90" i="139"/>
  <c r="D259" i="140"/>
  <c r="D258" i="140"/>
  <c r="D257" i="140"/>
  <c r="D256" i="140"/>
  <c r="D255" i="140"/>
  <c r="D254" i="140"/>
  <c r="D253" i="140"/>
  <c r="D252" i="140"/>
  <c r="D251" i="140"/>
  <c r="D250" i="140"/>
  <c r="D249" i="140"/>
  <c r="D248" i="140"/>
  <c r="D247" i="140"/>
  <c r="D246" i="140"/>
  <c r="D245" i="140"/>
  <c r="D244" i="140"/>
  <c r="D243" i="140"/>
  <c r="D242" i="140"/>
  <c r="D241" i="140"/>
  <c r="D240" i="140"/>
  <c r="D239" i="140"/>
  <c r="D238" i="140"/>
  <c r="D237" i="140"/>
  <c r="D236" i="140"/>
  <c r="D235" i="140"/>
  <c r="D234" i="140"/>
  <c r="D233" i="140"/>
  <c r="D232" i="140"/>
  <c r="D231" i="140"/>
  <c r="D230" i="140"/>
  <c r="D229" i="140"/>
  <c r="D228" i="140"/>
  <c r="D227" i="140"/>
  <c r="D226" i="140"/>
  <c r="D225" i="140"/>
  <c r="D224" i="140"/>
  <c r="D223" i="140"/>
  <c r="D222" i="140"/>
  <c r="D221" i="140"/>
  <c r="D220" i="140"/>
  <c r="D219" i="140"/>
  <c r="D218" i="140"/>
  <c r="D217" i="140"/>
  <c r="D216" i="140"/>
  <c r="D215" i="140"/>
  <c r="D214" i="140"/>
  <c r="D213" i="140"/>
  <c r="D212" i="140"/>
  <c r="D211" i="140"/>
  <c r="D210" i="140"/>
  <c r="D209" i="140"/>
  <c r="D208" i="140"/>
  <c r="D207" i="140"/>
  <c r="D206" i="140"/>
  <c r="D205" i="140"/>
  <c r="D204" i="140"/>
  <c r="D203" i="140"/>
  <c r="D202" i="140"/>
  <c r="D201" i="140"/>
  <c r="D200" i="140"/>
  <c r="D199" i="140"/>
  <c r="D198" i="140"/>
  <c r="D197" i="140"/>
  <c r="D196" i="140"/>
  <c r="D195" i="140"/>
  <c r="D194" i="140"/>
  <c r="D193" i="140"/>
  <c r="D192" i="140"/>
  <c r="D191" i="140"/>
  <c r="D190" i="140"/>
  <c r="D189" i="140"/>
  <c r="D188" i="140"/>
  <c r="D187" i="140"/>
  <c r="D186" i="140"/>
  <c r="D185" i="140"/>
  <c r="D184" i="140"/>
  <c r="D183" i="140"/>
  <c r="D182" i="140"/>
  <c r="D181" i="140"/>
  <c r="D180" i="140"/>
  <c r="D179" i="140"/>
  <c r="D178" i="140"/>
  <c r="D177" i="140"/>
  <c r="D176" i="140"/>
  <c r="D175" i="140"/>
  <c r="D174" i="140"/>
  <c r="D173" i="140"/>
  <c r="D172" i="140"/>
  <c r="D171" i="140"/>
  <c r="D170" i="140"/>
  <c r="D169" i="140"/>
  <c r="D168" i="140"/>
  <c r="D167" i="140"/>
  <c r="D166" i="140"/>
  <c r="D165" i="140"/>
  <c r="D164" i="140"/>
  <c r="D163" i="140"/>
  <c r="D162" i="140"/>
  <c r="D161" i="140"/>
  <c r="D160" i="140"/>
  <c r="D159" i="140"/>
  <c r="D158" i="140"/>
  <c r="D157" i="140"/>
  <c r="D156" i="140"/>
  <c r="D155" i="140"/>
  <c r="D154" i="140"/>
  <c r="D153" i="140"/>
  <c r="D152" i="140"/>
  <c r="D151" i="140"/>
  <c r="D150" i="140"/>
  <c r="D149" i="140"/>
  <c r="D148" i="140"/>
  <c r="D147" i="140"/>
  <c r="D146" i="140"/>
  <c r="D145" i="140"/>
  <c r="D144" i="140"/>
  <c r="D143" i="140"/>
  <c r="D142" i="140"/>
  <c r="D141" i="140"/>
  <c r="D140" i="140"/>
  <c r="D139" i="140"/>
  <c r="D138" i="140"/>
  <c r="D137" i="140"/>
  <c r="D136" i="140"/>
  <c r="D135" i="140"/>
  <c r="D134" i="140"/>
  <c r="Q127" i="140"/>
  <c r="Q126" i="140"/>
  <c r="Q115" i="140"/>
  <c r="AC114" i="140"/>
  <c r="Q114" i="140"/>
  <c r="Q113" i="140"/>
  <c r="Q112" i="140"/>
  <c r="Q111" i="140"/>
  <c r="Q110" i="140"/>
  <c r="O110" i="140"/>
  <c r="Q109" i="140"/>
  <c r="Q108" i="140"/>
  <c r="Q107" i="140"/>
  <c r="Q106" i="140"/>
  <c r="O106" i="140"/>
  <c r="Q105" i="140"/>
  <c r="Q104" i="140"/>
  <c r="Q103" i="140"/>
  <c r="Q102" i="140"/>
  <c r="O102" i="140"/>
  <c r="Q101" i="140"/>
  <c r="Q100" i="140"/>
  <c r="Q99" i="140"/>
  <c r="Q98" i="140"/>
  <c r="O98" i="140"/>
  <c r="Q97" i="140"/>
  <c r="Q96" i="140"/>
  <c r="Q95" i="140"/>
  <c r="Q94" i="140"/>
  <c r="O94" i="140"/>
  <c r="Q93" i="140"/>
  <c r="Q92" i="140"/>
  <c r="Q91" i="140"/>
  <c r="Q90" i="140"/>
  <c r="O90" i="140"/>
  <c r="D259" i="141"/>
  <c r="D258" i="141"/>
  <c r="D257" i="141"/>
  <c r="D256" i="141"/>
  <c r="D255" i="141"/>
  <c r="D254" i="141"/>
  <c r="D253" i="141"/>
  <c r="D252" i="141"/>
  <c r="D251" i="141"/>
  <c r="D250" i="141"/>
  <c r="D249" i="141"/>
  <c r="D248" i="141"/>
  <c r="D247" i="141"/>
  <c r="D246" i="141"/>
  <c r="D245" i="141"/>
  <c r="D244" i="141"/>
  <c r="D243" i="141"/>
  <c r="D242" i="141"/>
  <c r="D241" i="141"/>
  <c r="D240" i="141"/>
  <c r="D239" i="141"/>
  <c r="D238" i="141"/>
  <c r="D237" i="141"/>
  <c r="D236" i="141"/>
  <c r="D235" i="141"/>
  <c r="D234" i="141"/>
  <c r="D233" i="141"/>
  <c r="D232" i="141"/>
  <c r="D231" i="141"/>
  <c r="D230" i="141"/>
  <c r="D229" i="141"/>
  <c r="D228" i="141"/>
  <c r="D227" i="141"/>
  <c r="D226" i="141"/>
  <c r="D225" i="141"/>
  <c r="D224" i="141"/>
  <c r="D223" i="141"/>
  <c r="D222" i="141"/>
  <c r="D221" i="141"/>
  <c r="D220" i="141"/>
  <c r="D219" i="141"/>
  <c r="D218" i="141"/>
  <c r="D217" i="141"/>
  <c r="D216" i="141"/>
  <c r="D215" i="141"/>
  <c r="D214" i="141"/>
  <c r="D213" i="141"/>
  <c r="D212" i="141"/>
  <c r="D211" i="141"/>
  <c r="D210" i="141"/>
  <c r="D209" i="141"/>
  <c r="D208" i="141"/>
  <c r="D207" i="141"/>
  <c r="D206" i="141"/>
  <c r="D205" i="141"/>
  <c r="D204" i="141"/>
  <c r="D203" i="141"/>
  <c r="D202" i="141"/>
  <c r="D201" i="141"/>
  <c r="D200" i="141"/>
  <c r="D199" i="141"/>
  <c r="D198" i="141"/>
  <c r="D197" i="141"/>
  <c r="D196" i="141"/>
  <c r="D195" i="141"/>
  <c r="D194" i="141"/>
  <c r="D193" i="141"/>
  <c r="D192" i="141"/>
  <c r="D191" i="141"/>
  <c r="D190" i="141"/>
  <c r="D189" i="141"/>
  <c r="D188" i="141"/>
  <c r="D187" i="141"/>
  <c r="D186" i="141"/>
  <c r="D185" i="141"/>
  <c r="D184" i="141"/>
  <c r="D183" i="141"/>
  <c r="D182" i="141"/>
  <c r="D181" i="141"/>
  <c r="D180" i="141"/>
  <c r="D179" i="141"/>
  <c r="D178" i="141"/>
  <c r="D177" i="141"/>
  <c r="D176" i="141"/>
  <c r="D175" i="141"/>
  <c r="D174" i="141"/>
  <c r="D173" i="141"/>
  <c r="D172" i="141"/>
  <c r="D171" i="141"/>
  <c r="D170" i="141"/>
  <c r="D169" i="141"/>
  <c r="D168" i="141"/>
  <c r="D167" i="141"/>
  <c r="D166" i="141"/>
  <c r="D165" i="141"/>
  <c r="D164" i="141"/>
  <c r="D163" i="141"/>
  <c r="D162" i="141"/>
  <c r="D161" i="141"/>
  <c r="D160" i="141"/>
  <c r="D159" i="141"/>
  <c r="D158" i="141"/>
  <c r="D157" i="141"/>
  <c r="D156" i="141"/>
  <c r="D155" i="141"/>
  <c r="D154" i="141"/>
  <c r="D153" i="141"/>
  <c r="D152" i="141"/>
  <c r="D151" i="141"/>
  <c r="D150" i="141"/>
  <c r="D149" i="141"/>
  <c r="D148" i="141"/>
  <c r="D147" i="141"/>
  <c r="D146" i="141"/>
  <c r="D145" i="141"/>
  <c r="D144" i="141"/>
  <c r="D143" i="141"/>
  <c r="D142" i="141"/>
  <c r="D141" i="141"/>
  <c r="D140" i="141"/>
  <c r="D139" i="141"/>
  <c r="D138" i="141"/>
  <c r="D137" i="141"/>
  <c r="D136" i="141"/>
  <c r="D135" i="141"/>
  <c r="D134" i="141"/>
  <c r="Q127" i="141"/>
  <c r="Q126" i="141"/>
  <c r="Q115" i="141"/>
  <c r="AC114" i="141"/>
  <c r="Q114" i="141"/>
  <c r="Q113" i="141"/>
  <c r="Q112" i="141"/>
  <c r="Q111" i="141"/>
  <c r="Q110" i="141"/>
  <c r="O110" i="141"/>
  <c r="Q109" i="141"/>
  <c r="Q108" i="141"/>
  <c r="Q107" i="141"/>
  <c r="Q106" i="141"/>
  <c r="O106" i="141"/>
  <c r="Q105" i="141"/>
  <c r="Q104" i="141"/>
  <c r="Q103" i="141"/>
  <c r="Q102" i="141"/>
  <c r="O102" i="141"/>
  <c r="Q101" i="141"/>
  <c r="Q100" i="141"/>
  <c r="Q99" i="141"/>
  <c r="Q98" i="141"/>
  <c r="O98" i="141"/>
  <c r="Q97" i="141"/>
  <c r="Q96" i="141"/>
  <c r="Q95" i="141"/>
  <c r="Q94" i="141"/>
  <c r="O94" i="141"/>
  <c r="Q93" i="141"/>
  <c r="Q92" i="141"/>
  <c r="Q91" i="141"/>
  <c r="Q90" i="141"/>
  <c r="O90" i="141"/>
  <c r="D259" i="142"/>
  <c r="D258" i="142"/>
  <c r="D257" i="142"/>
  <c r="D256" i="142"/>
  <c r="D255" i="142"/>
  <c r="D254" i="142"/>
  <c r="D253" i="142"/>
  <c r="D252" i="142"/>
  <c r="D251" i="142"/>
  <c r="D250" i="142"/>
  <c r="D249" i="142"/>
  <c r="D248" i="142"/>
  <c r="D247" i="142"/>
  <c r="D246" i="142"/>
  <c r="D245" i="142"/>
  <c r="D244" i="142"/>
  <c r="D243" i="142"/>
  <c r="D242" i="142"/>
  <c r="D241" i="142"/>
  <c r="D240" i="142"/>
  <c r="D239" i="142"/>
  <c r="D238" i="142"/>
  <c r="D237" i="142"/>
  <c r="D236" i="142"/>
  <c r="D235" i="142"/>
  <c r="D234" i="142"/>
  <c r="D233" i="142"/>
  <c r="D232" i="142"/>
  <c r="D231" i="142"/>
  <c r="D230" i="142"/>
  <c r="D229" i="142"/>
  <c r="D228" i="142"/>
  <c r="D227" i="142"/>
  <c r="D226" i="142"/>
  <c r="D225" i="142"/>
  <c r="D224" i="142"/>
  <c r="D223" i="142"/>
  <c r="D222" i="142"/>
  <c r="D221" i="142"/>
  <c r="D220" i="142"/>
  <c r="D219" i="142"/>
  <c r="D218" i="142"/>
  <c r="D217" i="142"/>
  <c r="D216" i="142"/>
  <c r="D215" i="142"/>
  <c r="D214" i="142"/>
  <c r="D213" i="142"/>
  <c r="D212" i="142"/>
  <c r="D211" i="142"/>
  <c r="D210" i="142"/>
  <c r="D209" i="142"/>
  <c r="D208" i="142"/>
  <c r="D207" i="142"/>
  <c r="D206" i="142"/>
  <c r="D205" i="142"/>
  <c r="D204" i="142"/>
  <c r="D203" i="142"/>
  <c r="D202" i="142"/>
  <c r="D201" i="142"/>
  <c r="D200" i="142"/>
  <c r="D199" i="142"/>
  <c r="D198" i="142"/>
  <c r="D197" i="142"/>
  <c r="D196" i="142"/>
  <c r="D195" i="142"/>
  <c r="D194" i="142"/>
  <c r="D193" i="142"/>
  <c r="D192" i="142"/>
  <c r="D191" i="142"/>
  <c r="D190" i="142"/>
  <c r="D189" i="142"/>
  <c r="D188" i="142"/>
  <c r="D187" i="142"/>
  <c r="D186" i="142"/>
  <c r="D185" i="142"/>
  <c r="D184" i="142"/>
  <c r="D183" i="142"/>
  <c r="D182" i="142"/>
  <c r="D181" i="142"/>
  <c r="D180" i="142"/>
  <c r="D179" i="142"/>
  <c r="D178" i="142"/>
  <c r="D177" i="142"/>
  <c r="D176" i="142"/>
  <c r="D175" i="142"/>
  <c r="D174" i="142"/>
  <c r="D173" i="142"/>
  <c r="D172" i="142"/>
  <c r="D171" i="142"/>
  <c r="D170" i="142"/>
  <c r="D169" i="142"/>
  <c r="D168" i="142"/>
  <c r="D167" i="142"/>
  <c r="D166" i="142"/>
  <c r="D165" i="142"/>
  <c r="D164" i="142"/>
  <c r="D163" i="142"/>
  <c r="D162" i="142"/>
  <c r="D161" i="142"/>
  <c r="D160" i="142"/>
  <c r="D159" i="142"/>
  <c r="D158" i="142"/>
  <c r="D157" i="142"/>
  <c r="D156" i="142"/>
  <c r="D155" i="142"/>
  <c r="D154" i="142"/>
  <c r="D153" i="142"/>
  <c r="D152" i="142"/>
  <c r="D151" i="142"/>
  <c r="D150" i="142"/>
  <c r="D149" i="142"/>
  <c r="D148" i="142"/>
  <c r="D147" i="142"/>
  <c r="D146" i="142"/>
  <c r="D145" i="142"/>
  <c r="D144" i="142"/>
  <c r="D143" i="142"/>
  <c r="D142" i="142"/>
  <c r="D141" i="142"/>
  <c r="D140" i="142"/>
  <c r="D139" i="142"/>
  <c r="D138" i="142"/>
  <c r="D137" i="142"/>
  <c r="D136" i="142"/>
  <c r="D135" i="142"/>
  <c r="D134" i="142"/>
  <c r="Q127" i="142"/>
  <c r="Q126" i="142"/>
  <c r="Q115" i="142"/>
  <c r="AC114" i="142"/>
  <c r="Q114" i="142"/>
  <c r="Q113" i="142"/>
  <c r="Q112" i="142"/>
  <c r="Q111" i="142"/>
  <c r="Q110" i="142"/>
  <c r="O110" i="142"/>
  <c r="Q109" i="142"/>
  <c r="Q108" i="142"/>
  <c r="Q107" i="142"/>
  <c r="Q106" i="142"/>
  <c r="O106" i="142"/>
  <c r="Q105" i="142"/>
  <c r="Q104" i="142"/>
  <c r="Q103" i="142"/>
  <c r="Q102" i="142"/>
  <c r="O102" i="142"/>
  <c r="Q101" i="142"/>
  <c r="Q100" i="142"/>
  <c r="Q99" i="142"/>
  <c r="Q98" i="142"/>
  <c r="O98" i="142"/>
  <c r="Q97" i="142"/>
  <c r="Q96" i="142"/>
  <c r="Q95" i="142"/>
  <c r="Q94" i="142"/>
  <c r="O94" i="142"/>
  <c r="Q93" i="142"/>
  <c r="Q92" i="142"/>
  <c r="Q91" i="142"/>
  <c r="Q90" i="142"/>
  <c r="O90" i="142"/>
  <c r="D259" i="143"/>
  <c r="D258" i="143"/>
  <c r="D257" i="143"/>
  <c r="D256" i="143"/>
  <c r="D255" i="143"/>
  <c r="D254" i="143"/>
  <c r="D253" i="143"/>
  <c r="D252" i="143"/>
  <c r="D251" i="143"/>
  <c r="D250" i="143"/>
  <c r="D249" i="143"/>
  <c r="D248" i="143"/>
  <c r="D247" i="143"/>
  <c r="D246" i="143"/>
  <c r="D245" i="143"/>
  <c r="D244" i="143"/>
  <c r="D243" i="143"/>
  <c r="D242" i="143"/>
  <c r="D241" i="143"/>
  <c r="D240" i="143"/>
  <c r="D239" i="143"/>
  <c r="D238" i="143"/>
  <c r="D237" i="143"/>
  <c r="D236" i="143"/>
  <c r="D235" i="143"/>
  <c r="D234" i="143"/>
  <c r="D233" i="143"/>
  <c r="D232" i="143"/>
  <c r="D231" i="143"/>
  <c r="D230" i="143"/>
  <c r="D229" i="143"/>
  <c r="D228" i="143"/>
  <c r="D227" i="143"/>
  <c r="D226" i="143"/>
  <c r="D225" i="143"/>
  <c r="D224" i="143"/>
  <c r="D223" i="143"/>
  <c r="D222" i="143"/>
  <c r="D221" i="143"/>
  <c r="D220" i="143"/>
  <c r="D219" i="143"/>
  <c r="D218" i="143"/>
  <c r="D217" i="143"/>
  <c r="D216" i="143"/>
  <c r="D215" i="143"/>
  <c r="D214" i="143"/>
  <c r="D213" i="143"/>
  <c r="D212" i="143"/>
  <c r="D211" i="143"/>
  <c r="D210" i="143"/>
  <c r="D209" i="143"/>
  <c r="D208" i="143"/>
  <c r="D207" i="143"/>
  <c r="D206" i="143"/>
  <c r="D205" i="143"/>
  <c r="D204" i="143"/>
  <c r="D203" i="143"/>
  <c r="D202" i="143"/>
  <c r="D201" i="143"/>
  <c r="D200" i="143"/>
  <c r="D199" i="143"/>
  <c r="D198" i="143"/>
  <c r="D197" i="143"/>
  <c r="D196" i="143"/>
  <c r="D195" i="143"/>
  <c r="D194" i="143"/>
  <c r="D193" i="143"/>
  <c r="D192" i="143"/>
  <c r="D191" i="143"/>
  <c r="D190" i="143"/>
  <c r="D189" i="143"/>
  <c r="D188" i="143"/>
  <c r="D187" i="143"/>
  <c r="D186" i="143"/>
  <c r="D185" i="143"/>
  <c r="D184" i="143"/>
  <c r="D183" i="143"/>
  <c r="D182" i="143"/>
  <c r="D181" i="143"/>
  <c r="D180" i="143"/>
  <c r="D179" i="143"/>
  <c r="D178" i="143"/>
  <c r="D177" i="143"/>
  <c r="D176" i="143"/>
  <c r="D175" i="143"/>
  <c r="D174" i="143"/>
  <c r="D173" i="143"/>
  <c r="D172" i="143"/>
  <c r="D171" i="143"/>
  <c r="D170" i="143"/>
  <c r="D169" i="143"/>
  <c r="D168" i="143"/>
  <c r="D167" i="143"/>
  <c r="D166" i="143"/>
  <c r="D165" i="143"/>
  <c r="D164" i="143"/>
  <c r="D163" i="143"/>
  <c r="D162" i="143"/>
  <c r="D161" i="143"/>
  <c r="D160" i="143"/>
  <c r="D159" i="143"/>
  <c r="D158" i="143"/>
  <c r="D157" i="143"/>
  <c r="D156" i="143"/>
  <c r="D155" i="143"/>
  <c r="D154" i="143"/>
  <c r="D153" i="143"/>
  <c r="D152" i="143"/>
  <c r="D151" i="143"/>
  <c r="D150" i="143"/>
  <c r="D149" i="143"/>
  <c r="D148" i="143"/>
  <c r="D147" i="143"/>
  <c r="D146" i="143"/>
  <c r="D145" i="143"/>
  <c r="D144" i="143"/>
  <c r="D143" i="143"/>
  <c r="D142" i="143"/>
  <c r="D141" i="143"/>
  <c r="D140" i="143"/>
  <c r="D139" i="143"/>
  <c r="D138" i="143"/>
  <c r="D137" i="143"/>
  <c r="D136" i="143"/>
  <c r="D135" i="143"/>
  <c r="D134" i="143"/>
  <c r="Q127" i="143"/>
  <c r="Q126" i="143"/>
  <c r="Q115" i="143"/>
  <c r="AC114" i="143"/>
  <c r="Q114" i="143"/>
  <c r="Q113" i="143"/>
  <c r="Q112" i="143"/>
  <c r="Q111" i="143"/>
  <c r="Q110" i="143"/>
  <c r="O110" i="143"/>
  <c r="Q109" i="143"/>
  <c r="Q108" i="143"/>
  <c r="Q107" i="143"/>
  <c r="Q106" i="143"/>
  <c r="O106" i="143"/>
  <c r="Q105" i="143"/>
  <c r="Q104" i="143"/>
  <c r="Q103" i="143"/>
  <c r="Q102" i="143"/>
  <c r="O102" i="143"/>
  <c r="Q101" i="143"/>
  <c r="Q100" i="143"/>
  <c r="Q99" i="143"/>
  <c r="Q98" i="143"/>
  <c r="O98" i="143"/>
  <c r="Q97" i="143"/>
  <c r="Q96" i="143"/>
  <c r="Q95" i="143"/>
  <c r="Q94" i="143"/>
  <c r="O94" i="143"/>
  <c r="Q93" i="143"/>
  <c r="Q92" i="143"/>
  <c r="Q91" i="143"/>
  <c r="Q90" i="143"/>
  <c r="O90" i="143"/>
  <c r="D259" i="146"/>
  <c r="D258" i="146"/>
  <c r="D257" i="146"/>
  <c r="D256" i="146"/>
  <c r="D255" i="146"/>
  <c r="D254" i="146"/>
  <c r="D253" i="146"/>
  <c r="D252" i="146"/>
  <c r="D251" i="146"/>
  <c r="D250" i="146"/>
  <c r="D249" i="146"/>
  <c r="D248" i="146"/>
  <c r="D247" i="146"/>
  <c r="D246" i="146"/>
  <c r="D245" i="146"/>
  <c r="D244" i="146"/>
  <c r="D243" i="146"/>
  <c r="D242" i="146"/>
  <c r="D241" i="146"/>
  <c r="D240" i="146"/>
  <c r="D239" i="146"/>
  <c r="D238" i="146"/>
  <c r="D237" i="146"/>
  <c r="D236" i="146"/>
  <c r="D235" i="146"/>
  <c r="D234" i="146"/>
  <c r="D233" i="146"/>
  <c r="D232" i="146"/>
  <c r="D231" i="146"/>
  <c r="D230" i="146"/>
  <c r="D229" i="146"/>
  <c r="D228" i="146"/>
  <c r="D227" i="146"/>
  <c r="D226" i="146"/>
  <c r="D225" i="146"/>
  <c r="D224" i="146"/>
  <c r="D223" i="146"/>
  <c r="D222" i="146"/>
  <c r="D221" i="146"/>
  <c r="D220" i="146"/>
  <c r="D219" i="146"/>
  <c r="D218" i="146"/>
  <c r="D217" i="146"/>
  <c r="D216" i="146"/>
  <c r="D215" i="146"/>
  <c r="D214" i="146"/>
  <c r="D213" i="146"/>
  <c r="D212" i="146"/>
  <c r="D211" i="146"/>
  <c r="D210" i="146"/>
  <c r="D209" i="146"/>
  <c r="D208" i="146"/>
  <c r="D207" i="146"/>
  <c r="D206" i="146"/>
  <c r="D205" i="146"/>
  <c r="D204" i="146"/>
  <c r="D203" i="146"/>
  <c r="D202" i="146"/>
  <c r="D201" i="146"/>
  <c r="D200" i="146"/>
  <c r="D199" i="146"/>
  <c r="D198" i="146"/>
  <c r="D197" i="146"/>
  <c r="D196" i="146"/>
  <c r="D195" i="146"/>
  <c r="D194" i="146"/>
  <c r="D193" i="146"/>
  <c r="D192" i="146"/>
  <c r="D191" i="146"/>
  <c r="D190" i="146"/>
  <c r="D189" i="146"/>
  <c r="D188" i="146"/>
  <c r="D187" i="146"/>
  <c r="D186" i="146"/>
  <c r="D185" i="146"/>
  <c r="D184" i="146"/>
  <c r="D183" i="146"/>
  <c r="D182" i="146"/>
  <c r="D181" i="146"/>
  <c r="D180" i="146"/>
  <c r="D179" i="146"/>
  <c r="D178" i="146"/>
  <c r="D177" i="146"/>
  <c r="D176" i="146"/>
  <c r="D175" i="146"/>
  <c r="D174" i="146"/>
  <c r="D173" i="146"/>
  <c r="D172" i="146"/>
  <c r="D171" i="146"/>
  <c r="D170" i="146"/>
  <c r="D169" i="146"/>
  <c r="D168" i="146"/>
  <c r="D167" i="146"/>
  <c r="D166" i="146"/>
  <c r="D165" i="146"/>
  <c r="D164" i="146"/>
  <c r="D163" i="146"/>
  <c r="D162" i="146"/>
  <c r="D161" i="146"/>
  <c r="D160" i="146"/>
  <c r="D159" i="146"/>
  <c r="D158" i="146"/>
  <c r="D157" i="146"/>
  <c r="D156" i="146"/>
  <c r="D155" i="146"/>
  <c r="D154" i="146"/>
  <c r="D153" i="146"/>
  <c r="D152" i="146"/>
  <c r="D151" i="146"/>
  <c r="D150" i="146"/>
  <c r="D149" i="146"/>
  <c r="D148" i="146"/>
  <c r="D147" i="146"/>
  <c r="D146" i="146"/>
  <c r="D145" i="146"/>
  <c r="D144" i="146"/>
  <c r="D143" i="146"/>
  <c r="D142" i="146"/>
  <c r="D141" i="146"/>
  <c r="D140" i="146"/>
  <c r="D139" i="146"/>
  <c r="D138" i="146"/>
  <c r="D137" i="146"/>
  <c r="D136" i="146"/>
  <c r="D135" i="146"/>
  <c r="D134" i="146"/>
  <c r="Q127" i="146"/>
  <c r="Q126" i="146"/>
  <c r="Q115" i="146"/>
  <c r="AC114" i="146"/>
  <c r="Q114" i="146"/>
  <c r="Q113" i="146"/>
  <c r="Q112" i="146"/>
  <c r="Q111" i="146"/>
  <c r="Q110" i="146"/>
  <c r="O110" i="146"/>
  <c r="Q109" i="146"/>
  <c r="Q108" i="146"/>
  <c r="Q107" i="146"/>
  <c r="Q106" i="146"/>
  <c r="O106" i="146"/>
  <c r="Q105" i="146"/>
  <c r="Q104" i="146"/>
  <c r="Q103" i="146"/>
  <c r="Q102" i="146"/>
  <c r="O102" i="146"/>
  <c r="Q101" i="146"/>
  <c r="Q100" i="146"/>
  <c r="Q99" i="146"/>
  <c r="Q98" i="146"/>
  <c r="O98" i="146"/>
  <c r="Q97" i="146"/>
  <c r="Q96" i="146"/>
  <c r="Q95" i="146"/>
  <c r="Q94" i="146"/>
  <c r="O94" i="146"/>
  <c r="Q93" i="146"/>
  <c r="Q92" i="146"/>
  <c r="Q91" i="146"/>
  <c r="Q90" i="146"/>
  <c r="O90" i="146"/>
  <c r="D259" i="147"/>
  <c r="D258" i="147"/>
  <c r="D257" i="147"/>
  <c r="D256" i="147"/>
  <c r="D255" i="147"/>
  <c r="D254" i="147"/>
  <c r="D253" i="147"/>
  <c r="D252" i="147"/>
  <c r="D251" i="147"/>
  <c r="D250" i="147"/>
  <c r="D249" i="147"/>
  <c r="D248" i="147"/>
  <c r="D247" i="147"/>
  <c r="D246" i="147"/>
  <c r="D245" i="147"/>
  <c r="D244" i="147"/>
  <c r="D243" i="147"/>
  <c r="D242" i="147"/>
  <c r="D241" i="147"/>
  <c r="D240" i="147"/>
  <c r="D239" i="147"/>
  <c r="D238" i="147"/>
  <c r="D237" i="147"/>
  <c r="D236" i="147"/>
  <c r="D235" i="147"/>
  <c r="D234" i="147"/>
  <c r="D233" i="147"/>
  <c r="D232" i="147"/>
  <c r="D231" i="147"/>
  <c r="D230" i="147"/>
  <c r="D229" i="147"/>
  <c r="D228" i="147"/>
  <c r="D227" i="147"/>
  <c r="D226" i="147"/>
  <c r="D225" i="147"/>
  <c r="D224" i="147"/>
  <c r="D223" i="147"/>
  <c r="D222" i="147"/>
  <c r="D221" i="147"/>
  <c r="D220" i="147"/>
  <c r="D219" i="147"/>
  <c r="D218" i="147"/>
  <c r="D217" i="147"/>
  <c r="D216" i="147"/>
  <c r="D215" i="147"/>
  <c r="D214" i="147"/>
  <c r="D213" i="147"/>
  <c r="D212" i="147"/>
  <c r="D211" i="147"/>
  <c r="D210" i="147"/>
  <c r="D209" i="147"/>
  <c r="D208" i="147"/>
  <c r="D207" i="147"/>
  <c r="D206" i="147"/>
  <c r="D205" i="147"/>
  <c r="D204" i="147"/>
  <c r="D203" i="147"/>
  <c r="D202" i="147"/>
  <c r="D201" i="147"/>
  <c r="D200" i="147"/>
  <c r="D199" i="147"/>
  <c r="D198" i="147"/>
  <c r="D197" i="147"/>
  <c r="D196" i="147"/>
  <c r="D195" i="147"/>
  <c r="D194" i="147"/>
  <c r="D193" i="147"/>
  <c r="D192" i="147"/>
  <c r="D191" i="147"/>
  <c r="D190" i="147"/>
  <c r="D189" i="147"/>
  <c r="D188" i="147"/>
  <c r="D187" i="147"/>
  <c r="D186" i="147"/>
  <c r="D185" i="147"/>
  <c r="D184" i="147"/>
  <c r="D183" i="147"/>
  <c r="D182" i="147"/>
  <c r="D181" i="147"/>
  <c r="D180" i="147"/>
  <c r="D179" i="147"/>
  <c r="D178" i="147"/>
  <c r="D177" i="147"/>
  <c r="D176" i="147"/>
  <c r="D175" i="147"/>
  <c r="D174" i="147"/>
  <c r="D173" i="147"/>
  <c r="D172" i="147"/>
  <c r="D171" i="147"/>
  <c r="D170" i="147"/>
  <c r="D169" i="147"/>
  <c r="D168" i="147"/>
  <c r="D167" i="147"/>
  <c r="D166" i="147"/>
  <c r="D165" i="147"/>
  <c r="D164" i="147"/>
  <c r="D163" i="147"/>
  <c r="D162" i="147"/>
  <c r="D161" i="147"/>
  <c r="D160" i="147"/>
  <c r="D159" i="147"/>
  <c r="D158" i="147"/>
  <c r="D157" i="147"/>
  <c r="D156" i="147"/>
  <c r="D155" i="147"/>
  <c r="D154" i="147"/>
  <c r="D153" i="147"/>
  <c r="D152" i="147"/>
  <c r="D151" i="147"/>
  <c r="D150" i="147"/>
  <c r="D149" i="147"/>
  <c r="D148" i="147"/>
  <c r="D147" i="147"/>
  <c r="D146" i="147"/>
  <c r="D145" i="147"/>
  <c r="D144" i="147"/>
  <c r="D143" i="147"/>
  <c r="D142" i="147"/>
  <c r="D141" i="147"/>
  <c r="D140" i="147"/>
  <c r="D139" i="147"/>
  <c r="D138" i="147"/>
  <c r="D137" i="147"/>
  <c r="D136" i="147"/>
  <c r="D135" i="147"/>
  <c r="D134" i="147"/>
  <c r="Q127" i="147"/>
  <c r="Q126" i="147"/>
  <c r="Q115" i="147"/>
  <c r="AC114" i="147"/>
  <c r="Q114" i="147"/>
  <c r="Q113" i="147"/>
  <c r="Q112" i="147"/>
  <c r="Q111" i="147"/>
  <c r="Q110" i="147"/>
  <c r="O110" i="147"/>
  <c r="Q109" i="147"/>
  <c r="Q108" i="147"/>
  <c r="Q107" i="147"/>
  <c r="Q106" i="147"/>
  <c r="O106" i="147"/>
  <c r="Q105" i="147"/>
  <c r="Q104" i="147"/>
  <c r="Q103" i="147"/>
  <c r="Q102" i="147"/>
  <c r="O102" i="147"/>
  <c r="Q101" i="147"/>
  <c r="Q100" i="147"/>
  <c r="Q99" i="147"/>
  <c r="Q98" i="147"/>
  <c r="O98" i="147"/>
  <c r="Q97" i="147"/>
  <c r="Q96" i="147"/>
  <c r="Q95" i="147"/>
  <c r="Q94" i="147"/>
  <c r="O94" i="147"/>
  <c r="Q93" i="147"/>
  <c r="Q92" i="147"/>
  <c r="Q91" i="147"/>
  <c r="Q90" i="147"/>
  <c r="O90" i="147"/>
  <c r="D259" i="148"/>
  <c r="D258" i="148"/>
  <c r="D257" i="148"/>
  <c r="D256" i="148"/>
  <c r="D255" i="148"/>
  <c r="D254" i="148"/>
  <c r="D253" i="148"/>
  <c r="D252" i="148"/>
  <c r="D251" i="148"/>
  <c r="D250" i="148"/>
  <c r="D249" i="148"/>
  <c r="D248" i="148"/>
  <c r="D247" i="148"/>
  <c r="D246" i="148"/>
  <c r="D245" i="148"/>
  <c r="D244" i="148"/>
  <c r="D243" i="148"/>
  <c r="D242" i="148"/>
  <c r="D241" i="148"/>
  <c r="D240" i="148"/>
  <c r="D239" i="148"/>
  <c r="D238" i="148"/>
  <c r="D237" i="148"/>
  <c r="D236" i="148"/>
  <c r="D235" i="148"/>
  <c r="D234" i="148"/>
  <c r="D233" i="148"/>
  <c r="D232" i="148"/>
  <c r="D231" i="148"/>
  <c r="D230" i="148"/>
  <c r="D229" i="148"/>
  <c r="D228" i="148"/>
  <c r="D227" i="148"/>
  <c r="D226" i="148"/>
  <c r="D225" i="148"/>
  <c r="D224" i="148"/>
  <c r="D223" i="148"/>
  <c r="D222" i="148"/>
  <c r="D221" i="148"/>
  <c r="D220" i="148"/>
  <c r="D219" i="148"/>
  <c r="D218" i="148"/>
  <c r="D217" i="148"/>
  <c r="D216" i="148"/>
  <c r="D215" i="148"/>
  <c r="D214" i="148"/>
  <c r="D213" i="148"/>
  <c r="D212" i="148"/>
  <c r="D211" i="148"/>
  <c r="D210" i="148"/>
  <c r="D209" i="148"/>
  <c r="D208" i="148"/>
  <c r="D207" i="148"/>
  <c r="D206" i="148"/>
  <c r="D205" i="148"/>
  <c r="D204" i="148"/>
  <c r="D203" i="148"/>
  <c r="D202" i="148"/>
  <c r="D201" i="148"/>
  <c r="D200" i="148"/>
  <c r="D199" i="148"/>
  <c r="D198" i="148"/>
  <c r="D197" i="148"/>
  <c r="D196" i="148"/>
  <c r="D195" i="148"/>
  <c r="D194" i="148"/>
  <c r="D193" i="148"/>
  <c r="D192" i="148"/>
  <c r="D191" i="148"/>
  <c r="D190" i="148"/>
  <c r="D189" i="148"/>
  <c r="D188" i="148"/>
  <c r="D187" i="148"/>
  <c r="D186" i="148"/>
  <c r="D185" i="148"/>
  <c r="D184" i="148"/>
  <c r="D183" i="148"/>
  <c r="D182" i="148"/>
  <c r="D181" i="148"/>
  <c r="D180" i="148"/>
  <c r="D179" i="148"/>
  <c r="D178" i="148"/>
  <c r="D177" i="148"/>
  <c r="D176" i="148"/>
  <c r="D175" i="148"/>
  <c r="D174" i="148"/>
  <c r="D173" i="148"/>
  <c r="D172" i="148"/>
  <c r="D171" i="148"/>
  <c r="D170" i="148"/>
  <c r="D169" i="148"/>
  <c r="D168" i="148"/>
  <c r="D167" i="148"/>
  <c r="D166" i="148"/>
  <c r="D165" i="148"/>
  <c r="D164" i="148"/>
  <c r="D163" i="148"/>
  <c r="D162" i="148"/>
  <c r="D161" i="148"/>
  <c r="D160" i="148"/>
  <c r="D159" i="148"/>
  <c r="D158" i="148"/>
  <c r="D157" i="148"/>
  <c r="D156" i="148"/>
  <c r="D155" i="148"/>
  <c r="D154" i="148"/>
  <c r="D153" i="148"/>
  <c r="D152" i="148"/>
  <c r="D151" i="148"/>
  <c r="D150" i="148"/>
  <c r="D149" i="148"/>
  <c r="D148" i="148"/>
  <c r="D147" i="148"/>
  <c r="D146" i="148"/>
  <c r="D145" i="148"/>
  <c r="D144" i="148"/>
  <c r="D143" i="148"/>
  <c r="D142" i="148"/>
  <c r="D141" i="148"/>
  <c r="D140" i="148"/>
  <c r="D139" i="148"/>
  <c r="D138" i="148"/>
  <c r="D137" i="148"/>
  <c r="D136" i="148"/>
  <c r="D135" i="148"/>
  <c r="D134" i="148"/>
  <c r="Q127" i="148"/>
  <c r="Q126" i="148"/>
  <c r="Q115" i="148"/>
  <c r="AC114" i="148"/>
  <c r="Q114" i="148"/>
  <c r="Q113" i="148"/>
  <c r="Q112" i="148"/>
  <c r="Q111" i="148"/>
  <c r="Q110" i="148"/>
  <c r="O110" i="148"/>
  <c r="Q109" i="148"/>
  <c r="Q108" i="148"/>
  <c r="Q107" i="148"/>
  <c r="Q106" i="148"/>
  <c r="O106" i="148"/>
  <c r="Q105" i="148"/>
  <c r="Q104" i="148"/>
  <c r="Q103" i="148"/>
  <c r="Q102" i="148"/>
  <c r="O102" i="148"/>
  <c r="Q101" i="148"/>
  <c r="Q100" i="148"/>
  <c r="Q99" i="148"/>
  <c r="Q98" i="148"/>
  <c r="O98" i="148"/>
  <c r="Q97" i="148"/>
  <c r="Q96" i="148"/>
  <c r="Q95" i="148"/>
  <c r="Q94" i="148"/>
  <c r="O94" i="148"/>
  <c r="Q93" i="148"/>
  <c r="Q92" i="148"/>
  <c r="Q91" i="148"/>
  <c r="Q90" i="148"/>
  <c r="O90" i="148"/>
  <c r="D259" i="149"/>
  <c r="D258" i="149"/>
  <c r="D257" i="149"/>
  <c r="D256" i="149"/>
  <c r="D255" i="149"/>
  <c r="D254" i="149"/>
  <c r="D253" i="149"/>
  <c r="D252" i="149"/>
  <c r="D251" i="149"/>
  <c r="D250" i="149"/>
  <c r="D249" i="149"/>
  <c r="D248" i="149"/>
  <c r="D247" i="149"/>
  <c r="D246" i="149"/>
  <c r="D245" i="149"/>
  <c r="D244" i="149"/>
  <c r="D243" i="149"/>
  <c r="D242" i="149"/>
  <c r="D241" i="149"/>
  <c r="D240" i="149"/>
  <c r="D239" i="149"/>
  <c r="D238" i="149"/>
  <c r="D237" i="149"/>
  <c r="D236" i="149"/>
  <c r="D235" i="149"/>
  <c r="D234" i="149"/>
  <c r="D233" i="149"/>
  <c r="D232" i="149"/>
  <c r="D231" i="149"/>
  <c r="D230" i="149"/>
  <c r="D229" i="149"/>
  <c r="D228" i="149"/>
  <c r="D227" i="149"/>
  <c r="D226" i="149"/>
  <c r="D225" i="149"/>
  <c r="D224" i="149"/>
  <c r="D223" i="149"/>
  <c r="D222" i="149"/>
  <c r="D221" i="149"/>
  <c r="D220" i="149"/>
  <c r="D219" i="149"/>
  <c r="D218" i="149"/>
  <c r="D217" i="149"/>
  <c r="D216" i="149"/>
  <c r="D215" i="149"/>
  <c r="D214" i="149"/>
  <c r="D213" i="149"/>
  <c r="D212" i="149"/>
  <c r="D211" i="149"/>
  <c r="D210" i="149"/>
  <c r="D209" i="149"/>
  <c r="D208" i="149"/>
  <c r="D207" i="149"/>
  <c r="D206" i="149"/>
  <c r="D205" i="149"/>
  <c r="D204" i="149"/>
  <c r="D203" i="149"/>
  <c r="D202" i="149"/>
  <c r="D201" i="149"/>
  <c r="D200" i="149"/>
  <c r="D199" i="149"/>
  <c r="D198" i="149"/>
  <c r="D197" i="149"/>
  <c r="D196" i="149"/>
  <c r="D195" i="149"/>
  <c r="D194" i="149"/>
  <c r="D193" i="149"/>
  <c r="D192" i="149"/>
  <c r="D191" i="149"/>
  <c r="D190" i="149"/>
  <c r="D189" i="149"/>
  <c r="D188" i="149"/>
  <c r="D187" i="149"/>
  <c r="D186" i="149"/>
  <c r="D185" i="149"/>
  <c r="D184" i="149"/>
  <c r="D183" i="149"/>
  <c r="D182" i="149"/>
  <c r="D181" i="149"/>
  <c r="D180" i="149"/>
  <c r="D179" i="149"/>
  <c r="D178" i="149"/>
  <c r="D177" i="149"/>
  <c r="D176" i="149"/>
  <c r="D175" i="149"/>
  <c r="D174" i="149"/>
  <c r="D173" i="149"/>
  <c r="D172" i="149"/>
  <c r="D171" i="149"/>
  <c r="D170" i="149"/>
  <c r="D169" i="149"/>
  <c r="D168" i="149"/>
  <c r="D167" i="149"/>
  <c r="D166" i="149"/>
  <c r="D165" i="149"/>
  <c r="D164" i="149"/>
  <c r="D163" i="149"/>
  <c r="D162" i="149"/>
  <c r="D161" i="149"/>
  <c r="D160" i="149"/>
  <c r="D159" i="149"/>
  <c r="D158" i="149"/>
  <c r="D157" i="149"/>
  <c r="D156" i="149"/>
  <c r="D155" i="149"/>
  <c r="D154" i="149"/>
  <c r="D153" i="149"/>
  <c r="D152" i="149"/>
  <c r="D151" i="149"/>
  <c r="D150" i="149"/>
  <c r="D149" i="149"/>
  <c r="D148" i="149"/>
  <c r="D147" i="149"/>
  <c r="D146" i="149"/>
  <c r="D145" i="149"/>
  <c r="D144" i="149"/>
  <c r="D143" i="149"/>
  <c r="D142" i="149"/>
  <c r="D141" i="149"/>
  <c r="D140" i="149"/>
  <c r="D139" i="149"/>
  <c r="D138" i="149"/>
  <c r="D137" i="149"/>
  <c r="D136" i="149"/>
  <c r="D135" i="149"/>
  <c r="D134" i="149"/>
  <c r="Q127" i="149"/>
  <c r="Q126" i="149"/>
  <c r="Q115" i="149"/>
  <c r="AC114" i="149"/>
  <c r="Q114" i="149"/>
  <c r="Q113" i="149"/>
  <c r="Q112" i="149"/>
  <c r="Q111" i="149"/>
  <c r="Q110" i="149"/>
  <c r="O110" i="149"/>
  <c r="Q109" i="149"/>
  <c r="Q108" i="149"/>
  <c r="Q107" i="149"/>
  <c r="Q106" i="149"/>
  <c r="O106" i="149"/>
  <c r="Q105" i="149"/>
  <c r="Q104" i="149"/>
  <c r="Q103" i="149"/>
  <c r="Q102" i="149"/>
  <c r="O102" i="149"/>
  <c r="Q101" i="149"/>
  <c r="Q100" i="149"/>
  <c r="Q99" i="149"/>
  <c r="Q98" i="149"/>
  <c r="O98" i="149"/>
  <c r="Q97" i="149"/>
  <c r="Q96" i="149"/>
  <c r="Q95" i="149"/>
  <c r="Q94" i="149"/>
  <c r="O94" i="149"/>
  <c r="Q93" i="149"/>
  <c r="Q92" i="149"/>
  <c r="Q91" i="149"/>
  <c r="Q90" i="149"/>
  <c r="O90" i="149"/>
  <c r="D259" i="150"/>
  <c r="D258" i="150"/>
  <c r="D257" i="150"/>
  <c r="D256" i="150"/>
  <c r="D255" i="150"/>
  <c r="D254" i="150"/>
  <c r="D253" i="150"/>
  <c r="D252" i="150"/>
  <c r="D251" i="150"/>
  <c r="D250" i="150"/>
  <c r="D249" i="150"/>
  <c r="D248" i="150"/>
  <c r="D247" i="150"/>
  <c r="D246" i="150"/>
  <c r="D245" i="150"/>
  <c r="D244" i="150"/>
  <c r="D243" i="150"/>
  <c r="D242" i="150"/>
  <c r="D241" i="150"/>
  <c r="D240" i="150"/>
  <c r="D239" i="150"/>
  <c r="D238" i="150"/>
  <c r="D237" i="150"/>
  <c r="D236" i="150"/>
  <c r="D235" i="150"/>
  <c r="D234" i="150"/>
  <c r="D233" i="150"/>
  <c r="D232" i="150"/>
  <c r="D231" i="150"/>
  <c r="D230" i="150"/>
  <c r="D229" i="150"/>
  <c r="D228" i="150"/>
  <c r="D227" i="150"/>
  <c r="D226" i="150"/>
  <c r="D225" i="150"/>
  <c r="D224" i="150"/>
  <c r="D223" i="150"/>
  <c r="D222" i="150"/>
  <c r="D221" i="150"/>
  <c r="D220" i="150"/>
  <c r="D219" i="150"/>
  <c r="D218" i="150"/>
  <c r="D217" i="150"/>
  <c r="D216" i="150"/>
  <c r="D215" i="150"/>
  <c r="D214" i="150"/>
  <c r="D213" i="150"/>
  <c r="D212" i="150"/>
  <c r="D211" i="150"/>
  <c r="D210" i="150"/>
  <c r="D209" i="150"/>
  <c r="D208" i="150"/>
  <c r="D207" i="150"/>
  <c r="D206" i="150"/>
  <c r="D205" i="150"/>
  <c r="D204" i="150"/>
  <c r="D203" i="150"/>
  <c r="D202" i="150"/>
  <c r="D201" i="150"/>
  <c r="D200" i="150"/>
  <c r="D199" i="150"/>
  <c r="D198" i="150"/>
  <c r="D197" i="150"/>
  <c r="D196" i="150"/>
  <c r="D195" i="150"/>
  <c r="D194" i="150"/>
  <c r="D193" i="150"/>
  <c r="D192" i="150"/>
  <c r="D191" i="150"/>
  <c r="D190" i="150"/>
  <c r="D189" i="150"/>
  <c r="D188" i="150"/>
  <c r="D187" i="150"/>
  <c r="D186" i="150"/>
  <c r="D185" i="150"/>
  <c r="D184" i="150"/>
  <c r="D183" i="150"/>
  <c r="D182" i="150"/>
  <c r="D181" i="150"/>
  <c r="D180" i="150"/>
  <c r="D179" i="150"/>
  <c r="D178" i="150"/>
  <c r="D177" i="150"/>
  <c r="D176" i="150"/>
  <c r="D175" i="150"/>
  <c r="D174" i="150"/>
  <c r="D173" i="150"/>
  <c r="D172" i="150"/>
  <c r="D171" i="150"/>
  <c r="D170" i="150"/>
  <c r="D169" i="150"/>
  <c r="D168" i="150"/>
  <c r="D167" i="150"/>
  <c r="D166" i="150"/>
  <c r="D165" i="150"/>
  <c r="D164" i="150"/>
  <c r="D163" i="150"/>
  <c r="D162" i="150"/>
  <c r="D161" i="150"/>
  <c r="D160" i="150"/>
  <c r="D159" i="150"/>
  <c r="D158" i="150"/>
  <c r="D157" i="150"/>
  <c r="D156" i="150"/>
  <c r="D155" i="150"/>
  <c r="D154" i="150"/>
  <c r="D153" i="150"/>
  <c r="D152" i="150"/>
  <c r="D151" i="150"/>
  <c r="D150" i="150"/>
  <c r="D149" i="150"/>
  <c r="D148" i="150"/>
  <c r="D147" i="150"/>
  <c r="D146" i="150"/>
  <c r="D145" i="150"/>
  <c r="D144" i="150"/>
  <c r="D143" i="150"/>
  <c r="D142" i="150"/>
  <c r="D141" i="150"/>
  <c r="D140" i="150"/>
  <c r="D139" i="150"/>
  <c r="D138" i="150"/>
  <c r="D137" i="150"/>
  <c r="D136" i="150"/>
  <c r="D135" i="150"/>
  <c r="D134" i="150"/>
  <c r="Q127" i="150"/>
  <c r="Q126" i="150"/>
  <c r="Q115" i="150"/>
  <c r="AC114" i="150"/>
  <c r="Q114" i="150"/>
  <c r="Q113" i="150"/>
  <c r="Q112" i="150"/>
  <c r="Q111" i="150"/>
  <c r="Q110" i="150"/>
  <c r="O110" i="150"/>
  <c r="Q109" i="150"/>
  <c r="Q108" i="150"/>
  <c r="Q107" i="150"/>
  <c r="Q106" i="150"/>
  <c r="O106" i="150"/>
  <c r="Q105" i="150"/>
  <c r="Q104" i="150"/>
  <c r="Q103" i="150"/>
  <c r="Q102" i="150"/>
  <c r="O102" i="150"/>
  <c r="Q101" i="150"/>
  <c r="Q100" i="150"/>
  <c r="Q99" i="150"/>
  <c r="Q98" i="150"/>
  <c r="O98" i="150"/>
  <c r="Q97" i="150"/>
  <c r="Q96" i="150"/>
  <c r="Q95" i="150"/>
  <c r="Q94" i="150"/>
  <c r="O94" i="150"/>
  <c r="Q93" i="150"/>
  <c r="Q92" i="150"/>
  <c r="Q91" i="150"/>
  <c r="Q90" i="150"/>
  <c r="O90" i="150"/>
  <c r="D259" i="121"/>
  <c r="D258" i="121"/>
  <c r="D257" i="121"/>
  <c r="D256" i="121"/>
  <c r="D255" i="121"/>
  <c r="D254" i="121"/>
  <c r="D253" i="121"/>
  <c r="D252" i="121"/>
  <c r="D251" i="121"/>
  <c r="D250" i="121"/>
  <c r="D249" i="121"/>
  <c r="D248" i="121"/>
  <c r="D247" i="121"/>
  <c r="D246" i="121"/>
  <c r="D245" i="121"/>
  <c r="D244" i="121"/>
  <c r="D243" i="121"/>
  <c r="D242" i="121"/>
  <c r="D241" i="121"/>
  <c r="D240" i="121"/>
  <c r="D239" i="121"/>
  <c r="D238" i="121"/>
  <c r="D237" i="121"/>
  <c r="D236" i="121"/>
  <c r="D235" i="121"/>
  <c r="D234" i="121"/>
  <c r="D233" i="121"/>
  <c r="D232" i="121"/>
  <c r="D231" i="121"/>
  <c r="D230" i="121"/>
  <c r="D229" i="121"/>
  <c r="D228" i="121"/>
  <c r="D227" i="121"/>
  <c r="D226" i="121"/>
  <c r="D225" i="121"/>
  <c r="D224" i="121"/>
  <c r="D223" i="121"/>
  <c r="D222" i="121"/>
  <c r="D221" i="121"/>
  <c r="D220" i="121"/>
  <c r="D219" i="121"/>
  <c r="D218" i="121"/>
  <c r="D217" i="121"/>
  <c r="D216" i="121"/>
  <c r="D215" i="121"/>
  <c r="D214" i="121"/>
  <c r="D213" i="121"/>
  <c r="D212" i="121"/>
  <c r="D211" i="121"/>
  <c r="D210" i="121"/>
  <c r="D209" i="121"/>
  <c r="D208" i="121"/>
  <c r="D207" i="121"/>
  <c r="D206" i="121"/>
  <c r="D205" i="121"/>
  <c r="D204" i="121"/>
  <c r="D203" i="121"/>
  <c r="D202" i="121"/>
  <c r="D201" i="121"/>
  <c r="D200" i="121"/>
  <c r="D199" i="121"/>
  <c r="D198" i="121"/>
  <c r="D197" i="121"/>
  <c r="D196" i="121"/>
  <c r="D195" i="121"/>
  <c r="D194" i="121"/>
  <c r="D193" i="121"/>
  <c r="D192" i="121"/>
  <c r="D191" i="121"/>
  <c r="D190" i="121"/>
  <c r="D189" i="121"/>
  <c r="D188" i="121"/>
  <c r="D187" i="121"/>
  <c r="D186" i="121"/>
  <c r="D185" i="121"/>
  <c r="D184" i="121"/>
  <c r="D183" i="121"/>
  <c r="D182" i="121"/>
  <c r="D181" i="121"/>
  <c r="D180" i="121"/>
  <c r="D179" i="121"/>
  <c r="D178" i="121"/>
  <c r="D177" i="121"/>
  <c r="D176" i="121"/>
  <c r="D175" i="121"/>
  <c r="D174" i="121"/>
  <c r="D173" i="121"/>
  <c r="D172" i="121"/>
  <c r="D171" i="121"/>
  <c r="D170" i="121"/>
  <c r="D169" i="121"/>
  <c r="D168" i="121"/>
  <c r="D167" i="121"/>
  <c r="D166" i="121"/>
  <c r="D165" i="121"/>
  <c r="D164" i="121"/>
  <c r="D163" i="121"/>
  <c r="D162" i="121"/>
  <c r="D161" i="121"/>
  <c r="D160" i="121"/>
  <c r="D159" i="121"/>
  <c r="D158" i="121"/>
  <c r="D157" i="121"/>
  <c r="D156" i="121"/>
  <c r="D155" i="121"/>
  <c r="D154" i="121"/>
  <c r="D153" i="121"/>
  <c r="D152" i="121"/>
  <c r="D151" i="121"/>
  <c r="D150" i="121"/>
  <c r="D149" i="121"/>
  <c r="D148" i="121"/>
  <c r="D147" i="121"/>
  <c r="D146" i="121"/>
  <c r="D145" i="121"/>
  <c r="D144" i="121"/>
  <c r="D143" i="121"/>
  <c r="D142" i="121"/>
  <c r="D141" i="121"/>
  <c r="D140" i="121"/>
  <c r="D139" i="121"/>
  <c r="D138" i="121"/>
  <c r="D137" i="121"/>
  <c r="D136" i="121"/>
  <c r="D135" i="121"/>
  <c r="D134" i="121"/>
  <c r="Q127" i="121"/>
  <c r="Q126" i="121"/>
  <c r="Q115" i="121"/>
  <c r="AC114" i="121"/>
  <c r="Q114" i="121"/>
  <c r="Q113" i="121"/>
  <c r="Q112" i="121"/>
  <c r="Q111" i="121"/>
  <c r="Q110" i="121"/>
  <c r="O110" i="121"/>
  <c r="Q109" i="121"/>
  <c r="Q108" i="121"/>
  <c r="Q107" i="121"/>
  <c r="Q106" i="121"/>
  <c r="O106" i="121"/>
  <c r="Q105" i="121"/>
  <c r="Q104" i="121"/>
  <c r="Q103" i="121"/>
  <c r="Q102" i="121"/>
  <c r="O102" i="121"/>
  <c r="Q101" i="121"/>
  <c r="Q100" i="121"/>
  <c r="Q99" i="121"/>
  <c r="Q98" i="121"/>
  <c r="O98" i="121"/>
  <c r="Q97" i="121"/>
  <c r="Q96" i="121"/>
  <c r="Q95" i="121"/>
  <c r="Q94" i="121"/>
  <c r="O94" i="121"/>
  <c r="Q114" i="51"/>
  <c r="Q115" i="51"/>
  <c r="Q126" i="51"/>
  <c r="Q127" i="51"/>
  <c r="D259" i="51"/>
  <c r="D258" i="51"/>
  <c r="D257" i="51"/>
  <c r="D256" i="51"/>
  <c r="D255" i="51"/>
  <c r="D254" i="51"/>
  <c r="D253" i="51"/>
  <c r="D252" i="51"/>
  <c r="D251" i="51"/>
  <c r="D250" i="51"/>
  <c r="D249" i="51"/>
  <c r="D248" i="51"/>
  <c r="D247" i="51"/>
  <c r="D246" i="51"/>
  <c r="D245" i="51"/>
  <c r="D244" i="51"/>
  <c r="D243" i="51"/>
  <c r="D242" i="51"/>
  <c r="D241" i="51"/>
  <c r="D240" i="51"/>
  <c r="D239" i="51"/>
  <c r="D238" i="51"/>
  <c r="D237" i="51"/>
  <c r="D236" i="51"/>
  <c r="D235" i="51"/>
  <c r="D234" i="51"/>
  <c r="D233" i="51"/>
  <c r="D232" i="51"/>
  <c r="D231" i="51"/>
  <c r="D230" i="51"/>
  <c r="D229" i="51"/>
  <c r="D228" i="51"/>
  <c r="D227" i="51"/>
  <c r="D226" i="51"/>
  <c r="D225" i="51"/>
  <c r="D224" i="51"/>
  <c r="D223" i="51"/>
  <c r="D222" i="51"/>
  <c r="D221" i="51"/>
  <c r="D220" i="51"/>
  <c r="D219" i="51"/>
  <c r="D218" i="51"/>
  <c r="D217" i="51"/>
  <c r="D216" i="51"/>
  <c r="D215" i="51"/>
  <c r="D214" i="51"/>
  <c r="D213" i="51"/>
  <c r="D212" i="51"/>
  <c r="D211" i="51"/>
  <c r="D210" i="51"/>
  <c r="D209" i="51"/>
  <c r="D208" i="51"/>
  <c r="D207" i="51"/>
  <c r="D206" i="51"/>
  <c r="D205" i="51"/>
  <c r="D204" i="51"/>
  <c r="D203" i="51"/>
  <c r="D202" i="51"/>
  <c r="D201" i="51"/>
  <c r="D200" i="51"/>
  <c r="D199" i="51"/>
  <c r="D198" i="51"/>
  <c r="D197" i="51"/>
  <c r="D196" i="51"/>
  <c r="D195" i="51"/>
  <c r="D194" i="51"/>
  <c r="D193" i="51"/>
  <c r="D192" i="51"/>
  <c r="D191" i="51"/>
  <c r="D190" i="51"/>
  <c r="D189" i="51"/>
  <c r="D188" i="51"/>
  <c r="D187" i="51"/>
  <c r="D186" i="51"/>
  <c r="D185" i="51"/>
  <c r="D184" i="51"/>
  <c r="D183" i="51"/>
  <c r="D182" i="51"/>
  <c r="D181" i="51"/>
  <c r="D180" i="51"/>
  <c r="D179" i="51"/>
  <c r="D178" i="51"/>
  <c r="D177" i="51"/>
  <c r="D176" i="51"/>
  <c r="D175" i="51"/>
  <c r="D174" i="51"/>
  <c r="D173" i="51"/>
  <c r="D172" i="51"/>
  <c r="D171" i="51"/>
  <c r="D170" i="51"/>
  <c r="D169" i="51"/>
  <c r="D168" i="51"/>
  <c r="D167" i="51"/>
  <c r="D166" i="51"/>
  <c r="D165" i="51"/>
  <c r="D164" i="51"/>
  <c r="D163" i="51"/>
  <c r="D162" i="51"/>
  <c r="D161" i="51"/>
  <c r="D160" i="51"/>
  <c r="D159" i="51"/>
  <c r="D158" i="51"/>
  <c r="D157" i="51"/>
  <c r="D156" i="51"/>
  <c r="D155" i="51"/>
  <c r="D154" i="51"/>
  <c r="D153" i="51"/>
  <c r="D152" i="51"/>
  <c r="D151" i="51"/>
  <c r="D150" i="51"/>
  <c r="D149" i="51"/>
  <c r="D148" i="51"/>
  <c r="D147" i="51"/>
  <c r="D146" i="51"/>
  <c r="D145" i="51"/>
  <c r="D144" i="51"/>
  <c r="D143" i="51"/>
  <c r="D142" i="51"/>
  <c r="D141" i="51"/>
  <c r="D140" i="51"/>
  <c r="D139" i="51"/>
  <c r="D138" i="51"/>
  <c r="D137" i="51"/>
  <c r="D136" i="51"/>
  <c r="D135" i="51"/>
  <c r="D134" i="51"/>
  <c r="AC114" i="51"/>
  <c r="Q113" i="51"/>
  <c r="Q112" i="51"/>
  <c r="Q111" i="51"/>
  <c r="Q110" i="51"/>
  <c r="O110" i="51"/>
  <c r="B110" i="51"/>
  <c r="Q109" i="51"/>
  <c r="Q108" i="51"/>
  <c r="Q107" i="51"/>
  <c r="Q106" i="51"/>
  <c r="O106" i="51"/>
  <c r="Q105" i="51"/>
  <c r="Q104" i="51"/>
  <c r="Q103" i="51"/>
  <c r="Q102" i="51"/>
  <c r="O102" i="51"/>
  <c r="B102" i="51"/>
  <c r="Q101" i="51"/>
  <c r="Q100" i="51"/>
  <c r="Q99" i="51"/>
  <c r="Q98" i="51"/>
  <c r="O98" i="51"/>
  <c r="Q97" i="51"/>
  <c r="Q96" i="51"/>
  <c r="Q95" i="51"/>
  <c r="Q94" i="51"/>
  <c r="O94" i="51"/>
  <c r="Q93" i="51"/>
  <c r="Q92" i="51"/>
  <c r="Q91" i="51"/>
  <c r="Q90" i="51"/>
  <c r="O90" i="51"/>
  <c r="A70" i="51"/>
  <c r="Q71" i="51"/>
  <c r="A66" i="51"/>
  <c r="H69" i="51"/>
  <c r="A62" i="51"/>
  <c r="Q63" i="51"/>
  <c r="A58" i="51"/>
  <c r="A54" i="51"/>
  <c r="Q57" i="51"/>
  <c r="A50" i="51"/>
  <c r="Q52" i="51"/>
  <c r="A46" i="51"/>
  <c r="H47" i="51"/>
  <c r="A42" i="51"/>
  <c r="H45" i="51"/>
  <c r="A38" i="51"/>
  <c r="H41" i="51"/>
  <c r="A34" i="51"/>
  <c r="A30" i="51"/>
  <c r="H31" i="51"/>
  <c r="A26" i="51"/>
  <c r="Q28" i="51"/>
  <c r="A22" i="51"/>
  <c r="Q24" i="51"/>
  <c r="A18" i="51"/>
  <c r="H19" i="51"/>
  <c r="A14" i="51"/>
  <c r="H15" i="51"/>
  <c r="AC13" i="51"/>
  <c r="V13" i="51"/>
  <c r="AC12" i="51"/>
  <c r="V12" i="51"/>
  <c r="AB10" i="51"/>
  <c r="R10" i="51"/>
  <c r="AA10" i="51"/>
  <c r="AC9" i="51"/>
  <c r="V8" i="51"/>
  <c r="U8" i="51"/>
  <c r="AC8" i="51"/>
  <c r="U10" i="51"/>
  <c r="AC10" i="51"/>
  <c r="Q22" i="51"/>
  <c r="O22" i="51"/>
  <c r="Q26" i="51"/>
  <c r="O26" i="51"/>
  <c r="H25" i="51"/>
  <c r="H32" i="51"/>
  <c r="Q20" i="51"/>
  <c r="H48" i="51"/>
  <c r="Q23" i="51"/>
  <c r="Q29" i="51"/>
  <c r="Q16" i="51"/>
  <c r="H30" i="51"/>
  <c r="AE10" i="51"/>
  <c r="H39" i="51"/>
  <c r="Q69" i="51"/>
  <c r="H89" i="133"/>
  <c r="H88" i="133"/>
  <c r="H87" i="133"/>
  <c r="H86" i="133"/>
  <c r="H70" i="51"/>
  <c r="Q45" i="51"/>
  <c r="Q62" i="51"/>
  <c r="O62" i="51"/>
  <c r="Q66" i="51"/>
  <c r="O66" i="51"/>
  <c r="H73" i="51"/>
  <c r="Q17" i="51"/>
  <c r="H63" i="51"/>
  <c r="Q64" i="51"/>
  <c r="H14" i="51"/>
  <c r="Q18" i="51"/>
  <c r="O18" i="51"/>
  <c r="Q42" i="51"/>
  <c r="O42" i="51"/>
  <c r="Q55" i="51"/>
  <c r="H89" i="126"/>
  <c r="H88" i="126"/>
  <c r="H87" i="126"/>
  <c r="H86" i="126"/>
  <c r="Q27" i="51"/>
  <c r="Q41" i="51"/>
  <c r="H43" i="51"/>
  <c r="Q50" i="51"/>
  <c r="O50" i="51"/>
  <c r="H54" i="51"/>
  <c r="H56" i="51"/>
  <c r="Q73" i="51"/>
  <c r="H28" i="51"/>
  <c r="Q43" i="51"/>
  <c r="Q51" i="51"/>
  <c r="Q54" i="51"/>
  <c r="O54" i="51"/>
  <c r="H26" i="51"/>
  <c r="H29" i="51"/>
  <c r="Q31" i="51"/>
  <c r="Q38" i="51"/>
  <c r="O38" i="51"/>
  <c r="H42" i="51"/>
  <c r="H44" i="51"/>
  <c r="Q49" i="51"/>
  <c r="H53" i="51"/>
  <c r="H55" i="51"/>
  <c r="H67" i="51"/>
  <c r="H72" i="51"/>
  <c r="Q37" i="51"/>
  <c r="H36" i="51"/>
  <c r="H34" i="51"/>
  <c r="Q34" i="51"/>
  <c r="O34" i="51"/>
  <c r="H37" i="51"/>
  <c r="Q35" i="51"/>
  <c r="H35" i="51"/>
  <c r="Q36" i="51"/>
  <c r="H61" i="51"/>
  <c r="Q59" i="51"/>
  <c r="Q58" i="51"/>
  <c r="O58" i="51"/>
  <c r="H59" i="51"/>
  <c r="Q61" i="51"/>
  <c r="H58" i="51"/>
  <c r="Q60" i="51"/>
  <c r="H60" i="51"/>
  <c r="Q21" i="51"/>
  <c r="H20" i="51"/>
  <c r="H18" i="51"/>
  <c r="H21" i="51"/>
  <c r="H17" i="51"/>
  <c r="Q15" i="51"/>
  <c r="Q14" i="51"/>
  <c r="O14" i="51"/>
  <c r="H16" i="51"/>
  <c r="Q19" i="51"/>
  <c r="Q32" i="51"/>
  <c r="H33" i="51"/>
  <c r="H22" i="51"/>
  <c r="H24" i="51"/>
  <c r="Q25" i="51"/>
  <c r="H27" i="51"/>
  <c r="Q30" i="51"/>
  <c r="O30" i="51"/>
  <c r="Q33" i="51"/>
  <c r="H38" i="51"/>
  <c r="Q39" i="51"/>
  <c r="H40" i="51"/>
  <c r="Q44" i="51"/>
  <c r="Q65" i="51"/>
  <c r="H64" i="51"/>
  <c r="H62" i="51"/>
  <c r="H65" i="51"/>
  <c r="Q46" i="51"/>
  <c r="O46" i="51"/>
  <c r="Q47" i="51"/>
  <c r="Q48" i="51"/>
  <c r="H23" i="51"/>
  <c r="Q40" i="51"/>
  <c r="H46" i="51"/>
  <c r="H49" i="51"/>
  <c r="H50" i="51"/>
  <c r="H52" i="51"/>
  <c r="Q53" i="51"/>
  <c r="Q56" i="51"/>
  <c r="H57" i="51"/>
  <c r="H51" i="51"/>
  <c r="H66" i="51"/>
  <c r="Q67" i="51"/>
  <c r="H68" i="51"/>
  <c r="H71" i="51"/>
  <c r="Q72" i="51"/>
  <c r="Q68" i="51"/>
  <c r="Q70" i="51"/>
  <c r="O70" i="51"/>
  <c r="AC13" i="140"/>
  <c r="V13" i="140"/>
  <c r="AC12" i="140"/>
  <c r="V12" i="140"/>
  <c r="AB10" i="140"/>
  <c r="R10" i="140"/>
  <c r="U10" i="140"/>
  <c r="AC10" i="140"/>
  <c r="AC9" i="140"/>
  <c r="V8" i="140"/>
  <c r="U8" i="140"/>
  <c r="AC8" i="140"/>
  <c r="AI14" i="11" a="1"/>
  <c r="AI14" i="11"/>
  <c r="AI10" i="11" a="1"/>
  <c r="AI10" i="11"/>
  <c r="AI11" i="11" a="1"/>
  <c r="AI11" i="11"/>
  <c r="AI15" i="11" a="1"/>
  <c r="AI15" i="11"/>
  <c r="AI16" i="11" a="1"/>
  <c r="AI16" i="11"/>
  <c r="AI8" i="11" a="1"/>
  <c r="AI8" i="11"/>
  <c r="AI7" i="11" a="1"/>
  <c r="AI7" i="11"/>
  <c r="AI13" i="11" a="1"/>
  <c r="AI13" i="11"/>
  <c r="AA10" i="140"/>
  <c r="AI12" i="11" a="1"/>
  <c r="AI12" i="11"/>
  <c r="AI17" i="11" a="1"/>
  <c r="AI17" i="11"/>
  <c r="AI9" i="11" a="1"/>
  <c r="AI9" i="11"/>
  <c r="AI19" i="11" a="1"/>
  <c r="AI19" i="11"/>
  <c r="AI18" i="11" a="1"/>
  <c r="AI18" i="11"/>
  <c r="Q54" i="141"/>
  <c r="O54" i="141"/>
  <c r="H54" i="141"/>
  <c r="H58" i="141"/>
  <c r="Q62" i="141"/>
  <c r="O62" i="141"/>
  <c r="H64" i="141"/>
  <c r="Q64" i="141"/>
  <c r="H65" i="141"/>
  <c r="Q69" i="141"/>
  <c r="Q76" i="141"/>
  <c r="H74" i="141"/>
  <c r="H75" i="141"/>
  <c r="H76" i="141"/>
  <c r="H77" i="141"/>
  <c r="Q77" i="141"/>
  <c r="Q78" i="141"/>
  <c r="O78" i="141"/>
  <c r="H79" i="141"/>
  <c r="H80" i="141"/>
  <c r="Q80" i="141"/>
  <c r="H81" i="141"/>
  <c r="Q82" i="141"/>
  <c r="O82" i="141"/>
  <c r="H86" i="141"/>
  <c r="H88" i="141"/>
  <c r="Q66" i="140"/>
  <c r="O66" i="140"/>
  <c r="H67" i="140"/>
  <c r="H68" i="140"/>
  <c r="H71" i="140"/>
  <c r="Q74" i="140"/>
  <c r="O74" i="140"/>
  <c r="H75" i="140"/>
  <c r="H78" i="140"/>
  <c r="Q82" i="140"/>
  <c r="O82" i="140"/>
  <c r="Q86" i="140"/>
  <c r="O86" i="140"/>
  <c r="Q87" i="140"/>
  <c r="Q88" i="140"/>
  <c r="Q89" i="140"/>
  <c r="Q75" i="141"/>
  <c r="Q74" i="141"/>
  <c r="O74" i="141"/>
  <c r="H63" i="141"/>
  <c r="Q61" i="141"/>
  <c r="Q56" i="141"/>
  <c r="H69" i="140"/>
  <c r="Q67" i="140"/>
  <c r="H66" i="140"/>
  <c r="H77" i="140"/>
  <c r="Q59" i="141"/>
  <c r="Q55" i="141"/>
  <c r="Q72" i="140"/>
  <c r="Q60" i="141"/>
  <c r="Q57" i="141"/>
  <c r="Q84" i="140"/>
  <c r="Q80" i="140"/>
  <c r="H80" i="140"/>
  <c r="Q77" i="140"/>
  <c r="Q68" i="140"/>
  <c r="Q79" i="141"/>
  <c r="H78" i="141"/>
  <c r="Q63" i="141"/>
  <c r="H62" i="141"/>
  <c r="H60" i="141"/>
  <c r="Q58" i="141"/>
  <c r="O58" i="141"/>
  <c r="H85" i="140"/>
  <c r="H83" i="140"/>
  <c r="H82" i="140"/>
  <c r="H73" i="140"/>
  <c r="H70" i="140"/>
  <c r="Q88" i="141"/>
  <c r="Q68" i="141"/>
  <c r="Q66" i="141"/>
  <c r="O66" i="141"/>
  <c r="H61" i="141"/>
  <c r="H59" i="141"/>
  <c r="H57" i="141"/>
  <c r="H55" i="141"/>
  <c r="H84" i="140"/>
  <c r="H72" i="140"/>
  <c r="Q70" i="140"/>
  <c r="O70" i="140"/>
  <c r="Q89" i="141"/>
  <c r="Q87" i="141"/>
  <c r="Q86" i="141"/>
  <c r="O86" i="141"/>
  <c r="H56" i="141"/>
  <c r="Q67" i="141"/>
  <c r="Q81" i="140"/>
  <c r="Q79" i="140"/>
  <c r="Q78" i="140"/>
  <c r="O78" i="140"/>
  <c r="Q85" i="140"/>
  <c r="Q83" i="140"/>
  <c r="H81" i="140"/>
  <c r="H79" i="140"/>
  <c r="Q76" i="140"/>
  <c r="Q73" i="140"/>
  <c r="Q71" i="140"/>
  <c r="H89" i="141"/>
  <c r="H87" i="141"/>
  <c r="H83" i="141"/>
  <c r="H82" i="141"/>
  <c r="Q85" i="141"/>
  <c r="Q84" i="141"/>
  <c r="Q83" i="141"/>
  <c r="H85" i="141"/>
  <c r="H84" i="141"/>
  <c r="H70" i="141"/>
  <c r="H71" i="141"/>
  <c r="Q71" i="141"/>
  <c r="H72" i="141"/>
  <c r="H73" i="141"/>
  <c r="Q73" i="141"/>
  <c r="Q70" i="141"/>
  <c r="O70" i="141"/>
  <c r="Q72" i="141"/>
  <c r="H67" i="141"/>
  <c r="H66" i="141"/>
  <c r="H68" i="141"/>
  <c r="H69" i="141"/>
  <c r="Q81" i="141"/>
  <c r="Q65" i="141"/>
  <c r="H74" i="140"/>
  <c r="Q75" i="140"/>
  <c r="H76" i="140"/>
  <c r="Q69" i="140"/>
  <c r="AC13" i="134"/>
  <c r="V13" i="134"/>
  <c r="AC12" i="134"/>
  <c r="V12" i="134"/>
  <c r="AB10" i="134"/>
  <c r="R10" i="134"/>
  <c r="AA10" i="134"/>
  <c r="AC9" i="134"/>
  <c r="V8" i="134"/>
  <c r="U8" i="134"/>
  <c r="AC8" i="134"/>
  <c r="U10" i="134"/>
  <c r="AC10" i="134"/>
  <c r="Q89" i="133"/>
  <c r="Q88" i="133"/>
  <c r="Q87" i="133"/>
  <c r="Q86" i="133"/>
  <c r="AC13" i="133"/>
  <c r="V13" i="133"/>
  <c r="AC12" i="133"/>
  <c r="V12" i="133"/>
  <c r="AB10" i="133"/>
  <c r="R10" i="133"/>
  <c r="AA10" i="133"/>
  <c r="AC9" i="133"/>
  <c r="V8" i="133"/>
  <c r="U8" i="133"/>
  <c r="AC8" i="133"/>
  <c r="U10" i="133"/>
  <c r="AC10" i="133"/>
  <c r="H66" i="134"/>
  <c r="O86" i="133"/>
  <c r="Q89" i="147"/>
  <c r="Q88" i="147"/>
  <c r="Q87" i="147"/>
  <c r="Q86" i="147"/>
  <c r="O86" i="147"/>
  <c r="Q89" i="126"/>
  <c r="Q88" i="126"/>
  <c r="Q87" i="126"/>
  <c r="Q86" i="126"/>
  <c r="O86" i="126"/>
  <c r="H64" i="134"/>
  <c r="Q65" i="134"/>
  <c r="Q64" i="134"/>
  <c r="Q62" i="134"/>
  <c r="O62" i="134"/>
  <c r="Q63" i="134"/>
  <c r="H72" i="134"/>
  <c r="Q73" i="134"/>
  <c r="Q72" i="134"/>
  <c r="Q70" i="134"/>
  <c r="O70" i="134"/>
  <c r="Q71" i="134"/>
  <c r="Q69" i="134"/>
  <c r="Q68" i="134"/>
  <c r="Q67" i="134"/>
  <c r="Q66" i="134"/>
  <c r="O66" i="134"/>
  <c r="H68" i="134"/>
  <c r="Q77" i="134"/>
  <c r="Q76" i="134"/>
  <c r="Q75" i="134"/>
  <c r="Q74" i="134"/>
  <c r="O74" i="134"/>
  <c r="H85" i="134"/>
  <c r="Q85" i="134"/>
  <c r="Q84" i="134"/>
  <c r="Q83" i="134"/>
  <c r="Q82" i="134"/>
  <c r="O82" i="134"/>
  <c r="Q81" i="134"/>
  <c r="Q80" i="134"/>
  <c r="Q78" i="134"/>
  <c r="O78" i="134"/>
  <c r="Q79" i="134"/>
  <c r="Q89" i="134"/>
  <c r="Q88" i="134"/>
  <c r="Q86" i="134"/>
  <c r="O86" i="134"/>
  <c r="Q87" i="134"/>
  <c r="H65" i="134"/>
  <c r="H67" i="134"/>
  <c r="H73" i="134"/>
  <c r="H75" i="134"/>
  <c r="H76" i="134"/>
  <c r="H74" i="134"/>
  <c r="H86" i="134"/>
  <c r="H88" i="134"/>
  <c r="H87" i="134"/>
  <c r="H84" i="134"/>
  <c r="H82" i="134"/>
  <c r="H83" i="134"/>
  <c r="H63" i="134"/>
  <c r="H69" i="134"/>
  <c r="H71" i="134"/>
  <c r="H77" i="134"/>
  <c r="H79" i="134"/>
  <c r="H62" i="134"/>
  <c r="H70" i="134"/>
  <c r="H78" i="134"/>
  <c r="H80" i="134"/>
  <c r="H81" i="134"/>
  <c r="H89" i="134"/>
  <c r="Q127" i="123"/>
  <c r="Q126" i="123"/>
  <c r="Q127" i="124"/>
  <c r="Q126" i="124"/>
  <c r="Q127" i="130"/>
  <c r="Q126" i="130"/>
  <c r="Q127" i="131"/>
  <c r="Q126" i="131"/>
  <c r="Q127" i="137"/>
  <c r="Q126" i="137"/>
  <c r="Q127" i="138"/>
  <c r="Q126" i="138"/>
  <c r="Q127" i="144"/>
  <c r="Q126" i="144"/>
  <c r="Q127" i="145"/>
  <c r="Q126" i="145"/>
  <c r="D259" i="123"/>
  <c r="D258" i="123"/>
  <c r="D257" i="123"/>
  <c r="D256" i="123"/>
  <c r="D255" i="123"/>
  <c r="D254" i="123"/>
  <c r="D253" i="123"/>
  <c r="D252" i="123"/>
  <c r="D251" i="123"/>
  <c r="D250" i="123"/>
  <c r="D249" i="123"/>
  <c r="D248" i="123"/>
  <c r="D247" i="123"/>
  <c r="D246" i="123"/>
  <c r="D245" i="123"/>
  <c r="D244" i="123"/>
  <c r="D243" i="123"/>
  <c r="D242" i="123"/>
  <c r="D241" i="123"/>
  <c r="D240" i="123"/>
  <c r="D239" i="123"/>
  <c r="D238" i="123"/>
  <c r="D237" i="123"/>
  <c r="D236" i="123"/>
  <c r="D235" i="123"/>
  <c r="D234" i="123"/>
  <c r="D233" i="123"/>
  <c r="D232" i="123"/>
  <c r="D231" i="123"/>
  <c r="D230" i="123"/>
  <c r="D229" i="123"/>
  <c r="D228" i="123"/>
  <c r="D227" i="123"/>
  <c r="D226" i="123"/>
  <c r="D225" i="123"/>
  <c r="D224" i="123"/>
  <c r="D223" i="123"/>
  <c r="D222" i="123"/>
  <c r="D221" i="123"/>
  <c r="D220" i="123"/>
  <c r="D219" i="123"/>
  <c r="D218" i="123"/>
  <c r="D217" i="123"/>
  <c r="D216" i="123"/>
  <c r="D215" i="123"/>
  <c r="D214" i="123"/>
  <c r="D213" i="123"/>
  <c r="D212" i="123"/>
  <c r="D211" i="123"/>
  <c r="D210" i="123"/>
  <c r="D209" i="123"/>
  <c r="D208" i="123"/>
  <c r="D207" i="123"/>
  <c r="D206" i="123"/>
  <c r="D205" i="123"/>
  <c r="D204" i="123"/>
  <c r="D203" i="123"/>
  <c r="D202" i="123"/>
  <c r="D201" i="123"/>
  <c r="D200" i="123"/>
  <c r="D199" i="123"/>
  <c r="D198" i="123"/>
  <c r="D197" i="123"/>
  <c r="D196" i="123"/>
  <c r="D195" i="123"/>
  <c r="D194" i="123"/>
  <c r="D193" i="123"/>
  <c r="D192" i="123"/>
  <c r="D191" i="123"/>
  <c r="D190" i="123"/>
  <c r="D189" i="123"/>
  <c r="D188" i="123"/>
  <c r="D187" i="123"/>
  <c r="D186" i="123"/>
  <c r="D185" i="123"/>
  <c r="D184" i="123"/>
  <c r="D183" i="123"/>
  <c r="D182" i="123"/>
  <c r="D181" i="123"/>
  <c r="D180" i="123"/>
  <c r="D179" i="123"/>
  <c r="D178" i="123"/>
  <c r="D177" i="123"/>
  <c r="D176" i="123"/>
  <c r="D175" i="123"/>
  <c r="D174" i="123"/>
  <c r="D173" i="123"/>
  <c r="D172" i="123"/>
  <c r="D171" i="123"/>
  <c r="D170" i="123"/>
  <c r="D169" i="123"/>
  <c r="D168" i="123"/>
  <c r="D167" i="123"/>
  <c r="D166" i="123"/>
  <c r="D165" i="123"/>
  <c r="D164" i="123"/>
  <c r="D163" i="123"/>
  <c r="D162" i="123"/>
  <c r="D161" i="123"/>
  <c r="D160" i="123"/>
  <c r="D159" i="123"/>
  <c r="D158" i="123"/>
  <c r="D157" i="123"/>
  <c r="D156" i="123"/>
  <c r="D155" i="123"/>
  <c r="D154" i="123"/>
  <c r="D153" i="123"/>
  <c r="D152" i="123"/>
  <c r="D151" i="123"/>
  <c r="D150" i="123"/>
  <c r="D149" i="123"/>
  <c r="D148" i="123"/>
  <c r="D147" i="123"/>
  <c r="D146" i="123"/>
  <c r="D145" i="123"/>
  <c r="D144" i="123"/>
  <c r="D143" i="123"/>
  <c r="D142" i="123"/>
  <c r="D141" i="123"/>
  <c r="D140" i="123"/>
  <c r="D139" i="123"/>
  <c r="D138" i="123"/>
  <c r="D137" i="123"/>
  <c r="D136" i="123"/>
  <c r="D135" i="123"/>
  <c r="D134" i="123"/>
  <c r="D259" i="124"/>
  <c r="D258" i="124"/>
  <c r="D257" i="124"/>
  <c r="D256" i="124"/>
  <c r="D255" i="124"/>
  <c r="D254" i="124"/>
  <c r="D253" i="124"/>
  <c r="D252" i="124"/>
  <c r="D251" i="124"/>
  <c r="D250" i="124"/>
  <c r="D249" i="124"/>
  <c r="D248" i="124"/>
  <c r="D247" i="124"/>
  <c r="D246" i="124"/>
  <c r="D245" i="124"/>
  <c r="D244" i="124"/>
  <c r="D243" i="124"/>
  <c r="D242" i="124"/>
  <c r="D241" i="124"/>
  <c r="D240" i="124"/>
  <c r="D239" i="124"/>
  <c r="D238" i="124"/>
  <c r="D237" i="124"/>
  <c r="D236" i="124"/>
  <c r="D235" i="124"/>
  <c r="D234" i="124"/>
  <c r="D233" i="124"/>
  <c r="D232" i="124"/>
  <c r="D231" i="124"/>
  <c r="D230" i="124"/>
  <c r="D229" i="124"/>
  <c r="D228" i="124"/>
  <c r="D227" i="124"/>
  <c r="D226" i="124"/>
  <c r="D225" i="124"/>
  <c r="D224" i="124"/>
  <c r="D223" i="124"/>
  <c r="D222" i="124"/>
  <c r="D221" i="124"/>
  <c r="D220" i="124"/>
  <c r="D219" i="124"/>
  <c r="D218" i="124"/>
  <c r="D217" i="124"/>
  <c r="D216" i="124"/>
  <c r="D215" i="124"/>
  <c r="D214" i="124"/>
  <c r="D213" i="124"/>
  <c r="D212" i="124"/>
  <c r="D211" i="124"/>
  <c r="D210" i="124"/>
  <c r="D209" i="124"/>
  <c r="D208" i="124"/>
  <c r="D207" i="124"/>
  <c r="D206" i="124"/>
  <c r="D205" i="124"/>
  <c r="D204" i="124"/>
  <c r="D203" i="124"/>
  <c r="D202" i="124"/>
  <c r="D201" i="124"/>
  <c r="D200" i="124"/>
  <c r="D199" i="124"/>
  <c r="D198" i="124"/>
  <c r="D197" i="124"/>
  <c r="D196" i="124"/>
  <c r="D195" i="124"/>
  <c r="D194" i="124"/>
  <c r="D193" i="124"/>
  <c r="D192" i="124"/>
  <c r="D191" i="124"/>
  <c r="D190" i="124"/>
  <c r="D189" i="124"/>
  <c r="D188" i="124"/>
  <c r="D187" i="124"/>
  <c r="D186" i="124"/>
  <c r="D185" i="124"/>
  <c r="D184" i="124"/>
  <c r="D183" i="124"/>
  <c r="D182" i="124"/>
  <c r="D181" i="124"/>
  <c r="D180" i="124"/>
  <c r="D179" i="124"/>
  <c r="D178" i="124"/>
  <c r="D177" i="124"/>
  <c r="D176" i="124"/>
  <c r="D175" i="124"/>
  <c r="D174" i="124"/>
  <c r="D173" i="124"/>
  <c r="D172" i="124"/>
  <c r="D171" i="124"/>
  <c r="D170" i="124"/>
  <c r="D169" i="124"/>
  <c r="D168" i="124"/>
  <c r="D167" i="124"/>
  <c r="D166" i="124"/>
  <c r="D165" i="124"/>
  <c r="D164" i="124"/>
  <c r="D163" i="124"/>
  <c r="D162" i="124"/>
  <c r="D161" i="124"/>
  <c r="D160" i="124"/>
  <c r="D159" i="124"/>
  <c r="D158" i="124"/>
  <c r="D157" i="124"/>
  <c r="D156" i="124"/>
  <c r="D155" i="124"/>
  <c r="D154" i="124"/>
  <c r="D153" i="124"/>
  <c r="D152" i="124"/>
  <c r="D151" i="124"/>
  <c r="D150" i="124"/>
  <c r="D149" i="124"/>
  <c r="D148" i="124"/>
  <c r="D147" i="124"/>
  <c r="D146" i="124"/>
  <c r="D145" i="124"/>
  <c r="D144" i="124"/>
  <c r="D143" i="124"/>
  <c r="D142" i="124"/>
  <c r="D141" i="124"/>
  <c r="D140" i="124"/>
  <c r="D139" i="124"/>
  <c r="D138" i="124"/>
  <c r="D137" i="124"/>
  <c r="D136" i="124"/>
  <c r="D135" i="124"/>
  <c r="D134" i="124"/>
  <c r="D259" i="130"/>
  <c r="D258" i="130"/>
  <c r="D257" i="130"/>
  <c r="D256" i="130"/>
  <c r="D255" i="130"/>
  <c r="D254" i="130"/>
  <c r="D253" i="130"/>
  <c r="D252" i="130"/>
  <c r="D251" i="130"/>
  <c r="D250" i="130"/>
  <c r="D249" i="130"/>
  <c r="D248" i="130"/>
  <c r="D247" i="130"/>
  <c r="D246" i="130"/>
  <c r="D245" i="130"/>
  <c r="D244" i="130"/>
  <c r="D243" i="130"/>
  <c r="D242" i="130"/>
  <c r="D241" i="130"/>
  <c r="D240" i="130"/>
  <c r="D239" i="130"/>
  <c r="D238" i="130"/>
  <c r="D237" i="130"/>
  <c r="D236" i="130"/>
  <c r="D235" i="130"/>
  <c r="D234" i="130"/>
  <c r="D233" i="130"/>
  <c r="D232" i="130"/>
  <c r="D231" i="130"/>
  <c r="D230" i="130"/>
  <c r="D229" i="130"/>
  <c r="D228" i="130"/>
  <c r="D227" i="130"/>
  <c r="D226" i="130"/>
  <c r="D225" i="130"/>
  <c r="D224" i="130"/>
  <c r="D223" i="130"/>
  <c r="D222" i="130"/>
  <c r="D221" i="130"/>
  <c r="D220" i="130"/>
  <c r="D219" i="130"/>
  <c r="D218" i="130"/>
  <c r="D217" i="130"/>
  <c r="D216" i="130"/>
  <c r="D215" i="130"/>
  <c r="D214" i="130"/>
  <c r="D213" i="130"/>
  <c r="D212" i="130"/>
  <c r="D211" i="130"/>
  <c r="D210" i="130"/>
  <c r="D209" i="130"/>
  <c r="D208" i="130"/>
  <c r="D207" i="130"/>
  <c r="D206" i="130"/>
  <c r="D205" i="130"/>
  <c r="D204" i="130"/>
  <c r="D203" i="130"/>
  <c r="D202" i="130"/>
  <c r="D201" i="130"/>
  <c r="D200" i="130"/>
  <c r="D199" i="130"/>
  <c r="D198" i="130"/>
  <c r="D197" i="130"/>
  <c r="D196" i="130"/>
  <c r="D195" i="130"/>
  <c r="D194" i="130"/>
  <c r="D193" i="130"/>
  <c r="D192" i="130"/>
  <c r="D191" i="130"/>
  <c r="D190" i="130"/>
  <c r="D189" i="130"/>
  <c r="D188" i="130"/>
  <c r="D187" i="130"/>
  <c r="D186" i="130"/>
  <c r="D185" i="130"/>
  <c r="D184" i="130"/>
  <c r="D183" i="130"/>
  <c r="D182" i="130"/>
  <c r="D181" i="130"/>
  <c r="D180" i="130"/>
  <c r="D179" i="130"/>
  <c r="D178" i="130"/>
  <c r="D177" i="130"/>
  <c r="D176" i="130"/>
  <c r="D175" i="130"/>
  <c r="D174" i="130"/>
  <c r="D173" i="130"/>
  <c r="D172" i="130"/>
  <c r="D171" i="130"/>
  <c r="D170" i="130"/>
  <c r="D169" i="130"/>
  <c r="D168" i="130"/>
  <c r="D167" i="130"/>
  <c r="D166" i="130"/>
  <c r="D165" i="130"/>
  <c r="D164" i="130"/>
  <c r="D163" i="130"/>
  <c r="D162" i="130"/>
  <c r="D161" i="130"/>
  <c r="D160" i="130"/>
  <c r="D159" i="130"/>
  <c r="D158" i="130"/>
  <c r="D157" i="130"/>
  <c r="D156" i="130"/>
  <c r="D155" i="130"/>
  <c r="D154" i="130"/>
  <c r="D153" i="130"/>
  <c r="D152" i="130"/>
  <c r="D151" i="130"/>
  <c r="D150" i="130"/>
  <c r="D149" i="130"/>
  <c r="D148" i="130"/>
  <c r="D147" i="130"/>
  <c r="D146" i="130"/>
  <c r="D145" i="130"/>
  <c r="D144" i="130"/>
  <c r="D143" i="130"/>
  <c r="D142" i="130"/>
  <c r="D141" i="130"/>
  <c r="D140" i="130"/>
  <c r="D139" i="130"/>
  <c r="D138" i="130"/>
  <c r="D137" i="130"/>
  <c r="D136" i="130"/>
  <c r="D135" i="130"/>
  <c r="D134" i="130"/>
  <c r="D259" i="131"/>
  <c r="D258" i="131"/>
  <c r="D257" i="131"/>
  <c r="D256" i="131"/>
  <c r="D255" i="131"/>
  <c r="D254" i="131"/>
  <c r="D253" i="131"/>
  <c r="D252" i="131"/>
  <c r="D251" i="131"/>
  <c r="D250" i="131"/>
  <c r="D249" i="131"/>
  <c r="D248" i="131"/>
  <c r="D247" i="131"/>
  <c r="D246" i="131"/>
  <c r="D245" i="131"/>
  <c r="D244" i="131"/>
  <c r="D243" i="131"/>
  <c r="D242" i="131"/>
  <c r="D241" i="131"/>
  <c r="D240" i="131"/>
  <c r="D239" i="131"/>
  <c r="D238" i="131"/>
  <c r="D237" i="131"/>
  <c r="D236" i="131"/>
  <c r="D235" i="131"/>
  <c r="D234" i="131"/>
  <c r="D233" i="131"/>
  <c r="D232" i="131"/>
  <c r="D231" i="131"/>
  <c r="D230" i="131"/>
  <c r="D229" i="131"/>
  <c r="D228" i="131"/>
  <c r="D227" i="131"/>
  <c r="D226" i="131"/>
  <c r="D225" i="131"/>
  <c r="D224" i="131"/>
  <c r="D223" i="131"/>
  <c r="D222" i="131"/>
  <c r="D221" i="131"/>
  <c r="D220" i="131"/>
  <c r="D219" i="131"/>
  <c r="D218" i="131"/>
  <c r="D217" i="131"/>
  <c r="D216" i="131"/>
  <c r="D215" i="131"/>
  <c r="D214" i="131"/>
  <c r="D213" i="131"/>
  <c r="D212" i="131"/>
  <c r="D211" i="131"/>
  <c r="D210" i="131"/>
  <c r="D209" i="131"/>
  <c r="D208" i="131"/>
  <c r="D207" i="131"/>
  <c r="D206" i="131"/>
  <c r="D205" i="131"/>
  <c r="D204" i="131"/>
  <c r="D203" i="131"/>
  <c r="D202" i="131"/>
  <c r="D201" i="131"/>
  <c r="D200" i="131"/>
  <c r="D199" i="131"/>
  <c r="D198" i="131"/>
  <c r="D197" i="131"/>
  <c r="D196" i="131"/>
  <c r="D195" i="131"/>
  <c r="D194" i="131"/>
  <c r="D193" i="131"/>
  <c r="D192" i="131"/>
  <c r="D191" i="131"/>
  <c r="D190" i="131"/>
  <c r="D189" i="131"/>
  <c r="D188" i="131"/>
  <c r="D187" i="131"/>
  <c r="D186" i="131"/>
  <c r="D185" i="131"/>
  <c r="D184" i="131"/>
  <c r="D183" i="131"/>
  <c r="D182" i="131"/>
  <c r="D181" i="131"/>
  <c r="D180" i="131"/>
  <c r="D179" i="131"/>
  <c r="D178" i="131"/>
  <c r="D177" i="131"/>
  <c r="D176" i="131"/>
  <c r="D175" i="131"/>
  <c r="D174" i="131"/>
  <c r="D173" i="131"/>
  <c r="D172" i="131"/>
  <c r="D171" i="131"/>
  <c r="D170" i="131"/>
  <c r="D169" i="131"/>
  <c r="D168" i="131"/>
  <c r="D167" i="131"/>
  <c r="D166" i="131"/>
  <c r="D165" i="131"/>
  <c r="D164" i="131"/>
  <c r="D163" i="131"/>
  <c r="D162" i="131"/>
  <c r="D161" i="131"/>
  <c r="D160" i="131"/>
  <c r="D159" i="131"/>
  <c r="D158" i="131"/>
  <c r="D157" i="131"/>
  <c r="D156" i="131"/>
  <c r="D155" i="131"/>
  <c r="D154" i="131"/>
  <c r="D153" i="131"/>
  <c r="D152" i="131"/>
  <c r="D151" i="131"/>
  <c r="D150" i="131"/>
  <c r="D149" i="131"/>
  <c r="D148" i="131"/>
  <c r="D147" i="131"/>
  <c r="D146" i="131"/>
  <c r="D145" i="131"/>
  <c r="D144" i="131"/>
  <c r="D143" i="131"/>
  <c r="D142" i="131"/>
  <c r="D141" i="131"/>
  <c r="D140" i="131"/>
  <c r="D139" i="131"/>
  <c r="D138" i="131"/>
  <c r="D137" i="131"/>
  <c r="D136" i="131"/>
  <c r="D135" i="131"/>
  <c r="D134" i="131"/>
  <c r="D259" i="137"/>
  <c r="D258" i="137"/>
  <c r="D257" i="137"/>
  <c r="D256" i="137"/>
  <c r="D255" i="137"/>
  <c r="D254" i="137"/>
  <c r="D253" i="137"/>
  <c r="D252" i="137"/>
  <c r="D251" i="137"/>
  <c r="D250" i="137"/>
  <c r="D249" i="137"/>
  <c r="D248" i="137"/>
  <c r="D247" i="137"/>
  <c r="D246" i="137"/>
  <c r="D245" i="137"/>
  <c r="D244" i="137"/>
  <c r="D243" i="137"/>
  <c r="D242" i="137"/>
  <c r="D241" i="137"/>
  <c r="D240" i="137"/>
  <c r="D239" i="137"/>
  <c r="D238" i="137"/>
  <c r="D237" i="137"/>
  <c r="D236" i="137"/>
  <c r="D235" i="137"/>
  <c r="D234" i="137"/>
  <c r="D233" i="137"/>
  <c r="D232" i="137"/>
  <c r="D231" i="137"/>
  <c r="D230" i="137"/>
  <c r="D229" i="137"/>
  <c r="D228" i="137"/>
  <c r="D227" i="137"/>
  <c r="D226" i="137"/>
  <c r="D225" i="137"/>
  <c r="D224" i="137"/>
  <c r="D223" i="137"/>
  <c r="D222" i="137"/>
  <c r="D221" i="137"/>
  <c r="D220" i="137"/>
  <c r="D219" i="137"/>
  <c r="D218" i="137"/>
  <c r="D217" i="137"/>
  <c r="D216" i="137"/>
  <c r="D215" i="137"/>
  <c r="D214" i="137"/>
  <c r="D213" i="137"/>
  <c r="D212" i="137"/>
  <c r="D211" i="137"/>
  <c r="D210" i="137"/>
  <c r="D209" i="137"/>
  <c r="D208" i="137"/>
  <c r="D207" i="137"/>
  <c r="D206" i="137"/>
  <c r="D205" i="137"/>
  <c r="D204" i="137"/>
  <c r="D203" i="137"/>
  <c r="D202" i="137"/>
  <c r="D201" i="137"/>
  <c r="D200" i="137"/>
  <c r="D199" i="137"/>
  <c r="D198" i="137"/>
  <c r="D197" i="137"/>
  <c r="D196" i="137"/>
  <c r="D195" i="137"/>
  <c r="D194" i="137"/>
  <c r="D193" i="137"/>
  <c r="D192" i="137"/>
  <c r="D191" i="137"/>
  <c r="D190" i="137"/>
  <c r="D189" i="137"/>
  <c r="D188" i="137"/>
  <c r="D187" i="137"/>
  <c r="D186" i="137"/>
  <c r="D185" i="137"/>
  <c r="D184" i="137"/>
  <c r="D183" i="137"/>
  <c r="D182" i="137"/>
  <c r="D181" i="137"/>
  <c r="D180" i="137"/>
  <c r="D179" i="137"/>
  <c r="D178" i="137"/>
  <c r="D177" i="137"/>
  <c r="D176" i="137"/>
  <c r="D175" i="137"/>
  <c r="D174" i="137"/>
  <c r="D173" i="137"/>
  <c r="D172" i="137"/>
  <c r="D171" i="137"/>
  <c r="D170" i="137"/>
  <c r="D169" i="137"/>
  <c r="D168" i="137"/>
  <c r="D167" i="137"/>
  <c r="D166" i="137"/>
  <c r="D165" i="137"/>
  <c r="D164" i="137"/>
  <c r="D163" i="137"/>
  <c r="D162" i="137"/>
  <c r="D161" i="137"/>
  <c r="D160" i="137"/>
  <c r="D159" i="137"/>
  <c r="D158" i="137"/>
  <c r="D157" i="137"/>
  <c r="D156" i="137"/>
  <c r="D155" i="137"/>
  <c r="D154" i="137"/>
  <c r="D153" i="137"/>
  <c r="D152" i="137"/>
  <c r="D151" i="137"/>
  <c r="D150" i="137"/>
  <c r="D149" i="137"/>
  <c r="D148" i="137"/>
  <c r="D147" i="137"/>
  <c r="D146" i="137"/>
  <c r="D145" i="137"/>
  <c r="D144" i="137"/>
  <c r="D143" i="137"/>
  <c r="D142" i="137"/>
  <c r="D141" i="137"/>
  <c r="D140" i="137"/>
  <c r="D139" i="137"/>
  <c r="D138" i="137"/>
  <c r="D137" i="137"/>
  <c r="D136" i="137"/>
  <c r="D135" i="137"/>
  <c r="D134" i="137"/>
  <c r="D259" i="138"/>
  <c r="D258" i="138"/>
  <c r="D257" i="138"/>
  <c r="D256" i="138"/>
  <c r="D255" i="138"/>
  <c r="D254" i="138"/>
  <c r="D253" i="138"/>
  <c r="D252" i="138"/>
  <c r="D251" i="138"/>
  <c r="D250" i="138"/>
  <c r="D249" i="138"/>
  <c r="D248" i="138"/>
  <c r="D247" i="138"/>
  <c r="D246" i="138"/>
  <c r="D245" i="138"/>
  <c r="D244" i="138"/>
  <c r="D243" i="138"/>
  <c r="D242" i="138"/>
  <c r="D241" i="138"/>
  <c r="D240" i="138"/>
  <c r="D239" i="138"/>
  <c r="D238" i="138"/>
  <c r="D237" i="138"/>
  <c r="D236" i="138"/>
  <c r="D235" i="138"/>
  <c r="D234" i="138"/>
  <c r="D233" i="138"/>
  <c r="D232" i="138"/>
  <c r="D231" i="138"/>
  <c r="D230" i="138"/>
  <c r="D229" i="138"/>
  <c r="D228" i="138"/>
  <c r="D227" i="138"/>
  <c r="D226" i="138"/>
  <c r="D225" i="138"/>
  <c r="D224" i="138"/>
  <c r="D223" i="138"/>
  <c r="D222" i="138"/>
  <c r="D221" i="138"/>
  <c r="D220" i="138"/>
  <c r="D219" i="138"/>
  <c r="D218" i="138"/>
  <c r="D217" i="138"/>
  <c r="D216" i="138"/>
  <c r="D215" i="138"/>
  <c r="D214" i="138"/>
  <c r="D213" i="138"/>
  <c r="D212" i="138"/>
  <c r="D211" i="138"/>
  <c r="D210" i="138"/>
  <c r="D209" i="138"/>
  <c r="D208" i="138"/>
  <c r="D207" i="138"/>
  <c r="D206" i="138"/>
  <c r="D205" i="138"/>
  <c r="D204" i="138"/>
  <c r="D203" i="138"/>
  <c r="D202" i="138"/>
  <c r="D201" i="138"/>
  <c r="D200" i="138"/>
  <c r="D199" i="138"/>
  <c r="D198" i="138"/>
  <c r="D197" i="138"/>
  <c r="D196" i="138"/>
  <c r="D195" i="138"/>
  <c r="D194" i="138"/>
  <c r="D193" i="138"/>
  <c r="D192" i="138"/>
  <c r="D191" i="138"/>
  <c r="D190" i="138"/>
  <c r="D189" i="138"/>
  <c r="D188" i="138"/>
  <c r="D187" i="138"/>
  <c r="D186" i="138"/>
  <c r="D185" i="138"/>
  <c r="D184" i="138"/>
  <c r="D183" i="138"/>
  <c r="D182" i="138"/>
  <c r="D181" i="138"/>
  <c r="D180" i="138"/>
  <c r="D179" i="138"/>
  <c r="D178" i="138"/>
  <c r="D177" i="138"/>
  <c r="D176" i="138"/>
  <c r="D175" i="138"/>
  <c r="D174" i="138"/>
  <c r="D173" i="138"/>
  <c r="D172" i="138"/>
  <c r="D171" i="138"/>
  <c r="D170" i="138"/>
  <c r="D169" i="138"/>
  <c r="D168" i="138"/>
  <c r="D167" i="138"/>
  <c r="D166" i="138"/>
  <c r="D165" i="138"/>
  <c r="D164" i="138"/>
  <c r="D163" i="138"/>
  <c r="D162" i="138"/>
  <c r="D161" i="138"/>
  <c r="D160" i="138"/>
  <c r="D159" i="138"/>
  <c r="D158" i="138"/>
  <c r="D157" i="138"/>
  <c r="D156" i="138"/>
  <c r="D155" i="138"/>
  <c r="D154" i="138"/>
  <c r="D153" i="138"/>
  <c r="D152" i="138"/>
  <c r="D151" i="138"/>
  <c r="D150" i="138"/>
  <c r="D149" i="138"/>
  <c r="D148" i="138"/>
  <c r="D147" i="138"/>
  <c r="D146" i="138"/>
  <c r="D145" i="138"/>
  <c r="D144" i="138"/>
  <c r="D143" i="138"/>
  <c r="D142" i="138"/>
  <c r="D141" i="138"/>
  <c r="D140" i="138"/>
  <c r="D139" i="138"/>
  <c r="D138" i="138"/>
  <c r="D137" i="138"/>
  <c r="D136" i="138"/>
  <c r="D135" i="138"/>
  <c r="D134" i="138"/>
  <c r="D259" i="144"/>
  <c r="D258" i="144"/>
  <c r="D257" i="144"/>
  <c r="D256" i="144"/>
  <c r="D255" i="144"/>
  <c r="D254" i="144"/>
  <c r="D253" i="144"/>
  <c r="D252" i="144"/>
  <c r="D251" i="144"/>
  <c r="D250" i="144"/>
  <c r="D249" i="144"/>
  <c r="D248" i="144"/>
  <c r="D247" i="144"/>
  <c r="D246" i="144"/>
  <c r="D245" i="144"/>
  <c r="D244" i="144"/>
  <c r="D243" i="144"/>
  <c r="D242" i="144"/>
  <c r="D241" i="144"/>
  <c r="D240" i="144"/>
  <c r="D239" i="144"/>
  <c r="D238" i="144"/>
  <c r="D237" i="144"/>
  <c r="D236" i="144"/>
  <c r="D235" i="144"/>
  <c r="D234" i="144"/>
  <c r="D233" i="144"/>
  <c r="D232" i="144"/>
  <c r="D231" i="144"/>
  <c r="D230" i="144"/>
  <c r="D229" i="144"/>
  <c r="D228" i="144"/>
  <c r="D227" i="144"/>
  <c r="D226" i="144"/>
  <c r="D225" i="144"/>
  <c r="D224" i="144"/>
  <c r="D223" i="144"/>
  <c r="D222" i="144"/>
  <c r="D221" i="144"/>
  <c r="D220" i="144"/>
  <c r="D219" i="144"/>
  <c r="D218" i="144"/>
  <c r="D217" i="144"/>
  <c r="D216" i="144"/>
  <c r="D215" i="144"/>
  <c r="D214" i="144"/>
  <c r="D213" i="144"/>
  <c r="D212" i="144"/>
  <c r="D211" i="144"/>
  <c r="D210" i="144"/>
  <c r="D209" i="144"/>
  <c r="D208" i="144"/>
  <c r="D207" i="144"/>
  <c r="D206" i="144"/>
  <c r="D205" i="144"/>
  <c r="D204" i="144"/>
  <c r="D203" i="144"/>
  <c r="D202" i="144"/>
  <c r="D201" i="144"/>
  <c r="D200" i="144"/>
  <c r="D199" i="144"/>
  <c r="D198" i="144"/>
  <c r="D197" i="144"/>
  <c r="D196" i="144"/>
  <c r="D195" i="144"/>
  <c r="D194" i="144"/>
  <c r="D193" i="144"/>
  <c r="D192" i="144"/>
  <c r="D191" i="144"/>
  <c r="D190" i="144"/>
  <c r="D189" i="144"/>
  <c r="D188" i="144"/>
  <c r="D187" i="144"/>
  <c r="D186" i="144"/>
  <c r="D185" i="144"/>
  <c r="D184" i="144"/>
  <c r="D183" i="144"/>
  <c r="D182" i="144"/>
  <c r="D181" i="144"/>
  <c r="D180" i="144"/>
  <c r="D179" i="144"/>
  <c r="D178" i="144"/>
  <c r="D177" i="144"/>
  <c r="D176" i="144"/>
  <c r="D175" i="144"/>
  <c r="D174" i="144"/>
  <c r="D173" i="144"/>
  <c r="D172" i="144"/>
  <c r="D171" i="144"/>
  <c r="D170" i="144"/>
  <c r="D169" i="144"/>
  <c r="D168" i="144"/>
  <c r="D167" i="144"/>
  <c r="D166" i="144"/>
  <c r="D165" i="144"/>
  <c r="D164" i="144"/>
  <c r="D163" i="144"/>
  <c r="D162" i="144"/>
  <c r="D161" i="144"/>
  <c r="D160" i="144"/>
  <c r="D159" i="144"/>
  <c r="D158" i="144"/>
  <c r="D157" i="144"/>
  <c r="D156" i="144"/>
  <c r="D155" i="144"/>
  <c r="D154" i="144"/>
  <c r="D153" i="144"/>
  <c r="D152" i="144"/>
  <c r="D151" i="144"/>
  <c r="D150" i="144"/>
  <c r="D149" i="144"/>
  <c r="D148" i="144"/>
  <c r="D147" i="144"/>
  <c r="D146" i="144"/>
  <c r="D145" i="144"/>
  <c r="D144" i="144"/>
  <c r="D143" i="144"/>
  <c r="D142" i="144"/>
  <c r="D141" i="144"/>
  <c r="D140" i="144"/>
  <c r="D139" i="144"/>
  <c r="D138" i="144"/>
  <c r="D137" i="144"/>
  <c r="D136" i="144"/>
  <c r="D135" i="144"/>
  <c r="D134" i="144"/>
  <c r="D259" i="145"/>
  <c r="D258" i="145"/>
  <c r="D257" i="145"/>
  <c r="D256" i="145"/>
  <c r="D255" i="145"/>
  <c r="D254" i="145"/>
  <c r="D253" i="145"/>
  <c r="D252" i="145"/>
  <c r="D251" i="145"/>
  <c r="D250" i="145"/>
  <c r="D249" i="145"/>
  <c r="D248" i="145"/>
  <c r="D247" i="145"/>
  <c r="D246" i="145"/>
  <c r="D245" i="145"/>
  <c r="D244" i="145"/>
  <c r="D243" i="145"/>
  <c r="D242" i="145"/>
  <c r="D241" i="145"/>
  <c r="D240" i="145"/>
  <c r="D239" i="145"/>
  <c r="D238" i="145"/>
  <c r="D237" i="145"/>
  <c r="D236" i="145"/>
  <c r="D235" i="145"/>
  <c r="D234" i="145"/>
  <c r="D233" i="145"/>
  <c r="D232" i="145"/>
  <c r="D231" i="145"/>
  <c r="D230" i="145"/>
  <c r="D229" i="145"/>
  <c r="D228" i="145"/>
  <c r="D227" i="145"/>
  <c r="D226" i="145"/>
  <c r="D225" i="145"/>
  <c r="D224" i="145"/>
  <c r="D223" i="145"/>
  <c r="D222" i="145"/>
  <c r="D221" i="145"/>
  <c r="D220" i="145"/>
  <c r="D219" i="145"/>
  <c r="D218" i="145"/>
  <c r="D217" i="145"/>
  <c r="D216" i="145"/>
  <c r="D215" i="145"/>
  <c r="D214" i="145"/>
  <c r="D213" i="145"/>
  <c r="D212" i="145"/>
  <c r="D211" i="145"/>
  <c r="D210" i="145"/>
  <c r="D209" i="145"/>
  <c r="D208" i="145"/>
  <c r="D207" i="145"/>
  <c r="D206" i="145"/>
  <c r="D205" i="145"/>
  <c r="D204" i="145"/>
  <c r="D203" i="145"/>
  <c r="D202" i="145"/>
  <c r="D201" i="145"/>
  <c r="D200" i="145"/>
  <c r="D199" i="145"/>
  <c r="D198" i="145"/>
  <c r="D197" i="145"/>
  <c r="D196" i="145"/>
  <c r="D195" i="145"/>
  <c r="D194" i="145"/>
  <c r="D193" i="145"/>
  <c r="D192" i="145"/>
  <c r="D191" i="145"/>
  <c r="D190" i="145"/>
  <c r="D189" i="145"/>
  <c r="D188" i="145"/>
  <c r="D187" i="145"/>
  <c r="D186" i="145"/>
  <c r="D185" i="145"/>
  <c r="D184" i="145"/>
  <c r="D183" i="145"/>
  <c r="D182" i="145"/>
  <c r="D181" i="145"/>
  <c r="D180" i="145"/>
  <c r="D179" i="145"/>
  <c r="D178" i="145"/>
  <c r="D177" i="145"/>
  <c r="D176" i="145"/>
  <c r="D175" i="145"/>
  <c r="D174" i="145"/>
  <c r="D173" i="145"/>
  <c r="D172" i="145"/>
  <c r="D171" i="145"/>
  <c r="D170" i="145"/>
  <c r="D169" i="145"/>
  <c r="D168" i="145"/>
  <c r="D167" i="145"/>
  <c r="D166" i="145"/>
  <c r="D165" i="145"/>
  <c r="D164" i="145"/>
  <c r="D163" i="145"/>
  <c r="D162" i="145"/>
  <c r="D161" i="145"/>
  <c r="D160" i="145"/>
  <c r="D159" i="145"/>
  <c r="D158" i="145"/>
  <c r="D157" i="145"/>
  <c r="D156" i="145"/>
  <c r="D155" i="145"/>
  <c r="D154" i="145"/>
  <c r="D153" i="145"/>
  <c r="D152" i="145"/>
  <c r="D151" i="145"/>
  <c r="D150" i="145"/>
  <c r="D149" i="145"/>
  <c r="D148" i="145"/>
  <c r="D147" i="145"/>
  <c r="D146" i="145"/>
  <c r="D145" i="145"/>
  <c r="D144" i="145"/>
  <c r="D143" i="145"/>
  <c r="D142" i="145"/>
  <c r="D141" i="145"/>
  <c r="D140" i="145"/>
  <c r="D139" i="145"/>
  <c r="D138" i="145"/>
  <c r="D137" i="145"/>
  <c r="D136" i="145"/>
  <c r="D135" i="145"/>
  <c r="D134" i="145"/>
  <c r="AC13" i="121"/>
  <c r="V13" i="121"/>
  <c r="AC12" i="121"/>
  <c r="V12" i="121"/>
  <c r="AB10" i="121"/>
  <c r="AC9" i="121"/>
  <c r="V8" i="121"/>
  <c r="U8" i="121"/>
  <c r="AC8" i="121"/>
  <c r="Q89" i="127"/>
  <c r="H83" i="127"/>
  <c r="H78" i="127"/>
  <c r="Q77" i="127"/>
  <c r="H71" i="127"/>
  <c r="H67" i="127"/>
  <c r="H63" i="127"/>
  <c r="Q58" i="127"/>
  <c r="O58" i="127"/>
  <c r="U8" i="127"/>
  <c r="AC8" i="127"/>
  <c r="V8" i="127"/>
  <c r="AC9" i="127"/>
  <c r="R10" i="127"/>
  <c r="AE10" i="127"/>
  <c r="AB10" i="127"/>
  <c r="V12" i="127"/>
  <c r="AC12" i="127"/>
  <c r="V13" i="127"/>
  <c r="AC13" i="127"/>
  <c r="AA10" i="127"/>
  <c r="U10" i="127"/>
  <c r="AC10" i="127"/>
  <c r="H62" i="127"/>
  <c r="Q64" i="127"/>
  <c r="H65" i="127"/>
  <c r="Q61" i="127"/>
  <c r="H58" i="127"/>
  <c r="H64" i="127"/>
  <c r="Q66" i="127"/>
  <c r="O66" i="127"/>
  <c r="Q63" i="127"/>
  <c r="Q59" i="127"/>
  <c r="Q78" i="127"/>
  <c r="O78" i="127"/>
  <c r="H82" i="127"/>
  <c r="H85" i="127"/>
  <c r="Q84" i="127"/>
  <c r="H73" i="127"/>
  <c r="H84" i="127"/>
  <c r="Q71" i="127"/>
  <c r="H77" i="127"/>
  <c r="H70" i="127"/>
  <c r="H72" i="127"/>
  <c r="Q74" i="127"/>
  <c r="O74" i="127"/>
  <c r="Q72" i="127"/>
  <c r="Q83" i="127"/>
  <c r="H69" i="127"/>
  <c r="Q68" i="127"/>
  <c r="H68" i="127"/>
  <c r="Q67" i="127"/>
  <c r="H66" i="127"/>
  <c r="Q69" i="127"/>
  <c r="H75" i="127"/>
  <c r="H89" i="127"/>
  <c r="Q88" i="127"/>
  <c r="H88" i="127"/>
  <c r="Q87" i="127"/>
  <c r="H86" i="127"/>
  <c r="H87" i="127"/>
  <c r="Q86" i="127"/>
  <c r="O86" i="127"/>
  <c r="H61" i="127"/>
  <c r="Q60" i="127"/>
  <c r="H59" i="127"/>
  <c r="H60" i="127"/>
  <c r="Q76" i="127"/>
  <c r="H76" i="127"/>
  <c r="Q75" i="127"/>
  <c r="H74" i="127"/>
  <c r="Q62" i="127"/>
  <c r="O62" i="127"/>
  <c r="Q65" i="127"/>
  <c r="Q70" i="127"/>
  <c r="O70" i="127"/>
  <c r="Q73" i="127"/>
  <c r="H81" i="127"/>
  <c r="Q80" i="127"/>
  <c r="H80" i="127"/>
  <c r="Q79" i="127"/>
  <c r="H79" i="127"/>
  <c r="Q81" i="127"/>
  <c r="Q82" i="127"/>
  <c r="O82" i="127"/>
  <c r="Q85" i="127"/>
  <c r="B110" i="130"/>
  <c r="B102" i="130"/>
  <c r="Q26" i="84"/>
  <c r="R26" i="84"/>
  <c r="Q27" i="84"/>
  <c r="R27" i="84"/>
  <c r="R25" i="84"/>
  <c r="Q25" i="84"/>
  <c r="R24" i="84"/>
  <c r="Q24" i="84"/>
  <c r="C99" i="125"/>
  <c r="C99" i="129"/>
  <c r="C99" i="132"/>
  <c r="C99" i="135"/>
  <c r="C99" i="140"/>
  <c r="C99" i="143"/>
  <c r="C99" i="127"/>
  <c r="C99" i="141"/>
  <c r="C99" i="146"/>
  <c r="C99" i="122"/>
  <c r="C99" i="128"/>
  <c r="C99" i="148"/>
  <c r="C99" i="134"/>
  <c r="C99" i="147"/>
  <c r="C99" i="121"/>
  <c r="C99" i="136"/>
  <c r="C99" i="139"/>
  <c r="C99" i="150"/>
  <c r="C99" i="51"/>
  <c r="C99" i="126"/>
  <c r="C99" i="133"/>
  <c r="C99" i="124"/>
  <c r="C99" i="145"/>
  <c r="C99" i="123"/>
  <c r="AC13" i="150"/>
  <c r="V13" i="150"/>
  <c r="AC12" i="150"/>
  <c r="V12" i="150"/>
  <c r="AB10" i="150"/>
  <c r="R10" i="150"/>
  <c r="AE10" i="150"/>
  <c r="AC9" i="150"/>
  <c r="V8" i="150"/>
  <c r="U8" i="150"/>
  <c r="AC8" i="150"/>
  <c r="Q1" i="150"/>
  <c r="H1" i="150"/>
  <c r="U10" i="150"/>
  <c r="AC10" i="150"/>
  <c r="E259" i="150" a="1"/>
  <c r="E259" i="150"/>
  <c r="E255" i="150" a="1"/>
  <c r="E255" i="150"/>
  <c r="E251" i="150" a="1"/>
  <c r="E251" i="150"/>
  <c r="E247" i="150" a="1"/>
  <c r="E247" i="150"/>
  <c r="E241" i="150" a="1"/>
  <c r="E241" i="150"/>
  <c r="E237" i="150" a="1"/>
  <c r="E237" i="150"/>
  <c r="E233" i="150" a="1"/>
  <c r="E233" i="150"/>
  <c r="E229" i="150" a="1"/>
  <c r="E229" i="150"/>
  <c r="E225" i="150" a="1"/>
  <c r="E225" i="150"/>
  <c r="E221" i="150" a="1"/>
  <c r="E221" i="150"/>
  <c r="E217" i="150" a="1"/>
  <c r="E217" i="150"/>
  <c r="E213" i="150" a="1"/>
  <c r="E213" i="150"/>
  <c r="E209" i="150" a="1"/>
  <c r="E209" i="150"/>
  <c r="E205" i="150" a="1"/>
  <c r="E205" i="150"/>
  <c r="E201" i="150" a="1"/>
  <c r="E201" i="150"/>
  <c r="E197" i="150" a="1"/>
  <c r="E197" i="150"/>
  <c r="E193" i="150" a="1"/>
  <c r="E193" i="150"/>
  <c r="E189" i="150" a="1"/>
  <c r="E189" i="150"/>
  <c r="E185" i="150" a="1"/>
  <c r="E185" i="150"/>
  <c r="E181" i="150" a="1"/>
  <c r="E181" i="150"/>
  <c r="E177" i="150" a="1"/>
  <c r="E177" i="150"/>
  <c r="E171" i="150" a="1"/>
  <c r="E171" i="150"/>
  <c r="E167" i="150" a="1"/>
  <c r="E167" i="150"/>
  <c r="E163" i="150" a="1"/>
  <c r="E163" i="150"/>
  <c r="E159" i="150" a="1"/>
  <c r="E159" i="150"/>
  <c r="E155" i="150" a="1"/>
  <c r="E155" i="150"/>
  <c r="E151" i="150" a="1"/>
  <c r="E151" i="150"/>
  <c r="E147" i="150" a="1"/>
  <c r="E147" i="150"/>
  <c r="E143" i="150" a="1"/>
  <c r="E143" i="150"/>
  <c r="E139" i="150" a="1"/>
  <c r="E139" i="150"/>
  <c r="E135" i="150" a="1"/>
  <c r="E135" i="150"/>
  <c r="E256" i="150" a="1"/>
  <c r="E256" i="150"/>
  <c r="E252" i="150" a="1"/>
  <c r="E252" i="150"/>
  <c r="E248" i="150" a="1"/>
  <c r="E248" i="150"/>
  <c r="E244" i="150" a="1"/>
  <c r="E244" i="150"/>
  <c r="E240" i="150" a="1"/>
  <c r="E240" i="150"/>
  <c r="E236" i="150" a="1"/>
  <c r="E236" i="150"/>
  <c r="E232" i="150" a="1"/>
  <c r="E232" i="150"/>
  <c r="E228" i="150" a="1"/>
  <c r="E228" i="150"/>
  <c r="E224" i="150" a="1"/>
  <c r="E224" i="150"/>
  <c r="E220" i="150" a="1"/>
  <c r="E220" i="150"/>
  <c r="E216" i="150" a="1"/>
  <c r="E216" i="150"/>
  <c r="E212" i="150" a="1"/>
  <c r="E212" i="150"/>
  <c r="E208" i="150" a="1"/>
  <c r="E208" i="150"/>
  <c r="E204" i="150" a="1"/>
  <c r="E204" i="150"/>
  <c r="E200" i="150" a="1"/>
  <c r="E200" i="150"/>
  <c r="E196" i="150" a="1"/>
  <c r="E196" i="150"/>
  <c r="E192" i="150" a="1"/>
  <c r="E192" i="150"/>
  <c r="E188" i="150" a="1"/>
  <c r="E188" i="150"/>
  <c r="E184" i="150" a="1"/>
  <c r="E184" i="150"/>
  <c r="E180" i="150" a="1"/>
  <c r="E180" i="150"/>
  <c r="E176" i="150" a="1"/>
  <c r="E176" i="150"/>
  <c r="E172" i="150" a="1"/>
  <c r="E172" i="150"/>
  <c r="E168" i="150" a="1"/>
  <c r="E168" i="150"/>
  <c r="E164" i="150" a="1"/>
  <c r="E164" i="150"/>
  <c r="E160" i="150" a="1"/>
  <c r="E160" i="150"/>
  <c r="E156" i="150" a="1"/>
  <c r="E156" i="150"/>
  <c r="E152" i="150" a="1"/>
  <c r="E152" i="150"/>
  <c r="E148" i="150" a="1"/>
  <c r="E148" i="150"/>
  <c r="E144" i="150" a="1"/>
  <c r="E144" i="150"/>
  <c r="E140" i="150" a="1"/>
  <c r="E140" i="150"/>
  <c r="E136" i="150" a="1"/>
  <c r="E136" i="150"/>
  <c r="E125" i="150" a="1"/>
  <c r="E125" i="150"/>
  <c r="E124" i="150" a="1"/>
  <c r="E124" i="150"/>
  <c r="E123" i="150" a="1"/>
  <c r="E123" i="150"/>
  <c r="E122" i="150" a="1"/>
  <c r="E122" i="150"/>
  <c r="E121" i="150" a="1"/>
  <c r="E121" i="150"/>
  <c r="E120" i="150" a="1"/>
  <c r="E120" i="150"/>
  <c r="E119" i="150" a="1"/>
  <c r="E119" i="150"/>
  <c r="E118" i="150" a="1"/>
  <c r="E118" i="150"/>
  <c r="E258" i="150" a="1"/>
  <c r="E258" i="150"/>
  <c r="E254" i="150" a="1"/>
  <c r="E254" i="150"/>
  <c r="E250" i="150" a="1"/>
  <c r="E250" i="150"/>
  <c r="E246" i="150" a="1"/>
  <c r="E246" i="150"/>
  <c r="E126" i="150" a="1"/>
  <c r="E126" i="150"/>
  <c r="E257" i="150" a="1"/>
  <c r="E257" i="150"/>
  <c r="E245" i="150" a="1"/>
  <c r="E245" i="150"/>
  <c r="E235" i="150" a="1"/>
  <c r="E235" i="150"/>
  <c r="E231" i="150" a="1"/>
  <c r="E231" i="150"/>
  <c r="E223" i="150" a="1"/>
  <c r="E223" i="150"/>
  <c r="E211" i="150" a="1"/>
  <c r="E211" i="150"/>
  <c r="E207" i="150" a="1"/>
  <c r="E207" i="150"/>
  <c r="E203" i="150" a="1"/>
  <c r="E203" i="150"/>
  <c r="E199" i="150" a="1"/>
  <c r="E199" i="150"/>
  <c r="E191" i="150" a="1"/>
  <c r="E191" i="150"/>
  <c r="E187" i="150" a="1"/>
  <c r="E187" i="150"/>
  <c r="E242" i="150" a="1"/>
  <c r="E242" i="150"/>
  <c r="E238" i="150" a="1"/>
  <c r="E238" i="150"/>
  <c r="E234" i="150" a="1"/>
  <c r="E234" i="150"/>
  <c r="E230" i="150" a="1"/>
  <c r="E230" i="150"/>
  <c r="E226" i="150" a="1"/>
  <c r="E226" i="150"/>
  <c r="E222" i="150" a="1"/>
  <c r="E222" i="150"/>
  <c r="E218" i="150" a="1"/>
  <c r="E218" i="150"/>
  <c r="E214" i="150" a="1"/>
  <c r="E214" i="150"/>
  <c r="E210" i="150" a="1"/>
  <c r="E210" i="150"/>
  <c r="E206" i="150" a="1"/>
  <c r="E206" i="150"/>
  <c r="E202" i="150" a="1"/>
  <c r="E202" i="150"/>
  <c r="E198" i="150" a="1"/>
  <c r="E198" i="150"/>
  <c r="E194" i="150" a="1"/>
  <c r="E194" i="150"/>
  <c r="E190" i="150" a="1"/>
  <c r="E190" i="150"/>
  <c r="E186" i="150" a="1"/>
  <c r="E186" i="150"/>
  <c r="E182" i="150" a="1"/>
  <c r="E182" i="150"/>
  <c r="E178" i="150" a="1"/>
  <c r="E178" i="150"/>
  <c r="E174" i="150" a="1"/>
  <c r="E174" i="150"/>
  <c r="E170" i="150" a="1"/>
  <c r="E170" i="150"/>
  <c r="E166" i="150" a="1"/>
  <c r="E166" i="150"/>
  <c r="E162" i="150" a="1"/>
  <c r="E162" i="150"/>
  <c r="E158" i="150" a="1"/>
  <c r="E158" i="150"/>
  <c r="E154" i="150" a="1"/>
  <c r="E154" i="150"/>
  <c r="E150" i="150" a="1"/>
  <c r="E150" i="150"/>
  <c r="E146" i="150" a="1"/>
  <c r="E146" i="150"/>
  <c r="E142" i="150" a="1"/>
  <c r="E142" i="150"/>
  <c r="E138" i="150" a="1"/>
  <c r="E138" i="150"/>
  <c r="E134" i="150" a="1"/>
  <c r="E134" i="150"/>
  <c r="E127" i="150" a="1"/>
  <c r="E127" i="150"/>
  <c r="E116" i="150" a="1"/>
  <c r="E116" i="150"/>
  <c r="E253" i="150" a="1"/>
  <c r="E253" i="150"/>
  <c r="E249" i="150" a="1"/>
  <c r="E249" i="150"/>
  <c r="E243" i="150" a="1"/>
  <c r="E243" i="150"/>
  <c r="E239" i="150" a="1"/>
  <c r="E239" i="150"/>
  <c r="E227" i="150" a="1"/>
  <c r="E227" i="150"/>
  <c r="E219" i="150" a="1"/>
  <c r="E219" i="150"/>
  <c r="E215" i="150" a="1"/>
  <c r="E215" i="150"/>
  <c r="E195" i="150" a="1"/>
  <c r="E195" i="150"/>
  <c r="E183" i="150" a="1"/>
  <c r="E183" i="150"/>
  <c r="E179" i="150" a="1"/>
  <c r="E179" i="150"/>
  <c r="E175" i="150" a="1"/>
  <c r="E175" i="150"/>
  <c r="E117" i="150" a="1"/>
  <c r="E117" i="150"/>
  <c r="E173" i="150" a="1"/>
  <c r="E173" i="150"/>
  <c r="E157" i="150" a="1"/>
  <c r="E157" i="150"/>
  <c r="E141" i="150" a="1"/>
  <c r="E141" i="150"/>
  <c r="E161" i="150" a="1"/>
  <c r="E161" i="150"/>
  <c r="E169" i="150" a="1"/>
  <c r="E169" i="150"/>
  <c r="E153" i="150" a="1"/>
  <c r="E153" i="150"/>
  <c r="E137" i="150" a="1"/>
  <c r="E137" i="150"/>
  <c r="E165" i="150" a="1"/>
  <c r="E165" i="150"/>
  <c r="E149" i="150" a="1"/>
  <c r="E149" i="150"/>
  <c r="E145" i="150" a="1"/>
  <c r="E145" i="150"/>
  <c r="C8" i="150"/>
  <c r="G4" i="150"/>
  <c r="AA10" i="150"/>
  <c r="H37" i="126"/>
  <c r="H33" i="126"/>
  <c r="H29" i="126"/>
  <c r="H25" i="126"/>
  <c r="H21" i="126"/>
  <c r="H17" i="126"/>
  <c r="AC13" i="126"/>
  <c r="V13" i="126"/>
  <c r="AC12" i="126"/>
  <c r="V12" i="126"/>
  <c r="AB10" i="126"/>
  <c r="R10" i="126"/>
  <c r="AE10" i="126"/>
  <c r="AC9" i="126"/>
  <c r="V8" i="126"/>
  <c r="U8" i="126"/>
  <c r="AC8" i="126"/>
  <c r="Q1" i="126"/>
  <c r="H1" i="126"/>
  <c r="U10" i="126"/>
  <c r="AC10" i="126"/>
  <c r="E113" i="150"/>
  <c r="E109" i="150"/>
  <c r="E105" i="150"/>
  <c r="E101" i="150"/>
  <c r="E97" i="150"/>
  <c r="E93" i="150"/>
  <c r="E112" i="150"/>
  <c r="E104" i="150"/>
  <c r="E96" i="150"/>
  <c r="E111" i="150"/>
  <c r="E107" i="150"/>
  <c r="E103" i="150"/>
  <c r="E99" i="150"/>
  <c r="E95" i="150"/>
  <c r="E91" i="150"/>
  <c r="E110" i="150"/>
  <c r="E106" i="150"/>
  <c r="E102" i="150"/>
  <c r="E98" i="150"/>
  <c r="E94" i="150"/>
  <c r="E90" i="150"/>
  <c r="E108" i="150"/>
  <c r="E100" i="150"/>
  <c r="E92" i="150"/>
  <c r="R175" i="150"/>
  <c r="R243" i="150"/>
  <c r="R178" i="150"/>
  <c r="R210" i="150"/>
  <c r="R203" i="150"/>
  <c r="W126" i="150"/>
  <c r="F126" i="150"/>
  <c r="B126" i="150"/>
  <c r="AB126" i="150"/>
  <c r="U126" i="150"/>
  <c r="AC126" i="150"/>
  <c r="AA126" i="150"/>
  <c r="Y126" i="150"/>
  <c r="C126" i="150"/>
  <c r="R126" i="150"/>
  <c r="U121" i="150"/>
  <c r="A121" i="150"/>
  <c r="Q121" i="150"/>
  <c r="AA121" i="150"/>
  <c r="R121" i="150"/>
  <c r="C121" i="150"/>
  <c r="W121" i="150"/>
  <c r="Y121" i="150"/>
  <c r="B121" i="150"/>
  <c r="F121" i="150"/>
  <c r="AB125" i="150"/>
  <c r="U125" i="150"/>
  <c r="AC125" i="150"/>
  <c r="A125" i="150"/>
  <c r="Q125" i="150"/>
  <c r="AA125" i="150"/>
  <c r="R125" i="150"/>
  <c r="Y125" i="150"/>
  <c r="C125" i="150"/>
  <c r="W125" i="150"/>
  <c r="B125" i="150"/>
  <c r="F125" i="150"/>
  <c r="R192" i="150"/>
  <c r="R224" i="150"/>
  <c r="R197" i="150"/>
  <c r="R229" i="150"/>
  <c r="R219" i="150"/>
  <c r="E131" i="150"/>
  <c r="R198" i="150"/>
  <c r="R230" i="150"/>
  <c r="R207" i="150"/>
  <c r="U122" i="150"/>
  <c r="A122" i="150"/>
  <c r="Q122" i="150"/>
  <c r="AA122" i="150"/>
  <c r="R122" i="150"/>
  <c r="C122" i="150"/>
  <c r="W122" i="150"/>
  <c r="Y122" i="150"/>
  <c r="B122" i="150"/>
  <c r="F122" i="150"/>
  <c r="R196" i="150"/>
  <c r="R201" i="150"/>
  <c r="R233" i="150"/>
  <c r="R183" i="150"/>
  <c r="R227" i="150"/>
  <c r="R202" i="150"/>
  <c r="R191" i="150"/>
  <c r="R211" i="150"/>
  <c r="U119" i="150"/>
  <c r="A119" i="150"/>
  <c r="Q119" i="150"/>
  <c r="AA119" i="150"/>
  <c r="R119" i="150"/>
  <c r="C119" i="150"/>
  <c r="W119" i="150"/>
  <c r="Y119" i="150"/>
  <c r="B119" i="150"/>
  <c r="F119" i="150"/>
  <c r="U123" i="150"/>
  <c r="A123" i="150"/>
  <c r="Q123" i="150"/>
  <c r="AA123" i="150"/>
  <c r="R123" i="150"/>
  <c r="C123" i="150"/>
  <c r="W123" i="150"/>
  <c r="Y123" i="150"/>
  <c r="B123" i="150"/>
  <c r="F123" i="150"/>
  <c r="R184" i="150"/>
  <c r="R200" i="150"/>
  <c r="R216" i="150"/>
  <c r="R232" i="150"/>
  <c r="R189" i="150"/>
  <c r="R205" i="150"/>
  <c r="R221" i="150"/>
  <c r="R237" i="150"/>
  <c r="E114" i="150"/>
  <c r="E115" i="150"/>
  <c r="R215" i="150"/>
  <c r="Y127" i="150"/>
  <c r="C127" i="150"/>
  <c r="W127" i="150"/>
  <c r="F127" i="150"/>
  <c r="B127" i="150"/>
  <c r="AA127" i="150"/>
  <c r="U127" i="150"/>
  <c r="AC127" i="150"/>
  <c r="R127" i="150"/>
  <c r="AB127" i="150"/>
  <c r="R194" i="150"/>
  <c r="R226" i="150"/>
  <c r="R242" i="150"/>
  <c r="R231" i="150"/>
  <c r="R176" i="150"/>
  <c r="R208" i="150"/>
  <c r="R240" i="150"/>
  <c r="R181" i="150"/>
  <c r="R213" i="150"/>
  <c r="R179" i="150"/>
  <c r="R182" i="150"/>
  <c r="R214" i="150"/>
  <c r="R187" i="150"/>
  <c r="R235" i="150"/>
  <c r="U118" i="150"/>
  <c r="A118" i="150"/>
  <c r="Q118" i="150"/>
  <c r="AA118" i="150"/>
  <c r="R118" i="150"/>
  <c r="C118" i="150"/>
  <c r="W118" i="150"/>
  <c r="Y118" i="150"/>
  <c r="B118" i="150"/>
  <c r="F118" i="150"/>
  <c r="R180" i="150"/>
  <c r="R212" i="150"/>
  <c r="R228" i="150"/>
  <c r="R185" i="150"/>
  <c r="R217" i="150"/>
  <c r="R186" i="150"/>
  <c r="R218" i="150"/>
  <c r="R234" i="150"/>
  <c r="E256" i="126" a="1"/>
  <c r="E256" i="126"/>
  <c r="E252" i="126" a="1"/>
  <c r="E252" i="126"/>
  <c r="E248" i="126" a="1"/>
  <c r="E248" i="126"/>
  <c r="E244" i="126" a="1"/>
  <c r="E244" i="126"/>
  <c r="E240" i="126" a="1"/>
  <c r="E240" i="126"/>
  <c r="E236" i="126" a="1"/>
  <c r="E236" i="126"/>
  <c r="E232" i="126" a="1"/>
  <c r="E232" i="126"/>
  <c r="E228" i="126" a="1"/>
  <c r="E228" i="126"/>
  <c r="E224" i="126" a="1"/>
  <c r="E224" i="126"/>
  <c r="E220" i="126" a="1"/>
  <c r="E220" i="126"/>
  <c r="E216" i="126" a="1"/>
  <c r="E216" i="126"/>
  <c r="E212" i="126" a="1"/>
  <c r="E212" i="126"/>
  <c r="E208" i="126" a="1"/>
  <c r="E208" i="126"/>
  <c r="E204" i="126" a="1"/>
  <c r="E204" i="126"/>
  <c r="E200" i="126" a="1"/>
  <c r="E200" i="126"/>
  <c r="E196" i="126" a="1"/>
  <c r="E196" i="126"/>
  <c r="E192" i="126" a="1"/>
  <c r="E192" i="126"/>
  <c r="E188" i="126" a="1"/>
  <c r="E188" i="126"/>
  <c r="E184" i="126" a="1"/>
  <c r="E184" i="126"/>
  <c r="E180" i="126" a="1"/>
  <c r="E180" i="126"/>
  <c r="E176" i="126" a="1"/>
  <c r="E176" i="126"/>
  <c r="E172" i="126" a="1"/>
  <c r="E172" i="126"/>
  <c r="E168" i="126" a="1"/>
  <c r="E168" i="126"/>
  <c r="E257" i="126" a="1"/>
  <c r="E257" i="126"/>
  <c r="E254" i="126" a="1"/>
  <c r="E254" i="126"/>
  <c r="E249" i="126" a="1"/>
  <c r="E249" i="126"/>
  <c r="E246" i="126" a="1"/>
  <c r="E246" i="126"/>
  <c r="E243" i="126" a="1"/>
  <c r="E243" i="126"/>
  <c r="E242" i="126" a="1"/>
  <c r="E242" i="126"/>
  <c r="E241" i="126" a="1"/>
  <c r="E241" i="126"/>
  <c r="E239" i="126" a="1"/>
  <c r="E239" i="126"/>
  <c r="E238" i="126" a="1"/>
  <c r="E238" i="126"/>
  <c r="E237" i="126" a="1"/>
  <c r="E237" i="126"/>
  <c r="E235" i="126" a="1"/>
  <c r="E235" i="126"/>
  <c r="E234" i="126" a="1"/>
  <c r="E234" i="126"/>
  <c r="E233" i="126" a="1"/>
  <c r="E233" i="126"/>
  <c r="E231" i="126" a="1"/>
  <c r="E231" i="126"/>
  <c r="E230" i="126" a="1"/>
  <c r="E230" i="126"/>
  <c r="E229" i="126" a="1"/>
  <c r="E229" i="126"/>
  <c r="E227" i="126" a="1"/>
  <c r="E227" i="126"/>
  <c r="E226" i="126" a="1"/>
  <c r="E226" i="126"/>
  <c r="E225" i="126" a="1"/>
  <c r="E225" i="126"/>
  <c r="E223" i="126" a="1"/>
  <c r="E223" i="126"/>
  <c r="E222" i="126" a="1"/>
  <c r="E222" i="126"/>
  <c r="E221" i="126" a="1"/>
  <c r="E221" i="126"/>
  <c r="E219" i="126" a="1"/>
  <c r="E219" i="126"/>
  <c r="E218" i="126" a="1"/>
  <c r="E218" i="126"/>
  <c r="E217" i="126" a="1"/>
  <c r="E217" i="126"/>
  <c r="E215" i="126" a="1"/>
  <c r="E215" i="126"/>
  <c r="E214" i="126" a="1"/>
  <c r="E214" i="126"/>
  <c r="E213" i="126" a="1"/>
  <c r="E213" i="126"/>
  <c r="E211" i="126" a="1"/>
  <c r="E211" i="126"/>
  <c r="E210" i="126" a="1"/>
  <c r="E210" i="126"/>
  <c r="E209" i="126" a="1"/>
  <c r="E209" i="126"/>
  <c r="E207" i="126" a="1"/>
  <c r="E207" i="126"/>
  <c r="E206" i="126" a="1"/>
  <c r="E206" i="126"/>
  <c r="E205" i="126" a="1"/>
  <c r="E205" i="126"/>
  <c r="E203" i="126" a="1"/>
  <c r="E203" i="126"/>
  <c r="E202" i="126" a="1"/>
  <c r="E202" i="126"/>
  <c r="E201" i="126" a="1"/>
  <c r="E201" i="126"/>
  <c r="E199" i="126" a="1"/>
  <c r="E199" i="126"/>
  <c r="E198" i="126" a="1"/>
  <c r="E198" i="126"/>
  <c r="E197" i="126" a="1"/>
  <c r="E197" i="126"/>
  <c r="E195" i="126" a="1"/>
  <c r="E195" i="126"/>
  <c r="E194" i="126" a="1"/>
  <c r="E194" i="126"/>
  <c r="E193" i="126" a="1"/>
  <c r="E193" i="126"/>
  <c r="E191" i="126" a="1"/>
  <c r="E191" i="126"/>
  <c r="E190" i="126" a="1"/>
  <c r="E190" i="126"/>
  <c r="E189" i="126" a="1"/>
  <c r="E189" i="126"/>
  <c r="E187" i="126" a="1"/>
  <c r="E187" i="126"/>
  <c r="E186" i="126" a="1"/>
  <c r="E186" i="126"/>
  <c r="E185" i="126" a="1"/>
  <c r="E185" i="126"/>
  <c r="E183" i="126" a="1"/>
  <c r="E183" i="126"/>
  <c r="E182" i="126" a="1"/>
  <c r="E182" i="126"/>
  <c r="E181" i="126" a="1"/>
  <c r="E181" i="126"/>
  <c r="E179" i="126" a="1"/>
  <c r="E179" i="126"/>
  <c r="E178" i="126" a="1"/>
  <c r="E178" i="126"/>
  <c r="E177" i="126" a="1"/>
  <c r="E177" i="126"/>
  <c r="E175" i="126" a="1"/>
  <c r="E175" i="126"/>
  <c r="E174" i="126" a="1"/>
  <c r="E174" i="126"/>
  <c r="E169" i="126" a="1"/>
  <c r="E169" i="126"/>
  <c r="E166" i="126" a="1"/>
  <c r="E166" i="126"/>
  <c r="E163" i="126" a="1"/>
  <c r="E163" i="126"/>
  <c r="E159" i="126" a="1"/>
  <c r="E159" i="126"/>
  <c r="E155" i="126" a="1"/>
  <c r="E155" i="126"/>
  <c r="E151" i="126" a="1"/>
  <c r="E151" i="126"/>
  <c r="E147" i="126" a="1"/>
  <c r="E147" i="126"/>
  <c r="E143" i="126" a="1"/>
  <c r="E143" i="126"/>
  <c r="E139" i="126" a="1"/>
  <c r="E139" i="126"/>
  <c r="E135" i="126" a="1"/>
  <c r="E135" i="126"/>
  <c r="E255" i="126" a="1"/>
  <c r="E255" i="126"/>
  <c r="E247" i="126" a="1"/>
  <c r="E247" i="126"/>
  <c r="E167" i="126" a="1"/>
  <c r="E167" i="126"/>
  <c r="E164" i="126" a="1"/>
  <c r="E164" i="126"/>
  <c r="E160" i="126" a="1"/>
  <c r="E160" i="126"/>
  <c r="E156" i="126" a="1"/>
  <c r="E156" i="126"/>
  <c r="E152" i="126" a="1"/>
  <c r="E152" i="126"/>
  <c r="E148" i="126" a="1"/>
  <c r="E148" i="126"/>
  <c r="E144" i="126" a="1"/>
  <c r="E144" i="126"/>
  <c r="E140" i="126" a="1"/>
  <c r="E140" i="126"/>
  <c r="E136" i="126" a="1"/>
  <c r="E136" i="126"/>
  <c r="E125" i="126" a="1"/>
  <c r="E125" i="126"/>
  <c r="E124" i="126" a="1"/>
  <c r="E124" i="126"/>
  <c r="E123" i="126" a="1"/>
  <c r="E123" i="126"/>
  <c r="E122" i="126" a="1"/>
  <c r="E122" i="126"/>
  <c r="E121" i="126" a="1"/>
  <c r="E121" i="126"/>
  <c r="E120" i="126" a="1"/>
  <c r="E120" i="126"/>
  <c r="E119" i="126" a="1"/>
  <c r="E119" i="126"/>
  <c r="E118" i="126" a="1"/>
  <c r="E118" i="126"/>
  <c r="E258" i="126" a="1"/>
  <c r="E258" i="126"/>
  <c r="E253" i="126" a="1"/>
  <c r="E253" i="126"/>
  <c r="E251" i="126" a="1"/>
  <c r="E251" i="126"/>
  <c r="E117" i="126" a="1"/>
  <c r="E117" i="126"/>
  <c r="E170" i="126" a="1"/>
  <c r="E170" i="126"/>
  <c r="E165" i="126" a="1"/>
  <c r="E165" i="126"/>
  <c r="E161" i="126" a="1"/>
  <c r="E161" i="126"/>
  <c r="E157" i="126" a="1"/>
  <c r="E157" i="126"/>
  <c r="E153" i="126" a="1"/>
  <c r="E153" i="126"/>
  <c r="E149" i="126" a="1"/>
  <c r="E149" i="126"/>
  <c r="E145" i="126" a="1"/>
  <c r="E145" i="126"/>
  <c r="E141" i="126" a="1"/>
  <c r="E141" i="126"/>
  <c r="E137" i="126" a="1"/>
  <c r="E137" i="126"/>
  <c r="E245" i="126" a="1"/>
  <c r="E245" i="126"/>
  <c r="E158" i="126" a="1"/>
  <c r="E158" i="126"/>
  <c r="E150" i="126" a="1"/>
  <c r="E150" i="126"/>
  <c r="E142" i="126" a="1"/>
  <c r="E142" i="126"/>
  <c r="E134" i="126" a="1"/>
  <c r="E134" i="126"/>
  <c r="E127" i="126" a="1"/>
  <c r="E127" i="126"/>
  <c r="E126" i="126" a="1"/>
  <c r="E126" i="126"/>
  <c r="E259" i="126" a="1"/>
  <c r="E259" i="126"/>
  <c r="E173" i="126" a="1"/>
  <c r="E173" i="126"/>
  <c r="E162" i="126" a="1"/>
  <c r="E162" i="126"/>
  <c r="E146" i="126" a="1"/>
  <c r="E146" i="126"/>
  <c r="E116" i="126" a="1"/>
  <c r="E116" i="126"/>
  <c r="E250" i="126" a="1"/>
  <c r="E250" i="126"/>
  <c r="E154" i="126" a="1"/>
  <c r="E154" i="126"/>
  <c r="E138" i="126" a="1"/>
  <c r="E138" i="126"/>
  <c r="E171" i="126" a="1"/>
  <c r="E171" i="126"/>
  <c r="W117" i="150"/>
  <c r="Y117" i="150"/>
  <c r="F117" i="150"/>
  <c r="B117" i="150"/>
  <c r="U117" i="150"/>
  <c r="A117" i="150"/>
  <c r="Q117" i="150"/>
  <c r="R117" i="150"/>
  <c r="AA117" i="150"/>
  <c r="C117" i="150"/>
  <c r="R195" i="150"/>
  <c r="R239" i="150"/>
  <c r="C116" i="150"/>
  <c r="W116" i="150"/>
  <c r="Y116" i="150"/>
  <c r="F116" i="150"/>
  <c r="B116" i="150"/>
  <c r="U116" i="150"/>
  <c r="A116" i="150"/>
  <c r="Q116" i="150"/>
  <c r="AA116" i="150"/>
  <c r="R116" i="150"/>
  <c r="R174" i="150"/>
  <c r="R190" i="150"/>
  <c r="R206" i="150"/>
  <c r="AD222" i="150"/>
  <c r="R222" i="150"/>
  <c r="R238" i="150"/>
  <c r="R199" i="150"/>
  <c r="R223" i="150"/>
  <c r="AD223" i="150"/>
  <c r="U120" i="150"/>
  <c r="A120" i="150"/>
  <c r="Q120" i="150"/>
  <c r="AA120" i="150"/>
  <c r="R120" i="150"/>
  <c r="C120" i="150"/>
  <c r="W120" i="150"/>
  <c r="Y120" i="150"/>
  <c r="B120" i="150"/>
  <c r="F120" i="150"/>
  <c r="AB124" i="150"/>
  <c r="U124" i="150"/>
  <c r="AC124" i="150"/>
  <c r="A124" i="150"/>
  <c r="Q124" i="150"/>
  <c r="AA124" i="150"/>
  <c r="R124" i="150"/>
  <c r="Y124" i="150"/>
  <c r="C124" i="150"/>
  <c r="W124" i="150"/>
  <c r="B124" i="150"/>
  <c r="F124" i="150"/>
  <c r="R188" i="150"/>
  <c r="R204" i="150"/>
  <c r="R220" i="150"/>
  <c r="R236" i="150"/>
  <c r="R177" i="150"/>
  <c r="R193" i="150"/>
  <c r="R209" i="150"/>
  <c r="R225" i="150"/>
  <c r="R241" i="150"/>
  <c r="E11" i="150"/>
  <c r="R12" i="150"/>
  <c r="E9" i="150"/>
  <c r="F11" i="150"/>
  <c r="R13" i="150"/>
  <c r="F9" i="150"/>
  <c r="R9" i="150"/>
  <c r="F10" i="150"/>
  <c r="R11" i="150"/>
  <c r="F8" i="150"/>
  <c r="Q5" i="150"/>
  <c r="H14" i="126"/>
  <c r="Q14" i="126"/>
  <c r="O14" i="126"/>
  <c r="Q15" i="126"/>
  <c r="H16" i="126"/>
  <c r="Q17" i="126"/>
  <c r="H18" i="126"/>
  <c r="Q18" i="126"/>
  <c r="O18" i="126"/>
  <c r="Q19" i="126"/>
  <c r="H20" i="126"/>
  <c r="Q21" i="126"/>
  <c r="H22" i="126"/>
  <c r="Q22" i="126"/>
  <c r="O22" i="126"/>
  <c r="Q23" i="126"/>
  <c r="H24" i="126"/>
  <c r="Q25" i="126"/>
  <c r="H26" i="126"/>
  <c r="Q26" i="126"/>
  <c r="O26" i="126"/>
  <c r="Q27" i="126"/>
  <c r="H28" i="126"/>
  <c r="Q29" i="126"/>
  <c r="H30" i="126"/>
  <c r="Q30" i="126"/>
  <c r="O30" i="126"/>
  <c r="Q31" i="126"/>
  <c r="H32" i="126"/>
  <c r="Q33" i="126"/>
  <c r="H34" i="126"/>
  <c r="Q34" i="126"/>
  <c r="O34" i="126"/>
  <c r="Q35" i="126"/>
  <c r="H36" i="126"/>
  <c r="Q37" i="126"/>
  <c r="H41" i="126"/>
  <c r="Q40" i="126"/>
  <c r="H39" i="126"/>
  <c r="H38" i="126"/>
  <c r="Q38" i="126"/>
  <c r="O38" i="126"/>
  <c r="Q39" i="126"/>
  <c r="H40" i="126"/>
  <c r="H45" i="126"/>
  <c r="Q44" i="126"/>
  <c r="H43" i="126"/>
  <c r="Q42" i="126"/>
  <c r="O42" i="126"/>
  <c r="Q43" i="126"/>
  <c r="H44" i="126"/>
  <c r="H49" i="126"/>
  <c r="Q48" i="126"/>
  <c r="H47" i="126"/>
  <c r="Q46" i="126"/>
  <c r="O46" i="126"/>
  <c r="Q47" i="126"/>
  <c r="H48" i="126"/>
  <c r="H53" i="126"/>
  <c r="Q52" i="126"/>
  <c r="H51" i="126"/>
  <c r="Q50" i="126"/>
  <c r="O50" i="126"/>
  <c r="Q51" i="126"/>
  <c r="H52" i="126"/>
  <c r="H57" i="126"/>
  <c r="Q56" i="126"/>
  <c r="H55" i="126"/>
  <c r="Q54" i="126"/>
  <c r="O54" i="126"/>
  <c r="Q55" i="126"/>
  <c r="H56" i="126"/>
  <c r="H61" i="126"/>
  <c r="Q60" i="126"/>
  <c r="H59" i="126"/>
  <c r="Q58" i="126"/>
  <c r="O58" i="126"/>
  <c r="Q59" i="126"/>
  <c r="H60" i="126"/>
  <c r="H65" i="126"/>
  <c r="Q64" i="126"/>
  <c r="H63" i="126"/>
  <c r="Q62" i="126"/>
  <c r="O62" i="126"/>
  <c r="Q63" i="126"/>
  <c r="H64" i="126"/>
  <c r="H69" i="126"/>
  <c r="Q68" i="126"/>
  <c r="H67" i="126"/>
  <c r="Q66" i="126"/>
  <c r="O66" i="126"/>
  <c r="Q67" i="126"/>
  <c r="H68" i="126"/>
  <c r="H73" i="126"/>
  <c r="Q72" i="126"/>
  <c r="H71" i="126"/>
  <c r="Q70" i="126"/>
  <c r="O70" i="126"/>
  <c r="Q71" i="126"/>
  <c r="H72" i="126"/>
  <c r="H77" i="126"/>
  <c r="Q76" i="126"/>
  <c r="H75" i="126"/>
  <c r="Q74" i="126"/>
  <c r="O74" i="126"/>
  <c r="Q75" i="126"/>
  <c r="H76" i="126"/>
  <c r="H81" i="126"/>
  <c r="Q80" i="126"/>
  <c r="H79" i="126"/>
  <c r="Q78" i="126"/>
  <c r="O78" i="126"/>
  <c r="Q79" i="126"/>
  <c r="H80" i="126"/>
  <c r="H85" i="126"/>
  <c r="Q84" i="126"/>
  <c r="H83" i="126"/>
  <c r="Q82" i="126"/>
  <c r="O82" i="126"/>
  <c r="Q83" i="126"/>
  <c r="H84" i="126"/>
  <c r="C8" i="126"/>
  <c r="G4" i="126"/>
  <c r="AA10" i="126"/>
  <c r="H15" i="126"/>
  <c r="Q16" i="126"/>
  <c r="H19" i="126"/>
  <c r="Q20" i="126"/>
  <c r="H23" i="126"/>
  <c r="Q24" i="126"/>
  <c r="H27" i="126"/>
  <c r="Q28" i="126"/>
  <c r="H31" i="126"/>
  <c r="Q32" i="126"/>
  <c r="H35" i="126"/>
  <c r="Q36" i="126"/>
  <c r="Q41" i="126"/>
  <c r="H42" i="126"/>
  <c r="Q45" i="126"/>
  <c r="H46" i="126"/>
  <c r="Q49" i="126"/>
  <c r="H50" i="126"/>
  <c r="Q53" i="126"/>
  <c r="H54" i="126"/>
  <c r="Q57" i="126"/>
  <c r="H58" i="126"/>
  <c r="Q61" i="126"/>
  <c r="H62" i="126"/>
  <c r="Q65" i="126"/>
  <c r="H66" i="126"/>
  <c r="Q69" i="126"/>
  <c r="H70" i="126"/>
  <c r="Q73" i="126"/>
  <c r="H74" i="126"/>
  <c r="Q77" i="126"/>
  <c r="H78" i="126"/>
  <c r="Q81" i="126"/>
  <c r="H82" i="126"/>
  <c r="Q85" i="126"/>
  <c r="U92" i="150"/>
  <c r="W92" i="150"/>
  <c r="Z92" i="150"/>
  <c r="AA92" i="150"/>
  <c r="Y92" i="150"/>
  <c r="W94" i="150"/>
  <c r="Y94" i="150"/>
  <c r="T94" i="150"/>
  <c r="U94" i="150"/>
  <c r="AC94" i="150"/>
  <c r="Y110" i="150"/>
  <c r="T110" i="150"/>
  <c r="U110" i="150"/>
  <c r="AC110" i="150"/>
  <c r="W110" i="150"/>
  <c r="W103" i="150"/>
  <c r="T103" i="150"/>
  <c r="U103" i="150"/>
  <c r="AC103" i="150"/>
  <c r="Y103" i="150"/>
  <c r="W104" i="150"/>
  <c r="T104" i="150"/>
  <c r="U104" i="150"/>
  <c r="AC104" i="150"/>
  <c r="Y104" i="150"/>
  <c r="W101" i="150"/>
  <c r="U101" i="150"/>
  <c r="AC101" i="150"/>
  <c r="Y101" i="150"/>
  <c r="W100" i="150"/>
  <c r="Z100" i="150"/>
  <c r="AA100" i="150"/>
  <c r="U100" i="150"/>
  <c r="Y100" i="150"/>
  <c r="W98" i="150"/>
  <c r="Y98" i="150"/>
  <c r="U98" i="150"/>
  <c r="W91" i="150"/>
  <c r="Y91" i="150"/>
  <c r="U91" i="150"/>
  <c r="W107" i="150"/>
  <c r="Y107" i="150"/>
  <c r="U107" i="150"/>
  <c r="Y112" i="150"/>
  <c r="T112" i="150"/>
  <c r="U112" i="150"/>
  <c r="AC112" i="150"/>
  <c r="W112" i="150"/>
  <c r="W105" i="150"/>
  <c r="T105" i="150"/>
  <c r="U105" i="150"/>
  <c r="AC105" i="150"/>
  <c r="Y105" i="150"/>
  <c r="U108" i="150"/>
  <c r="Y108" i="150"/>
  <c r="Z108" i="150"/>
  <c r="AA108" i="150"/>
  <c r="W108" i="150"/>
  <c r="W102" i="150"/>
  <c r="T102" i="150"/>
  <c r="U102" i="150"/>
  <c r="AC102" i="150"/>
  <c r="Y102" i="150"/>
  <c r="T95" i="150"/>
  <c r="U95" i="150"/>
  <c r="AC95" i="150"/>
  <c r="Y95" i="150"/>
  <c r="W95" i="150"/>
  <c r="Y111" i="150"/>
  <c r="T111" i="150"/>
  <c r="U111" i="150"/>
  <c r="AC111" i="150"/>
  <c r="W111" i="150"/>
  <c r="U93" i="150"/>
  <c r="AC93" i="150"/>
  <c r="Y93" i="150"/>
  <c r="W93" i="150"/>
  <c r="U109" i="150"/>
  <c r="AC109" i="150"/>
  <c r="Y109" i="150"/>
  <c r="W109" i="150"/>
  <c r="Y90" i="150"/>
  <c r="W90" i="150"/>
  <c r="U90" i="150"/>
  <c r="Y106" i="150"/>
  <c r="U106" i="150"/>
  <c r="W106" i="150"/>
  <c r="U99" i="150"/>
  <c r="Y99" i="150"/>
  <c r="W99" i="150"/>
  <c r="Y96" i="150"/>
  <c r="W96" i="150"/>
  <c r="T96" i="150"/>
  <c r="U96" i="150"/>
  <c r="AC96" i="150"/>
  <c r="Y97" i="150"/>
  <c r="U97" i="150"/>
  <c r="AC97" i="150"/>
  <c r="W97" i="150"/>
  <c r="T97" i="150"/>
  <c r="U113" i="150"/>
  <c r="AC113" i="150"/>
  <c r="Y113" i="150"/>
  <c r="T113" i="150"/>
  <c r="W113" i="150"/>
  <c r="AB123" i="150"/>
  <c r="AC123" i="150"/>
  <c r="AB121" i="150"/>
  <c r="AC121" i="150"/>
  <c r="E113" i="126"/>
  <c r="E109" i="126"/>
  <c r="E105" i="126"/>
  <c r="E101" i="126"/>
  <c r="E97" i="126"/>
  <c r="E93" i="126"/>
  <c r="E110" i="126"/>
  <c r="E104" i="126"/>
  <c r="E99" i="126"/>
  <c r="E94" i="126"/>
  <c r="E108" i="126"/>
  <c r="E102" i="126"/>
  <c r="E95" i="126"/>
  <c r="E107" i="126"/>
  <c r="E100" i="126"/>
  <c r="E92" i="126"/>
  <c r="E106" i="126"/>
  <c r="E91" i="126"/>
  <c r="E103" i="126"/>
  <c r="E90" i="126"/>
  <c r="E112" i="126"/>
  <c r="E98" i="126"/>
  <c r="E111" i="126"/>
  <c r="E96" i="126"/>
  <c r="AB122" i="150"/>
  <c r="AC122" i="150"/>
  <c r="E89" i="126"/>
  <c r="E87" i="126"/>
  <c r="E86" i="126"/>
  <c r="E88" i="126"/>
  <c r="AB116" i="150"/>
  <c r="AB118" i="150"/>
  <c r="AB117" i="150"/>
  <c r="AC120" i="150"/>
  <c r="C116" i="126"/>
  <c r="W116" i="126"/>
  <c r="Y116" i="126"/>
  <c r="F116" i="126"/>
  <c r="B116" i="126"/>
  <c r="U116" i="126"/>
  <c r="A116" i="126"/>
  <c r="Q116" i="126"/>
  <c r="R116" i="126"/>
  <c r="AA116" i="126"/>
  <c r="U125" i="126"/>
  <c r="A125" i="126"/>
  <c r="Q125" i="126"/>
  <c r="AA125" i="126"/>
  <c r="R125" i="126"/>
  <c r="F125" i="126"/>
  <c r="C125" i="126"/>
  <c r="B125" i="126"/>
  <c r="W125" i="126"/>
  <c r="Y125" i="126"/>
  <c r="R175" i="126"/>
  <c r="R186" i="126"/>
  <c r="R197" i="126"/>
  <c r="AD207" i="126"/>
  <c r="R207" i="126"/>
  <c r="R218" i="126"/>
  <c r="AD218" i="126"/>
  <c r="R229" i="126"/>
  <c r="R200" i="126"/>
  <c r="R232" i="126"/>
  <c r="AA115" i="150"/>
  <c r="R115" i="150"/>
  <c r="Y115" i="150"/>
  <c r="W115" i="150"/>
  <c r="U115" i="150"/>
  <c r="AC115" i="150"/>
  <c r="AB115" i="150"/>
  <c r="R114" i="150"/>
  <c r="AB114" i="150"/>
  <c r="R203" i="126"/>
  <c r="R214" i="126"/>
  <c r="AD214" i="126"/>
  <c r="R225" i="126"/>
  <c r="R235" i="126"/>
  <c r="R241" i="126"/>
  <c r="R204" i="126"/>
  <c r="AB104" i="150"/>
  <c r="AA104" i="150"/>
  <c r="R104" i="150"/>
  <c r="R106" i="150"/>
  <c r="AB106" i="150"/>
  <c r="AA106" i="150"/>
  <c r="R98" i="150"/>
  <c r="AA98" i="150"/>
  <c r="Y127" i="126"/>
  <c r="C127" i="126"/>
  <c r="W127" i="126"/>
  <c r="F127" i="126"/>
  <c r="B127" i="126"/>
  <c r="R127" i="126"/>
  <c r="AB127" i="126"/>
  <c r="AA127" i="126"/>
  <c r="U127" i="126"/>
  <c r="AC127" i="126"/>
  <c r="U119" i="126"/>
  <c r="A119" i="126"/>
  <c r="Q119" i="126"/>
  <c r="AA119" i="126"/>
  <c r="R119" i="126"/>
  <c r="F119" i="126"/>
  <c r="C119" i="126"/>
  <c r="B119" i="126"/>
  <c r="W119" i="126"/>
  <c r="Y119" i="126"/>
  <c r="U123" i="126"/>
  <c r="A123" i="126"/>
  <c r="Q123" i="126"/>
  <c r="AA123" i="126"/>
  <c r="R123" i="126"/>
  <c r="F123" i="126"/>
  <c r="C123" i="126"/>
  <c r="B123" i="126"/>
  <c r="W123" i="126"/>
  <c r="Y123" i="126"/>
  <c r="R178" i="126"/>
  <c r="R183" i="126"/>
  <c r="R189" i="126"/>
  <c r="R194" i="126"/>
  <c r="R199" i="126"/>
  <c r="R205" i="126"/>
  <c r="R210" i="126"/>
  <c r="AD210" i="126"/>
  <c r="AD215" i="126"/>
  <c r="R215" i="126"/>
  <c r="AD221" i="126"/>
  <c r="R221" i="126"/>
  <c r="R226" i="126"/>
  <c r="R231" i="126"/>
  <c r="R237" i="126"/>
  <c r="R242" i="126"/>
  <c r="R176" i="126"/>
  <c r="R192" i="126"/>
  <c r="AD208" i="126"/>
  <c r="R208" i="126"/>
  <c r="R224" i="126"/>
  <c r="R240" i="126"/>
  <c r="AE127" i="150"/>
  <c r="AA96" i="150"/>
  <c r="AB96" i="150"/>
  <c r="R96" i="150"/>
  <c r="AA91" i="150"/>
  <c r="R91" i="150"/>
  <c r="AB91" i="150"/>
  <c r="AB97" i="150"/>
  <c r="AA97" i="150"/>
  <c r="R97" i="150"/>
  <c r="R111" i="150"/>
  <c r="AB111" i="150"/>
  <c r="AA111" i="150"/>
  <c r="R103" i="150"/>
  <c r="AB103" i="150"/>
  <c r="AA103" i="150"/>
  <c r="AA102" i="150"/>
  <c r="AB102" i="150"/>
  <c r="R102" i="150"/>
  <c r="AE125" i="150"/>
  <c r="U121" i="126"/>
  <c r="A121" i="126"/>
  <c r="Q121" i="126"/>
  <c r="AA121" i="126"/>
  <c r="R121" i="126"/>
  <c r="F121" i="126"/>
  <c r="C121" i="126"/>
  <c r="B121" i="126"/>
  <c r="W121" i="126"/>
  <c r="Y121" i="126"/>
  <c r="R181" i="126"/>
  <c r="R191" i="126"/>
  <c r="R202" i="126"/>
  <c r="AD213" i="126"/>
  <c r="R213" i="126"/>
  <c r="AD223" i="126"/>
  <c r="R223" i="126"/>
  <c r="R234" i="126"/>
  <c r="R239" i="126"/>
  <c r="R184" i="126"/>
  <c r="AD216" i="126"/>
  <c r="R216" i="126"/>
  <c r="AA113" i="150"/>
  <c r="R113" i="150"/>
  <c r="AB113" i="150"/>
  <c r="R100" i="150"/>
  <c r="AA105" i="150"/>
  <c r="AB105" i="150"/>
  <c r="R105" i="150"/>
  <c r="AB93" i="150"/>
  <c r="R93" i="150"/>
  <c r="AA93" i="150"/>
  <c r="AB112" i="150"/>
  <c r="AA112" i="150"/>
  <c r="R112" i="150"/>
  <c r="AC119" i="150"/>
  <c r="E114" i="126"/>
  <c r="E115" i="126"/>
  <c r="AB120" i="150"/>
  <c r="W126" i="126"/>
  <c r="F126" i="126"/>
  <c r="B126" i="126"/>
  <c r="AB126" i="126"/>
  <c r="U126" i="126"/>
  <c r="AC126" i="126"/>
  <c r="R126" i="126"/>
  <c r="AA126" i="126"/>
  <c r="C126" i="126"/>
  <c r="Y126" i="126"/>
  <c r="W117" i="126"/>
  <c r="Y117" i="126"/>
  <c r="F117" i="126"/>
  <c r="B117" i="126"/>
  <c r="U117" i="126"/>
  <c r="A117" i="126"/>
  <c r="Q117" i="126"/>
  <c r="AA117" i="126"/>
  <c r="C117" i="126"/>
  <c r="R117" i="126"/>
  <c r="U118" i="126"/>
  <c r="A118" i="126"/>
  <c r="Q118" i="126"/>
  <c r="AA118" i="126"/>
  <c r="R118" i="126"/>
  <c r="F118" i="126"/>
  <c r="C118" i="126"/>
  <c r="B118" i="126"/>
  <c r="W118" i="126"/>
  <c r="Y118" i="126"/>
  <c r="U122" i="126"/>
  <c r="A122" i="126"/>
  <c r="Q122" i="126"/>
  <c r="AA122" i="126"/>
  <c r="R122" i="126"/>
  <c r="F122" i="126"/>
  <c r="C122" i="126"/>
  <c r="B122" i="126"/>
  <c r="W122" i="126"/>
  <c r="Y122" i="126"/>
  <c r="R177" i="126"/>
  <c r="R182" i="126"/>
  <c r="R187" i="126"/>
  <c r="R193" i="126"/>
  <c r="R198" i="126"/>
  <c r="AD209" i="126"/>
  <c r="R209" i="126"/>
  <c r="AD219" i="126"/>
  <c r="R219" i="126"/>
  <c r="R230" i="126"/>
  <c r="R188" i="126"/>
  <c r="AD220" i="126"/>
  <c r="R220" i="126"/>
  <c r="R236" i="126"/>
  <c r="AA107" i="150"/>
  <c r="R107" i="150"/>
  <c r="R95" i="150"/>
  <c r="AB95" i="150"/>
  <c r="AA95" i="150"/>
  <c r="R108" i="150"/>
  <c r="AA110" i="150"/>
  <c r="R110" i="150"/>
  <c r="AB110" i="150"/>
  <c r="AB119" i="150"/>
  <c r="AE126" i="150"/>
  <c r="E129" i="150"/>
  <c r="AE124" i="150"/>
  <c r="AC116" i="150"/>
  <c r="AC117" i="150"/>
  <c r="E131" i="126"/>
  <c r="U120" i="126"/>
  <c r="A120" i="126"/>
  <c r="Q120" i="126"/>
  <c r="AA120" i="126"/>
  <c r="R120" i="126"/>
  <c r="F120" i="126"/>
  <c r="C120" i="126"/>
  <c r="B120" i="126"/>
  <c r="W120" i="126"/>
  <c r="Y120" i="126"/>
  <c r="U124" i="126"/>
  <c r="A124" i="126"/>
  <c r="Q124" i="126"/>
  <c r="AA124" i="126"/>
  <c r="R124" i="126"/>
  <c r="F124" i="126"/>
  <c r="C124" i="126"/>
  <c r="B124" i="126"/>
  <c r="W124" i="126"/>
  <c r="Y124" i="126"/>
  <c r="R174" i="126"/>
  <c r="R179" i="126"/>
  <c r="R185" i="126"/>
  <c r="R190" i="126"/>
  <c r="R195" i="126"/>
  <c r="R201" i="126"/>
  <c r="R206" i="126"/>
  <c r="AD211" i="126"/>
  <c r="R211" i="126"/>
  <c r="AD217" i="126"/>
  <c r="R217" i="126"/>
  <c r="R222" i="126"/>
  <c r="AD222" i="126"/>
  <c r="R227" i="126"/>
  <c r="R233" i="126"/>
  <c r="R238" i="126"/>
  <c r="R243" i="126"/>
  <c r="R180" i="126"/>
  <c r="R196" i="126"/>
  <c r="AD212" i="126"/>
  <c r="R212" i="126"/>
  <c r="R228" i="126"/>
  <c r="AC118" i="150"/>
  <c r="AA101" i="150"/>
  <c r="AB101" i="150"/>
  <c r="R101" i="150"/>
  <c r="AB92" i="150"/>
  <c r="R92" i="150"/>
  <c r="AA99" i="150"/>
  <c r="R99" i="150"/>
  <c r="AA94" i="150"/>
  <c r="AB94" i="150"/>
  <c r="R94" i="150"/>
  <c r="AB90" i="150"/>
  <c r="AA90" i="150"/>
  <c r="R90" i="150"/>
  <c r="AB109" i="150"/>
  <c r="AA109" i="150"/>
  <c r="R109" i="150"/>
  <c r="X9" i="150"/>
  <c r="X12" i="150"/>
  <c r="AE11" i="150"/>
  <c r="R8" i="150"/>
  <c r="V9" i="150"/>
  <c r="E82" i="126"/>
  <c r="E78" i="126"/>
  <c r="E74" i="126"/>
  <c r="E70" i="126"/>
  <c r="E66" i="126"/>
  <c r="E62" i="126"/>
  <c r="E58" i="126"/>
  <c r="E54" i="126"/>
  <c r="E50" i="126"/>
  <c r="E46" i="126"/>
  <c r="E42" i="126"/>
  <c r="E84" i="126"/>
  <c r="E83" i="126"/>
  <c r="E80" i="126"/>
  <c r="E79" i="126"/>
  <c r="E76" i="126"/>
  <c r="E75" i="126"/>
  <c r="E72" i="126"/>
  <c r="E71" i="126"/>
  <c r="E68" i="126"/>
  <c r="E67" i="126"/>
  <c r="E64" i="126"/>
  <c r="E63" i="126"/>
  <c r="E60" i="126"/>
  <c r="E59" i="126"/>
  <c r="E56" i="126"/>
  <c r="E55" i="126"/>
  <c r="E52" i="126"/>
  <c r="E51" i="126"/>
  <c r="E48" i="126"/>
  <c r="E47" i="126"/>
  <c r="T47" i="126"/>
  <c r="E44" i="126"/>
  <c r="E43" i="126"/>
  <c r="E40" i="126"/>
  <c r="E39" i="126"/>
  <c r="E38" i="126"/>
  <c r="E34" i="126"/>
  <c r="E30" i="126"/>
  <c r="E26" i="126"/>
  <c r="E22" i="126"/>
  <c r="E18" i="126"/>
  <c r="E14" i="126"/>
  <c r="E11" i="126"/>
  <c r="R12" i="126"/>
  <c r="E9" i="126"/>
  <c r="E85" i="126"/>
  <c r="E81" i="126"/>
  <c r="E77" i="126"/>
  <c r="E73" i="126"/>
  <c r="E69" i="126"/>
  <c r="E65" i="126"/>
  <c r="E61" i="126"/>
  <c r="E57" i="126"/>
  <c r="E53" i="126"/>
  <c r="E49" i="126"/>
  <c r="E45" i="126"/>
  <c r="E41" i="126"/>
  <c r="E37" i="126"/>
  <c r="E36" i="126"/>
  <c r="E35" i="126"/>
  <c r="E33" i="126"/>
  <c r="E32" i="126"/>
  <c r="E31" i="126"/>
  <c r="E29" i="126"/>
  <c r="E28" i="126"/>
  <c r="E27" i="126"/>
  <c r="E25" i="126"/>
  <c r="E24" i="126"/>
  <c r="E23" i="126"/>
  <c r="E21" i="126"/>
  <c r="E20" i="126"/>
  <c r="E19" i="126"/>
  <c r="E17" i="126"/>
  <c r="E16" i="126"/>
  <c r="E15" i="126"/>
  <c r="F11" i="126"/>
  <c r="R13" i="126"/>
  <c r="F10" i="126"/>
  <c r="R11" i="126"/>
  <c r="F9" i="126"/>
  <c r="R9" i="126"/>
  <c r="F8" i="126"/>
  <c r="Q5" i="126"/>
  <c r="V14" i="84"/>
  <c r="T17" i="84"/>
  <c r="S17" i="84"/>
  <c r="AB107" i="150"/>
  <c r="AB99" i="150"/>
  <c r="AB108" i="150"/>
  <c r="AB100" i="150"/>
  <c r="AB98" i="150"/>
  <c r="AE123" i="126"/>
  <c r="AE119" i="126"/>
  <c r="AE11" i="126"/>
  <c r="AE121" i="126"/>
  <c r="AE125" i="126"/>
  <c r="AE122" i="126"/>
  <c r="AE118" i="126"/>
  <c r="AE124" i="126"/>
  <c r="AE120" i="126"/>
  <c r="AE126" i="126"/>
  <c r="AE127" i="126"/>
  <c r="Y21" i="126"/>
  <c r="U21" i="126"/>
  <c r="AC21" i="126"/>
  <c r="T21" i="126"/>
  <c r="W21" i="126"/>
  <c r="Y32" i="126"/>
  <c r="W32" i="126"/>
  <c r="V32" i="126"/>
  <c r="Z32" i="126"/>
  <c r="AA32" i="126"/>
  <c r="T32" i="126"/>
  <c r="U32" i="126"/>
  <c r="T53" i="126"/>
  <c r="Y53" i="126"/>
  <c r="U53" i="126"/>
  <c r="AC53" i="126"/>
  <c r="W53" i="126"/>
  <c r="W85" i="126"/>
  <c r="U85" i="126"/>
  <c r="AC85" i="126"/>
  <c r="Y85" i="126"/>
  <c r="T85" i="126"/>
  <c r="U34" i="126"/>
  <c r="AC34" i="126"/>
  <c r="T34" i="126"/>
  <c r="W34" i="126"/>
  <c r="Y34" i="126"/>
  <c r="T51" i="126"/>
  <c r="U51" i="126"/>
  <c r="W51" i="126"/>
  <c r="Y51" i="126"/>
  <c r="W67" i="126"/>
  <c r="V67" i="126"/>
  <c r="T67" i="126"/>
  <c r="Y67" i="126"/>
  <c r="U67" i="126"/>
  <c r="U50" i="126"/>
  <c r="T50" i="126"/>
  <c r="W50" i="126"/>
  <c r="Y50" i="126"/>
  <c r="Y82" i="126"/>
  <c r="W82" i="126"/>
  <c r="T82" i="126"/>
  <c r="U82" i="126"/>
  <c r="AC82" i="126"/>
  <c r="W86" i="126"/>
  <c r="U86" i="126"/>
  <c r="Y86" i="126"/>
  <c r="T86" i="126"/>
  <c r="Y106" i="126"/>
  <c r="U106" i="126"/>
  <c r="W106" i="126"/>
  <c r="T95" i="126"/>
  <c r="U95" i="126"/>
  <c r="Y95" i="126"/>
  <c r="W95" i="126"/>
  <c r="T97" i="126"/>
  <c r="Y97" i="126"/>
  <c r="U97" i="126"/>
  <c r="AC97" i="126"/>
  <c r="W97" i="126"/>
  <c r="T17" i="126"/>
  <c r="W17" i="126"/>
  <c r="U17" i="126"/>
  <c r="AC17" i="126"/>
  <c r="Y17" i="126"/>
  <c r="W28" i="126"/>
  <c r="Y28" i="126"/>
  <c r="Z28" i="126"/>
  <c r="AA28" i="126"/>
  <c r="T28" i="126"/>
  <c r="U28" i="126"/>
  <c r="Y41" i="126"/>
  <c r="U41" i="126"/>
  <c r="AC41" i="126"/>
  <c r="T41" i="126"/>
  <c r="V41" i="126"/>
  <c r="W41" i="126"/>
  <c r="T38" i="126"/>
  <c r="W38" i="126"/>
  <c r="Y38" i="126"/>
  <c r="U38" i="126"/>
  <c r="AC38" i="126"/>
  <c r="V38" i="126"/>
  <c r="Z52" i="126"/>
  <c r="AA52" i="126"/>
  <c r="T52" i="126"/>
  <c r="U52" i="126"/>
  <c r="W52" i="126"/>
  <c r="Y52" i="126"/>
  <c r="Y68" i="126"/>
  <c r="T68" i="126"/>
  <c r="U68" i="126"/>
  <c r="Z68" i="126"/>
  <c r="AA68" i="126"/>
  <c r="V68" i="126"/>
  <c r="W68" i="126"/>
  <c r="Y84" i="126"/>
  <c r="W84" i="126"/>
  <c r="Z84" i="126"/>
  <c r="T84" i="126"/>
  <c r="U84" i="126"/>
  <c r="AC84" i="126"/>
  <c r="T70" i="126"/>
  <c r="Y70" i="126"/>
  <c r="U70" i="126"/>
  <c r="AC70" i="126"/>
  <c r="W70" i="126"/>
  <c r="T96" i="126"/>
  <c r="U96" i="126"/>
  <c r="Y96" i="126"/>
  <c r="W96" i="126"/>
  <c r="Z92" i="126"/>
  <c r="AA92" i="126"/>
  <c r="Y92" i="126"/>
  <c r="U92" i="126"/>
  <c r="W92" i="126"/>
  <c r="Y104" i="126"/>
  <c r="W104" i="126"/>
  <c r="T104" i="126"/>
  <c r="U104" i="126"/>
  <c r="T19" i="126"/>
  <c r="U19" i="126"/>
  <c r="W19" i="126"/>
  <c r="Y19" i="126"/>
  <c r="W24" i="126"/>
  <c r="Y24" i="126"/>
  <c r="T24" i="126"/>
  <c r="U24" i="126"/>
  <c r="Z24" i="126"/>
  <c r="AA24" i="126"/>
  <c r="U29" i="126"/>
  <c r="AC29" i="126"/>
  <c r="Y29" i="126"/>
  <c r="W29" i="126"/>
  <c r="T29" i="126"/>
  <c r="T35" i="126"/>
  <c r="U35" i="126"/>
  <c r="W35" i="126"/>
  <c r="Y35" i="126"/>
  <c r="T45" i="126"/>
  <c r="W45" i="126"/>
  <c r="Y45" i="126"/>
  <c r="U45" i="126"/>
  <c r="AC45" i="126"/>
  <c r="V45" i="126"/>
  <c r="W61" i="126"/>
  <c r="U61" i="126"/>
  <c r="AC61" i="126"/>
  <c r="Y61" i="126"/>
  <c r="T61" i="126"/>
  <c r="W77" i="126"/>
  <c r="U77" i="126"/>
  <c r="AC77" i="126"/>
  <c r="Y77" i="126"/>
  <c r="T77" i="126"/>
  <c r="W26" i="126"/>
  <c r="T26" i="126"/>
  <c r="U26" i="126"/>
  <c r="AC26" i="126"/>
  <c r="Y26" i="126"/>
  <c r="V39" i="126"/>
  <c r="Y39" i="126"/>
  <c r="W39" i="126"/>
  <c r="T39" i="126"/>
  <c r="U39" i="126"/>
  <c r="U47" i="126"/>
  <c r="V47" i="126"/>
  <c r="W47" i="126"/>
  <c r="V55" i="126"/>
  <c r="W55" i="126"/>
  <c r="T55" i="126"/>
  <c r="U55" i="126"/>
  <c r="W63" i="126"/>
  <c r="Y63" i="126"/>
  <c r="T63" i="126"/>
  <c r="U63" i="126"/>
  <c r="T71" i="126"/>
  <c r="U71" i="126"/>
  <c r="Y71" i="126"/>
  <c r="W71" i="126"/>
  <c r="T79" i="126"/>
  <c r="U79" i="126"/>
  <c r="W79" i="126"/>
  <c r="Y79" i="126"/>
  <c r="W42" i="126"/>
  <c r="V42" i="126"/>
  <c r="T42" i="126"/>
  <c r="Y42" i="126"/>
  <c r="U42" i="126"/>
  <c r="AC42" i="126"/>
  <c r="Y58" i="126"/>
  <c r="W58" i="126"/>
  <c r="T58" i="126"/>
  <c r="U58" i="126"/>
  <c r="Y74" i="126"/>
  <c r="W74" i="126"/>
  <c r="T74" i="126"/>
  <c r="U74" i="126"/>
  <c r="AC74" i="126"/>
  <c r="U89" i="126"/>
  <c r="AC89" i="126"/>
  <c r="T89" i="126"/>
  <c r="W89" i="126"/>
  <c r="Y89" i="126"/>
  <c r="W111" i="126"/>
  <c r="Y111" i="126"/>
  <c r="T111" i="126"/>
  <c r="U111" i="126"/>
  <c r="Y103" i="126"/>
  <c r="W103" i="126"/>
  <c r="T103" i="126"/>
  <c r="U103" i="126"/>
  <c r="Y100" i="126"/>
  <c r="W100" i="126"/>
  <c r="Z100" i="126"/>
  <c r="AA100" i="126"/>
  <c r="U100" i="126"/>
  <c r="W108" i="126"/>
  <c r="U108" i="126"/>
  <c r="Y108" i="126"/>
  <c r="Z108" i="126"/>
  <c r="AA108" i="126"/>
  <c r="W110" i="126"/>
  <c r="Y110" i="126"/>
  <c r="T110" i="126"/>
  <c r="U110" i="126"/>
  <c r="Y105" i="126"/>
  <c r="W105" i="126"/>
  <c r="T105" i="126"/>
  <c r="U105" i="126"/>
  <c r="AC105" i="126"/>
  <c r="Y16" i="126"/>
  <c r="Z16" i="126"/>
  <c r="AA16" i="126"/>
  <c r="W16" i="126"/>
  <c r="T16" i="126"/>
  <c r="U16" i="126"/>
  <c r="W27" i="126"/>
  <c r="Y27" i="126"/>
  <c r="T27" i="126"/>
  <c r="U27" i="126"/>
  <c r="T37" i="126"/>
  <c r="Y37" i="126"/>
  <c r="U37" i="126"/>
  <c r="AC37" i="126"/>
  <c r="W37" i="126"/>
  <c r="V69" i="126"/>
  <c r="Y69" i="126"/>
  <c r="U69" i="126"/>
  <c r="AC69" i="126"/>
  <c r="W69" i="126"/>
  <c r="T69" i="126"/>
  <c r="T18" i="126"/>
  <c r="W18" i="126"/>
  <c r="Y18" i="126"/>
  <c r="U18" i="126"/>
  <c r="AC18" i="126"/>
  <c r="Y43" i="126"/>
  <c r="T43" i="126"/>
  <c r="U43" i="126"/>
  <c r="V43" i="126"/>
  <c r="W43" i="126"/>
  <c r="Y59" i="126"/>
  <c r="W59" i="126"/>
  <c r="T59" i="126"/>
  <c r="U59" i="126"/>
  <c r="W75" i="126"/>
  <c r="Y75" i="126"/>
  <c r="T75" i="126"/>
  <c r="U75" i="126"/>
  <c r="Y83" i="126"/>
  <c r="W83" i="126"/>
  <c r="T83" i="126"/>
  <c r="U83" i="126"/>
  <c r="AC83" i="126"/>
  <c r="Y66" i="126"/>
  <c r="U66" i="126"/>
  <c r="AC66" i="126"/>
  <c r="T66" i="126"/>
  <c r="V66" i="126"/>
  <c r="W66" i="126"/>
  <c r="W112" i="126"/>
  <c r="Y112" i="126"/>
  <c r="T112" i="126"/>
  <c r="U112" i="126"/>
  <c r="W99" i="126"/>
  <c r="U99" i="126"/>
  <c r="Y99" i="126"/>
  <c r="W113" i="126"/>
  <c r="U113" i="126"/>
  <c r="AC113" i="126"/>
  <c r="Y113" i="126"/>
  <c r="T113" i="126"/>
  <c r="T23" i="126"/>
  <c r="U23" i="126"/>
  <c r="W23" i="126"/>
  <c r="Y23" i="126"/>
  <c r="W33" i="126"/>
  <c r="V33" i="126"/>
  <c r="T33" i="126"/>
  <c r="Y33" i="126"/>
  <c r="U33" i="126"/>
  <c r="AC33" i="126"/>
  <c r="Y57" i="126"/>
  <c r="U57" i="126"/>
  <c r="AC57" i="126"/>
  <c r="T57" i="126"/>
  <c r="V57" i="126"/>
  <c r="W57" i="126"/>
  <c r="Y73" i="126"/>
  <c r="W73" i="126"/>
  <c r="T73" i="126"/>
  <c r="U73" i="126"/>
  <c r="AC73" i="126"/>
  <c r="Y22" i="126"/>
  <c r="U22" i="126"/>
  <c r="AC22" i="126"/>
  <c r="W22" i="126"/>
  <c r="T22" i="126"/>
  <c r="W44" i="126"/>
  <c r="Z44" i="126"/>
  <c r="AA44" i="126"/>
  <c r="V44" i="126"/>
  <c r="T44" i="126"/>
  <c r="U44" i="126"/>
  <c r="Y44" i="126"/>
  <c r="Y60" i="126"/>
  <c r="W60" i="126"/>
  <c r="Z60" i="126"/>
  <c r="AA60" i="126"/>
  <c r="T60" i="126"/>
  <c r="U60" i="126"/>
  <c r="W76" i="126"/>
  <c r="Y76" i="126"/>
  <c r="Z76" i="126"/>
  <c r="AA76" i="126"/>
  <c r="T76" i="126"/>
  <c r="U76" i="126"/>
  <c r="T54" i="126"/>
  <c r="W54" i="126"/>
  <c r="Y54" i="126"/>
  <c r="U54" i="126"/>
  <c r="AC54" i="126"/>
  <c r="V54" i="126"/>
  <c r="W87" i="126"/>
  <c r="U87" i="126"/>
  <c r="Y87" i="126"/>
  <c r="T87" i="126"/>
  <c r="W90" i="126"/>
  <c r="U90" i="126"/>
  <c r="Y90" i="126"/>
  <c r="Y102" i="126"/>
  <c r="W102" i="126"/>
  <c r="T102" i="126"/>
  <c r="U102" i="126"/>
  <c r="Y101" i="126"/>
  <c r="W101" i="126"/>
  <c r="U101" i="126"/>
  <c r="AC101" i="126"/>
  <c r="Y15" i="126"/>
  <c r="T15" i="126"/>
  <c r="U15" i="126"/>
  <c r="W15" i="126"/>
  <c r="Z20" i="126"/>
  <c r="AA20" i="126"/>
  <c r="T20" i="126"/>
  <c r="U20" i="126"/>
  <c r="W20" i="126"/>
  <c r="Y20" i="126"/>
  <c r="W25" i="126"/>
  <c r="T25" i="126"/>
  <c r="Y25" i="126"/>
  <c r="U25" i="126"/>
  <c r="AC25" i="126"/>
  <c r="W31" i="126"/>
  <c r="Y31" i="126"/>
  <c r="V31" i="126"/>
  <c r="T31" i="126"/>
  <c r="U31" i="126"/>
  <c r="Z36" i="126"/>
  <c r="AA36" i="126"/>
  <c r="T36" i="126"/>
  <c r="U36" i="126"/>
  <c r="W36" i="126"/>
  <c r="Y36" i="126"/>
  <c r="W49" i="126"/>
  <c r="V49" i="126"/>
  <c r="T49" i="126"/>
  <c r="U49" i="126"/>
  <c r="AC49" i="126"/>
  <c r="Y49" i="126"/>
  <c r="U65" i="126"/>
  <c r="AC65" i="126"/>
  <c r="T65" i="126"/>
  <c r="W65" i="126"/>
  <c r="Y65" i="126"/>
  <c r="Y81" i="126"/>
  <c r="W81" i="126"/>
  <c r="T81" i="126"/>
  <c r="U81" i="126"/>
  <c r="AC81" i="126"/>
  <c r="U14" i="126"/>
  <c r="AC14" i="126"/>
  <c r="Y14" i="126"/>
  <c r="W14" i="126"/>
  <c r="T14" i="126"/>
  <c r="Y30" i="126"/>
  <c r="U30" i="126"/>
  <c r="AC30" i="126"/>
  <c r="W30" i="126"/>
  <c r="T30" i="126"/>
  <c r="V30" i="126"/>
  <c r="T40" i="126"/>
  <c r="U40" i="126"/>
  <c r="W40" i="126"/>
  <c r="Y40" i="126"/>
  <c r="Z40" i="126"/>
  <c r="AA40" i="126"/>
  <c r="V40" i="126"/>
  <c r="Z48" i="126"/>
  <c r="AA48" i="126"/>
  <c r="V48" i="126"/>
  <c r="W48" i="126"/>
  <c r="T48" i="126"/>
  <c r="U48" i="126"/>
  <c r="T56" i="126"/>
  <c r="U56" i="126"/>
  <c r="Z56" i="126"/>
  <c r="AA56" i="126"/>
  <c r="V56" i="126"/>
  <c r="W56" i="126"/>
  <c r="W64" i="126"/>
  <c r="Y64" i="126"/>
  <c r="Z64" i="126"/>
  <c r="AA64" i="126"/>
  <c r="T64" i="126"/>
  <c r="U64" i="126"/>
  <c r="Z72" i="126"/>
  <c r="AA72" i="126"/>
  <c r="T72" i="126"/>
  <c r="U72" i="126"/>
  <c r="Y72" i="126"/>
  <c r="W72" i="126"/>
  <c r="Z80" i="126"/>
  <c r="AA80" i="126"/>
  <c r="T80" i="126"/>
  <c r="U80" i="126"/>
  <c r="W80" i="126"/>
  <c r="Y80" i="126"/>
  <c r="V46" i="126"/>
  <c r="Y46" i="126"/>
  <c r="U46" i="126"/>
  <c r="AC46" i="126"/>
  <c r="W46" i="126"/>
  <c r="T46" i="126"/>
  <c r="W62" i="126"/>
  <c r="U62" i="126"/>
  <c r="Y62" i="126"/>
  <c r="T62" i="126"/>
  <c r="T78" i="126"/>
  <c r="U78" i="126"/>
  <c r="W88" i="126"/>
  <c r="U88" i="126"/>
  <c r="Y88" i="126"/>
  <c r="Z88" i="126"/>
  <c r="T88" i="126"/>
  <c r="U98" i="126"/>
  <c r="W98" i="126"/>
  <c r="Y98" i="126"/>
  <c r="Y91" i="126"/>
  <c r="W91" i="126"/>
  <c r="U91" i="126"/>
  <c r="U107" i="126"/>
  <c r="W107" i="126"/>
  <c r="Y107" i="126"/>
  <c r="T94" i="126"/>
  <c r="U94" i="126"/>
  <c r="Y94" i="126"/>
  <c r="W94" i="126"/>
  <c r="Y93" i="126"/>
  <c r="U93" i="126"/>
  <c r="AC93" i="126"/>
  <c r="W93" i="126"/>
  <c r="W109" i="126"/>
  <c r="U109" i="126"/>
  <c r="AC109" i="126"/>
  <c r="Y109" i="126"/>
  <c r="AB124" i="126"/>
  <c r="AB125" i="126"/>
  <c r="AC125" i="126"/>
  <c r="AC124" i="126"/>
  <c r="AB123" i="126"/>
  <c r="AB121" i="126"/>
  <c r="AC121" i="126"/>
  <c r="AB120" i="126"/>
  <c r="AC120" i="126"/>
  <c r="AC123" i="126"/>
  <c r="AC122" i="126"/>
  <c r="AB122" i="126"/>
  <c r="AC91" i="150"/>
  <c r="AC90" i="150"/>
  <c r="AC92" i="150"/>
  <c r="AB116" i="126"/>
  <c r="AC100" i="150"/>
  <c r="AB118" i="126"/>
  <c r="AB119" i="126"/>
  <c r="AE109" i="150"/>
  <c r="R100" i="126"/>
  <c r="AA96" i="126"/>
  <c r="R96" i="126"/>
  <c r="R109" i="126"/>
  <c r="AB109" i="126"/>
  <c r="AA109" i="126"/>
  <c r="AE113" i="150"/>
  <c r="AC117" i="126"/>
  <c r="AA103" i="126"/>
  <c r="R103" i="126"/>
  <c r="AA107" i="126"/>
  <c r="R107" i="126"/>
  <c r="AA93" i="126"/>
  <c r="AB93" i="126"/>
  <c r="R93" i="126"/>
  <c r="AA110" i="126"/>
  <c r="R110" i="126"/>
  <c r="AC106" i="150"/>
  <c r="E130" i="126" a="1"/>
  <c r="E130" i="126"/>
  <c r="AE101" i="150"/>
  <c r="AC108" i="150"/>
  <c r="AC118" i="126"/>
  <c r="AB117" i="126"/>
  <c r="AA91" i="126"/>
  <c r="R91" i="126"/>
  <c r="R111" i="126"/>
  <c r="AA111" i="126"/>
  <c r="AA113" i="126"/>
  <c r="R113" i="126"/>
  <c r="AB113" i="126"/>
  <c r="R108" i="126"/>
  <c r="AA98" i="126"/>
  <c r="R98" i="126"/>
  <c r="R94" i="126"/>
  <c r="AA94" i="126"/>
  <c r="AE105" i="150"/>
  <c r="AE97" i="150"/>
  <c r="AC119" i="126"/>
  <c r="AE114" i="150"/>
  <c r="E129" i="126"/>
  <c r="AC107" i="150"/>
  <c r="R92" i="126"/>
  <c r="AA104" i="126"/>
  <c r="R104" i="126"/>
  <c r="AA90" i="126"/>
  <c r="R90" i="126"/>
  <c r="AB105" i="126"/>
  <c r="AA105" i="126"/>
  <c r="R105" i="126"/>
  <c r="AA99" i="126"/>
  <c r="R99" i="126"/>
  <c r="AA101" i="126"/>
  <c r="R101" i="126"/>
  <c r="AB101" i="126"/>
  <c r="AA112" i="126"/>
  <c r="R112" i="126"/>
  <c r="AC98" i="150"/>
  <c r="AC99" i="150"/>
  <c r="R97" i="126"/>
  <c r="AB97" i="126"/>
  <c r="AA97" i="126"/>
  <c r="AA106" i="126"/>
  <c r="R106" i="126"/>
  <c r="AA115" i="126"/>
  <c r="R115" i="126"/>
  <c r="Y115" i="126"/>
  <c r="AB115" i="126"/>
  <c r="W115" i="126"/>
  <c r="U115" i="126"/>
  <c r="AC115" i="126"/>
  <c r="R114" i="126"/>
  <c r="AB114" i="126"/>
  <c r="AA102" i="126"/>
  <c r="R102" i="126"/>
  <c r="AA95" i="126"/>
  <c r="R95" i="126"/>
  <c r="AE93" i="150"/>
  <c r="AE115" i="150"/>
  <c r="AC116" i="126"/>
  <c r="AA88" i="126"/>
  <c r="AA87" i="126"/>
  <c r="AB87" i="126"/>
  <c r="R87" i="126"/>
  <c r="AB86" i="126"/>
  <c r="AA86" i="126"/>
  <c r="R86" i="126"/>
  <c r="AB88" i="126"/>
  <c r="R88" i="126"/>
  <c r="AB89" i="126"/>
  <c r="R89" i="126"/>
  <c r="AA89" i="126"/>
  <c r="X8" i="150"/>
  <c r="H17" i="150"/>
  <c r="E17" i="150"/>
  <c r="Q16" i="150"/>
  <c r="H15" i="150"/>
  <c r="E15" i="150"/>
  <c r="Q17" i="150"/>
  <c r="H16" i="150"/>
  <c r="E16" i="150"/>
  <c r="Q15" i="150"/>
  <c r="Q14" i="150"/>
  <c r="O14" i="150"/>
  <c r="H14" i="150"/>
  <c r="E14" i="150"/>
  <c r="H21" i="150"/>
  <c r="E21" i="150"/>
  <c r="Q20" i="150"/>
  <c r="H19" i="150"/>
  <c r="E19" i="150"/>
  <c r="Q21" i="150"/>
  <c r="H20" i="150"/>
  <c r="E20" i="150"/>
  <c r="Q19" i="150"/>
  <c r="Q18" i="150"/>
  <c r="O18" i="150"/>
  <c r="H18" i="150"/>
  <c r="E18" i="150"/>
  <c r="H25" i="150"/>
  <c r="E25" i="150"/>
  <c r="Q24" i="150"/>
  <c r="H23" i="150"/>
  <c r="E23" i="150"/>
  <c r="Q25" i="150"/>
  <c r="H24" i="150"/>
  <c r="E24" i="150"/>
  <c r="Q23" i="150"/>
  <c r="Q22" i="150"/>
  <c r="O22" i="150"/>
  <c r="H22" i="150"/>
  <c r="E22" i="150"/>
  <c r="H29" i="150"/>
  <c r="E29" i="150"/>
  <c r="Q28" i="150"/>
  <c r="H27" i="150"/>
  <c r="E27" i="150"/>
  <c r="Q29" i="150"/>
  <c r="H28" i="150"/>
  <c r="E28" i="150"/>
  <c r="Q27" i="150"/>
  <c r="Q26" i="150"/>
  <c r="O26" i="150"/>
  <c r="H26" i="150"/>
  <c r="E26" i="150"/>
  <c r="Q33" i="150"/>
  <c r="H32" i="150"/>
  <c r="E32" i="150"/>
  <c r="Q31" i="150"/>
  <c r="H31" i="150"/>
  <c r="E31" i="150"/>
  <c r="H33" i="150"/>
  <c r="E33" i="150"/>
  <c r="Q32" i="150"/>
  <c r="Q30" i="150"/>
  <c r="O30" i="150"/>
  <c r="H30" i="150"/>
  <c r="E30" i="150"/>
  <c r="Q37" i="150"/>
  <c r="H36" i="150"/>
  <c r="E36" i="150"/>
  <c r="Q35" i="150"/>
  <c r="Q34" i="150"/>
  <c r="O34" i="150"/>
  <c r="H34" i="150"/>
  <c r="E34" i="150"/>
  <c r="H37" i="150"/>
  <c r="E37" i="150"/>
  <c r="Q36" i="150"/>
  <c r="H35" i="150"/>
  <c r="E35" i="150"/>
  <c r="Q41" i="150"/>
  <c r="H40" i="150"/>
  <c r="E40" i="150"/>
  <c r="Q39" i="150"/>
  <c r="Q38" i="150"/>
  <c r="O38" i="150"/>
  <c r="H38" i="150"/>
  <c r="E38" i="150"/>
  <c r="H41" i="150"/>
  <c r="E41" i="150"/>
  <c r="Q40" i="150"/>
  <c r="H39" i="150"/>
  <c r="E39" i="150"/>
  <c r="T39" i="150"/>
  <c r="Q45" i="150"/>
  <c r="H44" i="150"/>
  <c r="E44" i="150"/>
  <c r="Q43" i="150"/>
  <c r="Q42" i="150"/>
  <c r="O42" i="150"/>
  <c r="H42" i="150"/>
  <c r="E42" i="150"/>
  <c r="H45" i="150"/>
  <c r="E45" i="150"/>
  <c r="Q44" i="150"/>
  <c r="H43" i="150"/>
  <c r="E43" i="150"/>
  <c r="Q49" i="150"/>
  <c r="H48" i="150"/>
  <c r="E48" i="150"/>
  <c r="Q47" i="150"/>
  <c r="Q46" i="150"/>
  <c r="O46" i="150"/>
  <c r="H46" i="150"/>
  <c r="E46" i="150"/>
  <c r="H49" i="150"/>
  <c r="E49" i="150"/>
  <c r="Q48" i="150"/>
  <c r="H47" i="150"/>
  <c r="E47" i="150"/>
  <c r="T47" i="150"/>
  <c r="Q53" i="150"/>
  <c r="H52" i="150"/>
  <c r="E52" i="150"/>
  <c r="Q51" i="150"/>
  <c r="Q50" i="150"/>
  <c r="O50" i="150"/>
  <c r="H50" i="150"/>
  <c r="E50" i="150"/>
  <c r="H53" i="150"/>
  <c r="E53" i="150"/>
  <c r="Q52" i="150"/>
  <c r="H51" i="150"/>
  <c r="E51" i="150"/>
  <c r="Q57" i="150"/>
  <c r="H56" i="150"/>
  <c r="E56" i="150"/>
  <c r="Q55" i="150"/>
  <c r="Q54" i="150"/>
  <c r="O54" i="150"/>
  <c r="H54" i="150"/>
  <c r="E54" i="150"/>
  <c r="H57" i="150"/>
  <c r="E57" i="150"/>
  <c r="Q56" i="150"/>
  <c r="H55" i="150"/>
  <c r="E55" i="150"/>
  <c r="Q61" i="150"/>
  <c r="H60" i="150"/>
  <c r="E60" i="150"/>
  <c r="Q59" i="150"/>
  <c r="Q58" i="150"/>
  <c r="O58" i="150"/>
  <c r="H58" i="150"/>
  <c r="E58" i="150"/>
  <c r="H61" i="150"/>
  <c r="E61" i="150"/>
  <c r="Q60" i="150"/>
  <c r="H59" i="150"/>
  <c r="E59" i="150"/>
  <c r="Q65" i="150"/>
  <c r="H64" i="150"/>
  <c r="E64" i="150"/>
  <c r="Q63" i="150"/>
  <c r="Q62" i="150"/>
  <c r="O62" i="150"/>
  <c r="H62" i="150"/>
  <c r="E62" i="150"/>
  <c r="H65" i="150"/>
  <c r="E65" i="150"/>
  <c r="T65" i="150"/>
  <c r="Q64" i="150"/>
  <c r="H63" i="150"/>
  <c r="E63" i="150"/>
  <c r="H69" i="150"/>
  <c r="E69" i="150"/>
  <c r="Q68" i="150"/>
  <c r="Q69" i="150"/>
  <c r="Q67" i="150"/>
  <c r="Q66" i="150"/>
  <c r="O66" i="150"/>
  <c r="H66" i="150"/>
  <c r="E66" i="150"/>
  <c r="H68" i="150"/>
  <c r="E68" i="150"/>
  <c r="H67" i="150"/>
  <c r="E67" i="150"/>
  <c r="H73" i="150"/>
  <c r="E73" i="150"/>
  <c r="Q72" i="150"/>
  <c r="H71" i="150"/>
  <c r="E71" i="150"/>
  <c r="Q73" i="150"/>
  <c r="H72" i="150"/>
  <c r="E72" i="150"/>
  <c r="Q71" i="150"/>
  <c r="Q70" i="150"/>
  <c r="O70" i="150"/>
  <c r="H70" i="150"/>
  <c r="E70" i="150"/>
  <c r="H77" i="150"/>
  <c r="E77" i="150"/>
  <c r="Q76" i="150"/>
  <c r="H75" i="150"/>
  <c r="E75" i="150"/>
  <c r="Q77" i="150"/>
  <c r="H76" i="150"/>
  <c r="E76" i="150"/>
  <c r="Q75" i="150"/>
  <c r="Q74" i="150"/>
  <c r="O74" i="150"/>
  <c r="H74" i="150"/>
  <c r="E74" i="150"/>
  <c r="H81" i="150"/>
  <c r="E81" i="150"/>
  <c r="Q80" i="150"/>
  <c r="H79" i="150"/>
  <c r="E79" i="150"/>
  <c r="Q81" i="150"/>
  <c r="H80" i="150"/>
  <c r="E80" i="150"/>
  <c r="Q79" i="150"/>
  <c r="Q78" i="150"/>
  <c r="O78" i="150"/>
  <c r="H78" i="150"/>
  <c r="E78" i="150"/>
  <c r="H85" i="150"/>
  <c r="E85" i="150"/>
  <c r="Q84" i="150"/>
  <c r="H83" i="150"/>
  <c r="E83" i="150"/>
  <c r="Q85" i="150"/>
  <c r="H84" i="150"/>
  <c r="E84" i="150"/>
  <c r="Q83" i="150"/>
  <c r="Q82" i="150"/>
  <c r="O82" i="150"/>
  <c r="H82" i="150"/>
  <c r="E82" i="150"/>
  <c r="H89" i="150"/>
  <c r="E89" i="150"/>
  <c r="Q88" i="150"/>
  <c r="H87" i="150"/>
  <c r="E87" i="150"/>
  <c r="Q89" i="150"/>
  <c r="H88" i="150"/>
  <c r="E88" i="150"/>
  <c r="Q87" i="150"/>
  <c r="Q86" i="150"/>
  <c r="O86" i="150"/>
  <c r="H86" i="150"/>
  <c r="E86" i="150"/>
  <c r="X9" i="126"/>
  <c r="R16" i="126"/>
  <c r="R19" i="126"/>
  <c r="AA19" i="126"/>
  <c r="AB21" i="126"/>
  <c r="R21" i="126"/>
  <c r="AA21" i="126"/>
  <c r="R24" i="126"/>
  <c r="R27" i="126"/>
  <c r="AA27" i="126"/>
  <c r="AB29" i="126"/>
  <c r="R29" i="126"/>
  <c r="AA29" i="126"/>
  <c r="R32" i="126"/>
  <c r="R35" i="126"/>
  <c r="AA35" i="126"/>
  <c r="AB37" i="126"/>
  <c r="R37" i="126"/>
  <c r="AA37" i="126"/>
  <c r="AB45" i="126"/>
  <c r="R45" i="126"/>
  <c r="AA45" i="126"/>
  <c r="AB53" i="126"/>
  <c r="R53" i="126"/>
  <c r="AA53" i="126"/>
  <c r="AB61" i="126"/>
  <c r="R61" i="126"/>
  <c r="AA61" i="126"/>
  <c r="AB69" i="126"/>
  <c r="R69" i="126"/>
  <c r="AA69" i="126"/>
  <c r="AB77" i="126"/>
  <c r="R77" i="126"/>
  <c r="AA77" i="126"/>
  <c r="AB85" i="126"/>
  <c r="R85" i="126"/>
  <c r="AA85" i="126"/>
  <c r="R8" i="126"/>
  <c r="V9" i="126"/>
  <c r="AB14" i="126"/>
  <c r="R14" i="126"/>
  <c r="AA14" i="126"/>
  <c r="AB22" i="126"/>
  <c r="R22" i="126"/>
  <c r="AA22" i="126"/>
  <c r="AB30" i="126"/>
  <c r="R30" i="126"/>
  <c r="AA30" i="126"/>
  <c r="AB38" i="126"/>
  <c r="R38" i="126"/>
  <c r="AA38" i="126"/>
  <c r="R40" i="126"/>
  <c r="R44" i="126"/>
  <c r="R48" i="126"/>
  <c r="R52" i="126"/>
  <c r="R56" i="126"/>
  <c r="R60" i="126"/>
  <c r="R64" i="126"/>
  <c r="R68" i="126"/>
  <c r="R72" i="126"/>
  <c r="R76" i="126"/>
  <c r="R80" i="126"/>
  <c r="AB84" i="126"/>
  <c r="AA84" i="126"/>
  <c r="R84" i="126"/>
  <c r="AB46" i="126"/>
  <c r="R46" i="126"/>
  <c r="AA46" i="126"/>
  <c r="AB54" i="126"/>
  <c r="R54" i="126"/>
  <c r="AA54" i="126"/>
  <c r="R62" i="126"/>
  <c r="AA62" i="126"/>
  <c r="AB70" i="126"/>
  <c r="R70" i="126"/>
  <c r="AA70" i="126"/>
  <c r="R78" i="126"/>
  <c r="R15" i="126"/>
  <c r="AA15" i="126"/>
  <c r="AB17" i="126"/>
  <c r="R17" i="126"/>
  <c r="AA17" i="126"/>
  <c r="R20" i="126"/>
  <c r="R23" i="126"/>
  <c r="AA23" i="126"/>
  <c r="AB25" i="126"/>
  <c r="R25" i="126"/>
  <c r="AA25" i="126"/>
  <c r="R28" i="126"/>
  <c r="R31" i="126"/>
  <c r="AA31" i="126"/>
  <c r="AB33" i="126"/>
  <c r="R33" i="126"/>
  <c r="AA33" i="126"/>
  <c r="R36" i="126"/>
  <c r="AB41" i="126"/>
  <c r="R41" i="126"/>
  <c r="AA41" i="126"/>
  <c r="AB49" i="126"/>
  <c r="R49" i="126"/>
  <c r="AA49" i="126"/>
  <c r="AB57" i="126"/>
  <c r="R57" i="126"/>
  <c r="AA57" i="126"/>
  <c r="AB65" i="126"/>
  <c r="R65" i="126"/>
  <c r="AA65" i="126"/>
  <c r="AB73" i="126"/>
  <c r="R73" i="126"/>
  <c r="AA73" i="126"/>
  <c r="AB81" i="126"/>
  <c r="R81" i="126"/>
  <c r="AA81" i="126"/>
  <c r="X12" i="126"/>
  <c r="AB18" i="126"/>
  <c r="R18" i="126"/>
  <c r="AA18" i="126"/>
  <c r="AB26" i="126"/>
  <c r="R26" i="126"/>
  <c r="AA26" i="126"/>
  <c r="AB34" i="126"/>
  <c r="R34" i="126"/>
  <c r="AA34" i="126"/>
  <c r="R39" i="126"/>
  <c r="AA39" i="126"/>
  <c r="R43" i="126"/>
  <c r="AA43" i="126"/>
  <c r="R47" i="126"/>
  <c r="AA47" i="126"/>
  <c r="R51" i="126"/>
  <c r="AA51" i="126"/>
  <c r="R55" i="126"/>
  <c r="AA55" i="126"/>
  <c r="R59" i="126"/>
  <c r="AA59" i="126"/>
  <c r="R63" i="126"/>
  <c r="AA63" i="126"/>
  <c r="R67" i="126"/>
  <c r="AA67" i="126"/>
  <c r="R71" i="126"/>
  <c r="AA71" i="126"/>
  <c r="R75" i="126"/>
  <c r="AA75" i="126"/>
  <c r="R79" i="126"/>
  <c r="AA79" i="126"/>
  <c r="AB83" i="126"/>
  <c r="R83" i="126"/>
  <c r="AA83" i="126"/>
  <c r="AB42" i="126"/>
  <c r="R42" i="126"/>
  <c r="AA42" i="126"/>
  <c r="R50" i="126"/>
  <c r="AA50" i="126"/>
  <c r="R58" i="126"/>
  <c r="AA58" i="126"/>
  <c r="AB66" i="126"/>
  <c r="R66" i="126"/>
  <c r="AA66" i="126"/>
  <c r="AB74" i="126"/>
  <c r="R74" i="126"/>
  <c r="AA74" i="126"/>
  <c r="AB82" i="126"/>
  <c r="R82" i="126"/>
  <c r="AA82" i="126"/>
  <c r="AD119" i="126"/>
  <c r="X67" i="126"/>
  <c r="AD67" i="126"/>
  <c r="AD34" i="126"/>
  <c r="AE34" i="126"/>
  <c r="X54" i="126"/>
  <c r="AD54" i="126"/>
  <c r="AE54" i="126"/>
  <c r="AD74" i="126"/>
  <c r="AE74" i="126"/>
  <c r="AD50" i="126"/>
  <c r="AE50" i="126"/>
  <c r="X55" i="126"/>
  <c r="X47" i="126"/>
  <c r="Y47" i="126"/>
  <c r="AB47" i="126"/>
  <c r="X39" i="126"/>
  <c r="AD18" i="126"/>
  <c r="AE18" i="126"/>
  <c r="AD81" i="126"/>
  <c r="AE81" i="126"/>
  <c r="X49" i="126"/>
  <c r="AE49" i="126"/>
  <c r="AD49" i="126"/>
  <c r="X33" i="126"/>
  <c r="AE33" i="126"/>
  <c r="AD33" i="126"/>
  <c r="AD62" i="126"/>
  <c r="AE62" i="126"/>
  <c r="AD85" i="126"/>
  <c r="AE85" i="126"/>
  <c r="AE53" i="126"/>
  <c r="AD53" i="126"/>
  <c r="AE21" i="126"/>
  <c r="AD21" i="126"/>
  <c r="AD95" i="126"/>
  <c r="AD97" i="126"/>
  <c r="AE97" i="126"/>
  <c r="AD93" i="126"/>
  <c r="AE93" i="126"/>
  <c r="AD82" i="126"/>
  <c r="AE82" i="126"/>
  <c r="AD26" i="126"/>
  <c r="AE26" i="126"/>
  <c r="X57" i="126"/>
  <c r="AE57" i="126"/>
  <c r="AD57" i="126"/>
  <c r="AD70" i="126"/>
  <c r="AE70" i="126"/>
  <c r="X46" i="126"/>
  <c r="AD46" i="126"/>
  <c r="AE46" i="126"/>
  <c r="X68" i="126"/>
  <c r="X44" i="126"/>
  <c r="X30" i="126"/>
  <c r="AD30" i="126"/>
  <c r="AE30" i="126"/>
  <c r="AE61" i="126"/>
  <c r="AD61" i="126"/>
  <c r="AE29" i="126"/>
  <c r="AD29" i="126"/>
  <c r="AD89" i="126"/>
  <c r="AE89" i="126"/>
  <c r="AD87" i="126"/>
  <c r="AE87" i="126"/>
  <c r="AD114" i="126"/>
  <c r="AE114" i="126"/>
  <c r="AD8" i="126"/>
  <c r="AD9" i="126"/>
  <c r="AD10" i="126"/>
  <c r="AD11" i="126"/>
  <c r="AD12" i="126"/>
  <c r="AD13" i="126"/>
  <c r="AD14" i="126"/>
  <c r="AD15" i="126"/>
  <c r="AD16" i="126"/>
  <c r="AD17" i="126"/>
  <c r="AD19" i="126"/>
  <c r="AD20" i="126"/>
  <c r="AD22" i="126"/>
  <c r="AD23" i="126"/>
  <c r="AD24" i="126"/>
  <c r="AD25" i="126"/>
  <c r="AD27" i="126"/>
  <c r="AD28" i="126"/>
  <c r="AD31" i="126"/>
  <c r="AD32" i="126"/>
  <c r="AD35" i="126"/>
  <c r="AD36" i="126"/>
  <c r="AD37" i="126"/>
  <c r="AD38" i="126"/>
  <c r="AD39" i="126"/>
  <c r="AD40" i="126"/>
  <c r="AD41" i="126"/>
  <c r="AD42" i="126"/>
  <c r="AD43" i="126"/>
  <c r="AD44" i="126"/>
  <c r="AD45" i="126"/>
  <c r="AD47" i="126"/>
  <c r="AD48" i="126"/>
  <c r="AD51" i="126"/>
  <c r="AD52" i="126"/>
  <c r="AD55" i="126"/>
  <c r="AD56" i="126"/>
  <c r="AD58" i="126"/>
  <c r="AD59" i="126"/>
  <c r="AD60" i="126"/>
  <c r="AD63" i="126"/>
  <c r="AD64" i="126"/>
  <c r="AD65" i="126"/>
  <c r="AD66" i="126"/>
  <c r="AD68" i="126"/>
  <c r="AD69" i="126"/>
  <c r="AD71" i="126"/>
  <c r="AD72" i="126"/>
  <c r="AD73" i="126"/>
  <c r="AD75" i="126"/>
  <c r="AD76" i="126"/>
  <c r="AD77" i="126"/>
  <c r="AD78" i="126"/>
  <c r="AD79" i="126"/>
  <c r="AD80" i="126"/>
  <c r="AD83" i="126"/>
  <c r="AD84" i="126"/>
  <c r="AD86" i="126"/>
  <c r="AD88" i="126"/>
  <c r="AD90" i="126"/>
  <c r="AD91" i="126"/>
  <c r="AD92" i="126"/>
  <c r="AD94" i="126"/>
  <c r="AD96" i="126"/>
  <c r="AD98" i="126"/>
  <c r="AD99" i="126"/>
  <c r="AD100" i="126"/>
  <c r="AD101" i="126"/>
  <c r="AD102" i="126"/>
  <c r="AD103" i="126"/>
  <c r="AD127" i="126"/>
  <c r="AD120" i="126"/>
  <c r="AD122" i="126"/>
  <c r="AD121" i="126"/>
  <c r="AE58" i="126"/>
  <c r="X42" i="126"/>
  <c r="AE42" i="126"/>
  <c r="X43" i="126"/>
  <c r="AE65" i="126"/>
  <c r="AE17" i="126"/>
  <c r="X38" i="126"/>
  <c r="AE38" i="126"/>
  <c r="X69" i="126"/>
  <c r="AE69" i="126"/>
  <c r="AE37" i="126"/>
  <c r="X32" i="126"/>
  <c r="AE86" i="126"/>
  <c r="AE115" i="126"/>
  <c r="AD115" i="126"/>
  <c r="AD113" i="126"/>
  <c r="AE113" i="126"/>
  <c r="AD110" i="126"/>
  <c r="AD123" i="126"/>
  <c r="X66" i="126"/>
  <c r="AE66" i="126"/>
  <c r="AE73" i="126"/>
  <c r="X41" i="126"/>
  <c r="AE41" i="126"/>
  <c r="X31" i="126"/>
  <c r="AE25" i="126"/>
  <c r="X56" i="126"/>
  <c r="Y56" i="126"/>
  <c r="AB56" i="126"/>
  <c r="X48" i="126"/>
  <c r="Y48" i="126"/>
  <c r="AB48" i="126"/>
  <c r="X40" i="126"/>
  <c r="AE14" i="126"/>
  <c r="AE77" i="126"/>
  <c r="X45" i="126"/>
  <c r="AE45" i="126"/>
  <c r="AE88" i="126"/>
  <c r="AE101" i="126"/>
  <c r="AD105" i="126"/>
  <c r="AE105" i="126"/>
  <c r="AD109" i="126"/>
  <c r="AE109" i="126"/>
  <c r="AD126" i="126"/>
  <c r="AD124" i="126"/>
  <c r="AD118" i="126"/>
  <c r="AD125" i="126"/>
  <c r="AC71" i="126"/>
  <c r="AB71" i="126"/>
  <c r="AC72" i="126"/>
  <c r="AB72" i="126"/>
  <c r="Y55" i="126"/>
  <c r="AB55" i="126"/>
  <c r="Y85" i="150"/>
  <c r="U85" i="150"/>
  <c r="AC85" i="150"/>
  <c r="W85" i="150"/>
  <c r="T85" i="150"/>
  <c r="Y87" i="150"/>
  <c r="U87" i="150"/>
  <c r="AC87" i="150"/>
  <c r="W87" i="150"/>
  <c r="T87" i="150"/>
  <c r="T83" i="150"/>
  <c r="W83" i="150"/>
  <c r="Y83" i="150"/>
  <c r="U83" i="150"/>
  <c r="AC83" i="150"/>
  <c r="W79" i="150"/>
  <c r="T79" i="150"/>
  <c r="U79" i="150"/>
  <c r="AC79" i="150"/>
  <c r="Y79" i="150"/>
  <c r="Y75" i="150"/>
  <c r="U75" i="150"/>
  <c r="AC75" i="150"/>
  <c r="W75" i="150"/>
  <c r="T75" i="150"/>
  <c r="T71" i="150"/>
  <c r="W71" i="150"/>
  <c r="Y71" i="150"/>
  <c r="U71" i="150"/>
  <c r="AC71" i="150"/>
  <c r="Y68" i="150"/>
  <c r="U68" i="150"/>
  <c r="AC68" i="150"/>
  <c r="W68" i="150"/>
  <c r="V68" i="150"/>
  <c r="T68" i="150"/>
  <c r="Z68" i="150"/>
  <c r="Y27" i="150"/>
  <c r="W27" i="150"/>
  <c r="T27" i="150"/>
  <c r="U27" i="150"/>
  <c r="T23" i="150"/>
  <c r="U23" i="150"/>
  <c r="W23" i="150"/>
  <c r="Y23" i="150"/>
  <c r="Y19" i="150"/>
  <c r="T19" i="150"/>
  <c r="U19" i="150"/>
  <c r="W19" i="150"/>
  <c r="T15" i="150"/>
  <c r="W15" i="150"/>
  <c r="U15" i="150"/>
  <c r="AC15" i="150"/>
  <c r="Y15" i="150"/>
  <c r="Z84" i="150"/>
  <c r="T84" i="150"/>
  <c r="U84" i="150"/>
  <c r="AC84" i="150"/>
  <c r="Y84" i="150"/>
  <c r="W84" i="150"/>
  <c r="Y66" i="150"/>
  <c r="U66" i="150"/>
  <c r="AC66" i="150"/>
  <c r="W66" i="150"/>
  <c r="T66" i="150"/>
  <c r="V66" i="150"/>
  <c r="Y65" i="150"/>
  <c r="W65" i="150"/>
  <c r="U65" i="150"/>
  <c r="W64" i="150"/>
  <c r="Z64" i="150"/>
  <c r="AA64" i="150"/>
  <c r="T64" i="150"/>
  <c r="U64" i="150"/>
  <c r="Y64" i="150"/>
  <c r="W61" i="150"/>
  <c r="T61" i="150"/>
  <c r="Y61" i="150"/>
  <c r="U61" i="150"/>
  <c r="AC61" i="150"/>
  <c r="Y60" i="150"/>
  <c r="W60" i="150"/>
  <c r="T60" i="150"/>
  <c r="U60" i="150"/>
  <c r="Z60" i="150"/>
  <c r="AA60" i="150"/>
  <c r="Y57" i="150"/>
  <c r="U57" i="150"/>
  <c r="AC57" i="150"/>
  <c r="W57" i="150"/>
  <c r="T57" i="150"/>
  <c r="V57" i="150"/>
  <c r="T56" i="150"/>
  <c r="U56" i="150"/>
  <c r="Z56" i="150"/>
  <c r="AA56" i="150"/>
  <c r="V56" i="150"/>
  <c r="Y56" i="150"/>
  <c r="W56" i="150"/>
  <c r="T53" i="150"/>
  <c r="W53" i="150"/>
  <c r="Y53" i="150"/>
  <c r="U53" i="150"/>
  <c r="AC53" i="150"/>
  <c r="Y52" i="150"/>
  <c r="Z52" i="150"/>
  <c r="AA52" i="150"/>
  <c r="W52" i="150"/>
  <c r="T52" i="150"/>
  <c r="U52" i="150"/>
  <c r="W49" i="150"/>
  <c r="Y49" i="150"/>
  <c r="U49" i="150"/>
  <c r="AC49" i="150"/>
  <c r="V49" i="150"/>
  <c r="T49" i="150"/>
  <c r="Z48" i="150"/>
  <c r="AA48" i="150"/>
  <c r="V48" i="150"/>
  <c r="T48" i="150"/>
  <c r="U48" i="150"/>
  <c r="Y48" i="150"/>
  <c r="W48" i="150"/>
  <c r="T45" i="150"/>
  <c r="V45" i="150"/>
  <c r="W45" i="150"/>
  <c r="U45" i="150"/>
  <c r="AC45" i="150"/>
  <c r="Y45" i="150"/>
  <c r="W44" i="150"/>
  <c r="Y44" i="150"/>
  <c r="U44" i="150"/>
  <c r="AC44" i="150"/>
  <c r="V44" i="150"/>
  <c r="T44" i="150"/>
  <c r="Z44" i="150"/>
  <c r="Y41" i="150"/>
  <c r="U41" i="150"/>
  <c r="AC41" i="150"/>
  <c r="W41" i="150"/>
  <c r="V41" i="150"/>
  <c r="T41" i="150"/>
  <c r="T40" i="150"/>
  <c r="U40" i="150"/>
  <c r="Z40" i="150"/>
  <c r="AA40" i="150"/>
  <c r="V40" i="150"/>
  <c r="W40" i="150"/>
  <c r="T37" i="150"/>
  <c r="W37" i="150"/>
  <c r="Y37" i="150"/>
  <c r="U37" i="150"/>
  <c r="AC37" i="150"/>
  <c r="Y36" i="150"/>
  <c r="T36" i="150"/>
  <c r="U36" i="150"/>
  <c r="Z36" i="150"/>
  <c r="AA36" i="150"/>
  <c r="W36" i="150"/>
  <c r="Z32" i="150"/>
  <c r="AA32" i="150"/>
  <c r="V32" i="150"/>
  <c r="T32" i="150"/>
  <c r="U32" i="150"/>
  <c r="Y32" i="150"/>
  <c r="W32" i="150"/>
  <c r="Y88" i="150"/>
  <c r="T88" i="150"/>
  <c r="W88" i="150"/>
  <c r="Z88" i="150"/>
  <c r="U88" i="150"/>
  <c r="AC88" i="150"/>
  <c r="W80" i="150"/>
  <c r="Z80" i="150"/>
  <c r="T80" i="150"/>
  <c r="Y80" i="150"/>
  <c r="U80" i="150"/>
  <c r="AC80" i="150"/>
  <c r="T81" i="150"/>
  <c r="W81" i="150"/>
  <c r="U81" i="150"/>
  <c r="AC81" i="150"/>
  <c r="Y81" i="150"/>
  <c r="Y76" i="150"/>
  <c r="U76" i="150"/>
  <c r="AC76" i="150"/>
  <c r="Z76" i="150"/>
  <c r="W76" i="150"/>
  <c r="T76" i="150"/>
  <c r="W77" i="150"/>
  <c r="T77" i="150"/>
  <c r="U77" i="150"/>
  <c r="AC77" i="150"/>
  <c r="Y77" i="150"/>
  <c r="Z72" i="150"/>
  <c r="T72" i="150"/>
  <c r="W72" i="150"/>
  <c r="Y72" i="150"/>
  <c r="U72" i="150"/>
  <c r="AC72" i="150"/>
  <c r="Y73" i="150"/>
  <c r="U73" i="150"/>
  <c r="AC73" i="150"/>
  <c r="W73" i="150"/>
  <c r="T73" i="150"/>
  <c r="V69" i="150"/>
  <c r="T69" i="150"/>
  <c r="Y69" i="150"/>
  <c r="W69" i="150"/>
  <c r="U69" i="150"/>
  <c r="AC69" i="150"/>
  <c r="W62" i="150"/>
  <c r="T62" i="150"/>
  <c r="U62" i="150"/>
  <c r="AC62" i="150"/>
  <c r="Y62" i="150"/>
  <c r="Y58" i="150"/>
  <c r="U58" i="150"/>
  <c r="AC58" i="150"/>
  <c r="W58" i="150"/>
  <c r="T58" i="150"/>
  <c r="T54" i="150"/>
  <c r="V54" i="150"/>
  <c r="W54" i="150"/>
  <c r="U54" i="150"/>
  <c r="AC54" i="150"/>
  <c r="Y54" i="150"/>
  <c r="U50" i="150"/>
  <c r="AC50" i="150"/>
  <c r="Y50" i="150"/>
  <c r="W50" i="150"/>
  <c r="T50" i="150"/>
  <c r="V46" i="150"/>
  <c r="T46" i="150"/>
  <c r="Y46" i="150"/>
  <c r="W46" i="150"/>
  <c r="U46" i="150"/>
  <c r="AC46" i="150"/>
  <c r="W42" i="150"/>
  <c r="Y42" i="150"/>
  <c r="U42" i="150"/>
  <c r="AC42" i="150"/>
  <c r="V42" i="150"/>
  <c r="T42" i="150"/>
  <c r="T38" i="150"/>
  <c r="V38" i="150"/>
  <c r="Y38" i="150"/>
  <c r="W38" i="150"/>
  <c r="U38" i="150"/>
  <c r="AC38" i="150"/>
  <c r="U34" i="150"/>
  <c r="AC34" i="150"/>
  <c r="Y34" i="150"/>
  <c r="T34" i="150"/>
  <c r="W34" i="150"/>
  <c r="W33" i="150"/>
  <c r="Y33" i="150"/>
  <c r="U33" i="150"/>
  <c r="AC33" i="150"/>
  <c r="V33" i="150"/>
  <c r="T33" i="150"/>
  <c r="Y28" i="150"/>
  <c r="W28" i="150"/>
  <c r="T28" i="150"/>
  <c r="U28" i="150"/>
  <c r="Z28" i="150"/>
  <c r="AA28" i="150"/>
  <c r="W29" i="150"/>
  <c r="T29" i="150"/>
  <c r="Y29" i="150"/>
  <c r="U29" i="150"/>
  <c r="AC29" i="150"/>
  <c r="Z24" i="150"/>
  <c r="AA24" i="150"/>
  <c r="T24" i="150"/>
  <c r="U24" i="150"/>
  <c r="W24" i="150"/>
  <c r="Y24" i="150"/>
  <c r="Y25" i="150"/>
  <c r="U25" i="150"/>
  <c r="AC25" i="150"/>
  <c r="W25" i="150"/>
  <c r="T25" i="150"/>
  <c r="Y20" i="150"/>
  <c r="Z20" i="150"/>
  <c r="AA20" i="150"/>
  <c r="W20" i="150"/>
  <c r="T20" i="150"/>
  <c r="U20" i="150"/>
  <c r="T21" i="150"/>
  <c r="W21" i="150"/>
  <c r="Y21" i="150"/>
  <c r="U21" i="150"/>
  <c r="AC21" i="150"/>
  <c r="W16" i="150"/>
  <c r="Z16" i="150"/>
  <c r="T16" i="150"/>
  <c r="Y16" i="150"/>
  <c r="U16" i="150"/>
  <c r="AC16" i="150"/>
  <c r="U17" i="150"/>
  <c r="AC17" i="150"/>
  <c r="Y17" i="150"/>
  <c r="T17" i="150"/>
  <c r="W17" i="150"/>
  <c r="W89" i="150"/>
  <c r="T89" i="150"/>
  <c r="Y89" i="150"/>
  <c r="U89" i="150"/>
  <c r="AC89" i="150"/>
  <c r="Y86" i="150"/>
  <c r="W86" i="150"/>
  <c r="T86" i="150"/>
  <c r="U86" i="150"/>
  <c r="AC86" i="150"/>
  <c r="T82" i="150"/>
  <c r="Y82" i="150"/>
  <c r="U82" i="150"/>
  <c r="AC82" i="150"/>
  <c r="W82" i="150"/>
  <c r="W78" i="150"/>
  <c r="T78" i="150"/>
  <c r="Y78" i="150"/>
  <c r="U78" i="150"/>
  <c r="AC78" i="150"/>
  <c r="Y74" i="150"/>
  <c r="U74" i="150"/>
  <c r="AC74" i="150"/>
  <c r="W74" i="150"/>
  <c r="T74" i="150"/>
  <c r="T70" i="150"/>
  <c r="W70" i="150"/>
  <c r="Y70" i="150"/>
  <c r="U70" i="150"/>
  <c r="AC70" i="150"/>
  <c r="W67" i="150"/>
  <c r="Y67" i="150"/>
  <c r="U67" i="150"/>
  <c r="AC67" i="150"/>
  <c r="V67" i="150"/>
  <c r="T67" i="150"/>
  <c r="W63" i="150"/>
  <c r="T63" i="150"/>
  <c r="U63" i="150"/>
  <c r="Y63" i="150"/>
  <c r="Y59" i="150"/>
  <c r="W59" i="150"/>
  <c r="T59" i="150"/>
  <c r="U59" i="150"/>
  <c r="V55" i="150"/>
  <c r="T55" i="150"/>
  <c r="U55" i="150"/>
  <c r="Y55" i="150"/>
  <c r="W55" i="150"/>
  <c r="Y51" i="150"/>
  <c r="T51" i="150"/>
  <c r="U51" i="150"/>
  <c r="W51" i="150"/>
  <c r="V47" i="150"/>
  <c r="Y47" i="150"/>
  <c r="W47" i="150"/>
  <c r="U47" i="150"/>
  <c r="Y43" i="150"/>
  <c r="U43" i="150"/>
  <c r="AC43" i="150"/>
  <c r="W43" i="150"/>
  <c r="T43" i="150"/>
  <c r="V43" i="150"/>
  <c r="V39" i="150"/>
  <c r="W39" i="150"/>
  <c r="U39" i="150"/>
  <c r="Y35" i="150"/>
  <c r="W35" i="150"/>
  <c r="T35" i="150"/>
  <c r="U35" i="150"/>
  <c r="V30" i="150"/>
  <c r="T30" i="150"/>
  <c r="U30" i="150"/>
  <c r="AC30" i="150"/>
  <c r="Y30" i="150"/>
  <c r="W30" i="150"/>
  <c r="T31" i="150"/>
  <c r="U31" i="150"/>
  <c r="V31" i="150"/>
  <c r="W31" i="150"/>
  <c r="Y31" i="150"/>
  <c r="Y26" i="150"/>
  <c r="U26" i="150"/>
  <c r="AC26" i="150"/>
  <c r="W26" i="150"/>
  <c r="T26" i="150"/>
  <c r="T22" i="150"/>
  <c r="W22" i="150"/>
  <c r="Y22" i="150"/>
  <c r="U22" i="150"/>
  <c r="AC22" i="150"/>
  <c r="U18" i="150"/>
  <c r="AC18" i="150"/>
  <c r="Y18" i="150"/>
  <c r="W18" i="150"/>
  <c r="T18" i="150"/>
  <c r="T14" i="150"/>
  <c r="U14" i="150"/>
  <c r="AC14" i="150"/>
  <c r="Y14" i="150"/>
  <c r="W14" i="150"/>
  <c r="AB112" i="126"/>
  <c r="AB95" i="126"/>
  <c r="AB111" i="126"/>
  <c r="AC112" i="126"/>
  <c r="AB96" i="126"/>
  <c r="AC110" i="126"/>
  <c r="AC102" i="126"/>
  <c r="AC111" i="126"/>
  <c r="AB110" i="126"/>
  <c r="AB102" i="126"/>
  <c r="AB103" i="126"/>
  <c r="AB104" i="126"/>
  <c r="AC104" i="126"/>
  <c r="AC94" i="126"/>
  <c r="AB94" i="126"/>
  <c r="AC103" i="126"/>
  <c r="AC95" i="126"/>
  <c r="AC96" i="126"/>
  <c r="AC68" i="126"/>
  <c r="AB68" i="126"/>
  <c r="AC67" i="126"/>
  <c r="AB67" i="126"/>
  <c r="AB16" i="126"/>
  <c r="AC15" i="126"/>
  <c r="AB15" i="126"/>
  <c r="AC16" i="126"/>
  <c r="AB108" i="126"/>
  <c r="AB107" i="126"/>
  <c r="AB106" i="126"/>
  <c r="AB98" i="126"/>
  <c r="AB100" i="126"/>
  <c r="AB99" i="126"/>
  <c r="AB90" i="126"/>
  <c r="AB92" i="126"/>
  <c r="AB91" i="126"/>
  <c r="AC108" i="126"/>
  <c r="AC92" i="126"/>
  <c r="AC88" i="126"/>
  <c r="AC86" i="126"/>
  <c r="AC90" i="126"/>
  <c r="AC91" i="126"/>
  <c r="AC87" i="126"/>
  <c r="E132" i="126"/>
  <c r="AC100" i="126"/>
  <c r="E130" i="150" a="1"/>
  <c r="E130" i="150"/>
  <c r="E132" i="150"/>
  <c r="AC99" i="126"/>
  <c r="AC98" i="126"/>
  <c r="AC107" i="126"/>
  <c r="AC106" i="126"/>
  <c r="AC63" i="126"/>
  <c r="AB62" i="126"/>
  <c r="AB44" i="126"/>
  <c r="AC40" i="126"/>
  <c r="AB19" i="126"/>
  <c r="AB31" i="126"/>
  <c r="AC20" i="126"/>
  <c r="AB39" i="126"/>
  <c r="AC52" i="126"/>
  <c r="AC50" i="126"/>
  <c r="AC51" i="126"/>
  <c r="AB43" i="126"/>
  <c r="AC64" i="126"/>
  <c r="AC32" i="126"/>
  <c r="AB59" i="126"/>
  <c r="AC59" i="126"/>
  <c r="AB58" i="126"/>
  <c r="AC58" i="126"/>
  <c r="AC60" i="126"/>
  <c r="AB60" i="126"/>
  <c r="AC35" i="126"/>
  <c r="AB36" i="126"/>
  <c r="AB35" i="126"/>
  <c r="AC36" i="126"/>
  <c r="AA88" i="150"/>
  <c r="AB88" i="150"/>
  <c r="AB84" i="150"/>
  <c r="AA84" i="150"/>
  <c r="AB80" i="150"/>
  <c r="AA80" i="150"/>
  <c r="AB76" i="150"/>
  <c r="AA76" i="150"/>
  <c r="AB77" i="150"/>
  <c r="AA77" i="150"/>
  <c r="AA72" i="150"/>
  <c r="AB72" i="150"/>
  <c r="AA73" i="150"/>
  <c r="AB73" i="150"/>
  <c r="AB69" i="150"/>
  <c r="AA69" i="150"/>
  <c r="AA62" i="150"/>
  <c r="AB62" i="150"/>
  <c r="AA58" i="150"/>
  <c r="AB58" i="150"/>
  <c r="AB54" i="150"/>
  <c r="AA54" i="150"/>
  <c r="AA50" i="150"/>
  <c r="AB50" i="150"/>
  <c r="AB46" i="150"/>
  <c r="AA46" i="150"/>
  <c r="AA42" i="150"/>
  <c r="AB42" i="150"/>
  <c r="AB38" i="150"/>
  <c r="AA38" i="150"/>
  <c r="AB34" i="150"/>
  <c r="AA34" i="150"/>
  <c r="AB33" i="150"/>
  <c r="AA33" i="150"/>
  <c r="AB29" i="150"/>
  <c r="AA29" i="150"/>
  <c r="AA25" i="150"/>
  <c r="AB25" i="150"/>
  <c r="AB17" i="150"/>
  <c r="AA17" i="150"/>
  <c r="AB82" i="150"/>
  <c r="AA82" i="150"/>
  <c r="AA74" i="150"/>
  <c r="AB74" i="150"/>
  <c r="AA67" i="150"/>
  <c r="AB67" i="150"/>
  <c r="AA59" i="150"/>
  <c r="AA51" i="150"/>
  <c r="AA43" i="150"/>
  <c r="AB43" i="150"/>
  <c r="AA39" i="150"/>
  <c r="AA31" i="150"/>
  <c r="AB22" i="150"/>
  <c r="AA22" i="150"/>
  <c r="AB14" i="150"/>
  <c r="AA14" i="150"/>
  <c r="AB87" i="150"/>
  <c r="AA87" i="150"/>
  <c r="AA83" i="150"/>
  <c r="AB83" i="150"/>
  <c r="AB79" i="150"/>
  <c r="AA79" i="150"/>
  <c r="AA75" i="150"/>
  <c r="AB75" i="150"/>
  <c r="AB71" i="150"/>
  <c r="AA71" i="150"/>
  <c r="AB68" i="150"/>
  <c r="AA68" i="150"/>
  <c r="AA27" i="150"/>
  <c r="AA23" i="150"/>
  <c r="AA19" i="150"/>
  <c r="AB15" i="150"/>
  <c r="AA15" i="150"/>
  <c r="AA89" i="150"/>
  <c r="AB89" i="150"/>
  <c r="AB85" i="150"/>
  <c r="AA85" i="150"/>
  <c r="AB81" i="150"/>
  <c r="AA81" i="150"/>
  <c r="AB21" i="150"/>
  <c r="AA21" i="150"/>
  <c r="AB16" i="150"/>
  <c r="AA16" i="150"/>
  <c r="AB86" i="150"/>
  <c r="AA86" i="150"/>
  <c r="AB78" i="150"/>
  <c r="AA78" i="150"/>
  <c r="AB70" i="150"/>
  <c r="AA70" i="150"/>
  <c r="AA63" i="150"/>
  <c r="AA55" i="150"/>
  <c r="AA47" i="150"/>
  <c r="AA35" i="150"/>
  <c r="AB30" i="150"/>
  <c r="AA30" i="150"/>
  <c r="AA26" i="150"/>
  <c r="AB26" i="150"/>
  <c r="AB18" i="150"/>
  <c r="AA18" i="150"/>
  <c r="AA66" i="150"/>
  <c r="AB66" i="150"/>
  <c r="AA65" i="150"/>
  <c r="AB61" i="150"/>
  <c r="AA61" i="150"/>
  <c r="AA57" i="150"/>
  <c r="AB57" i="150"/>
  <c r="AB53" i="150"/>
  <c r="AA53" i="150"/>
  <c r="AB49" i="150"/>
  <c r="AA49" i="150"/>
  <c r="AB45" i="150"/>
  <c r="AA45" i="150"/>
  <c r="AB44" i="150"/>
  <c r="AA44" i="150"/>
  <c r="AA41" i="150"/>
  <c r="AB41" i="150"/>
  <c r="AB37" i="150"/>
  <c r="AA37" i="150"/>
  <c r="R86" i="150"/>
  <c r="R82" i="150"/>
  <c r="R78" i="150"/>
  <c r="R74" i="150"/>
  <c r="R70" i="150"/>
  <c r="R67" i="150"/>
  <c r="X67" i="150"/>
  <c r="R66" i="150"/>
  <c r="X66" i="150"/>
  <c r="R63" i="150"/>
  <c r="R65" i="150"/>
  <c r="R64" i="150"/>
  <c r="R59" i="150"/>
  <c r="R61" i="150"/>
  <c r="R60" i="150"/>
  <c r="R55" i="150"/>
  <c r="X55" i="150"/>
  <c r="R57" i="150"/>
  <c r="X57" i="150"/>
  <c r="R56" i="150"/>
  <c r="X56" i="150"/>
  <c r="R51" i="150"/>
  <c r="R53" i="150"/>
  <c r="R52" i="150"/>
  <c r="R47" i="150"/>
  <c r="X47" i="150"/>
  <c r="R49" i="150"/>
  <c r="X49" i="150"/>
  <c r="R48" i="150"/>
  <c r="X48" i="150"/>
  <c r="R43" i="150"/>
  <c r="X43" i="150"/>
  <c r="R45" i="150"/>
  <c r="X45" i="150"/>
  <c r="R44" i="150"/>
  <c r="X44" i="150"/>
  <c r="R39" i="150"/>
  <c r="X39" i="150"/>
  <c r="R41" i="150"/>
  <c r="X41" i="150"/>
  <c r="R40" i="150"/>
  <c r="X40" i="150"/>
  <c r="R35" i="150"/>
  <c r="R37" i="150"/>
  <c r="R36" i="150"/>
  <c r="R30" i="150"/>
  <c r="X30" i="150"/>
  <c r="R31" i="150"/>
  <c r="X31" i="150"/>
  <c r="R32" i="150"/>
  <c r="X32" i="150"/>
  <c r="R26" i="150"/>
  <c r="R22" i="150"/>
  <c r="R18" i="150"/>
  <c r="R14" i="150"/>
  <c r="R88" i="150"/>
  <c r="R87" i="150"/>
  <c r="R89" i="150"/>
  <c r="R84" i="150"/>
  <c r="R83" i="150"/>
  <c r="R85" i="150"/>
  <c r="R80" i="150"/>
  <c r="R79" i="150"/>
  <c r="R81" i="150"/>
  <c r="R76" i="150"/>
  <c r="R75" i="150"/>
  <c r="R77" i="150"/>
  <c r="R72" i="150"/>
  <c r="R71" i="150"/>
  <c r="R73" i="150"/>
  <c r="R68" i="150"/>
  <c r="X68" i="150"/>
  <c r="R69" i="150"/>
  <c r="X69" i="150"/>
  <c r="R62" i="150"/>
  <c r="R58" i="150"/>
  <c r="R54" i="150"/>
  <c r="X54" i="150"/>
  <c r="R50" i="150"/>
  <c r="R46" i="150"/>
  <c r="X46" i="150"/>
  <c r="R42" i="150"/>
  <c r="X42" i="150"/>
  <c r="R38" i="150"/>
  <c r="X38" i="150"/>
  <c r="R34" i="150"/>
  <c r="R33" i="150"/>
  <c r="X33" i="150"/>
  <c r="R28" i="150"/>
  <c r="R27" i="150"/>
  <c r="R29" i="150"/>
  <c r="R24" i="150"/>
  <c r="R23" i="150"/>
  <c r="R25" i="150"/>
  <c r="R20" i="150"/>
  <c r="R19" i="150"/>
  <c r="R21" i="150"/>
  <c r="R16" i="150"/>
  <c r="R15" i="150"/>
  <c r="R17" i="150"/>
  <c r="AC23" i="126"/>
  <c r="AB78" i="126"/>
  <c r="X8" i="126"/>
  <c r="AC24" i="126"/>
  <c r="AB79" i="126"/>
  <c r="AC75" i="126"/>
  <c r="AC28" i="126"/>
  <c r="AB80" i="126"/>
  <c r="AC76" i="126"/>
  <c r="AC27" i="126"/>
  <c r="Q1" i="125"/>
  <c r="U8" i="125"/>
  <c r="AC8" i="125"/>
  <c r="V8" i="125"/>
  <c r="AC9" i="125"/>
  <c r="R10" i="125"/>
  <c r="AB10" i="125"/>
  <c r="V12" i="125"/>
  <c r="AC12" i="125"/>
  <c r="V13" i="125"/>
  <c r="AC13" i="125"/>
  <c r="U10" i="125"/>
  <c r="AC10" i="125"/>
  <c r="AE10" i="125"/>
  <c r="AB65" i="150"/>
  <c r="AC65" i="150"/>
  <c r="AB59" i="150"/>
  <c r="AC63" i="150"/>
  <c r="AB63" i="150"/>
  <c r="AC64" i="150"/>
  <c r="AB64" i="150"/>
  <c r="AB60" i="150"/>
  <c r="AC59" i="150"/>
  <c r="AC60" i="150"/>
  <c r="AC55" i="150"/>
  <c r="AC56" i="150"/>
  <c r="AB56" i="150"/>
  <c r="AB55" i="150"/>
  <c r="AB47" i="150"/>
  <c r="AB48" i="150"/>
  <c r="AB52" i="150"/>
  <c r="AC51" i="150"/>
  <c r="AB51" i="150"/>
  <c r="AC52" i="150"/>
  <c r="AC48" i="150"/>
  <c r="Y40" i="150"/>
  <c r="AB40" i="150"/>
  <c r="AC47" i="150"/>
  <c r="Y39" i="150"/>
  <c r="AB39" i="150"/>
  <c r="AB36" i="150"/>
  <c r="AC35" i="150"/>
  <c r="AB35" i="150"/>
  <c r="AC36" i="150"/>
  <c r="AC27" i="150"/>
  <c r="AC32" i="150"/>
  <c r="AB31" i="150"/>
  <c r="AC31" i="150"/>
  <c r="AB32" i="150"/>
  <c r="AB27" i="150"/>
  <c r="AC28" i="150"/>
  <c r="AB28" i="150"/>
  <c r="AB24" i="150"/>
  <c r="AB23" i="150"/>
  <c r="AC24" i="150"/>
  <c r="AC23" i="150"/>
  <c r="AB19" i="150"/>
  <c r="AC20" i="150"/>
  <c r="AB20" i="150"/>
  <c r="AC19" i="150"/>
  <c r="AC55" i="126"/>
  <c r="AC47" i="126"/>
  <c r="AC56" i="126"/>
  <c r="AC48" i="126"/>
  <c r="AC19" i="126"/>
  <c r="AC78" i="126"/>
  <c r="AC79" i="126"/>
  <c r="AC80" i="126"/>
  <c r="AB76" i="126"/>
  <c r="AB75" i="126"/>
  <c r="AB20" i="126"/>
  <c r="AC43" i="126"/>
  <c r="AC44" i="126"/>
  <c r="AB27" i="126"/>
  <c r="AB28" i="126"/>
  <c r="AD17" i="150"/>
  <c r="AD21" i="150"/>
  <c r="AD25" i="150"/>
  <c r="AD33" i="150"/>
  <c r="AD73" i="150"/>
  <c r="AD77" i="150"/>
  <c r="AD81" i="150"/>
  <c r="AD85" i="150"/>
  <c r="AD89" i="150"/>
  <c r="AD14" i="150"/>
  <c r="AD126" i="150"/>
  <c r="AD125" i="150"/>
  <c r="AD101" i="150"/>
  <c r="AD97" i="150"/>
  <c r="AD10" i="150"/>
  <c r="AD105" i="150"/>
  <c r="AD113" i="150"/>
  <c r="AD114" i="150"/>
  <c r="AD124" i="150"/>
  <c r="AD109" i="150"/>
  <c r="AD127" i="150"/>
  <c r="AD93" i="150"/>
  <c r="AD115" i="150"/>
  <c r="AD11" i="150"/>
  <c r="AD66" i="150"/>
  <c r="AD34" i="150"/>
  <c r="AD50" i="150"/>
  <c r="AD69" i="150"/>
  <c r="AD18" i="150"/>
  <c r="AD29" i="150"/>
  <c r="AD46" i="150"/>
  <c r="AD38" i="150"/>
  <c r="AD37" i="150"/>
  <c r="AD41" i="150"/>
  <c r="AD45" i="150"/>
  <c r="AD49" i="150"/>
  <c r="AD53" i="150"/>
  <c r="AD57" i="150"/>
  <c r="AD61" i="150"/>
  <c r="AD70" i="150"/>
  <c r="AD86" i="150"/>
  <c r="AD42" i="150"/>
  <c r="AD30" i="150"/>
  <c r="AB63" i="126"/>
  <c r="AB64" i="126"/>
  <c r="AC62" i="126"/>
  <c r="AB50" i="126"/>
  <c r="AB51" i="126"/>
  <c r="AB52" i="126"/>
  <c r="AB40" i="126"/>
  <c r="AC39" i="126"/>
  <c r="AB32" i="126"/>
  <c r="AC31" i="126"/>
  <c r="AB23" i="126"/>
  <c r="AB24" i="126"/>
  <c r="AE17" i="150"/>
  <c r="AE33" i="150"/>
  <c r="AE34" i="150"/>
  <c r="AE38" i="150"/>
  <c r="AE42" i="150"/>
  <c r="AE46" i="150"/>
  <c r="AE50" i="150"/>
  <c r="AE37" i="150"/>
  <c r="AE41" i="150"/>
  <c r="AE45" i="150"/>
  <c r="AE49" i="150"/>
  <c r="AE53" i="150"/>
  <c r="AE57" i="150"/>
  <c r="AE61" i="150"/>
  <c r="AE66" i="150"/>
  <c r="AE21" i="150"/>
  <c r="AE29" i="150"/>
  <c r="AE69" i="150"/>
  <c r="AE73" i="150"/>
  <c r="AE77" i="150"/>
  <c r="AE81" i="150"/>
  <c r="AE85" i="150"/>
  <c r="AE89" i="150"/>
  <c r="AE14" i="150"/>
  <c r="AD8" i="150"/>
  <c r="AE18" i="150"/>
  <c r="AE30" i="150"/>
  <c r="AE70" i="150"/>
  <c r="AE86" i="150"/>
  <c r="AA10" i="125"/>
  <c r="A58" i="124"/>
  <c r="A54" i="124"/>
  <c r="A50" i="124"/>
  <c r="A46" i="124"/>
  <c r="A42" i="124"/>
  <c r="A38" i="124"/>
  <c r="A34" i="124"/>
  <c r="A30" i="124"/>
  <c r="A26" i="124"/>
  <c r="A22" i="124"/>
  <c r="A18" i="124"/>
  <c r="A14" i="124"/>
  <c r="A70" i="123"/>
  <c r="A66" i="123"/>
  <c r="A62" i="123"/>
  <c r="A58" i="123"/>
  <c r="A54" i="123"/>
  <c r="A50" i="123"/>
  <c r="A46" i="123"/>
  <c r="A42" i="123"/>
  <c r="A38" i="123"/>
  <c r="A34" i="123"/>
  <c r="A30" i="123"/>
  <c r="A26" i="123"/>
  <c r="A22" i="123"/>
  <c r="A18" i="123"/>
  <c r="A14" i="123"/>
  <c r="AC40" i="150"/>
  <c r="AC39" i="150"/>
  <c r="Q34" i="133"/>
  <c r="Q36" i="133"/>
  <c r="Q37" i="133"/>
  <c r="Q35" i="133"/>
  <c r="Q50" i="133"/>
  <c r="Q52" i="133"/>
  <c r="Q53" i="133"/>
  <c r="Q51" i="133"/>
  <c r="Q66" i="133"/>
  <c r="Q68" i="133"/>
  <c r="Q69" i="133"/>
  <c r="Q67" i="133"/>
  <c r="Q45" i="134"/>
  <c r="Q44" i="134"/>
  <c r="Q43" i="134"/>
  <c r="Q42" i="134"/>
  <c r="Q42" i="133"/>
  <c r="Q44" i="133"/>
  <c r="Q45" i="133"/>
  <c r="Q43" i="133"/>
  <c r="Q58" i="133"/>
  <c r="Q60" i="133"/>
  <c r="Q61" i="133"/>
  <c r="Q59" i="133"/>
  <c r="Q21" i="134"/>
  <c r="Q20" i="134"/>
  <c r="Q19" i="134"/>
  <c r="Q18" i="134"/>
  <c r="Q37" i="134"/>
  <c r="Q36" i="134"/>
  <c r="Q35" i="134"/>
  <c r="Q34" i="134"/>
  <c r="Q53" i="134"/>
  <c r="Q52" i="134"/>
  <c r="Q51" i="134"/>
  <c r="Q50" i="134"/>
  <c r="Q14" i="133"/>
  <c r="Q17" i="133"/>
  <c r="Q16" i="133"/>
  <c r="Q15" i="133"/>
  <c r="Q30" i="133"/>
  <c r="Q32" i="133"/>
  <c r="Q33" i="133"/>
  <c r="Q31" i="133"/>
  <c r="Q46" i="133"/>
  <c r="Q48" i="133"/>
  <c r="Q49" i="133"/>
  <c r="Q47" i="133"/>
  <c r="Q62" i="133"/>
  <c r="Q64" i="133"/>
  <c r="Q65" i="133"/>
  <c r="Q63" i="133"/>
  <c r="Q25" i="134"/>
  <c r="Q24" i="134"/>
  <c r="Q22" i="134"/>
  <c r="Q23" i="134"/>
  <c r="Q41" i="134"/>
  <c r="Q40" i="134"/>
  <c r="Q38" i="134"/>
  <c r="Q39" i="134"/>
  <c r="Q57" i="134"/>
  <c r="Q56" i="134"/>
  <c r="Q54" i="134"/>
  <c r="Q55" i="134"/>
  <c r="Q22" i="133"/>
  <c r="Q24" i="133"/>
  <c r="Q25" i="133"/>
  <c r="Q23" i="133"/>
  <c r="Q38" i="133"/>
  <c r="Q40" i="133"/>
  <c r="Q41" i="133"/>
  <c r="Q39" i="133"/>
  <c r="Q54" i="133"/>
  <c r="Q56" i="133"/>
  <c r="Q57" i="133"/>
  <c r="Q55" i="133"/>
  <c r="Q16" i="134"/>
  <c r="Q14" i="134"/>
  <c r="Q17" i="134"/>
  <c r="Q15" i="134"/>
  <c r="Q33" i="134"/>
  <c r="Q32" i="134"/>
  <c r="Q30" i="134"/>
  <c r="Q31" i="134"/>
  <c r="Q49" i="134"/>
  <c r="Q48" i="134"/>
  <c r="Q46" i="134"/>
  <c r="Q47" i="134"/>
  <c r="Q18" i="133"/>
  <c r="Q20" i="133"/>
  <c r="Q21" i="133"/>
  <c r="Q19" i="133"/>
  <c r="Q29" i="134"/>
  <c r="Q28" i="134"/>
  <c r="Q27" i="134"/>
  <c r="Q26" i="134"/>
  <c r="O26" i="134"/>
  <c r="Q26" i="133"/>
  <c r="Q29" i="133"/>
  <c r="Q28" i="133"/>
  <c r="Q27" i="133"/>
  <c r="Q14" i="127"/>
  <c r="Q15" i="127"/>
  <c r="Q16" i="127"/>
  <c r="Q17" i="127"/>
  <c r="Q18" i="127"/>
  <c r="Q19" i="127"/>
  <c r="Q20" i="127"/>
  <c r="Q21" i="127"/>
  <c r="Q22" i="127"/>
  <c r="Q23" i="127"/>
  <c r="Q24" i="127"/>
  <c r="Q25" i="127"/>
  <c r="Q26" i="127"/>
  <c r="Q27" i="127"/>
  <c r="Q28" i="127"/>
  <c r="Q29" i="127"/>
  <c r="Q30" i="127"/>
  <c r="Q31" i="127"/>
  <c r="Q32" i="127"/>
  <c r="Q33" i="127"/>
  <c r="Q34" i="127"/>
  <c r="Q35" i="127"/>
  <c r="Q36" i="127"/>
  <c r="Q37" i="127"/>
  <c r="Q38" i="127"/>
  <c r="Q39" i="127"/>
  <c r="Q40" i="127"/>
  <c r="Q41" i="127"/>
  <c r="Q42" i="127"/>
  <c r="Q43" i="127"/>
  <c r="Q44" i="127"/>
  <c r="Q45" i="127"/>
  <c r="Q46" i="127"/>
  <c r="Q47" i="127"/>
  <c r="Q48" i="127"/>
  <c r="Q49" i="127"/>
  <c r="Q50" i="127"/>
  <c r="Q51" i="127"/>
  <c r="Q52" i="127"/>
  <c r="Q53" i="127"/>
  <c r="Q54" i="127"/>
  <c r="Q55" i="127"/>
  <c r="Q56" i="127"/>
  <c r="Q57" i="127"/>
  <c r="AD9" i="150"/>
  <c r="Q55" i="148"/>
  <c r="Q50" i="148"/>
  <c r="O50" i="148"/>
  <c r="Q51" i="148"/>
  <c r="Q47" i="148"/>
  <c r="Q42" i="148"/>
  <c r="O42" i="148"/>
  <c r="Q43" i="148"/>
  <c r="Q39" i="148"/>
  <c r="Q34" i="148"/>
  <c r="O34" i="148"/>
  <c r="Q35" i="148"/>
  <c r="Q31" i="148"/>
  <c r="Q26" i="148"/>
  <c r="O26" i="148"/>
  <c r="Q27" i="148"/>
  <c r="Q23" i="148"/>
  <c r="Q19" i="148"/>
  <c r="Q16" i="148"/>
  <c r="AC13" i="148"/>
  <c r="V13" i="148"/>
  <c r="AC12" i="148"/>
  <c r="V12" i="148"/>
  <c r="AB10" i="148"/>
  <c r="R10" i="148"/>
  <c r="AC9" i="148"/>
  <c r="V8" i="148"/>
  <c r="U8" i="148"/>
  <c r="AC8" i="148"/>
  <c r="Q1" i="148"/>
  <c r="H1" i="148"/>
  <c r="H48" i="141"/>
  <c r="Q38" i="141"/>
  <c r="O38" i="141"/>
  <c r="H40" i="141"/>
  <c r="H30" i="141"/>
  <c r="Q33" i="141"/>
  <c r="Q26" i="141"/>
  <c r="O26" i="141"/>
  <c r="H22" i="141"/>
  <c r="Q25" i="141"/>
  <c r="Q18" i="141"/>
  <c r="O18" i="141"/>
  <c r="H14" i="141"/>
  <c r="H16" i="141"/>
  <c r="AC13" i="141"/>
  <c r="V13" i="141"/>
  <c r="AC12" i="141"/>
  <c r="V12" i="141"/>
  <c r="AB10" i="141"/>
  <c r="R10" i="141"/>
  <c r="U10" i="141"/>
  <c r="AC10" i="141"/>
  <c r="AC9" i="141"/>
  <c r="V8" i="141"/>
  <c r="U8" i="141"/>
  <c r="AC8" i="141"/>
  <c r="Q1" i="141"/>
  <c r="H1" i="141"/>
  <c r="H54" i="134"/>
  <c r="H45" i="134"/>
  <c r="H38" i="134"/>
  <c r="H29" i="134"/>
  <c r="H19" i="134"/>
  <c r="H14" i="134"/>
  <c r="H17" i="134"/>
  <c r="Q1" i="134"/>
  <c r="H1" i="134"/>
  <c r="Q69" i="147"/>
  <c r="Q65" i="147"/>
  <c r="Q60" i="147"/>
  <c r="Q57" i="147"/>
  <c r="Q53" i="147"/>
  <c r="Q49" i="147"/>
  <c r="Q45" i="147"/>
  <c r="Q41" i="147"/>
  <c r="Q37" i="147"/>
  <c r="Q26" i="147"/>
  <c r="O26" i="147"/>
  <c r="H28" i="147"/>
  <c r="H20" i="147"/>
  <c r="H16" i="147"/>
  <c r="AC13" i="147"/>
  <c r="V13" i="147"/>
  <c r="AC12" i="147"/>
  <c r="V12" i="147"/>
  <c r="AB10" i="147"/>
  <c r="U10" i="147"/>
  <c r="AC10" i="147"/>
  <c r="R10" i="147"/>
  <c r="AE10" i="147"/>
  <c r="AC9" i="147"/>
  <c r="V8" i="147"/>
  <c r="U8" i="147"/>
  <c r="AC8" i="147"/>
  <c r="Q1" i="147"/>
  <c r="H1" i="147"/>
  <c r="H63" i="140"/>
  <c r="Q65" i="140"/>
  <c r="Q61" i="140"/>
  <c r="H55" i="140"/>
  <c r="Q52" i="140"/>
  <c r="H50" i="140"/>
  <c r="Q53" i="140"/>
  <c r="H49" i="140"/>
  <c r="Q45" i="140"/>
  <c r="H39" i="140"/>
  <c r="Q37" i="140"/>
  <c r="H31" i="140"/>
  <c r="Q29" i="140"/>
  <c r="H23" i="140"/>
  <c r="H17" i="140"/>
  <c r="AE10" i="140"/>
  <c r="Q1" i="140"/>
  <c r="H1" i="140"/>
  <c r="H42" i="133"/>
  <c r="H41" i="133"/>
  <c r="H31" i="133"/>
  <c r="H21" i="133"/>
  <c r="AE10" i="133"/>
  <c r="Q1" i="133"/>
  <c r="H1" i="133"/>
  <c r="AC13" i="149"/>
  <c r="V13" i="149"/>
  <c r="AC12" i="149"/>
  <c r="V12" i="149"/>
  <c r="AB10" i="149"/>
  <c r="R10" i="149"/>
  <c r="U10" i="149"/>
  <c r="AC10" i="149"/>
  <c r="AC9" i="149"/>
  <c r="V8" i="149"/>
  <c r="U8" i="149"/>
  <c r="AC8" i="149"/>
  <c r="Q1" i="149"/>
  <c r="H1" i="149"/>
  <c r="AC13" i="146"/>
  <c r="V13" i="146"/>
  <c r="AC12" i="146"/>
  <c r="V12" i="146"/>
  <c r="AB10" i="146"/>
  <c r="R10" i="146"/>
  <c r="U10" i="146"/>
  <c r="AC10" i="146"/>
  <c r="AC9" i="146"/>
  <c r="V8" i="146"/>
  <c r="U8" i="146"/>
  <c r="AC8" i="146"/>
  <c r="Q1" i="146"/>
  <c r="H1" i="146"/>
  <c r="Q115" i="145"/>
  <c r="AC114" i="145"/>
  <c r="Q114" i="145"/>
  <c r="Q113" i="145"/>
  <c r="Q112" i="145"/>
  <c r="Q111" i="145"/>
  <c r="Q110" i="145"/>
  <c r="O110" i="145"/>
  <c r="Q109" i="145"/>
  <c r="Q108" i="145"/>
  <c r="Q107" i="145"/>
  <c r="Q106" i="145"/>
  <c r="O106" i="145"/>
  <c r="Q105" i="145"/>
  <c r="Q104" i="145"/>
  <c r="Q103" i="145"/>
  <c r="Q102" i="145"/>
  <c r="O102" i="145"/>
  <c r="Q101" i="145"/>
  <c r="Q100" i="145"/>
  <c r="Q99" i="145"/>
  <c r="Q98" i="145"/>
  <c r="O98" i="145"/>
  <c r="AC13" i="145"/>
  <c r="V13" i="145"/>
  <c r="AC12" i="145"/>
  <c r="V12" i="145"/>
  <c r="AB10" i="145"/>
  <c r="R10" i="145"/>
  <c r="AC9" i="145"/>
  <c r="V8" i="145"/>
  <c r="U8" i="145"/>
  <c r="AC8" i="145"/>
  <c r="Q1" i="145"/>
  <c r="H1" i="145"/>
  <c r="Q115" i="144"/>
  <c r="AC114" i="144"/>
  <c r="Q114" i="144"/>
  <c r="Q113" i="144"/>
  <c r="Q112" i="144"/>
  <c r="Q111" i="144"/>
  <c r="Q110" i="144"/>
  <c r="O110" i="144"/>
  <c r="Q109" i="144"/>
  <c r="Q108" i="144"/>
  <c r="Q107" i="144"/>
  <c r="Q106" i="144"/>
  <c r="O106" i="144"/>
  <c r="Q105" i="144"/>
  <c r="Q104" i="144"/>
  <c r="Q103" i="144"/>
  <c r="Q102" i="144"/>
  <c r="O102" i="144"/>
  <c r="Q101" i="144"/>
  <c r="Q100" i="144"/>
  <c r="Q99" i="144"/>
  <c r="Q98" i="144"/>
  <c r="O98" i="144"/>
  <c r="AC13" i="144"/>
  <c r="V13" i="144"/>
  <c r="AC12" i="144"/>
  <c r="V12" i="144"/>
  <c r="AB10" i="144"/>
  <c r="R10" i="144"/>
  <c r="AE10" i="144"/>
  <c r="AC9" i="144"/>
  <c r="V8" i="144"/>
  <c r="U8" i="144"/>
  <c r="AC8" i="144"/>
  <c r="Q1" i="144"/>
  <c r="H1" i="144"/>
  <c r="AC13" i="143"/>
  <c r="V13" i="143"/>
  <c r="AC12" i="143"/>
  <c r="V12" i="143"/>
  <c r="AB10" i="143"/>
  <c r="R10" i="143"/>
  <c r="AC9" i="143"/>
  <c r="V8" i="143"/>
  <c r="U8" i="143"/>
  <c r="AC8" i="143"/>
  <c r="Q1" i="143"/>
  <c r="H1" i="143"/>
  <c r="AC13" i="142"/>
  <c r="V13" i="142"/>
  <c r="AC12" i="142"/>
  <c r="V12" i="142"/>
  <c r="AB10" i="142"/>
  <c r="R10" i="142"/>
  <c r="AE10" i="142"/>
  <c r="AC9" i="142"/>
  <c r="V8" i="142"/>
  <c r="U8" i="142"/>
  <c r="AC8" i="142"/>
  <c r="Q1" i="142"/>
  <c r="H1" i="142"/>
  <c r="AC13" i="139"/>
  <c r="V13" i="139"/>
  <c r="AC12" i="139"/>
  <c r="V12" i="139"/>
  <c r="AB10" i="139"/>
  <c r="R10" i="139"/>
  <c r="AE10" i="139"/>
  <c r="AC9" i="139"/>
  <c r="V8" i="139"/>
  <c r="U8" i="139"/>
  <c r="AC8" i="139"/>
  <c r="Q1" i="139"/>
  <c r="H1" i="139"/>
  <c r="Q115" i="138"/>
  <c r="AC114" i="138"/>
  <c r="Q114" i="138"/>
  <c r="Q113" i="138"/>
  <c r="Q112" i="138"/>
  <c r="Q111" i="138"/>
  <c r="Q110" i="138"/>
  <c r="O110" i="138"/>
  <c r="Q109" i="138"/>
  <c r="Q108" i="138"/>
  <c r="Q107" i="138"/>
  <c r="Q106" i="138"/>
  <c r="O106" i="138"/>
  <c r="Q105" i="138"/>
  <c r="Q104" i="138"/>
  <c r="Q103" i="138"/>
  <c r="Q102" i="138"/>
  <c r="O102" i="138"/>
  <c r="Q101" i="138"/>
  <c r="Q100" i="138"/>
  <c r="Q99" i="138"/>
  <c r="Q98" i="138"/>
  <c r="O98" i="138"/>
  <c r="AC13" i="138"/>
  <c r="V13" i="138"/>
  <c r="AC12" i="138"/>
  <c r="V12" i="138"/>
  <c r="AB10" i="138"/>
  <c r="R10" i="138"/>
  <c r="AE10" i="138"/>
  <c r="AC9" i="138"/>
  <c r="V8" i="138"/>
  <c r="U8" i="138"/>
  <c r="AC8" i="138"/>
  <c r="Q1" i="138"/>
  <c r="H1" i="138"/>
  <c r="Q115" i="137"/>
  <c r="AC114" i="137"/>
  <c r="Q114" i="137"/>
  <c r="Q113" i="137"/>
  <c r="Q112" i="137"/>
  <c r="Q111" i="137"/>
  <c r="Q110" i="137"/>
  <c r="O110" i="137"/>
  <c r="Q109" i="137"/>
  <c r="Q108" i="137"/>
  <c r="Q107" i="137"/>
  <c r="Q106" i="137"/>
  <c r="O106" i="137"/>
  <c r="Q105" i="137"/>
  <c r="Q104" i="137"/>
  <c r="Q103" i="137"/>
  <c r="Q102" i="137"/>
  <c r="O102" i="137"/>
  <c r="Q101" i="137"/>
  <c r="Q100" i="137"/>
  <c r="Q99" i="137"/>
  <c r="Q98" i="137"/>
  <c r="O98" i="137"/>
  <c r="AC13" i="137"/>
  <c r="V13" i="137"/>
  <c r="AC12" i="137"/>
  <c r="V12" i="137"/>
  <c r="AB10" i="137"/>
  <c r="R10" i="137"/>
  <c r="AC9" i="137"/>
  <c r="V8" i="137"/>
  <c r="U8" i="137"/>
  <c r="AC8" i="137"/>
  <c r="Q1" i="137"/>
  <c r="H1" i="137"/>
  <c r="AC13" i="136"/>
  <c r="V13" i="136"/>
  <c r="AC12" i="136"/>
  <c r="V12" i="136"/>
  <c r="AB10" i="136"/>
  <c r="R10" i="136"/>
  <c r="AC9" i="136"/>
  <c r="V8" i="136"/>
  <c r="U8" i="136"/>
  <c r="AC8" i="136"/>
  <c r="Q1" i="136"/>
  <c r="H1" i="136"/>
  <c r="AC13" i="135"/>
  <c r="V13" i="135"/>
  <c r="AC12" i="135"/>
  <c r="V12" i="135"/>
  <c r="AB10" i="135"/>
  <c r="R10" i="135"/>
  <c r="U10" i="135"/>
  <c r="AC10" i="135"/>
  <c r="AC9" i="135"/>
  <c r="V8" i="135"/>
  <c r="U8" i="135"/>
  <c r="AC8" i="135"/>
  <c r="Q1" i="135"/>
  <c r="H1" i="135"/>
  <c r="AC13" i="132"/>
  <c r="V13" i="132"/>
  <c r="AC12" i="132"/>
  <c r="V12" i="132"/>
  <c r="AB10" i="132"/>
  <c r="R10" i="132"/>
  <c r="AE10" i="132"/>
  <c r="AC9" i="132"/>
  <c r="V8" i="132"/>
  <c r="U8" i="132"/>
  <c r="AC8" i="132"/>
  <c r="Q1" i="132"/>
  <c r="H1" i="132"/>
  <c r="Q115" i="131"/>
  <c r="AC114" i="131"/>
  <c r="Q114" i="131"/>
  <c r="Q113" i="131"/>
  <c r="Q112" i="131"/>
  <c r="Q111" i="131"/>
  <c r="Q110" i="131"/>
  <c r="O110" i="131"/>
  <c r="Q109" i="131"/>
  <c r="Q108" i="131"/>
  <c r="Q107" i="131"/>
  <c r="Q106" i="131"/>
  <c r="O106" i="131"/>
  <c r="Q105" i="131"/>
  <c r="Q104" i="131"/>
  <c r="Q103" i="131"/>
  <c r="Q102" i="131"/>
  <c r="O102" i="131"/>
  <c r="Q101" i="131"/>
  <c r="Q100" i="131"/>
  <c r="Q99" i="131"/>
  <c r="Q98" i="131"/>
  <c r="O98" i="131"/>
  <c r="AC13" i="131"/>
  <c r="V13" i="131"/>
  <c r="AC12" i="131"/>
  <c r="V12" i="131"/>
  <c r="AB10" i="131"/>
  <c r="R10" i="131"/>
  <c r="AC9" i="131"/>
  <c r="V8" i="131"/>
  <c r="U8" i="131"/>
  <c r="AC8" i="131"/>
  <c r="Q1" i="131"/>
  <c r="H1" i="131"/>
  <c r="Q115" i="130"/>
  <c r="AC114" i="130"/>
  <c r="Q114" i="130"/>
  <c r="Q113" i="130"/>
  <c r="Q112" i="130"/>
  <c r="Q111" i="130"/>
  <c r="Q110" i="130"/>
  <c r="O110" i="130"/>
  <c r="Q109" i="130"/>
  <c r="Q108" i="130"/>
  <c r="Q107" i="130"/>
  <c r="Q106" i="130"/>
  <c r="O106" i="130"/>
  <c r="Q105" i="130"/>
  <c r="Q104" i="130"/>
  <c r="Q103" i="130"/>
  <c r="Q102" i="130"/>
  <c r="O102" i="130"/>
  <c r="Q101" i="130"/>
  <c r="Q100" i="130"/>
  <c r="Q99" i="130"/>
  <c r="Q98" i="130"/>
  <c r="O98" i="130"/>
  <c r="AC13" i="130"/>
  <c r="V13" i="130"/>
  <c r="AC12" i="130"/>
  <c r="V12" i="130"/>
  <c r="AB10" i="130"/>
  <c r="R10" i="130"/>
  <c r="AE10" i="130"/>
  <c r="AC9" i="130"/>
  <c r="V8" i="130"/>
  <c r="U8" i="130"/>
  <c r="AC8" i="130"/>
  <c r="Q1" i="130"/>
  <c r="H1" i="130"/>
  <c r="AC13" i="129"/>
  <c r="V13" i="129"/>
  <c r="AC12" i="129"/>
  <c r="V12" i="129"/>
  <c r="AB10" i="129"/>
  <c r="R10" i="129"/>
  <c r="AE10" i="129"/>
  <c r="AC9" i="129"/>
  <c r="V8" i="129"/>
  <c r="U8" i="129"/>
  <c r="AC8" i="129"/>
  <c r="Q1" i="129"/>
  <c r="H1" i="129"/>
  <c r="AC13" i="128"/>
  <c r="V13" i="128"/>
  <c r="AC12" i="128"/>
  <c r="V12" i="128"/>
  <c r="AB10" i="128"/>
  <c r="R10" i="128"/>
  <c r="AE10" i="128"/>
  <c r="AC9" i="128"/>
  <c r="V8" i="128"/>
  <c r="U8" i="128"/>
  <c r="AC8" i="128"/>
  <c r="Q1" i="128"/>
  <c r="H1" i="128"/>
  <c r="Q105" i="124"/>
  <c r="Q104" i="124"/>
  <c r="Q103" i="124"/>
  <c r="Q102" i="124"/>
  <c r="O102" i="124"/>
  <c r="Q101" i="124"/>
  <c r="Q100" i="124"/>
  <c r="Q99" i="124"/>
  <c r="Q98" i="124"/>
  <c r="O98" i="124"/>
  <c r="Q105" i="123"/>
  <c r="Q104" i="123"/>
  <c r="Q103" i="123"/>
  <c r="Q102" i="123"/>
  <c r="O102" i="123"/>
  <c r="Q101" i="123"/>
  <c r="Q100" i="123"/>
  <c r="Q99" i="123"/>
  <c r="Q98" i="123"/>
  <c r="O98" i="123"/>
  <c r="U10" i="131"/>
  <c r="AC10" i="131"/>
  <c r="AE10" i="131"/>
  <c r="AE10" i="141"/>
  <c r="AD12" i="150"/>
  <c r="E256" i="135" a="1"/>
  <c r="E256" i="135"/>
  <c r="E252" i="135" a="1"/>
  <c r="E252" i="135"/>
  <c r="E248" i="135" a="1"/>
  <c r="E248" i="135"/>
  <c r="E244" i="135" a="1"/>
  <c r="E244" i="135"/>
  <c r="E240" i="135" a="1"/>
  <c r="E240" i="135"/>
  <c r="E236" i="135" a="1"/>
  <c r="E236" i="135"/>
  <c r="E232" i="135" a="1"/>
  <c r="E232" i="135"/>
  <c r="E228" i="135" a="1"/>
  <c r="E228" i="135"/>
  <c r="E224" i="135" a="1"/>
  <c r="E224" i="135"/>
  <c r="E220" i="135" a="1"/>
  <c r="E220" i="135"/>
  <c r="E216" i="135" a="1"/>
  <c r="E216" i="135"/>
  <c r="E212" i="135" a="1"/>
  <c r="E212" i="135"/>
  <c r="E208" i="135" a="1"/>
  <c r="E208" i="135"/>
  <c r="E204" i="135" a="1"/>
  <c r="E204" i="135"/>
  <c r="E200" i="135" a="1"/>
  <c r="E200" i="135"/>
  <c r="E196" i="135" a="1"/>
  <c r="E196" i="135"/>
  <c r="E192" i="135" a="1"/>
  <c r="E192" i="135"/>
  <c r="E188" i="135" a="1"/>
  <c r="E188" i="135"/>
  <c r="E184" i="135" a="1"/>
  <c r="E184" i="135"/>
  <c r="E180" i="135" a="1"/>
  <c r="E180" i="135"/>
  <c r="E176" i="135" a="1"/>
  <c r="E176" i="135"/>
  <c r="E172" i="135" a="1"/>
  <c r="E172" i="135"/>
  <c r="E168" i="135" a="1"/>
  <c r="E168" i="135"/>
  <c r="E164" i="135" a="1"/>
  <c r="E164" i="135"/>
  <c r="E160" i="135" a="1"/>
  <c r="E160" i="135"/>
  <c r="E156" i="135" a="1"/>
  <c r="E156" i="135"/>
  <c r="E152" i="135" a="1"/>
  <c r="E152" i="135"/>
  <c r="E148" i="135" a="1"/>
  <c r="E148" i="135"/>
  <c r="E144" i="135" a="1"/>
  <c r="E144" i="135"/>
  <c r="E140" i="135" a="1"/>
  <c r="E140" i="135"/>
  <c r="E136" i="135" a="1"/>
  <c r="E136" i="135"/>
  <c r="E125" i="135" a="1"/>
  <c r="E125" i="135"/>
  <c r="E124" i="135" a="1"/>
  <c r="E124" i="135"/>
  <c r="E123" i="135" a="1"/>
  <c r="E123" i="135"/>
  <c r="E122" i="135" a="1"/>
  <c r="E122" i="135"/>
  <c r="E121" i="135" a="1"/>
  <c r="E121" i="135"/>
  <c r="E120" i="135" a="1"/>
  <c r="E120" i="135"/>
  <c r="E119" i="135" a="1"/>
  <c r="E119" i="135"/>
  <c r="E118" i="135" a="1"/>
  <c r="E118" i="135"/>
  <c r="E257" i="135" a="1"/>
  <c r="E257" i="135"/>
  <c r="E253" i="135" a="1"/>
  <c r="E253" i="135"/>
  <c r="E249" i="135" a="1"/>
  <c r="E249" i="135"/>
  <c r="E245" i="135" a="1"/>
  <c r="E245" i="135"/>
  <c r="E243" i="135" a="1"/>
  <c r="E243" i="135"/>
  <c r="E239" i="135" a="1"/>
  <c r="E239" i="135"/>
  <c r="E235" i="135" a="1"/>
  <c r="E235" i="135"/>
  <c r="E231" i="135" a="1"/>
  <c r="E231" i="135"/>
  <c r="E227" i="135" a="1"/>
  <c r="E227" i="135"/>
  <c r="E223" i="135" a="1"/>
  <c r="E223" i="135"/>
  <c r="E219" i="135" a="1"/>
  <c r="E219" i="135"/>
  <c r="E215" i="135" a="1"/>
  <c r="E215" i="135"/>
  <c r="E211" i="135" a="1"/>
  <c r="E211" i="135"/>
  <c r="E207" i="135" a="1"/>
  <c r="E207" i="135"/>
  <c r="E203" i="135" a="1"/>
  <c r="E203" i="135"/>
  <c r="E199" i="135" a="1"/>
  <c r="E199" i="135"/>
  <c r="E195" i="135" a="1"/>
  <c r="E195" i="135"/>
  <c r="E191" i="135" a="1"/>
  <c r="E191" i="135"/>
  <c r="E187" i="135" a="1"/>
  <c r="E187" i="135"/>
  <c r="E183" i="135" a="1"/>
  <c r="E183" i="135"/>
  <c r="E179" i="135" a="1"/>
  <c r="E179" i="135"/>
  <c r="E175" i="135" a="1"/>
  <c r="E175" i="135"/>
  <c r="E173" i="135" a="1"/>
  <c r="E173" i="135"/>
  <c r="E169" i="135" a="1"/>
  <c r="E169" i="135"/>
  <c r="E165" i="135" a="1"/>
  <c r="E165" i="135"/>
  <c r="E161" i="135" a="1"/>
  <c r="E161" i="135"/>
  <c r="E157" i="135" a="1"/>
  <c r="E157" i="135"/>
  <c r="E153" i="135" a="1"/>
  <c r="E153" i="135"/>
  <c r="E149" i="135" a="1"/>
  <c r="E149" i="135"/>
  <c r="E145" i="135" a="1"/>
  <c r="E145" i="135"/>
  <c r="E141" i="135" a="1"/>
  <c r="E141" i="135"/>
  <c r="E137" i="135" a="1"/>
  <c r="E137" i="135"/>
  <c r="E126" i="135" a="1"/>
  <c r="E126" i="135"/>
  <c r="E117" i="135" a="1"/>
  <c r="E117" i="135"/>
  <c r="E171" i="135" a="1"/>
  <c r="E171" i="135"/>
  <c r="E167" i="135" a="1"/>
  <c r="E167" i="135"/>
  <c r="E163" i="135" a="1"/>
  <c r="E163" i="135"/>
  <c r="E159" i="135" a="1"/>
  <c r="E159" i="135"/>
  <c r="E155" i="135" a="1"/>
  <c r="E155" i="135"/>
  <c r="E151" i="135" a="1"/>
  <c r="E151" i="135"/>
  <c r="E147" i="135" a="1"/>
  <c r="E147" i="135"/>
  <c r="E143" i="135" a="1"/>
  <c r="E143" i="135"/>
  <c r="E139" i="135" a="1"/>
  <c r="E139" i="135"/>
  <c r="E135" i="135" a="1"/>
  <c r="E135" i="135"/>
  <c r="E127" i="135" a="1"/>
  <c r="E127" i="135"/>
  <c r="E116" i="135" a="1"/>
  <c r="E116" i="135"/>
  <c r="E258" i="135" a="1"/>
  <c r="E258" i="135"/>
  <c r="E254" i="135" a="1"/>
  <c r="E254" i="135"/>
  <c r="E250" i="135" a="1"/>
  <c r="E250" i="135"/>
  <c r="E246" i="135" a="1"/>
  <c r="E246" i="135"/>
  <c r="E241" i="135" a="1"/>
  <c r="E241" i="135"/>
  <c r="E237" i="135" a="1"/>
  <c r="E237" i="135"/>
  <c r="E233" i="135" a="1"/>
  <c r="E233" i="135"/>
  <c r="E229" i="135" a="1"/>
  <c r="E229" i="135"/>
  <c r="E225" i="135" a="1"/>
  <c r="E225" i="135"/>
  <c r="E221" i="135" a="1"/>
  <c r="E221" i="135"/>
  <c r="E217" i="135" a="1"/>
  <c r="E217" i="135"/>
  <c r="E213" i="135" a="1"/>
  <c r="E213" i="135"/>
  <c r="E209" i="135" a="1"/>
  <c r="E209" i="135"/>
  <c r="E205" i="135" a="1"/>
  <c r="E205" i="135"/>
  <c r="E201" i="135" a="1"/>
  <c r="E201" i="135"/>
  <c r="E197" i="135" a="1"/>
  <c r="E197" i="135"/>
  <c r="E193" i="135" a="1"/>
  <c r="E193" i="135"/>
  <c r="E189" i="135" a="1"/>
  <c r="E189" i="135"/>
  <c r="E185" i="135" a="1"/>
  <c r="E185" i="135"/>
  <c r="E181" i="135" a="1"/>
  <c r="E181" i="135"/>
  <c r="E177" i="135" a="1"/>
  <c r="E177" i="135"/>
  <c r="E259" i="135" a="1"/>
  <c r="E259" i="135"/>
  <c r="E251" i="135" a="1"/>
  <c r="E251" i="135"/>
  <c r="E170" i="135" a="1"/>
  <c r="E170" i="135"/>
  <c r="E162" i="135" a="1"/>
  <c r="E162" i="135"/>
  <c r="E154" i="135" a="1"/>
  <c r="E154" i="135"/>
  <c r="E146" i="135" a="1"/>
  <c r="E146" i="135"/>
  <c r="E138" i="135" a="1"/>
  <c r="E138" i="135"/>
  <c r="E247" i="135" a="1"/>
  <c r="E247" i="135"/>
  <c r="E230" i="135" a="1"/>
  <c r="E230" i="135"/>
  <c r="E214" i="135" a="1"/>
  <c r="E214" i="135"/>
  <c r="E206" i="135" a="1"/>
  <c r="E206" i="135"/>
  <c r="E190" i="135" a="1"/>
  <c r="E190" i="135"/>
  <c r="E182" i="135" a="1"/>
  <c r="E182" i="135"/>
  <c r="E255" i="135" a="1"/>
  <c r="E255" i="135"/>
  <c r="E242" i="135" a="1"/>
  <c r="E242" i="135"/>
  <c r="E234" i="135" a="1"/>
  <c r="E234" i="135"/>
  <c r="E226" i="135" a="1"/>
  <c r="E226" i="135"/>
  <c r="E218" i="135" a="1"/>
  <c r="E218" i="135"/>
  <c r="E210" i="135" a="1"/>
  <c r="E210" i="135"/>
  <c r="E202" i="135" a="1"/>
  <c r="E202" i="135"/>
  <c r="E194" i="135" a="1"/>
  <c r="E194" i="135"/>
  <c r="E186" i="135" a="1"/>
  <c r="E186" i="135"/>
  <c r="E178" i="135" a="1"/>
  <c r="E178" i="135"/>
  <c r="E166" i="135" a="1"/>
  <c r="E166" i="135"/>
  <c r="E150" i="135" a="1"/>
  <c r="E150" i="135"/>
  <c r="E134" i="135" a="1"/>
  <c r="E134" i="135"/>
  <c r="E238" i="135" a="1"/>
  <c r="E238" i="135"/>
  <c r="E222" i="135" a="1"/>
  <c r="E222" i="135"/>
  <c r="E198" i="135" a="1"/>
  <c r="E198" i="135"/>
  <c r="E174" i="135" a="1"/>
  <c r="E174" i="135"/>
  <c r="E158" i="135" a="1"/>
  <c r="E158" i="135"/>
  <c r="E142" i="135" a="1"/>
  <c r="E142" i="135"/>
  <c r="E258" i="143" a="1"/>
  <c r="E258" i="143"/>
  <c r="E254" i="143" a="1"/>
  <c r="E254" i="143"/>
  <c r="E250" i="143" a="1"/>
  <c r="E250" i="143"/>
  <c r="E246" i="143" a="1"/>
  <c r="E246" i="143"/>
  <c r="E242" i="143" a="1"/>
  <c r="E242" i="143"/>
  <c r="E238" i="143" a="1"/>
  <c r="E238" i="143"/>
  <c r="E234" i="143" a="1"/>
  <c r="E234" i="143"/>
  <c r="E230" i="143" a="1"/>
  <c r="E230" i="143"/>
  <c r="E226" i="143" a="1"/>
  <c r="E226" i="143"/>
  <c r="E222" i="143" a="1"/>
  <c r="E222" i="143"/>
  <c r="E218" i="143" a="1"/>
  <c r="E218" i="143"/>
  <c r="E214" i="143" a="1"/>
  <c r="E214" i="143"/>
  <c r="E210" i="143" a="1"/>
  <c r="E210" i="143"/>
  <c r="E206" i="143" a="1"/>
  <c r="E206" i="143"/>
  <c r="E202" i="143" a="1"/>
  <c r="E202" i="143"/>
  <c r="E198" i="143" a="1"/>
  <c r="E198" i="143"/>
  <c r="E194" i="143" a="1"/>
  <c r="E194" i="143"/>
  <c r="E190" i="143" a="1"/>
  <c r="E190" i="143"/>
  <c r="E186" i="143" a="1"/>
  <c r="E186" i="143"/>
  <c r="E182" i="143" a="1"/>
  <c r="E182" i="143"/>
  <c r="E178" i="143" a="1"/>
  <c r="E178" i="143"/>
  <c r="E174" i="143" a="1"/>
  <c r="E174" i="143"/>
  <c r="E170" i="143" a="1"/>
  <c r="E170" i="143"/>
  <c r="E166" i="143" a="1"/>
  <c r="E166" i="143"/>
  <c r="E162" i="143" a="1"/>
  <c r="E162" i="143"/>
  <c r="E158" i="143" a="1"/>
  <c r="E158" i="143"/>
  <c r="E154" i="143" a="1"/>
  <c r="E154" i="143"/>
  <c r="E150" i="143" a="1"/>
  <c r="E150" i="143"/>
  <c r="E146" i="143" a="1"/>
  <c r="E146" i="143"/>
  <c r="E142" i="143" a="1"/>
  <c r="E142" i="143"/>
  <c r="E138" i="143" a="1"/>
  <c r="E138" i="143"/>
  <c r="E134" i="143" a="1"/>
  <c r="E134" i="143"/>
  <c r="E127" i="143" a="1"/>
  <c r="E127" i="143"/>
  <c r="E116" i="143" a="1"/>
  <c r="E116" i="143"/>
  <c r="E259" i="143" a="1"/>
  <c r="E259" i="143"/>
  <c r="E255" i="143" a="1"/>
  <c r="E255" i="143"/>
  <c r="E251" i="143" a="1"/>
  <c r="E251" i="143"/>
  <c r="E247" i="143" a="1"/>
  <c r="E247" i="143"/>
  <c r="E241" i="143" a="1"/>
  <c r="E241" i="143"/>
  <c r="E237" i="143" a="1"/>
  <c r="E237" i="143"/>
  <c r="E233" i="143" a="1"/>
  <c r="E233" i="143"/>
  <c r="E229" i="143" a="1"/>
  <c r="E229" i="143"/>
  <c r="E225" i="143" a="1"/>
  <c r="E225" i="143"/>
  <c r="E221" i="143" a="1"/>
  <c r="E221" i="143"/>
  <c r="E217" i="143" a="1"/>
  <c r="E217" i="143"/>
  <c r="E213" i="143" a="1"/>
  <c r="E213" i="143"/>
  <c r="E209" i="143" a="1"/>
  <c r="E209" i="143"/>
  <c r="E205" i="143" a="1"/>
  <c r="E205" i="143"/>
  <c r="E201" i="143" a="1"/>
  <c r="E201" i="143"/>
  <c r="E197" i="143" a="1"/>
  <c r="E197" i="143"/>
  <c r="E193" i="143" a="1"/>
  <c r="E193" i="143"/>
  <c r="E189" i="143" a="1"/>
  <c r="E189" i="143"/>
  <c r="E185" i="143" a="1"/>
  <c r="E185" i="143"/>
  <c r="E181" i="143" a="1"/>
  <c r="E181" i="143"/>
  <c r="E177" i="143" a="1"/>
  <c r="E177" i="143"/>
  <c r="E171" i="143" a="1"/>
  <c r="E171" i="143"/>
  <c r="E167" i="143" a="1"/>
  <c r="E167" i="143"/>
  <c r="E163" i="143" a="1"/>
  <c r="E163" i="143"/>
  <c r="E159" i="143" a="1"/>
  <c r="E159" i="143"/>
  <c r="E155" i="143" a="1"/>
  <c r="E155" i="143"/>
  <c r="E151" i="143" a="1"/>
  <c r="E151" i="143"/>
  <c r="E147" i="143" a="1"/>
  <c r="E147" i="143"/>
  <c r="E143" i="143" a="1"/>
  <c r="E143" i="143"/>
  <c r="E139" i="143" a="1"/>
  <c r="E139" i="143"/>
  <c r="E135" i="143" a="1"/>
  <c r="E135" i="143"/>
  <c r="E243" i="143" a="1"/>
  <c r="E243" i="143"/>
  <c r="E239" i="143" a="1"/>
  <c r="E239" i="143"/>
  <c r="E235" i="143" a="1"/>
  <c r="E235" i="143"/>
  <c r="E231" i="143" a="1"/>
  <c r="E231" i="143"/>
  <c r="E227" i="143" a="1"/>
  <c r="E227" i="143"/>
  <c r="E223" i="143" a="1"/>
  <c r="E223" i="143"/>
  <c r="E219" i="143" a="1"/>
  <c r="E219" i="143"/>
  <c r="E215" i="143" a="1"/>
  <c r="E215" i="143"/>
  <c r="E211" i="143" a="1"/>
  <c r="E211" i="143"/>
  <c r="E207" i="143" a="1"/>
  <c r="E207" i="143"/>
  <c r="E203" i="143" a="1"/>
  <c r="E203" i="143"/>
  <c r="E199" i="143" a="1"/>
  <c r="E199" i="143"/>
  <c r="E195" i="143" a="1"/>
  <c r="E195" i="143"/>
  <c r="E191" i="143" a="1"/>
  <c r="E191" i="143"/>
  <c r="E187" i="143" a="1"/>
  <c r="E187" i="143"/>
  <c r="E183" i="143" a="1"/>
  <c r="E183" i="143"/>
  <c r="E179" i="143" a="1"/>
  <c r="E179" i="143"/>
  <c r="E175" i="143" a="1"/>
  <c r="E175" i="143"/>
  <c r="E172" i="143" a="1"/>
  <c r="E172" i="143"/>
  <c r="E168" i="143" a="1"/>
  <c r="E168" i="143"/>
  <c r="E164" i="143" a="1"/>
  <c r="E164" i="143"/>
  <c r="E160" i="143" a="1"/>
  <c r="E160" i="143"/>
  <c r="E156" i="143" a="1"/>
  <c r="E156" i="143"/>
  <c r="E152" i="143" a="1"/>
  <c r="E152" i="143"/>
  <c r="E148" i="143" a="1"/>
  <c r="E148" i="143"/>
  <c r="E144" i="143" a="1"/>
  <c r="E144" i="143"/>
  <c r="E140" i="143" a="1"/>
  <c r="E140" i="143"/>
  <c r="E136" i="143" a="1"/>
  <c r="E136" i="143"/>
  <c r="E126" i="143" a="1"/>
  <c r="E126" i="143"/>
  <c r="E169" i="143" a="1"/>
  <c r="E169" i="143"/>
  <c r="E165" i="143" a="1"/>
  <c r="E165" i="143"/>
  <c r="E157" i="143" a="1"/>
  <c r="E157" i="143"/>
  <c r="E149" i="143" a="1"/>
  <c r="E149" i="143"/>
  <c r="E145" i="143" a="1"/>
  <c r="E145" i="143"/>
  <c r="E117" i="143" a="1"/>
  <c r="E117" i="143"/>
  <c r="E256" i="143" a="1"/>
  <c r="E256" i="143"/>
  <c r="E252" i="143" a="1"/>
  <c r="E252" i="143"/>
  <c r="E248" i="143" a="1"/>
  <c r="E248" i="143"/>
  <c r="E244" i="143" a="1"/>
  <c r="E244" i="143"/>
  <c r="E240" i="143" a="1"/>
  <c r="E240" i="143"/>
  <c r="E236" i="143" a="1"/>
  <c r="E236" i="143"/>
  <c r="E232" i="143" a="1"/>
  <c r="E232" i="143"/>
  <c r="E228" i="143" a="1"/>
  <c r="E228" i="143"/>
  <c r="E224" i="143" a="1"/>
  <c r="E224" i="143"/>
  <c r="E220" i="143" a="1"/>
  <c r="E220" i="143"/>
  <c r="E216" i="143" a="1"/>
  <c r="E216" i="143"/>
  <c r="E212" i="143" a="1"/>
  <c r="E212" i="143"/>
  <c r="E208" i="143" a="1"/>
  <c r="E208" i="143"/>
  <c r="E204" i="143" a="1"/>
  <c r="E204" i="143"/>
  <c r="E200" i="143" a="1"/>
  <c r="E200" i="143"/>
  <c r="E196" i="143" a="1"/>
  <c r="E196" i="143"/>
  <c r="E192" i="143" a="1"/>
  <c r="E192" i="143"/>
  <c r="E188" i="143" a="1"/>
  <c r="E188" i="143"/>
  <c r="E184" i="143" a="1"/>
  <c r="E184" i="143"/>
  <c r="E180" i="143" a="1"/>
  <c r="E180" i="143"/>
  <c r="E176" i="143" a="1"/>
  <c r="E176" i="143"/>
  <c r="E173" i="143" a="1"/>
  <c r="E173" i="143"/>
  <c r="E161" i="143" a="1"/>
  <c r="E161" i="143"/>
  <c r="E153" i="143" a="1"/>
  <c r="E153" i="143"/>
  <c r="E141" i="143" a="1"/>
  <c r="E141" i="143"/>
  <c r="E137" i="143" a="1"/>
  <c r="E137" i="143"/>
  <c r="E245" i="143" a="1"/>
  <c r="E245" i="143"/>
  <c r="E257" i="143" a="1"/>
  <c r="E257" i="143"/>
  <c r="E124" i="143" a="1"/>
  <c r="E124" i="143"/>
  <c r="E122" i="143" a="1"/>
  <c r="E122" i="143"/>
  <c r="E120" i="143" a="1"/>
  <c r="E120" i="143"/>
  <c r="E118" i="143" a="1"/>
  <c r="E118" i="143"/>
  <c r="E253" i="143" a="1"/>
  <c r="E253" i="143"/>
  <c r="E249" i="143" a="1"/>
  <c r="E249" i="143"/>
  <c r="E125" i="143" a="1"/>
  <c r="E125" i="143"/>
  <c r="E123" i="143" a="1"/>
  <c r="E123" i="143"/>
  <c r="E121" i="143" a="1"/>
  <c r="E121" i="143"/>
  <c r="E119" i="143" a="1"/>
  <c r="E119" i="143"/>
  <c r="E259" i="134" a="1"/>
  <c r="E259" i="134"/>
  <c r="E255" i="134" a="1"/>
  <c r="E255" i="134"/>
  <c r="E251" i="134" a="1"/>
  <c r="E251" i="134"/>
  <c r="E247" i="134" a="1"/>
  <c r="E247" i="134"/>
  <c r="E241" i="134" a="1"/>
  <c r="E241" i="134"/>
  <c r="E237" i="134" a="1"/>
  <c r="E237" i="134"/>
  <c r="E233" i="134" a="1"/>
  <c r="E233" i="134"/>
  <c r="E229" i="134" a="1"/>
  <c r="E229" i="134"/>
  <c r="E225" i="134" a="1"/>
  <c r="E225" i="134"/>
  <c r="E221" i="134" a="1"/>
  <c r="E221" i="134"/>
  <c r="E217" i="134" a="1"/>
  <c r="E217" i="134"/>
  <c r="E213" i="134" a="1"/>
  <c r="E213" i="134"/>
  <c r="E209" i="134" a="1"/>
  <c r="E209" i="134"/>
  <c r="E205" i="134" a="1"/>
  <c r="E205" i="134"/>
  <c r="E201" i="134" a="1"/>
  <c r="E201" i="134"/>
  <c r="E197" i="134" a="1"/>
  <c r="E197" i="134"/>
  <c r="E193" i="134" a="1"/>
  <c r="E193" i="134"/>
  <c r="E189" i="134" a="1"/>
  <c r="E189" i="134"/>
  <c r="E185" i="134" a="1"/>
  <c r="E185" i="134"/>
  <c r="E181" i="134" a="1"/>
  <c r="E181" i="134"/>
  <c r="E177" i="134" a="1"/>
  <c r="E177" i="134"/>
  <c r="E171" i="134" a="1"/>
  <c r="E171" i="134"/>
  <c r="E167" i="134" a="1"/>
  <c r="E167" i="134"/>
  <c r="E163" i="134" a="1"/>
  <c r="E163" i="134"/>
  <c r="E159" i="134" a="1"/>
  <c r="E159" i="134"/>
  <c r="E155" i="134" a="1"/>
  <c r="E155" i="134"/>
  <c r="E151" i="134" a="1"/>
  <c r="E151" i="134"/>
  <c r="E147" i="134" a="1"/>
  <c r="E147" i="134"/>
  <c r="E143" i="134" a="1"/>
  <c r="E143" i="134"/>
  <c r="E139" i="134" a="1"/>
  <c r="E139" i="134"/>
  <c r="E135" i="134" a="1"/>
  <c r="E135" i="134"/>
  <c r="E256" i="134" a="1"/>
  <c r="E256" i="134"/>
  <c r="E252" i="134" a="1"/>
  <c r="E252" i="134"/>
  <c r="E248" i="134" a="1"/>
  <c r="E248" i="134"/>
  <c r="E244" i="134" a="1"/>
  <c r="E244" i="134"/>
  <c r="E240" i="134" a="1"/>
  <c r="E240" i="134"/>
  <c r="E236" i="134" a="1"/>
  <c r="E236" i="134"/>
  <c r="E232" i="134" a="1"/>
  <c r="E232" i="134"/>
  <c r="E228" i="134" a="1"/>
  <c r="E228" i="134"/>
  <c r="E224" i="134" a="1"/>
  <c r="E224" i="134"/>
  <c r="E220" i="134" a="1"/>
  <c r="E220" i="134"/>
  <c r="E216" i="134" a="1"/>
  <c r="E216" i="134"/>
  <c r="E212" i="134" a="1"/>
  <c r="E212" i="134"/>
  <c r="E208" i="134" a="1"/>
  <c r="E208" i="134"/>
  <c r="E204" i="134" a="1"/>
  <c r="E204" i="134"/>
  <c r="E200" i="134" a="1"/>
  <c r="E200" i="134"/>
  <c r="E196" i="134" a="1"/>
  <c r="E196" i="134"/>
  <c r="E192" i="134" a="1"/>
  <c r="E192" i="134"/>
  <c r="E188" i="134" a="1"/>
  <c r="E188" i="134"/>
  <c r="E184" i="134" a="1"/>
  <c r="E184" i="134"/>
  <c r="E180" i="134" a="1"/>
  <c r="E180" i="134"/>
  <c r="E176" i="134" a="1"/>
  <c r="E176" i="134"/>
  <c r="E172" i="134" a="1"/>
  <c r="E172" i="134"/>
  <c r="E168" i="134" a="1"/>
  <c r="E168" i="134"/>
  <c r="E164" i="134" a="1"/>
  <c r="E164" i="134"/>
  <c r="E160" i="134" a="1"/>
  <c r="E160" i="134"/>
  <c r="E156" i="134" a="1"/>
  <c r="E156" i="134"/>
  <c r="E152" i="134" a="1"/>
  <c r="E152" i="134"/>
  <c r="E148" i="134" a="1"/>
  <c r="E148" i="134"/>
  <c r="E144" i="134" a="1"/>
  <c r="E144" i="134"/>
  <c r="E140" i="134" a="1"/>
  <c r="E140" i="134"/>
  <c r="E136" i="134" a="1"/>
  <c r="E136" i="134"/>
  <c r="E125" i="134" a="1"/>
  <c r="E125" i="134"/>
  <c r="E124" i="134" a="1"/>
  <c r="E124" i="134"/>
  <c r="E123" i="134" a="1"/>
  <c r="E123" i="134"/>
  <c r="E122" i="134" a="1"/>
  <c r="E122" i="134"/>
  <c r="E121" i="134" a="1"/>
  <c r="E121" i="134"/>
  <c r="E120" i="134" a="1"/>
  <c r="E120" i="134"/>
  <c r="E119" i="134" a="1"/>
  <c r="E119" i="134"/>
  <c r="E118" i="134" a="1"/>
  <c r="E118" i="134"/>
  <c r="E258" i="134" a="1"/>
  <c r="E258" i="134"/>
  <c r="E254" i="134" a="1"/>
  <c r="E254" i="134"/>
  <c r="E250" i="134" a="1"/>
  <c r="E250" i="134"/>
  <c r="E246" i="134" a="1"/>
  <c r="E246" i="134"/>
  <c r="E126" i="134" a="1"/>
  <c r="E126" i="134"/>
  <c r="E242" i="134" a="1"/>
  <c r="E242" i="134"/>
  <c r="E238" i="134" a="1"/>
  <c r="E238" i="134"/>
  <c r="E234" i="134" a="1"/>
  <c r="E234" i="134"/>
  <c r="E230" i="134" a="1"/>
  <c r="E230" i="134"/>
  <c r="E226" i="134" a="1"/>
  <c r="E226" i="134"/>
  <c r="E222" i="134" a="1"/>
  <c r="E222" i="134"/>
  <c r="E218" i="134" a="1"/>
  <c r="E218" i="134"/>
  <c r="E214" i="134" a="1"/>
  <c r="E214" i="134"/>
  <c r="E210" i="134" a="1"/>
  <c r="E210" i="134"/>
  <c r="E206" i="134" a="1"/>
  <c r="E206" i="134"/>
  <c r="E202" i="134" a="1"/>
  <c r="E202" i="134"/>
  <c r="E198" i="134" a="1"/>
  <c r="E198" i="134"/>
  <c r="E194" i="134" a="1"/>
  <c r="E194" i="134"/>
  <c r="E190" i="134" a="1"/>
  <c r="E190" i="134"/>
  <c r="E186" i="134" a="1"/>
  <c r="E186" i="134"/>
  <c r="E182" i="134" a="1"/>
  <c r="E182" i="134"/>
  <c r="E178" i="134" a="1"/>
  <c r="E178" i="134"/>
  <c r="E174" i="134" a="1"/>
  <c r="E174" i="134"/>
  <c r="E170" i="134" a="1"/>
  <c r="E170" i="134"/>
  <c r="E166" i="134" a="1"/>
  <c r="E166" i="134"/>
  <c r="E162" i="134" a="1"/>
  <c r="E162" i="134"/>
  <c r="E158" i="134" a="1"/>
  <c r="E158" i="134"/>
  <c r="E154" i="134" a="1"/>
  <c r="E154" i="134"/>
  <c r="E150" i="134" a="1"/>
  <c r="E150" i="134"/>
  <c r="E146" i="134" a="1"/>
  <c r="E146" i="134"/>
  <c r="E142" i="134" a="1"/>
  <c r="E142" i="134"/>
  <c r="E138" i="134" a="1"/>
  <c r="E138" i="134"/>
  <c r="E134" i="134" a="1"/>
  <c r="E134" i="134"/>
  <c r="E127" i="134" a="1"/>
  <c r="E127" i="134"/>
  <c r="E116" i="134" a="1"/>
  <c r="E116" i="134"/>
  <c r="E243" i="134" a="1"/>
  <c r="E243" i="134"/>
  <c r="E239" i="134" a="1"/>
  <c r="E239" i="134"/>
  <c r="E235" i="134" a="1"/>
  <c r="E235" i="134"/>
  <c r="E231" i="134" a="1"/>
  <c r="E231" i="134"/>
  <c r="E227" i="134" a="1"/>
  <c r="E227" i="134"/>
  <c r="E223" i="134" a="1"/>
  <c r="E223" i="134"/>
  <c r="E219" i="134" a="1"/>
  <c r="E219" i="134"/>
  <c r="E215" i="134" a="1"/>
  <c r="E215" i="134"/>
  <c r="E211" i="134" a="1"/>
  <c r="E211" i="134"/>
  <c r="E207" i="134" a="1"/>
  <c r="E207" i="134"/>
  <c r="E203" i="134" a="1"/>
  <c r="E203" i="134"/>
  <c r="E199" i="134" a="1"/>
  <c r="E199" i="134"/>
  <c r="E195" i="134" a="1"/>
  <c r="E195" i="134"/>
  <c r="E191" i="134" a="1"/>
  <c r="E191" i="134"/>
  <c r="E187" i="134" a="1"/>
  <c r="E187" i="134"/>
  <c r="E183" i="134" a="1"/>
  <c r="E183" i="134"/>
  <c r="E179" i="134" a="1"/>
  <c r="E179" i="134"/>
  <c r="E175" i="134" a="1"/>
  <c r="E175" i="134"/>
  <c r="E117" i="134" a="1"/>
  <c r="E117" i="134"/>
  <c r="E253" i="134" a="1"/>
  <c r="E253" i="134"/>
  <c r="E245" i="134" a="1"/>
  <c r="E245" i="134"/>
  <c r="E169" i="134" a="1"/>
  <c r="E169" i="134"/>
  <c r="E161" i="134" a="1"/>
  <c r="E161" i="134"/>
  <c r="E153" i="134" a="1"/>
  <c r="E153" i="134"/>
  <c r="E145" i="134" a="1"/>
  <c r="E145" i="134"/>
  <c r="E137" i="134" a="1"/>
  <c r="E137" i="134"/>
  <c r="E257" i="134" a="1"/>
  <c r="E257" i="134"/>
  <c r="E165" i="134" a="1"/>
  <c r="E165" i="134"/>
  <c r="E149" i="134" a="1"/>
  <c r="E149" i="134"/>
  <c r="E249" i="134" a="1"/>
  <c r="E249" i="134"/>
  <c r="E173" i="134" a="1"/>
  <c r="E173" i="134"/>
  <c r="E141" i="134" a="1"/>
  <c r="E141" i="134"/>
  <c r="E157" i="134" a="1"/>
  <c r="E157" i="134"/>
  <c r="E258" i="129" a="1"/>
  <c r="E258" i="129"/>
  <c r="E254" i="129" a="1"/>
  <c r="E254" i="129"/>
  <c r="E250" i="129" a="1"/>
  <c r="E250" i="129"/>
  <c r="E246" i="129" a="1"/>
  <c r="E246" i="129"/>
  <c r="E242" i="129" a="1"/>
  <c r="E242" i="129"/>
  <c r="E238" i="129" a="1"/>
  <c r="E238" i="129"/>
  <c r="E234" i="129" a="1"/>
  <c r="E234" i="129"/>
  <c r="E230" i="129" a="1"/>
  <c r="E230" i="129"/>
  <c r="E226" i="129" a="1"/>
  <c r="E226" i="129"/>
  <c r="E222" i="129" a="1"/>
  <c r="E222" i="129"/>
  <c r="E218" i="129" a="1"/>
  <c r="E218" i="129"/>
  <c r="E214" i="129" a="1"/>
  <c r="E214" i="129"/>
  <c r="E210" i="129" a="1"/>
  <c r="E210" i="129"/>
  <c r="E206" i="129" a="1"/>
  <c r="E206" i="129"/>
  <c r="E202" i="129" a="1"/>
  <c r="E202" i="129"/>
  <c r="E198" i="129" a="1"/>
  <c r="E198" i="129"/>
  <c r="E194" i="129" a="1"/>
  <c r="E194" i="129"/>
  <c r="E190" i="129" a="1"/>
  <c r="E190" i="129"/>
  <c r="E186" i="129" a="1"/>
  <c r="E186" i="129"/>
  <c r="E182" i="129" a="1"/>
  <c r="E182" i="129"/>
  <c r="E178" i="129" a="1"/>
  <c r="E178" i="129"/>
  <c r="E174" i="129" a="1"/>
  <c r="E174" i="129"/>
  <c r="E170" i="129" a="1"/>
  <c r="E170" i="129"/>
  <c r="E166" i="129" a="1"/>
  <c r="E166" i="129"/>
  <c r="E162" i="129" a="1"/>
  <c r="E162" i="129"/>
  <c r="E158" i="129" a="1"/>
  <c r="E158" i="129"/>
  <c r="E154" i="129" a="1"/>
  <c r="E154" i="129"/>
  <c r="E150" i="129" a="1"/>
  <c r="E150" i="129"/>
  <c r="E146" i="129" a="1"/>
  <c r="E146" i="129"/>
  <c r="E142" i="129" a="1"/>
  <c r="E142" i="129"/>
  <c r="E138" i="129" a="1"/>
  <c r="E138" i="129"/>
  <c r="E134" i="129" a="1"/>
  <c r="E134" i="129"/>
  <c r="E127" i="129" a="1"/>
  <c r="E127" i="129"/>
  <c r="E116" i="129" a="1"/>
  <c r="E116" i="129"/>
  <c r="E259" i="129" a="1"/>
  <c r="E259" i="129"/>
  <c r="E255" i="129" a="1"/>
  <c r="E255" i="129"/>
  <c r="E251" i="129" a="1"/>
  <c r="E251" i="129"/>
  <c r="E247" i="129" a="1"/>
  <c r="E247" i="129"/>
  <c r="E241" i="129" a="1"/>
  <c r="E241" i="129"/>
  <c r="E237" i="129" a="1"/>
  <c r="E237" i="129"/>
  <c r="E233" i="129" a="1"/>
  <c r="E233" i="129"/>
  <c r="E229" i="129" a="1"/>
  <c r="E229" i="129"/>
  <c r="E225" i="129" a="1"/>
  <c r="E225" i="129"/>
  <c r="E221" i="129" a="1"/>
  <c r="E221" i="129"/>
  <c r="E217" i="129" a="1"/>
  <c r="E217" i="129"/>
  <c r="E213" i="129" a="1"/>
  <c r="E213" i="129"/>
  <c r="E209" i="129" a="1"/>
  <c r="E209" i="129"/>
  <c r="E205" i="129" a="1"/>
  <c r="E205" i="129"/>
  <c r="E201" i="129" a="1"/>
  <c r="E201" i="129"/>
  <c r="E197" i="129" a="1"/>
  <c r="E197" i="129"/>
  <c r="E193" i="129" a="1"/>
  <c r="E193" i="129"/>
  <c r="E189" i="129" a="1"/>
  <c r="E189" i="129"/>
  <c r="E185" i="129" a="1"/>
  <c r="E185" i="129"/>
  <c r="E181" i="129" a="1"/>
  <c r="E181" i="129"/>
  <c r="E177" i="129" a="1"/>
  <c r="E177" i="129"/>
  <c r="E171" i="129" a="1"/>
  <c r="E171" i="129"/>
  <c r="E167" i="129" a="1"/>
  <c r="E167" i="129"/>
  <c r="E163" i="129" a="1"/>
  <c r="E163" i="129"/>
  <c r="E159" i="129" a="1"/>
  <c r="E159" i="129"/>
  <c r="E155" i="129" a="1"/>
  <c r="E155" i="129"/>
  <c r="E151" i="129" a="1"/>
  <c r="E151" i="129"/>
  <c r="E147" i="129" a="1"/>
  <c r="E147" i="129"/>
  <c r="E143" i="129" a="1"/>
  <c r="E143" i="129"/>
  <c r="E139" i="129" a="1"/>
  <c r="E139" i="129"/>
  <c r="E135" i="129" a="1"/>
  <c r="E135" i="129"/>
  <c r="E243" i="129" a="1"/>
  <c r="E243" i="129"/>
  <c r="E239" i="129" a="1"/>
  <c r="E239" i="129"/>
  <c r="E235" i="129" a="1"/>
  <c r="E235" i="129"/>
  <c r="E231" i="129" a="1"/>
  <c r="E231" i="129"/>
  <c r="E227" i="129" a="1"/>
  <c r="E227" i="129"/>
  <c r="E223" i="129" a="1"/>
  <c r="E223" i="129"/>
  <c r="E219" i="129" a="1"/>
  <c r="E219" i="129"/>
  <c r="E215" i="129" a="1"/>
  <c r="E215" i="129"/>
  <c r="E211" i="129" a="1"/>
  <c r="E211" i="129"/>
  <c r="E207" i="129" a="1"/>
  <c r="E207" i="129"/>
  <c r="E203" i="129" a="1"/>
  <c r="E203" i="129"/>
  <c r="E199" i="129" a="1"/>
  <c r="E199" i="129"/>
  <c r="E195" i="129" a="1"/>
  <c r="E195" i="129"/>
  <c r="E191" i="129" a="1"/>
  <c r="E191" i="129"/>
  <c r="E187" i="129" a="1"/>
  <c r="E187" i="129"/>
  <c r="E183" i="129" a="1"/>
  <c r="E183" i="129"/>
  <c r="E179" i="129" a="1"/>
  <c r="E179" i="129"/>
  <c r="E175" i="129" a="1"/>
  <c r="E175" i="129"/>
  <c r="E172" i="129" a="1"/>
  <c r="E172" i="129"/>
  <c r="E168" i="129" a="1"/>
  <c r="E168" i="129"/>
  <c r="E164" i="129" a="1"/>
  <c r="E164" i="129"/>
  <c r="E160" i="129" a="1"/>
  <c r="E160" i="129"/>
  <c r="E156" i="129" a="1"/>
  <c r="E156" i="129"/>
  <c r="E152" i="129" a="1"/>
  <c r="E152" i="129"/>
  <c r="E148" i="129" a="1"/>
  <c r="E148" i="129"/>
  <c r="E144" i="129" a="1"/>
  <c r="E144" i="129"/>
  <c r="E140" i="129" a="1"/>
  <c r="E140" i="129"/>
  <c r="E136" i="129" a="1"/>
  <c r="E136" i="129"/>
  <c r="E126" i="129" a="1"/>
  <c r="E126" i="129"/>
  <c r="E256" i="129" a="1"/>
  <c r="E256" i="129"/>
  <c r="E252" i="129" a="1"/>
  <c r="E252" i="129"/>
  <c r="E248" i="129" a="1"/>
  <c r="E248" i="129"/>
  <c r="E244" i="129" a="1"/>
  <c r="E244" i="129"/>
  <c r="E240" i="129" a="1"/>
  <c r="E240" i="129"/>
  <c r="E236" i="129" a="1"/>
  <c r="E236" i="129"/>
  <c r="E232" i="129" a="1"/>
  <c r="E232" i="129"/>
  <c r="E228" i="129" a="1"/>
  <c r="E228" i="129"/>
  <c r="E224" i="129" a="1"/>
  <c r="E224" i="129"/>
  <c r="E220" i="129" a="1"/>
  <c r="E220" i="129"/>
  <c r="E216" i="129" a="1"/>
  <c r="E216" i="129"/>
  <c r="E212" i="129" a="1"/>
  <c r="E212" i="129"/>
  <c r="E208" i="129" a="1"/>
  <c r="E208" i="129"/>
  <c r="E204" i="129" a="1"/>
  <c r="E204" i="129"/>
  <c r="E200" i="129" a="1"/>
  <c r="E200" i="129"/>
  <c r="E196" i="129" a="1"/>
  <c r="E196" i="129"/>
  <c r="E192" i="129" a="1"/>
  <c r="E192" i="129"/>
  <c r="E188" i="129" a="1"/>
  <c r="E188" i="129"/>
  <c r="E184" i="129" a="1"/>
  <c r="E184" i="129"/>
  <c r="E180" i="129" a="1"/>
  <c r="E180" i="129"/>
  <c r="E176" i="129" a="1"/>
  <c r="E176" i="129"/>
  <c r="E253" i="129" a="1"/>
  <c r="E253" i="129"/>
  <c r="E245" i="129" a="1"/>
  <c r="E245" i="129"/>
  <c r="E173" i="129" a="1"/>
  <c r="E173" i="129"/>
  <c r="E165" i="129" a="1"/>
  <c r="E165" i="129"/>
  <c r="E157" i="129" a="1"/>
  <c r="E157" i="129"/>
  <c r="E149" i="129" a="1"/>
  <c r="E149" i="129"/>
  <c r="E141" i="129" a="1"/>
  <c r="E141" i="129"/>
  <c r="E257" i="129" a="1"/>
  <c r="E257" i="129"/>
  <c r="E169" i="129" a="1"/>
  <c r="E169" i="129"/>
  <c r="E153" i="129" a="1"/>
  <c r="E153" i="129"/>
  <c r="E137" i="129" a="1"/>
  <c r="E137" i="129"/>
  <c r="E124" i="129" a="1"/>
  <c r="E124" i="129"/>
  <c r="E122" i="129" a="1"/>
  <c r="E122" i="129"/>
  <c r="E120" i="129" a="1"/>
  <c r="E120" i="129"/>
  <c r="E118" i="129" a="1"/>
  <c r="E118" i="129"/>
  <c r="E145" i="129" a="1"/>
  <c r="E145" i="129"/>
  <c r="E117" i="129" a="1"/>
  <c r="E117" i="129"/>
  <c r="E249" i="129" a="1"/>
  <c r="E249" i="129"/>
  <c r="E161" i="129" a="1"/>
  <c r="E161" i="129"/>
  <c r="E125" i="129" a="1"/>
  <c r="E125" i="129"/>
  <c r="E121" i="129" a="1"/>
  <c r="E121" i="129"/>
  <c r="E123" i="129" a="1"/>
  <c r="E123" i="129"/>
  <c r="E119" i="129" a="1"/>
  <c r="E119" i="129"/>
  <c r="E257" i="142" a="1"/>
  <c r="E257" i="142"/>
  <c r="E253" i="142" a="1"/>
  <c r="E253" i="142"/>
  <c r="E249" i="142" a="1"/>
  <c r="E249" i="142"/>
  <c r="E245" i="142" a="1"/>
  <c r="E245" i="142"/>
  <c r="E243" i="142" a="1"/>
  <c r="E243" i="142"/>
  <c r="E239" i="142" a="1"/>
  <c r="E239" i="142"/>
  <c r="E235" i="142" a="1"/>
  <c r="E235" i="142"/>
  <c r="E231" i="142" a="1"/>
  <c r="E231" i="142"/>
  <c r="E227" i="142" a="1"/>
  <c r="E227" i="142"/>
  <c r="E223" i="142" a="1"/>
  <c r="E223" i="142"/>
  <c r="E219" i="142" a="1"/>
  <c r="E219" i="142"/>
  <c r="E215" i="142" a="1"/>
  <c r="E215" i="142"/>
  <c r="E211" i="142" a="1"/>
  <c r="E211" i="142"/>
  <c r="E207" i="142" a="1"/>
  <c r="E207" i="142"/>
  <c r="E203" i="142" a="1"/>
  <c r="E203" i="142"/>
  <c r="E199" i="142" a="1"/>
  <c r="E199" i="142"/>
  <c r="E195" i="142" a="1"/>
  <c r="E195" i="142"/>
  <c r="E191" i="142" a="1"/>
  <c r="E191" i="142"/>
  <c r="E187" i="142" a="1"/>
  <c r="E187" i="142"/>
  <c r="E183" i="142" a="1"/>
  <c r="E183" i="142"/>
  <c r="E179" i="142" a="1"/>
  <c r="E179" i="142"/>
  <c r="E175" i="142" a="1"/>
  <c r="E175" i="142"/>
  <c r="E173" i="142" a="1"/>
  <c r="E173" i="142"/>
  <c r="E169" i="142" a="1"/>
  <c r="E169" i="142"/>
  <c r="E165" i="142" a="1"/>
  <c r="E165" i="142"/>
  <c r="E161" i="142" a="1"/>
  <c r="E161" i="142"/>
  <c r="E157" i="142" a="1"/>
  <c r="E157" i="142"/>
  <c r="E153" i="142" a="1"/>
  <c r="E153" i="142"/>
  <c r="E149" i="142" a="1"/>
  <c r="E149" i="142"/>
  <c r="E145" i="142" a="1"/>
  <c r="E145" i="142"/>
  <c r="E141" i="142" a="1"/>
  <c r="E141" i="142"/>
  <c r="E137" i="142" a="1"/>
  <c r="E137" i="142"/>
  <c r="E126" i="142" a="1"/>
  <c r="E126" i="142"/>
  <c r="E117" i="142" a="1"/>
  <c r="E117" i="142"/>
  <c r="E258" i="142" a="1"/>
  <c r="E258" i="142"/>
  <c r="E254" i="142" a="1"/>
  <c r="E254" i="142"/>
  <c r="E250" i="142" a="1"/>
  <c r="E250" i="142"/>
  <c r="E246" i="142" a="1"/>
  <c r="E246" i="142"/>
  <c r="E242" i="142" a="1"/>
  <c r="E242" i="142"/>
  <c r="E238" i="142" a="1"/>
  <c r="E238" i="142"/>
  <c r="E234" i="142" a="1"/>
  <c r="E234" i="142"/>
  <c r="E230" i="142" a="1"/>
  <c r="E230" i="142"/>
  <c r="E226" i="142" a="1"/>
  <c r="E226" i="142"/>
  <c r="E222" i="142" a="1"/>
  <c r="E222" i="142"/>
  <c r="E218" i="142" a="1"/>
  <c r="E218" i="142"/>
  <c r="E214" i="142" a="1"/>
  <c r="E214" i="142"/>
  <c r="E210" i="142" a="1"/>
  <c r="E210" i="142"/>
  <c r="E206" i="142" a="1"/>
  <c r="E206" i="142"/>
  <c r="E202" i="142" a="1"/>
  <c r="E202" i="142"/>
  <c r="E198" i="142" a="1"/>
  <c r="E198" i="142"/>
  <c r="E194" i="142" a="1"/>
  <c r="E194" i="142"/>
  <c r="E190" i="142" a="1"/>
  <c r="E190" i="142"/>
  <c r="E186" i="142" a="1"/>
  <c r="E186" i="142"/>
  <c r="E182" i="142" a="1"/>
  <c r="E182" i="142"/>
  <c r="E178" i="142" a="1"/>
  <c r="E178" i="142"/>
  <c r="E174" i="142" a="1"/>
  <c r="E174" i="142"/>
  <c r="E170" i="142" a="1"/>
  <c r="E170" i="142"/>
  <c r="E166" i="142" a="1"/>
  <c r="E166" i="142"/>
  <c r="E162" i="142" a="1"/>
  <c r="E162" i="142"/>
  <c r="E158" i="142" a="1"/>
  <c r="E158" i="142"/>
  <c r="E154" i="142" a="1"/>
  <c r="E154" i="142"/>
  <c r="E150" i="142" a="1"/>
  <c r="E150" i="142"/>
  <c r="E146" i="142" a="1"/>
  <c r="E146" i="142"/>
  <c r="E142" i="142" a="1"/>
  <c r="E142" i="142"/>
  <c r="E138" i="142" a="1"/>
  <c r="E138" i="142"/>
  <c r="E134" i="142" a="1"/>
  <c r="E134" i="142"/>
  <c r="E127" i="142" a="1"/>
  <c r="E127" i="142"/>
  <c r="E116" i="142" a="1"/>
  <c r="E116" i="142"/>
  <c r="E259" i="142" a="1"/>
  <c r="E259" i="142"/>
  <c r="E255" i="142" a="1"/>
  <c r="E255" i="142"/>
  <c r="E251" i="142" a="1"/>
  <c r="E251" i="142"/>
  <c r="E247" i="142" a="1"/>
  <c r="E247" i="142"/>
  <c r="E248" i="142" a="1"/>
  <c r="E248" i="142"/>
  <c r="E244" i="142" a="1"/>
  <c r="E244" i="142"/>
  <c r="E232" i="142" a="1"/>
  <c r="E232" i="142"/>
  <c r="E228" i="142" a="1"/>
  <c r="E228" i="142"/>
  <c r="E216" i="142" a="1"/>
  <c r="E216" i="142"/>
  <c r="E212" i="142" a="1"/>
  <c r="E212" i="142"/>
  <c r="E200" i="142" a="1"/>
  <c r="E200" i="142"/>
  <c r="E196" i="142" a="1"/>
  <c r="E196" i="142"/>
  <c r="E192" i="142" a="1"/>
  <c r="E192" i="142"/>
  <c r="E188" i="142" a="1"/>
  <c r="E188" i="142"/>
  <c r="E184" i="142" a="1"/>
  <c r="E184" i="142"/>
  <c r="E172" i="142" a="1"/>
  <c r="E172" i="142"/>
  <c r="E168" i="142" a="1"/>
  <c r="E168" i="142"/>
  <c r="E164" i="142" a="1"/>
  <c r="E164" i="142"/>
  <c r="E160" i="142" a="1"/>
  <c r="E160" i="142"/>
  <c r="E156" i="142" a="1"/>
  <c r="E156" i="142"/>
  <c r="E152" i="142" a="1"/>
  <c r="E152" i="142"/>
  <c r="E148" i="142" a="1"/>
  <c r="E148" i="142"/>
  <c r="E144" i="142" a="1"/>
  <c r="E144" i="142"/>
  <c r="E140" i="142" a="1"/>
  <c r="E140" i="142"/>
  <c r="E136" i="142" a="1"/>
  <c r="E136" i="142"/>
  <c r="E256" i="142" a="1"/>
  <c r="E256" i="142"/>
  <c r="E252" i="142" a="1"/>
  <c r="E252" i="142"/>
  <c r="E240" i="142" a="1"/>
  <c r="E240" i="142"/>
  <c r="E236" i="142" a="1"/>
  <c r="E236" i="142"/>
  <c r="E224" i="142" a="1"/>
  <c r="E224" i="142"/>
  <c r="E220" i="142" a="1"/>
  <c r="E220" i="142"/>
  <c r="E208" i="142" a="1"/>
  <c r="E208" i="142"/>
  <c r="E204" i="142" a="1"/>
  <c r="E204" i="142"/>
  <c r="E180" i="142" a="1"/>
  <c r="E180" i="142"/>
  <c r="E176" i="142" a="1"/>
  <c r="E176" i="142"/>
  <c r="E167" i="142" a="1"/>
  <c r="E167" i="142"/>
  <c r="E151" i="142" a="1"/>
  <c r="E151" i="142"/>
  <c r="E135" i="142" a="1"/>
  <c r="E135" i="142"/>
  <c r="E125" i="142" a="1"/>
  <c r="E125" i="142"/>
  <c r="E237" i="142" a="1"/>
  <c r="E237" i="142"/>
  <c r="E229" i="142" a="1"/>
  <c r="E229" i="142"/>
  <c r="E221" i="142" a="1"/>
  <c r="E221" i="142"/>
  <c r="E213" i="142" a="1"/>
  <c r="E213" i="142"/>
  <c r="E205" i="142" a="1"/>
  <c r="E205" i="142"/>
  <c r="E197" i="142" a="1"/>
  <c r="E197" i="142"/>
  <c r="E189" i="142" a="1"/>
  <c r="E189" i="142"/>
  <c r="E181" i="142" a="1"/>
  <c r="E181" i="142"/>
  <c r="E163" i="142" a="1"/>
  <c r="E163" i="142"/>
  <c r="E147" i="142" a="1"/>
  <c r="E147" i="142"/>
  <c r="E124" i="142" a="1"/>
  <c r="E124" i="142"/>
  <c r="E122" i="142" a="1"/>
  <c r="E122" i="142"/>
  <c r="E120" i="142" a="1"/>
  <c r="E120" i="142"/>
  <c r="E118" i="142" a="1"/>
  <c r="E118" i="142"/>
  <c r="E159" i="142" a="1"/>
  <c r="E159" i="142"/>
  <c r="E143" i="142" a="1"/>
  <c r="E143" i="142"/>
  <c r="E241" i="142" a="1"/>
  <c r="E241" i="142"/>
  <c r="E233" i="142" a="1"/>
  <c r="E233" i="142"/>
  <c r="E225" i="142" a="1"/>
  <c r="E225" i="142"/>
  <c r="E217" i="142" a="1"/>
  <c r="E217" i="142"/>
  <c r="E209" i="142" a="1"/>
  <c r="E209" i="142"/>
  <c r="E201" i="142" a="1"/>
  <c r="E201" i="142"/>
  <c r="E193" i="142" a="1"/>
  <c r="E193" i="142"/>
  <c r="E185" i="142" a="1"/>
  <c r="E185" i="142"/>
  <c r="E177" i="142" a="1"/>
  <c r="E177" i="142"/>
  <c r="E171" i="142" a="1"/>
  <c r="E171" i="142"/>
  <c r="E155" i="142" a="1"/>
  <c r="E155" i="142"/>
  <c r="E139" i="142" a="1"/>
  <c r="E139" i="142"/>
  <c r="E123" i="142" a="1"/>
  <c r="E123" i="142"/>
  <c r="E121" i="142" a="1"/>
  <c r="E121" i="142"/>
  <c r="E119" i="142" a="1"/>
  <c r="E119" i="142"/>
  <c r="AK7" i="11"/>
  <c r="AK8" i="11"/>
  <c r="AK9" i="11"/>
  <c r="AK10" i="11"/>
  <c r="AK11" i="11"/>
  <c r="AK12" i="11"/>
  <c r="AK13" i="11"/>
  <c r="AK14" i="11"/>
  <c r="AK15" i="11"/>
  <c r="AK16" i="11"/>
  <c r="AK17" i="11"/>
  <c r="AK18" i="11"/>
  <c r="AK19" i="11"/>
  <c r="AI20" i="11" a="1"/>
  <c r="AI20" i="11"/>
  <c r="AK20" i="11"/>
  <c r="AI21" i="11" a="1"/>
  <c r="AI21" i="11"/>
  <c r="AK21" i="11"/>
  <c r="AI22" i="11" a="1"/>
  <c r="AI22" i="11"/>
  <c r="AK22" i="11"/>
  <c r="AI23" i="11" a="1"/>
  <c r="AI23" i="11"/>
  <c r="AK23" i="11"/>
  <c r="AI24" i="11" a="1"/>
  <c r="AI24" i="11"/>
  <c r="AK24" i="11"/>
  <c r="AI25" i="11" a="1"/>
  <c r="AI25" i="11"/>
  <c r="AK25" i="11"/>
  <c r="AI26" i="11" a="1"/>
  <c r="AI26" i="11"/>
  <c r="AK26" i="11"/>
  <c r="AI27" i="11" a="1"/>
  <c r="AI27" i="11"/>
  <c r="AK27" i="11"/>
  <c r="AI28" i="11" a="1"/>
  <c r="AI28" i="11"/>
  <c r="AK28" i="11"/>
  <c r="AI29" i="11" a="1"/>
  <c r="AI29" i="11"/>
  <c r="AK29" i="11"/>
  <c r="AI30" i="11" a="1"/>
  <c r="AI30" i="11"/>
  <c r="AK30" i="11"/>
  <c r="AI31" i="11" a="1"/>
  <c r="AI31" i="11"/>
  <c r="AK31" i="11"/>
  <c r="AI32" i="11" a="1"/>
  <c r="AI32" i="11"/>
  <c r="AK32" i="11"/>
  <c r="AI33" i="11" a="1"/>
  <c r="AI33" i="11"/>
  <c r="AK33" i="11"/>
  <c r="AI34" i="11" a="1"/>
  <c r="AI34" i="11"/>
  <c r="AK34" i="11"/>
  <c r="AI35" i="11" a="1"/>
  <c r="AI35" i="11"/>
  <c r="AK35" i="11"/>
  <c r="AI36" i="11" a="1"/>
  <c r="AI36" i="11"/>
  <c r="AK36" i="11"/>
  <c r="AI37" i="11" a="1"/>
  <c r="AI37" i="11"/>
  <c r="AK37" i="11"/>
  <c r="AI38" i="11" a="1"/>
  <c r="AI38" i="11"/>
  <c r="AK38" i="11"/>
  <c r="AI39" i="11" a="1"/>
  <c r="AI39" i="11"/>
  <c r="AK39" i="11"/>
  <c r="AI40" i="11" a="1"/>
  <c r="AI40" i="11"/>
  <c r="AK40" i="11"/>
  <c r="AI41" i="11" a="1"/>
  <c r="AI41" i="11"/>
  <c r="AK41" i="11"/>
  <c r="AI42" i="11" a="1"/>
  <c r="AI42" i="11"/>
  <c r="AK42" i="11"/>
  <c r="E257" i="148" a="1"/>
  <c r="E257" i="148"/>
  <c r="E253" i="148" a="1"/>
  <c r="E253" i="148"/>
  <c r="E249" i="148" a="1"/>
  <c r="E249" i="148"/>
  <c r="E245" i="148" a="1"/>
  <c r="E245" i="148"/>
  <c r="E243" i="148" a="1"/>
  <c r="E243" i="148"/>
  <c r="E239" i="148" a="1"/>
  <c r="E239" i="148"/>
  <c r="E235" i="148" a="1"/>
  <c r="E235" i="148"/>
  <c r="E231" i="148" a="1"/>
  <c r="E231" i="148"/>
  <c r="E227" i="148" a="1"/>
  <c r="E227" i="148"/>
  <c r="E223" i="148" a="1"/>
  <c r="E223" i="148"/>
  <c r="E219" i="148" a="1"/>
  <c r="E219" i="148"/>
  <c r="E215" i="148" a="1"/>
  <c r="E215" i="148"/>
  <c r="E211" i="148" a="1"/>
  <c r="E211" i="148"/>
  <c r="E207" i="148" a="1"/>
  <c r="E207" i="148"/>
  <c r="E203" i="148" a="1"/>
  <c r="E203" i="148"/>
  <c r="E199" i="148" a="1"/>
  <c r="E199" i="148"/>
  <c r="E195" i="148" a="1"/>
  <c r="E195" i="148"/>
  <c r="E191" i="148" a="1"/>
  <c r="E191" i="148"/>
  <c r="E187" i="148" a="1"/>
  <c r="E187" i="148"/>
  <c r="E183" i="148" a="1"/>
  <c r="E183" i="148"/>
  <c r="E179" i="148" a="1"/>
  <c r="E179" i="148"/>
  <c r="E175" i="148" a="1"/>
  <c r="E175" i="148"/>
  <c r="E173" i="148" a="1"/>
  <c r="E173" i="148"/>
  <c r="E169" i="148" a="1"/>
  <c r="E169" i="148"/>
  <c r="E165" i="148" a="1"/>
  <c r="E165" i="148"/>
  <c r="E161" i="148" a="1"/>
  <c r="E161" i="148"/>
  <c r="E157" i="148" a="1"/>
  <c r="E157" i="148"/>
  <c r="E153" i="148" a="1"/>
  <c r="E153" i="148"/>
  <c r="E149" i="148" a="1"/>
  <c r="E149" i="148"/>
  <c r="E145" i="148" a="1"/>
  <c r="E145" i="148"/>
  <c r="E141" i="148" a="1"/>
  <c r="E141" i="148"/>
  <c r="E137" i="148" a="1"/>
  <c r="E137" i="148"/>
  <c r="E126" i="148" a="1"/>
  <c r="E126" i="148"/>
  <c r="E117" i="148" a="1"/>
  <c r="E117" i="148"/>
  <c r="E258" i="148" a="1"/>
  <c r="E258" i="148"/>
  <c r="E254" i="148" a="1"/>
  <c r="E254" i="148"/>
  <c r="E250" i="148" a="1"/>
  <c r="E250" i="148"/>
  <c r="E246" i="148" a="1"/>
  <c r="E246" i="148"/>
  <c r="E242" i="148" a="1"/>
  <c r="E242" i="148"/>
  <c r="E238" i="148" a="1"/>
  <c r="E238" i="148"/>
  <c r="E234" i="148" a="1"/>
  <c r="E234" i="148"/>
  <c r="E230" i="148" a="1"/>
  <c r="E230" i="148"/>
  <c r="E226" i="148" a="1"/>
  <c r="E226" i="148"/>
  <c r="E222" i="148" a="1"/>
  <c r="E222" i="148"/>
  <c r="E218" i="148" a="1"/>
  <c r="E218" i="148"/>
  <c r="E214" i="148" a="1"/>
  <c r="E214" i="148"/>
  <c r="E210" i="148" a="1"/>
  <c r="E210" i="148"/>
  <c r="E206" i="148" a="1"/>
  <c r="E206" i="148"/>
  <c r="E202" i="148" a="1"/>
  <c r="E202" i="148"/>
  <c r="E198" i="148" a="1"/>
  <c r="E198" i="148"/>
  <c r="E194" i="148" a="1"/>
  <c r="E194" i="148"/>
  <c r="E190" i="148" a="1"/>
  <c r="E190" i="148"/>
  <c r="E186" i="148" a="1"/>
  <c r="E186" i="148"/>
  <c r="E182" i="148" a="1"/>
  <c r="E182" i="148"/>
  <c r="E178" i="148" a="1"/>
  <c r="E178" i="148"/>
  <c r="E174" i="148" a="1"/>
  <c r="E174" i="148"/>
  <c r="E170" i="148" a="1"/>
  <c r="E170" i="148"/>
  <c r="E166" i="148" a="1"/>
  <c r="E166" i="148"/>
  <c r="E162" i="148" a="1"/>
  <c r="E162" i="148"/>
  <c r="E158" i="148" a="1"/>
  <c r="E158" i="148"/>
  <c r="E154" i="148" a="1"/>
  <c r="E154" i="148"/>
  <c r="E150" i="148" a="1"/>
  <c r="E150" i="148"/>
  <c r="E146" i="148" a="1"/>
  <c r="E146" i="148"/>
  <c r="E142" i="148" a="1"/>
  <c r="E142" i="148"/>
  <c r="E138" i="148" a="1"/>
  <c r="E138" i="148"/>
  <c r="E134" i="148" a="1"/>
  <c r="E134" i="148"/>
  <c r="E127" i="148" a="1"/>
  <c r="E127" i="148"/>
  <c r="E116" i="148" a="1"/>
  <c r="E116" i="148"/>
  <c r="E259" i="148" a="1"/>
  <c r="E259" i="148"/>
  <c r="E255" i="148" a="1"/>
  <c r="E255" i="148"/>
  <c r="E251" i="148" a="1"/>
  <c r="E251" i="148"/>
  <c r="E247" i="148" a="1"/>
  <c r="E247" i="148"/>
  <c r="E256" i="148" a="1"/>
  <c r="E256" i="148"/>
  <c r="E248" i="148" a="1"/>
  <c r="E248" i="148"/>
  <c r="E244" i="148" a="1"/>
  <c r="E244" i="148"/>
  <c r="E240" i="148" a="1"/>
  <c r="E240" i="148"/>
  <c r="E236" i="148" a="1"/>
  <c r="E236" i="148"/>
  <c r="E228" i="148" a="1"/>
  <c r="E228" i="148"/>
  <c r="E220" i="148" a="1"/>
  <c r="E220" i="148"/>
  <c r="E216" i="148" a="1"/>
  <c r="E216" i="148"/>
  <c r="E208" i="148" a="1"/>
  <c r="E208" i="148"/>
  <c r="E204" i="148" a="1"/>
  <c r="E204" i="148"/>
  <c r="E200" i="148" a="1"/>
  <c r="E200" i="148"/>
  <c r="E196" i="148" a="1"/>
  <c r="E196" i="148"/>
  <c r="E180" i="148" a="1"/>
  <c r="E180" i="148"/>
  <c r="E176" i="148" a="1"/>
  <c r="E176" i="148"/>
  <c r="E172" i="148" a="1"/>
  <c r="E172" i="148"/>
  <c r="E168" i="148" a="1"/>
  <c r="E168" i="148"/>
  <c r="E164" i="148" a="1"/>
  <c r="E164" i="148"/>
  <c r="E160" i="148" a="1"/>
  <c r="E160" i="148"/>
  <c r="E156" i="148" a="1"/>
  <c r="E156" i="148"/>
  <c r="E152" i="148" a="1"/>
  <c r="E152" i="148"/>
  <c r="E148" i="148" a="1"/>
  <c r="E148" i="148"/>
  <c r="E144" i="148" a="1"/>
  <c r="E144" i="148"/>
  <c r="E140" i="148" a="1"/>
  <c r="E140" i="148"/>
  <c r="E136" i="148" a="1"/>
  <c r="E136" i="148"/>
  <c r="E252" i="148" a="1"/>
  <c r="E252" i="148"/>
  <c r="E232" i="148" a="1"/>
  <c r="E232" i="148"/>
  <c r="E224" i="148" a="1"/>
  <c r="E224" i="148"/>
  <c r="E212" i="148" a="1"/>
  <c r="E212" i="148"/>
  <c r="E192" i="148" a="1"/>
  <c r="E192" i="148"/>
  <c r="E188" i="148" a="1"/>
  <c r="E188" i="148"/>
  <c r="E184" i="148" a="1"/>
  <c r="E184" i="148"/>
  <c r="E167" i="148" a="1"/>
  <c r="E167" i="148"/>
  <c r="E151" i="148" a="1"/>
  <c r="E151" i="148"/>
  <c r="E135" i="148" a="1"/>
  <c r="E135" i="148"/>
  <c r="E139" i="148" a="1"/>
  <c r="E139" i="148"/>
  <c r="E125" i="148" a="1"/>
  <c r="E125" i="148"/>
  <c r="E123" i="148" a="1"/>
  <c r="E123" i="148"/>
  <c r="E121" i="148" a="1"/>
  <c r="E121" i="148"/>
  <c r="E119" i="148" a="1"/>
  <c r="E119" i="148"/>
  <c r="E237" i="148" a="1"/>
  <c r="E237" i="148"/>
  <c r="E229" i="148" a="1"/>
  <c r="E229" i="148"/>
  <c r="E221" i="148" a="1"/>
  <c r="E221" i="148"/>
  <c r="E213" i="148" a="1"/>
  <c r="E213" i="148"/>
  <c r="E205" i="148" a="1"/>
  <c r="E205" i="148"/>
  <c r="E197" i="148" a="1"/>
  <c r="E197" i="148"/>
  <c r="E189" i="148" a="1"/>
  <c r="E189" i="148"/>
  <c r="E181" i="148" a="1"/>
  <c r="E181" i="148"/>
  <c r="E163" i="148" a="1"/>
  <c r="E163" i="148"/>
  <c r="E147" i="148" a="1"/>
  <c r="E147" i="148"/>
  <c r="E124" i="148" a="1"/>
  <c r="E124" i="148"/>
  <c r="E122" i="148" a="1"/>
  <c r="E122" i="148"/>
  <c r="E120" i="148" a="1"/>
  <c r="E120" i="148"/>
  <c r="E118" i="148" a="1"/>
  <c r="E118" i="148"/>
  <c r="E159" i="148" a="1"/>
  <c r="E159" i="148"/>
  <c r="E143" i="148" a="1"/>
  <c r="E143" i="148"/>
  <c r="E241" i="148" a="1"/>
  <c r="E241" i="148"/>
  <c r="E233" i="148" a="1"/>
  <c r="E233" i="148"/>
  <c r="E225" i="148" a="1"/>
  <c r="E225" i="148"/>
  <c r="E217" i="148" a="1"/>
  <c r="E217" i="148"/>
  <c r="E209" i="148" a="1"/>
  <c r="E209" i="148"/>
  <c r="E201" i="148" a="1"/>
  <c r="E201" i="148"/>
  <c r="E193" i="148" a="1"/>
  <c r="E193" i="148"/>
  <c r="E185" i="148" a="1"/>
  <c r="E185" i="148"/>
  <c r="E177" i="148" a="1"/>
  <c r="E177" i="148"/>
  <c r="E171" i="148" a="1"/>
  <c r="E171" i="148"/>
  <c r="E155" i="148" a="1"/>
  <c r="E155" i="148"/>
  <c r="E257" i="139" a="1"/>
  <c r="E257" i="139"/>
  <c r="E253" i="139" a="1"/>
  <c r="E253" i="139"/>
  <c r="E249" i="139" a="1"/>
  <c r="E249" i="139"/>
  <c r="E245" i="139" a="1"/>
  <c r="E245" i="139"/>
  <c r="E243" i="139" a="1"/>
  <c r="E243" i="139"/>
  <c r="E239" i="139" a="1"/>
  <c r="E239" i="139"/>
  <c r="E235" i="139" a="1"/>
  <c r="E235" i="139"/>
  <c r="E231" i="139" a="1"/>
  <c r="E231" i="139"/>
  <c r="E227" i="139" a="1"/>
  <c r="E227" i="139"/>
  <c r="E223" i="139" a="1"/>
  <c r="E223" i="139"/>
  <c r="E219" i="139" a="1"/>
  <c r="E219" i="139"/>
  <c r="E215" i="139" a="1"/>
  <c r="E215" i="139"/>
  <c r="E211" i="139" a="1"/>
  <c r="E211" i="139"/>
  <c r="E207" i="139" a="1"/>
  <c r="E207" i="139"/>
  <c r="E203" i="139" a="1"/>
  <c r="E203" i="139"/>
  <c r="E199" i="139" a="1"/>
  <c r="E199" i="139"/>
  <c r="E195" i="139" a="1"/>
  <c r="E195" i="139"/>
  <c r="E191" i="139" a="1"/>
  <c r="E191" i="139"/>
  <c r="E187" i="139" a="1"/>
  <c r="E187" i="139"/>
  <c r="E183" i="139" a="1"/>
  <c r="E183" i="139"/>
  <c r="E179" i="139" a="1"/>
  <c r="E179" i="139"/>
  <c r="E175" i="139" a="1"/>
  <c r="E175" i="139"/>
  <c r="E173" i="139" a="1"/>
  <c r="E173" i="139"/>
  <c r="E169" i="139" a="1"/>
  <c r="E169" i="139"/>
  <c r="E165" i="139" a="1"/>
  <c r="E165" i="139"/>
  <c r="E161" i="139" a="1"/>
  <c r="E161" i="139"/>
  <c r="E157" i="139" a="1"/>
  <c r="E157" i="139"/>
  <c r="E153" i="139" a="1"/>
  <c r="E153" i="139"/>
  <c r="E149" i="139" a="1"/>
  <c r="E149" i="139"/>
  <c r="E145" i="139" a="1"/>
  <c r="E145" i="139"/>
  <c r="E141" i="139" a="1"/>
  <c r="E141" i="139"/>
  <c r="E137" i="139" a="1"/>
  <c r="E137" i="139"/>
  <c r="E126" i="139" a="1"/>
  <c r="E126" i="139"/>
  <c r="E117" i="139" a="1"/>
  <c r="E117" i="139"/>
  <c r="E258" i="139" a="1"/>
  <c r="E258" i="139"/>
  <c r="E254" i="139" a="1"/>
  <c r="E254" i="139"/>
  <c r="E250" i="139" a="1"/>
  <c r="E250" i="139"/>
  <c r="E246" i="139" a="1"/>
  <c r="E246" i="139"/>
  <c r="E242" i="139" a="1"/>
  <c r="E242" i="139"/>
  <c r="E238" i="139" a="1"/>
  <c r="E238" i="139"/>
  <c r="E234" i="139" a="1"/>
  <c r="E234" i="139"/>
  <c r="E230" i="139" a="1"/>
  <c r="E230" i="139"/>
  <c r="E226" i="139" a="1"/>
  <c r="E226" i="139"/>
  <c r="E222" i="139" a="1"/>
  <c r="E222" i="139"/>
  <c r="E218" i="139" a="1"/>
  <c r="E218" i="139"/>
  <c r="E214" i="139" a="1"/>
  <c r="E214" i="139"/>
  <c r="E210" i="139" a="1"/>
  <c r="E210" i="139"/>
  <c r="E206" i="139" a="1"/>
  <c r="E206" i="139"/>
  <c r="E202" i="139" a="1"/>
  <c r="E202" i="139"/>
  <c r="E198" i="139" a="1"/>
  <c r="E198" i="139"/>
  <c r="E194" i="139" a="1"/>
  <c r="E194" i="139"/>
  <c r="E190" i="139" a="1"/>
  <c r="E190" i="139"/>
  <c r="E186" i="139" a="1"/>
  <c r="E186" i="139"/>
  <c r="E182" i="139" a="1"/>
  <c r="E182" i="139"/>
  <c r="E178" i="139" a="1"/>
  <c r="E178" i="139"/>
  <c r="E174" i="139" a="1"/>
  <c r="E174" i="139"/>
  <c r="E170" i="139" a="1"/>
  <c r="E170" i="139"/>
  <c r="E166" i="139" a="1"/>
  <c r="E166" i="139"/>
  <c r="E162" i="139" a="1"/>
  <c r="E162" i="139"/>
  <c r="E158" i="139" a="1"/>
  <c r="E158" i="139"/>
  <c r="E154" i="139" a="1"/>
  <c r="E154" i="139"/>
  <c r="E150" i="139" a="1"/>
  <c r="E150" i="139"/>
  <c r="E146" i="139" a="1"/>
  <c r="E146" i="139"/>
  <c r="E142" i="139" a="1"/>
  <c r="E142" i="139"/>
  <c r="E138" i="139" a="1"/>
  <c r="E138" i="139"/>
  <c r="E134" i="139" a="1"/>
  <c r="E134" i="139"/>
  <c r="E127" i="139" a="1"/>
  <c r="E127" i="139"/>
  <c r="E116" i="139" a="1"/>
  <c r="E116" i="139"/>
  <c r="E241" i="139" a="1"/>
  <c r="E241" i="139"/>
  <c r="E237" i="139" a="1"/>
  <c r="E237" i="139"/>
  <c r="E233" i="139" a="1"/>
  <c r="E233" i="139"/>
  <c r="E229" i="139" a="1"/>
  <c r="E229" i="139"/>
  <c r="E225" i="139" a="1"/>
  <c r="E225" i="139"/>
  <c r="E221" i="139" a="1"/>
  <c r="E221" i="139"/>
  <c r="E217" i="139" a="1"/>
  <c r="E217" i="139"/>
  <c r="E213" i="139" a="1"/>
  <c r="E213" i="139"/>
  <c r="E209" i="139" a="1"/>
  <c r="E209" i="139"/>
  <c r="E205" i="139" a="1"/>
  <c r="E205" i="139"/>
  <c r="E201" i="139" a="1"/>
  <c r="E201" i="139"/>
  <c r="E197" i="139" a="1"/>
  <c r="E197" i="139"/>
  <c r="E193" i="139" a="1"/>
  <c r="E193" i="139"/>
  <c r="E189" i="139" a="1"/>
  <c r="E189" i="139"/>
  <c r="E185" i="139" a="1"/>
  <c r="E185" i="139"/>
  <c r="E181" i="139" a="1"/>
  <c r="E181" i="139"/>
  <c r="E177" i="139" a="1"/>
  <c r="E177" i="139"/>
  <c r="E171" i="139" a="1"/>
  <c r="E171" i="139"/>
  <c r="E167" i="139" a="1"/>
  <c r="E167" i="139"/>
  <c r="E163" i="139" a="1"/>
  <c r="E163" i="139"/>
  <c r="E159" i="139" a="1"/>
  <c r="E159" i="139"/>
  <c r="E155" i="139" a="1"/>
  <c r="E155" i="139"/>
  <c r="E151" i="139" a="1"/>
  <c r="E151" i="139"/>
  <c r="E147" i="139" a="1"/>
  <c r="E147" i="139"/>
  <c r="E143" i="139" a="1"/>
  <c r="E143" i="139"/>
  <c r="E139" i="139" a="1"/>
  <c r="E139" i="139"/>
  <c r="E135" i="139" a="1"/>
  <c r="E135" i="139"/>
  <c r="E125" i="139" a="1"/>
  <c r="E125" i="139"/>
  <c r="E124" i="139" a="1"/>
  <c r="E124" i="139"/>
  <c r="E123" i="139" a="1"/>
  <c r="E123" i="139"/>
  <c r="E122" i="139" a="1"/>
  <c r="E122" i="139"/>
  <c r="E121" i="139" a="1"/>
  <c r="E121" i="139"/>
  <c r="E120" i="139" a="1"/>
  <c r="E120" i="139"/>
  <c r="E119" i="139" a="1"/>
  <c r="E119" i="139"/>
  <c r="E118" i="139" a="1"/>
  <c r="E118" i="139"/>
  <c r="E259" i="139" a="1"/>
  <c r="E259" i="139"/>
  <c r="E255" i="139" a="1"/>
  <c r="E255" i="139"/>
  <c r="E251" i="139" a="1"/>
  <c r="E251" i="139"/>
  <c r="E247" i="139" a="1"/>
  <c r="E247" i="139"/>
  <c r="E256" i="139" a="1"/>
  <c r="E256" i="139"/>
  <c r="E248" i="139" a="1"/>
  <c r="E248" i="139"/>
  <c r="E252" i="139" a="1"/>
  <c r="E252" i="139"/>
  <c r="E240" i="139" a="1"/>
  <c r="E240" i="139"/>
  <c r="E236" i="139" a="1"/>
  <c r="E236" i="139"/>
  <c r="E232" i="139" a="1"/>
  <c r="E232" i="139"/>
  <c r="E224" i="139" a="1"/>
  <c r="E224" i="139"/>
  <c r="E220" i="139" a="1"/>
  <c r="E220" i="139"/>
  <c r="E216" i="139" a="1"/>
  <c r="E216" i="139"/>
  <c r="E200" i="139" a="1"/>
  <c r="E200" i="139"/>
  <c r="E196" i="139" a="1"/>
  <c r="E196" i="139"/>
  <c r="E192" i="139" a="1"/>
  <c r="E192" i="139"/>
  <c r="E188" i="139" a="1"/>
  <c r="E188" i="139"/>
  <c r="E184" i="139" a="1"/>
  <c r="E184" i="139"/>
  <c r="E180" i="139" a="1"/>
  <c r="E180" i="139"/>
  <c r="E176" i="139" a="1"/>
  <c r="E176" i="139"/>
  <c r="E172" i="139" a="1"/>
  <c r="E172" i="139"/>
  <c r="E164" i="139" a="1"/>
  <c r="E164" i="139"/>
  <c r="E156" i="139" a="1"/>
  <c r="E156" i="139"/>
  <c r="E148" i="139" a="1"/>
  <c r="E148" i="139"/>
  <c r="E140" i="139" a="1"/>
  <c r="E140" i="139"/>
  <c r="E244" i="139" a="1"/>
  <c r="E244" i="139"/>
  <c r="E228" i="139" a="1"/>
  <c r="E228" i="139"/>
  <c r="E212" i="139" a="1"/>
  <c r="E212" i="139"/>
  <c r="E208" i="139" a="1"/>
  <c r="E208" i="139"/>
  <c r="E204" i="139" a="1"/>
  <c r="E204" i="139"/>
  <c r="E168" i="139" a="1"/>
  <c r="E168" i="139"/>
  <c r="E152" i="139" a="1"/>
  <c r="E152" i="139"/>
  <c r="E136" i="139" a="1"/>
  <c r="E136" i="139"/>
  <c r="E160" i="139" a="1"/>
  <c r="E160" i="139"/>
  <c r="E144" i="139" a="1"/>
  <c r="E144" i="139"/>
  <c r="E258" i="133" a="1"/>
  <c r="E258" i="133"/>
  <c r="E254" i="133" a="1"/>
  <c r="E254" i="133"/>
  <c r="E250" i="133" a="1"/>
  <c r="E250" i="133"/>
  <c r="E246" i="133" a="1"/>
  <c r="E246" i="133"/>
  <c r="E242" i="133" a="1"/>
  <c r="E242" i="133"/>
  <c r="E238" i="133" a="1"/>
  <c r="E238" i="133"/>
  <c r="E234" i="133" a="1"/>
  <c r="E234" i="133"/>
  <c r="E230" i="133" a="1"/>
  <c r="E230" i="133"/>
  <c r="E226" i="133" a="1"/>
  <c r="E226" i="133"/>
  <c r="E222" i="133" a="1"/>
  <c r="E222" i="133"/>
  <c r="E218" i="133" a="1"/>
  <c r="E218" i="133"/>
  <c r="E214" i="133" a="1"/>
  <c r="E214" i="133"/>
  <c r="E210" i="133" a="1"/>
  <c r="E210" i="133"/>
  <c r="E206" i="133" a="1"/>
  <c r="E206" i="133"/>
  <c r="E202" i="133" a="1"/>
  <c r="E202" i="133"/>
  <c r="E198" i="133" a="1"/>
  <c r="E198" i="133"/>
  <c r="E194" i="133" a="1"/>
  <c r="E194" i="133"/>
  <c r="E190" i="133" a="1"/>
  <c r="E190" i="133"/>
  <c r="E186" i="133" a="1"/>
  <c r="E186" i="133"/>
  <c r="E182" i="133" a="1"/>
  <c r="E182" i="133"/>
  <c r="E178" i="133" a="1"/>
  <c r="E178" i="133"/>
  <c r="E174" i="133" a="1"/>
  <c r="E174" i="133"/>
  <c r="E170" i="133" a="1"/>
  <c r="E170" i="133"/>
  <c r="E166" i="133" a="1"/>
  <c r="E166" i="133"/>
  <c r="E162" i="133" a="1"/>
  <c r="E162" i="133"/>
  <c r="E158" i="133" a="1"/>
  <c r="E158" i="133"/>
  <c r="E154" i="133" a="1"/>
  <c r="E154" i="133"/>
  <c r="E150" i="133" a="1"/>
  <c r="E150" i="133"/>
  <c r="E146" i="133" a="1"/>
  <c r="E146" i="133"/>
  <c r="E142" i="133" a="1"/>
  <c r="E142" i="133"/>
  <c r="E138" i="133" a="1"/>
  <c r="E138" i="133"/>
  <c r="E134" i="133" a="1"/>
  <c r="E134" i="133"/>
  <c r="E127" i="133" a="1"/>
  <c r="E127" i="133"/>
  <c r="E116" i="133" a="1"/>
  <c r="E116" i="133"/>
  <c r="E259" i="133" a="1"/>
  <c r="E259" i="133"/>
  <c r="E255" i="133" a="1"/>
  <c r="E255" i="133"/>
  <c r="E251" i="133" a="1"/>
  <c r="E251" i="133"/>
  <c r="E247" i="133" a="1"/>
  <c r="E247" i="133"/>
  <c r="E241" i="133" a="1"/>
  <c r="E241" i="133"/>
  <c r="E237" i="133" a="1"/>
  <c r="E237" i="133"/>
  <c r="E233" i="133" a="1"/>
  <c r="E233" i="133"/>
  <c r="E229" i="133" a="1"/>
  <c r="E229" i="133"/>
  <c r="E225" i="133" a="1"/>
  <c r="E225" i="133"/>
  <c r="E221" i="133" a="1"/>
  <c r="E221" i="133"/>
  <c r="E217" i="133" a="1"/>
  <c r="E217" i="133"/>
  <c r="E213" i="133" a="1"/>
  <c r="E213" i="133"/>
  <c r="E209" i="133" a="1"/>
  <c r="E209" i="133"/>
  <c r="E205" i="133" a="1"/>
  <c r="E205" i="133"/>
  <c r="E201" i="133" a="1"/>
  <c r="E201" i="133"/>
  <c r="E197" i="133" a="1"/>
  <c r="E197" i="133"/>
  <c r="E193" i="133" a="1"/>
  <c r="E193" i="133"/>
  <c r="E189" i="133" a="1"/>
  <c r="E189" i="133"/>
  <c r="E185" i="133" a="1"/>
  <c r="E185" i="133"/>
  <c r="E181" i="133" a="1"/>
  <c r="E181" i="133"/>
  <c r="E177" i="133" a="1"/>
  <c r="E177" i="133"/>
  <c r="E171" i="133" a="1"/>
  <c r="E171" i="133"/>
  <c r="E167" i="133" a="1"/>
  <c r="E167" i="133"/>
  <c r="E163" i="133" a="1"/>
  <c r="E163" i="133"/>
  <c r="E159" i="133" a="1"/>
  <c r="E159" i="133"/>
  <c r="E155" i="133" a="1"/>
  <c r="E155" i="133"/>
  <c r="E151" i="133" a="1"/>
  <c r="E151" i="133"/>
  <c r="E147" i="133" a="1"/>
  <c r="E147" i="133"/>
  <c r="E143" i="133" a="1"/>
  <c r="E143" i="133"/>
  <c r="E139" i="133" a="1"/>
  <c r="E139" i="133"/>
  <c r="E135" i="133" a="1"/>
  <c r="E135" i="133"/>
  <c r="E257" i="133" a="1"/>
  <c r="E257" i="133"/>
  <c r="E253" i="133" a="1"/>
  <c r="E253" i="133"/>
  <c r="E249" i="133" a="1"/>
  <c r="E249" i="133"/>
  <c r="E245" i="133" a="1"/>
  <c r="E245" i="133"/>
  <c r="E125" i="133" a="1"/>
  <c r="E125" i="133"/>
  <c r="E124" i="133" a="1"/>
  <c r="E124" i="133"/>
  <c r="E123" i="133" a="1"/>
  <c r="E123" i="133"/>
  <c r="E122" i="133" a="1"/>
  <c r="E122" i="133"/>
  <c r="E121" i="133" a="1"/>
  <c r="E121" i="133"/>
  <c r="E120" i="133" a="1"/>
  <c r="E120" i="133"/>
  <c r="E119" i="133" a="1"/>
  <c r="E119" i="133"/>
  <c r="E118" i="133" a="1"/>
  <c r="E118" i="133"/>
  <c r="E243" i="133" a="1"/>
  <c r="E243" i="133"/>
  <c r="E239" i="133" a="1"/>
  <c r="E239" i="133"/>
  <c r="E235" i="133" a="1"/>
  <c r="E235" i="133"/>
  <c r="E231" i="133" a="1"/>
  <c r="E231" i="133"/>
  <c r="E227" i="133" a="1"/>
  <c r="E227" i="133"/>
  <c r="E223" i="133" a="1"/>
  <c r="E223" i="133"/>
  <c r="E219" i="133" a="1"/>
  <c r="E219" i="133"/>
  <c r="E215" i="133" a="1"/>
  <c r="E215" i="133"/>
  <c r="E211" i="133" a="1"/>
  <c r="E211" i="133"/>
  <c r="E207" i="133" a="1"/>
  <c r="E207" i="133"/>
  <c r="E203" i="133" a="1"/>
  <c r="E203" i="133"/>
  <c r="E199" i="133" a="1"/>
  <c r="E199" i="133"/>
  <c r="E195" i="133" a="1"/>
  <c r="E195" i="133"/>
  <c r="E191" i="133" a="1"/>
  <c r="E191" i="133"/>
  <c r="E187" i="133" a="1"/>
  <c r="E187" i="133"/>
  <c r="E183" i="133" a="1"/>
  <c r="E183" i="133"/>
  <c r="E179" i="133" a="1"/>
  <c r="E179" i="133"/>
  <c r="E175" i="133" a="1"/>
  <c r="E175" i="133"/>
  <c r="E172" i="133" a="1"/>
  <c r="E172" i="133"/>
  <c r="E168" i="133" a="1"/>
  <c r="E168" i="133"/>
  <c r="E164" i="133" a="1"/>
  <c r="E164" i="133"/>
  <c r="E160" i="133" a="1"/>
  <c r="E160" i="133"/>
  <c r="E156" i="133" a="1"/>
  <c r="E156" i="133"/>
  <c r="E152" i="133" a="1"/>
  <c r="E152" i="133"/>
  <c r="E148" i="133" a="1"/>
  <c r="E148" i="133"/>
  <c r="E144" i="133" a="1"/>
  <c r="E144" i="133"/>
  <c r="E140" i="133" a="1"/>
  <c r="E140" i="133"/>
  <c r="E136" i="133" a="1"/>
  <c r="E136" i="133"/>
  <c r="E126" i="133" a="1"/>
  <c r="E126" i="133"/>
  <c r="E252" i="133" a="1"/>
  <c r="E252" i="133"/>
  <c r="E244" i="133" a="1"/>
  <c r="E244" i="133"/>
  <c r="E240" i="133" a="1"/>
  <c r="E240" i="133"/>
  <c r="E236" i="133" a="1"/>
  <c r="E236" i="133"/>
  <c r="E232" i="133" a="1"/>
  <c r="E232" i="133"/>
  <c r="E228" i="133" a="1"/>
  <c r="E228" i="133"/>
  <c r="E224" i="133" a="1"/>
  <c r="E224" i="133"/>
  <c r="E220" i="133" a="1"/>
  <c r="E220" i="133"/>
  <c r="E216" i="133" a="1"/>
  <c r="E216" i="133"/>
  <c r="E212" i="133" a="1"/>
  <c r="E212" i="133"/>
  <c r="E208" i="133" a="1"/>
  <c r="E208" i="133"/>
  <c r="E204" i="133" a="1"/>
  <c r="E204" i="133"/>
  <c r="E200" i="133" a="1"/>
  <c r="E200" i="133"/>
  <c r="E196" i="133" a="1"/>
  <c r="E196" i="133"/>
  <c r="E192" i="133" a="1"/>
  <c r="E192" i="133"/>
  <c r="E188" i="133" a="1"/>
  <c r="E188" i="133"/>
  <c r="E184" i="133" a="1"/>
  <c r="E184" i="133"/>
  <c r="E180" i="133" a="1"/>
  <c r="E180" i="133"/>
  <c r="E176" i="133" a="1"/>
  <c r="E176" i="133"/>
  <c r="E169" i="133" a="1"/>
  <c r="E169" i="133"/>
  <c r="E161" i="133" a="1"/>
  <c r="E161" i="133"/>
  <c r="E153" i="133" a="1"/>
  <c r="E153" i="133"/>
  <c r="E145" i="133" a="1"/>
  <c r="E145" i="133"/>
  <c r="E137" i="133" a="1"/>
  <c r="E137" i="133"/>
  <c r="E117" i="133" a="1"/>
  <c r="E117" i="133"/>
  <c r="E256" i="133" a="1"/>
  <c r="E256" i="133"/>
  <c r="E165" i="133" a="1"/>
  <c r="E165" i="133"/>
  <c r="E149" i="133" a="1"/>
  <c r="E149" i="133"/>
  <c r="E248" i="133" a="1"/>
  <c r="E248" i="133"/>
  <c r="E173" i="133" a="1"/>
  <c r="E173" i="133"/>
  <c r="E157" i="133" a="1"/>
  <c r="E157" i="133"/>
  <c r="E141" i="133" a="1"/>
  <c r="E141" i="133"/>
  <c r="E259" i="141" a="1"/>
  <c r="E259" i="141"/>
  <c r="E255" i="141" a="1"/>
  <c r="E255" i="141"/>
  <c r="E251" i="141" a="1"/>
  <c r="E251" i="141"/>
  <c r="E247" i="141" a="1"/>
  <c r="E247" i="141"/>
  <c r="E241" i="141" a="1"/>
  <c r="E241" i="141"/>
  <c r="E237" i="141" a="1"/>
  <c r="E237" i="141"/>
  <c r="E233" i="141" a="1"/>
  <c r="E233" i="141"/>
  <c r="E229" i="141" a="1"/>
  <c r="E229" i="141"/>
  <c r="E225" i="141" a="1"/>
  <c r="E225" i="141"/>
  <c r="E221" i="141" a="1"/>
  <c r="E221" i="141"/>
  <c r="E217" i="141" a="1"/>
  <c r="E217" i="141"/>
  <c r="E213" i="141" a="1"/>
  <c r="E213" i="141"/>
  <c r="E209" i="141" a="1"/>
  <c r="E209" i="141"/>
  <c r="E205" i="141" a="1"/>
  <c r="E205" i="141"/>
  <c r="E201" i="141" a="1"/>
  <c r="E201" i="141"/>
  <c r="E197" i="141" a="1"/>
  <c r="E197" i="141"/>
  <c r="E193" i="141" a="1"/>
  <c r="E193" i="141"/>
  <c r="E189" i="141" a="1"/>
  <c r="E189" i="141"/>
  <c r="E185" i="141" a="1"/>
  <c r="E185" i="141"/>
  <c r="E181" i="141" a="1"/>
  <c r="E181" i="141"/>
  <c r="E177" i="141" a="1"/>
  <c r="E177" i="141"/>
  <c r="E171" i="141" a="1"/>
  <c r="E171" i="141"/>
  <c r="E167" i="141" a="1"/>
  <c r="E167" i="141"/>
  <c r="E163" i="141" a="1"/>
  <c r="E163" i="141"/>
  <c r="E159" i="141" a="1"/>
  <c r="E159" i="141"/>
  <c r="E155" i="141" a="1"/>
  <c r="E155" i="141"/>
  <c r="E151" i="141" a="1"/>
  <c r="E151" i="141"/>
  <c r="E147" i="141" a="1"/>
  <c r="E147" i="141"/>
  <c r="E143" i="141" a="1"/>
  <c r="E143" i="141"/>
  <c r="E139" i="141" a="1"/>
  <c r="E139" i="141"/>
  <c r="E135" i="141" a="1"/>
  <c r="E135" i="141"/>
  <c r="E256" i="141" a="1"/>
  <c r="E256" i="141"/>
  <c r="E253" i="141" a="1"/>
  <c r="E253" i="141"/>
  <c r="E248" i="141" a="1"/>
  <c r="E248" i="141"/>
  <c r="E245" i="141" a="1"/>
  <c r="E245" i="141"/>
  <c r="E170" i="141" a="1"/>
  <c r="E170" i="141"/>
  <c r="E162" i="141" a="1"/>
  <c r="E162" i="141"/>
  <c r="E154" i="141" a="1"/>
  <c r="E154" i="141"/>
  <c r="E146" i="141" a="1"/>
  <c r="E146" i="141"/>
  <c r="E138" i="141" a="1"/>
  <c r="E138" i="141"/>
  <c r="E254" i="141" a="1"/>
  <c r="E254" i="141"/>
  <c r="E246" i="141" a="1"/>
  <c r="E246" i="141"/>
  <c r="E173" i="141" a="1"/>
  <c r="E173" i="141"/>
  <c r="E168" i="141" a="1"/>
  <c r="E168" i="141"/>
  <c r="E165" i="141" a="1"/>
  <c r="E165" i="141"/>
  <c r="E160" i="141" a="1"/>
  <c r="E160" i="141"/>
  <c r="E157" i="141" a="1"/>
  <c r="E157" i="141"/>
  <c r="E152" i="141" a="1"/>
  <c r="E152" i="141"/>
  <c r="E149" i="141" a="1"/>
  <c r="E149" i="141"/>
  <c r="E144" i="141" a="1"/>
  <c r="E144" i="141"/>
  <c r="E141" i="141" a="1"/>
  <c r="E141" i="141"/>
  <c r="E136" i="141" a="1"/>
  <c r="E136" i="141"/>
  <c r="E125" i="141" a="1"/>
  <c r="E125" i="141"/>
  <c r="E124" i="141" a="1"/>
  <c r="E124" i="141"/>
  <c r="E123" i="141" a="1"/>
  <c r="E123" i="141"/>
  <c r="E122" i="141" a="1"/>
  <c r="E122" i="141"/>
  <c r="E121" i="141" a="1"/>
  <c r="E121" i="141"/>
  <c r="E120" i="141" a="1"/>
  <c r="E120" i="141"/>
  <c r="E119" i="141" a="1"/>
  <c r="E119" i="141"/>
  <c r="E118" i="141" a="1"/>
  <c r="E118" i="141"/>
  <c r="E117" i="141" a="1"/>
  <c r="E117" i="141"/>
  <c r="E116" i="141" a="1"/>
  <c r="E116" i="141"/>
  <c r="E258" i="141" a="1"/>
  <c r="E258" i="141"/>
  <c r="E249" i="141" a="1"/>
  <c r="E249" i="141"/>
  <c r="E244" i="141" a="1"/>
  <c r="E244" i="141"/>
  <c r="E242" i="141" a="1"/>
  <c r="E242" i="141"/>
  <c r="E240" i="141" a="1"/>
  <c r="E240" i="141"/>
  <c r="E238" i="141" a="1"/>
  <c r="E238" i="141"/>
  <c r="E236" i="141" a="1"/>
  <c r="E236" i="141"/>
  <c r="E234" i="141" a="1"/>
  <c r="E234" i="141"/>
  <c r="E232" i="141" a="1"/>
  <c r="E232" i="141"/>
  <c r="E230" i="141" a="1"/>
  <c r="E230" i="141"/>
  <c r="E228" i="141" a="1"/>
  <c r="E228" i="141"/>
  <c r="E226" i="141" a="1"/>
  <c r="E226" i="141"/>
  <c r="E224" i="141" a="1"/>
  <c r="E224" i="141"/>
  <c r="E222" i="141" a="1"/>
  <c r="E222" i="141"/>
  <c r="E220" i="141" a="1"/>
  <c r="E220" i="141"/>
  <c r="E218" i="141" a="1"/>
  <c r="E218" i="141"/>
  <c r="E216" i="141" a="1"/>
  <c r="E216" i="141"/>
  <c r="E214" i="141" a="1"/>
  <c r="E214" i="141"/>
  <c r="E212" i="141" a="1"/>
  <c r="E212" i="141"/>
  <c r="E210" i="141" a="1"/>
  <c r="E210" i="141"/>
  <c r="E208" i="141" a="1"/>
  <c r="E208" i="141"/>
  <c r="E206" i="141" a="1"/>
  <c r="E206" i="141"/>
  <c r="E204" i="141" a="1"/>
  <c r="E204" i="141"/>
  <c r="E202" i="141" a="1"/>
  <c r="E202" i="141"/>
  <c r="E200" i="141" a="1"/>
  <c r="E200" i="141"/>
  <c r="E198" i="141" a="1"/>
  <c r="E198" i="141"/>
  <c r="E196" i="141" a="1"/>
  <c r="E196" i="141"/>
  <c r="E194" i="141" a="1"/>
  <c r="E194" i="141"/>
  <c r="E192" i="141" a="1"/>
  <c r="E192" i="141"/>
  <c r="E190" i="141" a="1"/>
  <c r="E190" i="141"/>
  <c r="E188" i="141" a="1"/>
  <c r="E188" i="141"/>
  <c r="E186" i="141" a="1"/>
  <c r="E186" i="141"/>
  <c r="E184" i="141" a="1"/>
  <c r="E184" i="141"/>
  <c r="E182" i="141" a="1"/>
  <c r="E182" i="141"/>
  <c r="E180" i="141" a="1"/>
  <c r="E180" i="141"/>
  <c r="E178" i="141" a="1"/>
  <c r="E178" i="141"/>
  <c r="E176" i="141" a="1"/>
  <c r="E176" i="141"/>
  <c r="E174" i="141" a="1"/>
  <c r="E174" i="141"/>
  <c r="E158" i="141" a="1"/>
  <c r="E158" i="141"/>
  <c r="E142" i="141" a="1"/>
  <c r="E142" i="141"/>
  <c r="E127" i="141" a="1"/>
  <c r="E127" i="141"/>
  <c r="E250" i="141" a="1"/>
  <c r="E250" i="141"/>
  <c r="E239" i="141" a="1"/>
  <c r="E239" i="141"/>
  <c r="E235" i="141" a="1"/>
  <c r="E235" i="141"/>
  <c r="E227" i="141" a="1"/>
  <c r="E227" i="141"/>
  <c r="E219" i="141" a="1"/>
  <c r="E219" i="141"/>
  <c r="E215" i="141" a="1"/>
  <c r="E215" i="141"/>
  <c r="E207" i="141" a="1"/>
  <c r="E207" i="141"/>
  <c r="E199" i="141" a="1"/>
  <c r="E199" i="141"/>
  <c r="E191" i="141" a="1"/>
  <c r="E191" i="141"/>
  <c r="E187" i="141" a="1"/>
  <c r="E187" i="141"/>
  <c r="E179" i="141" a="1"/>
  <c r="E179" i="141"/>
  <c r="E175" i="141" a="1"/>
  <c r="E175" i="141"/>
  <c r="E166" i="141" a="1"/>
  <c r="E166" i="141"/>
  <c r="E134" i="141" a="1"/>
  <c r="E134" i="141"/>
  <c r="E169" i="141" a="1"/>
  <c r="E169" i="141"/>
  <c r="E164" i="141" a="1"/>
  <c r="E164" i="141"/>
  <c r="E153" i="141" a="1"/>
  <c r="E153" i="141"/>
  <c r="E148" i="141" a="1"/>
  <c r="E148" i="141"/>
  <c r="E137" i="141" a="1"/>
  <c r="E137" i="141"/>
  <c r="E257" i="141" a="1"/>
  <c r="E257" i="141"/>
  <c r="E252" i="141" a="1"/>
  <c r="E252" i="141"/>
  <c r="E243" i="141" a="1"/>
  <c r="E243" i="141"/>
  <c r="E231" i="141" a="1"/>
  <c r="E231" i="141"/>
  <c r="E223" i="141" a="1"/>
  <c r="E223" i="141"/>
  <c r="E211" i="141" a="1"/>
  <c r="E211" i="141"/>
  <c r="E203" i="141" a="1"/>
  <c r="E203" i="141"/>
  <c r="E195" i="141" a="1"/>
  <c r="E195" i="141"/>
  <c r="E183" i="141" a="1"/>
  <c r="E183" i="141"/>
  <c r="E150" i="141" a="1"/>
  <c r="E150" i="141"/>
  <c r="E126" i="141" a="1"/>
  <c r="E126" i="141"/>
  <c r="E156" i="141" a="1"/>
  <c r="E156" i="141"/>
  <c r="E145" i="141" a="1"/>
  <c r="E145" i="141"/>
  <c r="E172" i="141" a="1"/>
  <c r="E172" i="141"/>
  <c r="E161" i="141" a="1"/>
  <c r="E161" i="141"/>
  <c r="E140" i="141" a="1"/>
  <c r="E140" i="141"/>
  <c r="E259" i="146" a="1"/>
  <c r="E259" i="146"/>
  <c r="E255" i="146" a="1"/>
  <c r="E255" i="146"/>
  <c r="E251" i="146" a="1"/>
  <c r="E251" i="146"/>
  <c r="E247" i="146" a="1"/>
  <c r="E247" i="146"/>
  <c r="E241" i="146" a="1"/>
  <c r="E241" i="146"/>
  <c r="E237" i="146" a="1"/>
  <c r="E237" i="146"/>
  <c r="E233" i="146" a="1"/>
  <c r="E233" i="146"/>
  <c r="E229" i="146" a="1"/>
  <c r="E229" i="146"/>
  <c r="E225" i="146" a="1"/>
  <c r="E225" i="146"/>
  <c r="E221" i="146" a="1"/>
  <c r="E221" i="146"/>
  <c r="E217" i="146" a="1"/>
  <c r="E217" i="146"/>
  <c r="E213" i="146" a="1"/>
  <c r="E213" i="146"/>
  <c r="E209" i="146" a="1"/>
  <c r="E209" i="146"/>
  <c r="E205" i="146" a="1"/>
  <c r="E205" i="146"/>
  <c r="E201" i="146" a="1"/>
  <c r="E201" i="146"/>
  <c r="E197" i="146" a="1"/>
  <c r="E197" i="146"/>
  <c r="E193" i="146" a="1"/>
  <c r="E193" i="146"/>
  <c r="E189" i="146" a="1"/>
  <c r="E189" i="146"/>
  <c r="E185" i="146" a="1"/>
  <c r="E185" i="146"/>
  <c r="E181" i="146" a="1"/>
  <c r="E181" i="146"/>
  <c r="E177" i="146" a="1"/>
  <c r="E177" i="146"/>
  <c r="E171" i="146" a="1"/>
  <c r="E171" i="146"/>
  <c r="E167" i="146" a="1"/>
  <c r="E167" i="146"/>
  <c r="E163" i="146" a="1"/>
  <c r="E163" i="146"/>
  <c r="E159" i="146" a="1"/>
  <c r="E159" i="146"/>
  <c r="E155" i="146" a="1"/>
  <c r="E155" i="146"/>
  <c r="E151" i="146" a="1"/>
  <c r="E151" i="146"/>
  <c r="E147" i="146" a="1"/>
  <c r="E147" i="146"/>
  <c r="E143" i="146" a="1"/>
  <c r="E143" i="146"/>
  <c r="E139" i="146" a="1"/>
  <c r="E139" i="146"/>
  <c r="E135" i="146" a="1"/>
  <c r="E135" i="146"/>
  <c r="E256" i="146" a="1"/>
  <c r="E256" i="146"/>
  <c r="E252" i="146" a="1"/>
  <c r="E252" i="146"/>
  <c r="E248" i="146" a="1"/>
  <c r="E248" i="146"/>
  <c r="E244" i="146" a="1"/>
  <c r="E244" i="146"/>
  <c r="E240" i="146" a="1"/>
  <c r="E240" i="146"/>
  <c r="E236" i="146" a="1"/>
  <c r="E236" i="146"/>
  <c r="E232" i="146" a="1"/>
  <c r="E232" i="146"/>
  <c r="E228" i="146" a="1"/>
  <c r="E228" i="146"/>
  <c r="E224" i="146" a="1"/>
  <c r="E224" i="146"/>
  <c r="E220" i="146" a="1"/>
  <c r="E220" i="146"/>
  <c r="E216" i="146" a="1"/>
  <c r="E216" i="146"/>
  <c r="E212" i="146" a="1"/>
  <c r="E212" i="146"/>
  <c r="E208" i="146" a="1"/>
  <c r="E208" i="146"/>
  <c r="E204" i="146" a="1"/>
  <c r="E204" i="146"/>
  <c r="E200" i="146" a="1"/>
  <c r="E200" i="146"/>
  <c r="E196" i="146" a="1"/>
  <c r="E196" i="146"/>
  <c r="E192" i="146" a="1"/>
  <c r="E192" i="146"/>
  <c r="E188" i="146" a="1"/>
  <c r="E188" i="146"/>
  <c r="E184" i="146" a="1"/>
  <c r="E184" i="146"/>
  <c r="E180" i="146" a="1"/>
  <c r="E180" i="146"/>
  <c r="E176" i="146" a="1"/>
  <c r="E176" i="146"/>
  <c r="E172" i="146" a="1"/>
  <c r="E172" i="146"/>
  <c r="E168" i="146" a="1"/>
  <c r="E168" i="146"/>
  <c r="E164" i="146" a="1"/>
  <c r="E164" i="146"/>
  <c r="E160" i="146" a="1"/>
  <c r="E160" i="146"/>
  <c r="E156" i="146" a="1"/>
  <c r="E156" i="146"/>
  <c r="E152" i="146" a="1"/>
  <c r="E152" i="146"/>
  <c r="E148" i="146" a="1"/>
  <c r="E148" i="146"/>
  <c r="E144" i="146" a="1"/>
  <c r="E144" i="146"/>
  <c r="E140" i="146" a="1"/>
  <c r="E140" i="146"/>
  <c r="E136" i="146" a="1"/>
  <c r="E136" i="146"/>
  <c r="E125" i="146" a="1"/>
  <c r="E125" i="146"/>
  <c r="E124" i="146" a="1"/>
  <c r="E124" i="146"/>
  <c r="E123" i="146" a="1"/>
  <c r="E123" i="146"/>
  <c r="E122" i="146" a="1"/>
  <c r="E122" i="146"/>
  <c r="E121" i="146" a="1"/>
  <c r="E121" i="146"/>
  <c r="E120" i="146" a="1"/>
  <c r="E120" i="146"/>
  <c r="E119" i="146" a="1"/>
  <c r="E119" i="146"/>
  <c r="E118" i="146" a="1"/>
  <c r="E118" i="146"/>
  <c r="E258" i="146" a="1"/>
  <c r="E258" i="146"/>
  <c r="E254" i="146" a="1"/>
  <c r="E254" i="146"/>
  <c r="E250" i="146" a="1"/>
  <c r="E250" i="146"/>
  <c r="E246" i="146" a="1"/>
  <c r="E246" i="146"/>
  <c r="E126" i="146" a="1"/>
  <c r="E126" i="146"/>
  <c r="E253" i="146" a="1"/>
  <c r="E253" i="146"/>
  <c r="E245" i="146" a="1"/>
  <c r="E245" i="146"/>
  <c r="E231" i="146" a="1"/>
  <c r="E231" i="146"/>
  <c r="E227" i="146" a="1"/>
  <c r="E227" i="146"/>
  <c r="E219" i="146" a="1"/>
  <c r="E219" i="146"/>
  <c r="E215" i="146" a="1"/>
  <c r="E215" i="146"/>
  <c r="E211" i="146" a="1"/>
  <c r="E211" i="146"/>
  <c r="E207" i="146" a="1"/>
  <c r="E207" i="146"/>
  <c r="E203" i="146" a="1"/>
  <c r="E203" i="146"/>
  <c r="E199" i="146" a="1"/>
  <c r="E199" i="146"/>
  <c r="E191" i="146" a="1"/>
  <c r="E191" i="146"/>
  <c r="E187" i="146" a="1"/>
  <c r="E187" i="146"/>
  <c r="E183" i="146" a="1"/>
  <c r="E183" i="146"/>
  <c r="E179" i="146" a="1"/>
  <c r="E179" i="146"/>
  <c r="E175" i="146" a="1"/>
  <c r="E175" i="146"/>
  <c r="E242" i="146" a="1"/>
  <c r="E242" i="146"/>
  <c r="E238" i="146" a="1"/>
  <c r="E238" i="146"/>
  <c r="E234" i="146" a="1"/>
  <c r="E234" i="146"/>
  <c r="E230" i="146" a="1"/>
  <c r="E230" i="146"/>
  <c r="E226" i="146" a="1"/>
  <c r="E226" i="146"/>
  <c r="E222" i="146" a="1"/>
  <c r="E222" i="146"/>
  <c r="E218" i="146" a="1"/>
  <c r="E218" i="146"/>
  <c r="E214" i="146" a="1"/>
  <c r="E214" i="146"/>
  <c r="E210" i="146" a="1"/>
  <c r="E210" i="146"/>
  <c r="E206" i="146" a="1"/>
  <c r="E206" i="146"/>
  <c r="E202" i="146" a="1"/>
  <c r="E202" i="146"/>
  <c r="E198" i="146" a="1"/>
  <c r="E198" i="146"/>
  <c r="E194" i="146" a="1"/>
  <c r="E194" i="146"/>
  <c r="E190" i="146" a="1"/>
  <c r="E190" i="146"/>
  <c r="E186" i="146" a="1"/>
  <c r="E186" i="146"/>
  <c r="E182" i="146" a="1"/>
  <c r="E182" i="146"/>
  <c r="E178" i="146" a="1"/>
  <c r="E178" i="146"/>
  <c r="E174" i="146" a="1"/>
  <c r="E174" i="146"/>
  <c r="E170" i="146" a="1"/>
  <c r="E170" i="146"/>
  <c r="E166" i="146" a="1"/>
  <c r="E166" i="146"/>
  <c r="E162" i="146" a="1"/>
  <c r="E162" i="146"/>
  <c r="E158" i="146" a="1"/>
  <c r="E158" i="146"/>
  <c r="E154" i="146" a="1"/>
  <c r="E154" i="146"/>
  <c r="E150" i="146" a="1"/>
  <c r="E150" i="146"/>
  <c r="E146" i="146" a="1"/>
  <c r="E146" i="146"/>
  <c r="E142" i="146" a="1"/>
  <c r="E142" i="146"/>
  <c r="E138" i="146" a="1"/>
  <c r="E138" i="146"/>
  <c r="E134" i="146" a="1"/>
  <c r="E134" i="146"/>
  <c r="E127" i="146" a="1"/>
  <c r="E127" i="146"/>
  <c r="E116" i="146" a="1"/>
  <c r="E116" i="146"/>
  <c r="E257" i="146" a="1"/>
  <c r="E257" i="146"/>
  <c r="E249" i="146" a="1"/>
  <c r="E249" i="146"/>
  <c r="E243" i="146" a="1"/>
  <c r="E243" i="146"/>
  <c r="E239" i="146" a="1"/>
  <c r="E239" i="146"/>
  <c r="E235" i="146" a="1"/>
  <c r="E235" i="146"/>
  <c r="E223" i="146" a="1"/>
  <c r="E223" i="146"/>
  <c r="E195" i="146" a="1"/>
  <c r="E195" i="146"/>
  <c r="E117" i="146" a="1"/>
  <c r="E117" i="146"/>
  <c r="E169" i="146" a="1"/>
  <c r="E169" i="146"/>
  <c r="E153" i="146" a="1"/>
  <c r="E153" i="146"/>
  <c r="E137" i="146" a="1"/>
  <c r="E137" i="146"/>
  <c r="E141" i="146" a="1"/>
  <c r="E141" i="146"/>
  <c r="E165" i="146" a="1"/>
  <c r="E165" i="146"/>
  <c r="E149" i="146" a="1"/>
  <c r="E149" i="146"/>
  <c r="E161" i="146" a="1"/>
  <c r="E161" i="146"/>
  <c r="E145" i="146" a="1"/>
  <c r="E145" i="146"/>
  <c r="E173" i="146" a="1"/>
  <c r="E173" i="146"/>
  <c r="E157" i="146" a="1"/>
  <c r="E157" i="146"/>
  <c r="E259" i="132" a="1"/>
  <c r="E259" i="132"/>
  <c r="E255" i="132" a="1"/>
  <c r="E255" i="132"/>
  <c r="E251" i="132" a="1"/>
  <c r="E251" i="132"/>
  <c r="E247" i="132" a="1"/>
  <c r="E247" i="132"/>
  <c r="E241" i="132" a="1"/>
  <c r="E241" i="132"/>
  <c r="E237" i="132" a="1"/>
  <c r="E237" i="132"/>
  <c r="E233" i="132" a="1"/>
  <c r="E233" i="132"/>
  <c r="E229" i="132" a="1"/>
  <c r="E229" i="132"/>
  <c r="E225" i="132" a="1"/>
  <c r="E225" i="132"/>
  <c r="E221" i="132" a="1"/>
  <c r="E221" i="132"/>
  <c r="E217" i="132" a="1"/>
  <c r="E217" i="132"/>
  <c r="E213" i="132" a="1"/>
  <c r="E213" i="132"/>
  <c r="E209" i="132" a="1"/>
  <c r="E209" i="132"/>
  <c r="E205" i="132" a="1"/>
  <c r="E205" i="132"/>
  <c r="E201" i="132" a="1"/>
  <c r="E201" i="132"/>
  <c r="E197" i="132" a="1"/>
  <c r="E197" i="132"/>
  <c r="E193" i="132" a="1"/>
  <c r="E193" i="132"/>
  <c r="E189" i="132" a="1"/>
  <c r="E189" i="132"/>
  <c r="E185" i="132" a="1"/>
  <c r="E185" i="132"/>
  <c r="E181" i="132" a="1"/>
  <c r="E181" i="132"/>
  <c r="E177" i="132" a="1"/>
  <c r="E177" i="132"/>
  <c r="E171" i="132" a="1"/>
  <c r="E171" i="132"/>
  <c r="E167" i="132" a="1"/>
  <c r="E167" i="132"/>
  <c r="E163" i="132" a="1"/>
  <c r="E163" i="132"/>
  <c r="E159" i="132" a="1"/>
  <c r="E159" i="132"/>
  <c r="E155" i="132" a="1"/>
  <c r="E155" i="132"/>
  <c r="E151" i="132" a="1"/>
  <c r="E151" i="132"/>
  <c r="E147" i="132" a="1"/>
  <c r="E147" i="132"/>
  <c r="E143" i="132" a="1"/>
  <c r="E143" i="132"/>
  <c r="E139" i="132" a="1"/>
  <c r="E139" i="132"/>
  <c r="E135" i="132" a="1"/>
  <c r="E135" i="132"/>
  <c r="E256" i="132" a="1"/>
  <c r="E256" i="132"/>
  <c r="E252" i="132" a="1"/>
  <c r="E252" i="132"/>
  <c r="E248" i="132" a="1"/>
  <c r="E248" i="132"/>
  <c r="E244" i="132" a="1"/>
  <c r="E244" i="132"/>
  <c r="E240" i="132" a="1"/>
  <c r="E240" i="132"/>
  <c r="E236" i="132" a="1"/>
  <c r="E236" i="132"/>
  <c r="E232" i="132" a="1"/>
  <c r="E232" i="132"/>
  <c r="E228" i="132" a="1"/>
  <c r="E228" i="132"/>
  <c r="E224" i="132" a="1"/>
  <c r="E224" i="132"/>
  <c r="E220" i="132" a="1"/>
  <c r="E220" i="132"/>
  <c r="E216" i="132" a="1"/>
  <c r="E216" i="132"/>
  <c r="E212" i="132" a="1"/>
  <c r="E212" i="132"/>
  <c r="E208" i="132" a="1"/>
  <c r="E208" i="132"/>
  <c r="E204" i="132" a="1"/>
  <c r="E204" i="132"/>
  <c r="E200" i="132" a="1"/>
  <c r="E200" i="132"/>
  <c r="E196" i="132" a="1"/>
  <c r="E196" i="132"/>
  <c r="E192" i="132" a="1"/>
  <c r="E192" i="132"/>
  <c r="E188" i="132" a="1"/>
  <c r="E188" i="132"/>
  <c r="E242" i="132" a="1"/>
  <c r="E242" i="132"/>
  <c r="E238" i="132" a="1"/>
  <c r="E238" i="132"/>
  <c r="E234" i="132" a="1"/>
  <c r="E234" i="132"/>
  <c r="E230" i="132" a="1"/>
  <c r="E230" i="132"/>
  <c r="E226" i="132" a="1"/>
  <c r="E226" i="132"/>
  <c r="E222" i="132" a="1"/>
  <c r="E222" i="132"/>
  <c r="E218" i="132" a="1"/>
  <c r="E218" i="132"/>
  <c r="E214" i="132" a="1"/>
  <c r="E214" i="132"/>
  <c r="E210" i="132" a="1"/>
  <c r="E210" i="132"/>
  <c r="E206" i="132" a="1"/>
  <c r="E206" i="132"/>
  <c r="E202" i="132" a="1"/>
  <c r="E202" i="132"/>
  <c r="E198" i="132" a="1"/>
  <c r="E198" i="132"/>
  <c r="E194" i="132" a="1"/>
  <c r="E194" i="132"/>
  <c r="E190" i="132" a="1"/>
  <c r="E190" i="132"/>
  <c r="E186" i="132" a="1"/>
  <c r="E186" i="132"/>
  <c r="E172" i="132" a="1"/>
  <c r="E172" i="132"/>
  <c r="E169" i="132" a="1"/>
  <c r="E169" i="132"/>
  <c r="E164" i="132" a="1"/>
  <c r="E164" i="132"/>
  <c r="E161" i="132" a="1"/>
  <c r="E161" i="132"/>
  <c r="E156" i="132" a="1"/>
  <c r="E156" i="132"/>
  <c r="E153" i="132" a="1"/>
  <c r="E153" i="132"/>
  <c r="E148" i="132" a="1"/>
  <c r="E148" i="132"/>
  <c r="E145" i="132" a="1"/>
  <c r="E145" i="132"/>
  <c r="E140" i="132" a="1"/>
  <c r="E140" i="132"/>
  <c r="E137" i="132" a="1"/>
  <c r="E137" i="132"/>
  <c r="E126" i="132" a="1"/>
  <c r="E126" i="132"/>
  <c r="E117" i="132" a="1"/>
  <c r="E117" i="132"/>
  <c r="E257" i="132" a="1"/>
  <c r="E257" i="132"/>
  <c r="E253" i="132" a="1"/>
  <c r="E253" i="132"/>
  <c r="E249" i="132" a="1"/>
  <c r="E249" i="132"/>
  <c r="E245" i="132" a="1"/>
  <c r="E245" i="132"/>
  <c r="E243" i="132" a="1"/>
  <c r="E243" i="132"/>
  <c r="E239" i="132" a="1"/>
  <c r="E239" i="132"/>
  <c r="E235" i="132" a="1"/>
  <c r="E235" i="132"/>
  <c r="E231" i="132" a="1"/>
  <c r="E231" i="132"/>
  <c r="E227" i="132" a="1"/>
  <c r="E227" i="132"/>
  <c r="E223" i="132" a="1"/>
  <c r="E223" i="132"/>
  <c r="E219" i="132" a="1"/>
  <c r="E219" i="132"/>
  <c r="E215" i="132" a="1"/>
  <c r="E215" i="132"/>
  <c r="E211" i="132" a="1"/>
  <c r="E211" i="132"/>
  <c r="E207" i="132" a="1"/>
  <c r="E207" i="132"/>
  <c r="E203" i="132" a="1"/>
  <c r="E203" i="132"/>
  <c r="E199" i="132" a="1"/>
  <c r="E199" i="132"/>
  <c r="E195" i="132" a="1"/>
  <c r="E195" i="132"/>
  <c r="E191" i="132" a="1"/>
  <c r="E191" i="132"/>
  <c r="E187" i="132" a="1"/>
  <c r="E187" i="132"/>
  <c r="E170" i="132" a="1"/>
  <c r="E170" i="132"/>
  <c r="E162" i="132" a="1"/>
  <c r="E162" i="132"/>
  <c r="E154" i="132" a="1"/>
  <c r="E154" i="132"/>
  <c r="E146" i="132" a="1"/>
  <c r="E146" i="132"/>
  <c r="E138" i="132" a="1"/>
  <c r="E138" i="132"/>
  <c r="E127" i="132" a="1"/>
  <c r="E127" i="132"/>
  <c r="E116" i="132" a="1"/>
  <c r="E116" i="132"/>
  <c r="E182" i="132" a="1"/>
  <c r="E182" i="132"/>
  <c r="E178" i="132" a="1"/>
  <c r="E178" i="132"/>
  <c r="E174" i="132" a="1"/>
  <c r="E174" i="132"/>
  <c r="E165" i="132" a="1"/>
  <c r="E165" i="132"/>
  <c r="E160" i="132" a="1"/>
  <c r="E160" i="132"/>
  <c r="E158" i="132" a="1"/>
  <c r="E158" i="132"/>
  <c r="E149" i="132" a="1"/>
  <c r="E149" i="132"/>
  <c r="E144" i="132" a="1"/>
  <c r="E144" i="132"/>
  <c r="E142" i="132" a="1"/>
  <c r="E142" i="132"/>
  <c r="E125" i="132" a="1"/>
  <c r="E125" i="132"/>
  <c r="E124" i="132" a="1"/>
  <c r="E124" i="132"/>
  <c r="E123" i="132" a="1"/>
  <c r="E123" i="132"/>
  <c r="E122" i="132" a="1"/>
  <c r="E122" i="132"/>
  <c r="E121" i="132" a="1"/>
  <c r="E121" i="132"/>
  <c r="E120" i="132" a="1"/>
  <c r="E120" i="132"/>
  <c r="E119" i="132" a="1"/>
  <c r="E119" i="132"/>
  <c r="E118" i="132" a="1"/>
  <c r="E118" i="132"/>
  <c r="E258" i="132" a="1"/>
  <c r="E258" i="132"/>
  <c r="E250" i="132" a="1"/>
  <c r="E250" i="132"/>
  <c r="E183" i="132" a="1"/>
  <c r="E183" i="132"/>
  <c r="E179" i="132" a="1"/>
  <c r="E179" i="132"/>
  <c r="E175" i="132" a="1"/>
  <c r="E175" i="132"/>
  <c r="E246" i="132" a="1"/>
  <c r="E246" i="132"/>
  <c r="E168" i="132" a="1"/>
  <c r="E168" i="132"/>
  <c r="E157" i="132" a="1"/>
  <c r="E157" i="132"/>
  <c r="E136" i="132" a="1"/>
  <c r="E136" i="132"/>
  <c r="E184" i="132" a="1"/>
  <c r="E184" i="132"/>
  <c r="E180" i="132" a="1"/>
  <c r="E180" i="132"/>
  <c r="E176" i="132" a="1"/>
  <c r="E176" i="132"/>
  <c r="E150" i="132" a="1"/>
  <c r="E150" i="132"/>
  <c r="E173" i="132" a="1"/>
  <c r="E173" i="132"/>
  <c r="E166" i="132" a="1"/>
  <c r="E166" i="132"/>
  <c r="E152" i="132" a="1"/>
  <c r="E152" i="132"/>
  <c r="E134" i="132" a="1"/>
  <c r="E134" i="132"/>
  <c r="E254" i="132" a="1"/>
  <c r="E254" i="132"/>
  <c r="E141" i="132" a="1"/>
  <c r="E141" i="132"/>
  <c r="C8" i="140"/>
  <c r="E258" i="140" a="1"/>
  <c r="E258" i="140"/>
  <c r="E254" i="140" a="1"/>
  <c r="E254" i="140"/>
  <c r="E250" i="140" a="1"/>
  <c r="E250" i="140"/>
  <c r="E246" i="140" a="1"/>
  <c r="E246" i="140"/>
  <c r="E242" i="140" a="1"/>
  <c r="E242" i="140"/>
  <c r="E238" i="140" a="1"/>
  <c r="E238" i="140"/>
  <c r="E234" i="140" a="1"/>
  <c r="E234" i="140"/>
  <c r="E230" i="140" a="1"/>
  <c r="E230" i="140"/>
  <c r="E226" i="140" a="1"/>
  <c r="E226" i="140"/>
  <c r="E222" i="140" a="1"/>
  <c r="E222" i="140"/>
  <c r="E218" i="140" a="1"/>
  <c r="E218" i="140"/>
  <c r="E214" i="140" a="1"/>
  <c r="E214" i="140"/>
  <c r="E210" i="140" a="1"/>
  <c r="E210" i="140"/>
  <c r="E206" i="140" a="1"/>
  <c r="E206" i="140"/>
  <c r="E202" i="140" a="1"/>
  <c r="E202" i="140"/>
  <c r="E198" i="140" a="1"/>
  <c r="E198" i="140"/>
  <c r="E194" i="140" a="1"/>
  <c r="E194" i="140"/>
  <c r="E190" i="140" a="1"/>
  <c r="E190" i="140"/>
  <c r="E186" i="140" a="1"/>
  <c r="E186" i="140"/>
  <c r="E182" i="140" a="1"/>
  <c r="E182" i="140"/>
  <c r="E178" i="140" a="1"/>
  <c r="E178" i="140"/>
  <c r="E174" i="140" a="1"/>
  <c r="E174" i="140"/>
  <c r="E170" i="140" a="1"/>
  <c r="E170" i="140"/>
  <c r="E166" i="140" a="1"/>
  <c r="E166" i="140"/>
  <c r="E162" i="140" a="1"/>
  <c r="E162" i="140"/>
  <c r="E158" i="140" a="1"/>
  <c r="E158" i="140"/>
  <c r="E154" i="140" a="1"/>
  <c r="E154" i="140"/>
  <c r="E150" i="140" a="1"/>
  <c r="E150" i="140"/>
  <c r="E146" i="140" a="1"/>
  <c r="E146" i="140"/>
  <c r="E142" i="140" a="1"/>
  <c r="E142" i="140"/>
  <c r="E138" i="140" a="1"/>
  <c r="E138" i="140"/>
  <c r="E134" i="140" a="1"/>
  <c r="E134" i="140"/>
  <c r="E127" i="140" a="1"/>
  <c r="E127" i="140"/>
  <c r="E116" i="140" a="1"/>
  <c r="E116" i="140"/>
  <c r="E259" i="140" a="1"/>
  <c r="E259" i="140"/>
  <c r="E255" i="140" a="1"/>
  <c r="E255" i="140"/>
  <c r="E251" i="140" a="1"/>
  <c r="E251" i="140"/>
  <c r="E247" i="140" a="1"/>
  <c r="E247" i="140"/>
  <c r="E241" i="140" a="1"/>
  <c r="E241" i="140"/>
  <c r="E237" i="140" a="1"/>
  <c r="E237" i="140"/>
  <c r="E233" i="140" a="1"/>
  <c r="E233" i="140"/>
  <c r="E229" i="140" a="1"/>
  <c r="E229" i="140"/>
  <c r="E225" i="140" a="1"/>
  <c r="E225" i="140"/>
  <c r="E221" i="140" a="1"/>
  <c r="E221" i="140"/>
  <c r="E217" i="140" a="1"/>
  <c r="E217" i="140"/>
  <c r="E213" i="140" a="1"/>
  <c r="E213" i="140"/>
  <c r="E209" i="140" a="1"/>
  <c r="E209" i="140"/>
  <c r="E205" i="140" a="1"/>
  <c r="E205" i="140"/>
  <c r="E201" i="140" a="1"/>
  <c r="E201" i="140"/>
  <c r="E197" i="140" a="1"/>
  <c r="E197" i="140"/>
  <c r="E193" i="140" a="1"/>
  <c r="E193" i="140"/>
  <c r="E189" i="140" a="1"/>
  <c r="E189" i="140"/>
  <c r="E185" i="140" a="1"/>
  <c r="E185" i="140"/>
  <c r="E181" i="140" a="1"/>
  <c r="E181" i="140"/>
  <c r="E177" i="140" a="1"/>
  <c r="E177" i="140"/>
  <c r="E171" i="140" a="1"/>
  <c r="E171" i="140"/>
  <c r="E167" i="140" a="1"/>
  <c r="E167" i="140"/>
  <c r="E163" i="140" a="1"/>
  <c r="E163" i="140"/>
  <c r="E159" i="140" a="1"/>
  <c r="E159" i="140"/>
  <c r="E155" i="140" a="1"/>
  <c r="E155" i="140"/>
  <c r="E151" i="140" a="1"/>
  <c r="E151" i="140"/>
  <c r="E147" i="140" a="1"/>
  <c r="E147" i="140"/>
  <c r="E143" i="140" a="1"/>
  <c r="E143" i="140"/>
  <c r="E139" i="140" a="1"/>
  <c r="E139" i="140"/>
  <c r="E135" i="140" a="1"/>
  <c r="E135" i="140"/>
  <c r="E173" i="140" a="1"/>
  <c r="E173" i="140"/>
  <c r="E169" i="140" a="1"/>
  <c r="E169" i="140"/>
  <c r="E165" i="140" a="1"/>
  <c r="E165" i="140"/>
  <c r="E161" i="140" a="1"/>
  <c r="E161" i="140"/>
  <c r="E157" i="140" a="1"/>
  <c r="E157" i="140"/>
  <c r="E153" i="140" a="1"/>
  <c r="E153" i="140"/>
  <c r="E149" i="140" a="1"/>
  <c r="E149" i="140"/>
  <c r="E145" i="140" a="1"/>
  <c r="E145" i="140"/>
  <c r="E141" i="140" a="1"/>
  <c r="E141" i="140"/>
  <c r="E137" i="140" a="1"/>
  <c r="E137" i="140"/>
  <c r="E117" i="140" a="1"/>
  <c r="E117" i="140"/>
  <c r="E257" i="140" a="1"/>
  <c r="E257" i="140"/>
  <c r="E253" i="140" a="1"/>
  <c r="E253" i="140"/>
  <c r="E249" i="140" a="1"/>
  <c r="E249" i="140"/>
  <c r="E245" i="140" a="1"/>
  <c r="E245" i="140"/>
  <c r="E125" i="140" a="1"/>
  <c r="E125" i="140"/>
  <c r="E124" i="140" a="1"/>
  <c r="E124" i="140"/>
  <c r="E123" i="140" a="1"/>
  <c r="E123" i="140"/>
  <c r="E122" i="140" a="1"/>
  <c r="E122" i="140"/>
  <c r="E121" i="140" a="1"/>
  <c r="E121" i="140"/>
  <c r="E120" i="140" a="1"/>
  <c r="E120" i="140"/>
  <c r="E119" i="140" a="1"/>
  <c r="E119" i="140"/>
  <c r="E118" i="140" a="1"/>
  <c r="E118" i="140"/>
  <c r="E172" i="140" a="1"/>
  <c r="E172" i="140"/>
  <c r="E164" i="140" a="1"/>
  <c r="E164" i="140"/>
  <c r="E156" i="140" a="1"/>
  <c r="E156" i="140"/>
  <c r="E148" i="140" a="1"/>
  <c r="E148" i="140"/>
  <c r="E140" i="140" a="1"/>
  <c r="E140" i="140"/>
  <c r="E126" i="140" a="1"/>
  <c r="E126" i="140"/>
  <c r="E168" i="140" a="1"/>
  <c r="E168" i="140"/>
  <c r="E144" i="140" a="1"/>
  <c r="E144" i="140"/>
  <c r="E136" i="140" a="1"/>
  <c r="E136" i="140"/>
  <c r="E252" i="140" a="1"/>
  <c r="E252" i="140"/>
  <c r="E244" i="140" a="1"/>
  <c r="E244" i="140"/>
  <c r="E240" i="140" a="1"/>
  <c r="E240" i="140"/>
  <c r="E236" i="140" a="1"/>
  <c r="E236" i="140"/>
  <c r="E232" i="140" a="1"/>
  <c r="E232" i="140"/>
  <c r="E228" i="140" a="1"/>
  <c r="E228" i="140"/>
  <c r="E224" i="140" a="1"/>
  <c r="E224" i="140"/>
  <c r="E220" i="140" a="1"/>
  <c r="E220" i="140"/>
  <c r="E216" i="140" a="1"/>
  <c r="E216" i="140"/>
  <c r="E212" i="140" a="1"/>
  <c r="E212" i="140"/>
  <c r="E208" i="140" a="1"/>
  <c r="E208" i="140"/>
  <c r="E204" i="140" a="1"/>
  <c r="E204" i="140"/>
  <c r="E200" i="140" a="1"/>
  <c r="E200" i="140"/>
  <c r="E196" i="140" a="1"/>
  <c r="E196" i="140"/>
  <c r="E192" i="140" a="1"/>
  <c r="E192" i="140"/>
  <c r="E188" i="140" a="1"/>
  <c r="E188" i="140"/>
  <c r="E184" i="140" a="1"/>
  <c r="E184" i="140"/>
  <c r="E180" i="140" a="1"/>
  <c r="E180" i="140"/>
  <c r="E176" i="140" a="1"/>
  <c r="E176" i="140"/>
  <c r="E160" i="140" a="1"/>
  <c r="E160" i="140"/>
  <c r="E152" i="140" a="1"/>
  <c r="E152" i="140"/>
  <c r="E231" i="140" a="1"/>
  <c r="E231" i="140"/>
  <c r="E215" i="140" a="1"/>
  <c r="E215" i="140"/>
  <c r="E199" i="140" a="1"/>
  <c r="E199" i="140"/>
  <c r="E183" i="140" a="1"/>
  <c r="E183" i="140"/>
  <c r="E243" i="140" a="1"/>
  <c r="E243" i="140"/>
  <c r="E227" i="140" a="1"/>
  <c r="E227" i="140"/>
  <c r="E211" i="140" a="1"/>
  <c r="E211" i="140"/>
  <c r="E195" i="140" a="1"/>
  <c r="E195" i="140"/>
  <c r="E179" i="140" a="1"/>
  <c r="E179" i="140"/>
  <c r="E256" i="140" a="1"/>
  <c r="E256" i="140"/>
  <c r="E239" i="140" a="1"/>
  <c r="E239" i="140"/>
  <c r="E223" i="140" a="1"/>
  <c r="E223" i="140"/>
  <c r="E207" i="140" a="1"/>
  <c r="E207" i="140"/>
  <c r="E191" i="140" a="1"/>
  <c r="E191" i="140"/>
  <c r="E175" i="140" a="1"/>
  <c r="E175" i="140"/>
  <c r="E248" i="140" a="1"/>
  <c r="E248" i="140"/>
  <c r="E235" i="140" a="1"/>
  <c r="E235" i="140"/>
  <c r="E219" i="140" a="1"/>
  <c r="E219" i="140"/>
  <c r="E203" i="140" a="1"/>
  <c r="E203" i="140"/>
  <c r="E187" i="140" a="1"/>
  <c r="E187" i="140"/>
  <c r="E259" i="128" a="1"/>
  <c r="E259" i="128"/>
  <c r="E255" i="128" a="1"/>
  <c r="E255" i="128"/>
  <c r="E251" i="128" a="1"/>
  <c r="E251" i="128"/>
  <c r="E247" i="128" a="1"/>
  <c r="E247" i="128"/>
  <c r="E241" i="128" a="1"/>
  <c r="E241" i="128"/>
  <c r="E237" i="128" a="1"/>
  <c r="E237" i="128"/>
  <c r="E233" i="128" a="1"/>
  <c r="E233" i="128"/>
  <c r="E229" i="128" a="1"/>
  <c r="E229" i="128"/>
  <c r="E225" i="128" a="1"/>
  <c r="E225" i="128"/>
  <c r="E221" i="128" a="1"/>
  <c r="E221" i="128"/>
  <c r="E217" i="128" a="1"/>
  <c r="E217" i="128"/>
  <c r="E213" i="128" a="1"/>
  <c r="E213" i="128"/>
  <c r="E209" i="128" a="1"/>
  <c r="E209" i="128"/>
  <c r="E205" i="128" a="1"/>
  <c r="E205" i="128"/>
  <c r="E201" i="128" a="1"/>
  <c r="E201" i="128"/>
  <c r="E197" i="128" a="1"/>
  <c r="E197" i="128"/>
  <c r="E193" i="128" a="1"/>
  <c r="E193" i="128"/>
  <c r="E189" i="128" a="1"/>
  <c r="E189" i="128"/>
  <c r="E185" i="128" a="1"/>
  <c r="E185" i="128"/>
  <c r="E181" i="128" a="1"/>
  <c r="E181" i="128"/>
  <c r="E177" i="128" a="1"/>
  <c r="E177" i="128"/>
  <c r="E171" i="128" a="1"/>
  <c r="E171" i="128"/>
  <c r="E167" i="128" a="1"/>
  <c r="E167" i="128"/>
  <c r="E163" i="128" a="1"/>
  <c r="E163" i="128"/>
  <c r="E159" i="128" a="1"/>
  <c r="E159" i="128"/>
  <c r="E155" i="128" a="1"/>
  <c r="E155" i="128"/>
  <c r="E151" i="128" a="1"/>
  <c r="E151" i="128"/>
  <c r="E147" i="128" a="1"/>
  <c r="E147" i="128"/>
  <c r="E143" i="128" a="1"/>
  <c r="E143" i="128"/>
  <c r="E139" i="128" a="1"/>
  <c r="E139" i="128"/>
  <c r="E135" i="128" a="1"/>
  <c r="E135" i="128"/>
  <c r="E256" i="128" a="1"/>
  <c r="E256" i="128"/>
  <c r="E252" i="128" a="1"/>
  <c r="E252" i="128"/>
  <c r="E248" i="128" a="1"/>
  <c r="E248" i="128"/>
  <c r="E244" i="128" a="1"/>
  <c r="E244" i="128"/>
  <c r="E240" i="128" a="1"/>
  <c r="E240" i="128"/>
  <c r="E236" i="128" a="1"/>
  <c r="E236" i="128"/>
  <c r="E232" i="128" a="1"/>
  <c r="E232" i="128"/>
  <c r="E228" i="128" a="1"/>
  <c r="E228" i="128"/>
  <c r="E224" i="128" a="1"/>
  <c r="E224" i="128"/>
  <c r="E220" i="128" a="1"/>
  <c r="E220" i="128"/>
  <c r="E216" i="128" a="1"/>
  <c r="E216" i="128"/>
  <c r="E212" i="128" a="1"/>
  <c r="E212" i="128"/>
  <c r="E208" i="128" a="1"/>
  <c r="E208" i="128"/>
  <c r="E204" i="128" a="1"/>
  <c r="E204" i="128"/>
  <c r="E200" i="128" a="1"/>
  <c r="E200" i="128"/>
  <c r="E196" i="128" a="1"/>
  <c r="E196" i="128"/>
  <c r="E192" i="128" a="1"/>
  <c r="E192" i="128"/>
  <c r="E188" i="128" a="1"/>
  <c r="E188" i="128"/>
  <c r="E184" i="128" a="1"/>
  <c r="E184" i="128"/>
  <c r="E180" i="128" a="1"/>
  <c r="E180" i="128"/>
  <c r="E176" i="128" a="1"/>
  <c r="E176" i="128"/>
  <c r="E172" i="128" a="1"/>
  <c r="E172" i="128"/>
  <c r="E168" i="128" a="1"/>
  <c r="E168" i="128"/>
  <c r="E164" i="128" a="1"/>
  <c r="E164" i="128"/>
  <c r="E160" i="128" a="1"/>
  <c r="E160" i="128"/>
  <c r="E156" i="128" a="1"/>
  <c r="E156" i="128"/>
  <c r="E152" i="128" a="1"/>
  <c r="E152" i="128"/>
  <c r="E148" i="128" a="1"/>
  <c r="E148" i="128"/>
  <c r="E144" i="128" a="1"/>
  <c r="E144" i="128"/>
  <c r="E140" i="128" a="1"/>
  <c r="E140" i="128"/>
  <c r="E136" i="128" a="1"/>
  <c r="E136" i="128"/>
  <c r="E125" i="128" a="1"/>
  <c r="E125" i="128"/>
  <c r="E124" i="128" a="1"/>
  <c r="E124" i="128"/>
  <c r="E123" i="128" a="1"/>
  <c r="E123" i="128"/>
  <c r="E122" i="128" a="1"/>
  <c r="E122" i="128"/>
  <c r="E121" i="128" a="1"/>
  <c r="E121" i="128"/>
  <c r="E120" i="128" a="1"/>
  <c r="E120" i="128"/>
  <c r="E119" i="128" a="1"/>
  <c r="E119" i="128"/>
  <c r="E118" i="128" a="1"/>
  <c r="E118" i="128"/>
  <c r="E242" i="128" a="1"/>
  <c r="E242" i="128"/>
  <c r="E238" i="128" a="1"/>
  <c r="E238" i="128"/>
  <c r="E234" i="128" a="1"/>
  <c r="E234" i="128"/>
  <c r="E230" i="128" a="1"/>
  <c r="E230" i="128"/>
  <c r="E226" i="128" a="1"/>
  <c r="E226" i="128"/>
  <c r="E222" i="128" a="1"/>
  <c r="E222" i="128"/>
  <c r="E218" i="128" a="1"/>
  <c r="E218" i="128"/>
  <c r="E214" i="128" a="1"/>
  <c r="E214" i="128"/>
  <c r="E210" i="128" a="1"/>
  <c r="E210" i="128"/>
  <c r="E206" i="128" a="1"/>
  <c r="E206" i="128"/>
  <c r="E202" i="128" a="1"/>
  <c r="E202" i="128"/>
  <c r="E198" i="128" a="1"/>
  <c r="E198" i="128"/>
  <c r="E194" i="128" a="1"/>
  <c r="E194" i="128"/>
  <c r="E190" i="128" a="1"/>
  <c r="E190" i="128"/>
  <c r="E186" i="128" a="1"/>
  <c r="E186" i="128"/>
  <c r="E182" i="128" a="1"/>
  <c r="E182" i="128"/>
  <c r="E178" i="128" a="1"/>
  <c r="E178" i="128"/>
  <c r="E174" i="128" a="1"/>
  <c r="E174" i="128"/>
  <c r="E170" i="128" a="1"/>
  <c r="E170" i="128"/>
  <c r="E166" i="128" a="1"/>
  <c r="E166" i="128"/>
  <c r="E162" i="128" a="1"/>
  <c r="E162" i="128"/>
  <c r="E158" i="128" a="1"/>
  <c r="E158" i="128"/>
  <c r="E154" i="128" a="1"/>
  <c r="E154" i="128"/>
  <c r="E150" i="128" a="1"/>
  <c r="E150" i="128"/>
  <c r="E146" i="128" a="1"/>
  <c r="E146" i="128"/>
  <c r="E142" i="128" a="1"/>
  <c r="E142" i="128"/>
  <c r="E138" i="128" a="1"/>
  <c r="E138" i="128"/>
  <c r="E134" i="128" a="1"/>
  <c r="E134" i="128"/>
  <c r="E127" i="128" a="1"/>
  <c r="E127" i="128"/>
  <c r="E116" i="128" a="1"/>
  <c r="E116" i="128"/>
  <c r="E257" i="128" a="1"/>
  <c r="E257" i="128"/>
  <c r="E253" i="128" a="1"/>
  <c r="E253" i="128"/>
  <c r="E249" i="128" a="1"/>
  <c r="E249" i="128"/>
  <c r="E245" i="128" a="1"/>
  <c r="E245" i="128"/>
  <c r="E243" i="128" a="1"/>
  <c r="E243" i="128"/>
  <c r="E239" i="128" a="1"/>
  <c r="E239" i="128"/>
  <c r="E235" i="128" a="1"/>
  <c r="E235" i="128"/>
  <c r="E231" i="128" a="1"/>
  <c r="E231" i="128"/>
  <c r="E227" i="128" a="1"/>
  <c r="E227" i="128"/>
  <c r="E223" i="128" a="1"/>
  <c r="E223" i="128"/>
  <c r="E219" i="128" a="1"/>
  <c r="E219" i="128"/>
  <c r="E215" i="128" a="1"/>
  <c r="E215" i="128"/>
  <c r="E211" i="128" a="1"/>
  <c r="E211" i="128"/>
  <c r="E207" i="128" a="1"/>
  <c r="E207" i="128"/>
  <c r="E203" i="128" a="1"/>
  <c r="E203" i="128"/>
  <c r="E199" i="128" a="1"/>
  <c r="E199" i="128"/>
  <c r="E195" i="128" a="1"/>
  <c r="E195" i="128"/>
  <c r="E191" i="128" a="1"/>
  <c r="E191" i="128"/>
  <c r="E187" i="128" a="1"/>
  <c r="E187" i="128"/>
  <c r="E183" i="128" a="1"/>
  <c r="E183" i="128"/>
  <c r="E179" i="128" a="1"/>
  <c r="E179" i="128"/>
  <c r="E175" i="128" a="1"/>
  <c r="E175" i="128"/>
  <c r="E117" i="128" a="1"/>
  <c r="E117" i="128"/>
  <c r="E173" i="128" a="1"/>
  <c r="E173" i="128"/>
  <c r="E165" i="128" a="1"/>
  <c r="E165" i="128"/>
  <c r="E157" i="128" a="1"/>
  <c r="E157" i="128"/>
  <c r="E149" i="128" a="1"/>
  <c r="E149" i="128"/>
  <c r="E141" i="128" a="1"/>
  <c r="E141" i="128"/>
  <c r="E254" i="128" a="1"/>
  <c r="E254" i="128"/>
  <c r="E246" i="128" a="1"/>
  <c r="E246" i="128"/>
  <c r="E126" i="128" a="1"/>
  <c r="E126" i="128"/>
  <c r="E169" i="128" a="1"/>
  <c r="E169" i="128"/>
  <c r="E153" i="128" a="1"/>
  <c r="E153" i="128"/>
  <c r="E137" i="128" a="1"/>
  <c r="E137" i="128"/>
  <c r="E258" i="128" a="1"/>
  <c r="E258" i="128"/>
  <c r="E145" i="128" a="1"/>
  <c r="E145" i="128"/>
  <c r="E250" i="128" a="1"/>
  <c r="E250" i="128"/>
  <c r="E161" i="128" a="1"/>
  <c r="E161" i="128"/>
  <c r="E257" i="136" a="1"/>
  <c r="E257" i="136"/>
  <c r="E253" i="136" a="1"/>
  <c r="E253" i="136"/>
  <c r="E249" i="136" a="1"/>
  <c r="E249" i="136"/>
  <c r="E245" i="136" a="1"/>
  <c r="E245" i="136"/>
  <c r="E243" i="136" a="1"/>
  <c r="E243" i="136"/>
  <c r="E239" i="136" a="1"/>
  <c r="E239" i="136"/>
  <c r="E235" i="136" a="1"/>
  <c r="E235" i="136"/>
  <c r="E231" i="136" a="1"/>
  <c r="E231" i="136"/>
  <c r="E227" i="136" a="1"/>
  <c r="E227" i="136"/>
  <c r="E223" i="136" a="1"/>
  <c r="E223" i="136"/>
  <c r="E219" i="136" a="1"/>
  <c r="E219" i="136"/>
  <c r="E215" i="136" a="1"/>
  <c r="E215" i="136"/>
  <c r="E211" i="136" a="1"/>
  <c r="E211" i="136"/>
  <c r="E207" i="136" a="1"/>
  <c r="E207" i="136"/>
  <c r="E203" i="136" a="1"/>
  <c r="E203" i="136"/>
  <c r="E199" i="136" a="1"/>
  <c r="E199" i="136"/>
  <c r="E195" i="136" a="1"/>
  <c r="E195" i="136"/>
  <c r="E191" i="136" a="1"/>
  <c r="E191" i="136"/>
  <c r="E187" i="136" a="1"/>
  <c r="E187" i="136"/>
  <c r="E183" i="136" a="1"/>
  <c r="E183" i="136"/>
  <c r="E179" i="136" a="1"/>
  <c r="E179" i="136"/>
  <c r="E175" i="136" a="1"/>
  <c r="E175" i="136"/>
  <c r="E173" i="136" a="1"/>
  <c r="E173" i="136"/>
  <c r="E169" i="136" a="1"/>
  <c r="E169" i="136"/>
  <c r="E165" i="136" a="1"/>
  <c r="E165" i="136"/>
  <c r="E161" i="136" a="1"/>
  <c r="E161" i="136"/>
  <c r="E157" i="136" a="1"/>
  <c r="E157" i="136"/>
  <c r="E153" i="136" a="1"/>
  <c r="E153" i="136"/>
  <c r="E149" i="136" a="1"/>
  <c r="E149" i="136"/>
  <c r="E145" i="136" a="1"/>
  <c r="E145" i="136"/>
  <c r="E141" i="136" a="1"/>
  <c r="E141" i="136"/>
  <c r="E258" i="136" a="1"/>
  <c r="E258" i="136"/>
  <c r="E255" i="136" a="1"/>
  <c r="E255" i="136"/>
  <c r="E250" i="136" a="1"/>
  <c r="E250" i="136"/>
  <c r="E247" i="136" a="1"/>
  <c r="E247" i="136"/>
  <c r="E172" i="136" a="1"/>
  <c r="E172" i="136"/>
  <c r="E164" i="136" a="1"/>
  <c r="E164" i="136"/>
  <c r="E156" i="136" a="1"/>
  <c r="E156" i="136"/>
  <c r="E148" i="136" a="1"/>
  <c r="E148" i="136"/>
  <c r="E140" i="136" a="1"/>
  <c r="E140" i="136"/>
  <c r="E136" i="136" a="1"/>
  <c r="E136" i="136"/>
  <c r="E125" i="136" a="1"/>
  <c r="E125" i="136"/>
  <c r="E124" i="136" a="1"/>
  <c r="E124" i="136"/>
  <c r="E123" i="136" a="1"/>
  <c r="E123" i="136"/>
  <c r="E122" i="136" a="1"/>
  <c r="E122" i="136"/>
  <c r="E121" i="136" a="1"/>
  <c r="E121" i="136"/>
  <c r="E120" i="136" a="1"/>
  <c r="E120" i="136"/>
  <c r="E119" i="136" a="1"/>
  <c r="E119" i="136"/>
  <c r="E118" i="136" a="1"/>
  <c r="E118" i="136"/>
  <c r="E256" i="136" a="1"/>
  <c r="E256" i="136"/>
  <c r="E248" i="136" a="1"/>
  <c r="E248" i="136"/>
  <c r="E170" i="136" a="1"/>
  <c r="E170" i="136"/>
  <c r="E167" i="136" a="1"/>
  <c r="E167" i="136"/>
  <c r="E162" i="136" a="1"/>
  <c r="E162" i="136"/>
  <c r="E159" i="136" a="1"/>
  <c r="E159" i="136"/>
  <c r="E154" i="136" a="1"/>
  <c r="E154" i="136"/>
  <c r="E151" i="136" a="1"/>
  <c r="E151" i="136"/>
  <c r="E146" i="136" a="1"/>
  <c r="E146" i="136"/>
  <c r="E143" i="136" a="1"/>
  <c r="E143" i="136"/>
  <c r="E137" i="136" a="1"/>
  <c r="E137" i="136"/>
  <c r="E126" i="136" a="1"/>
  <c r="E126" i="136"/>
  <c r="E117" i="136" a="1"/>
  <c r="E117" i="136"/>
  <c r="E241" i="136" a="1"/>
  <c r="E241" i="136"/>
  <c r="E237" i="136" a="1"/>
  <c r="E237" i="136"/>
  <c r="E233" i="136" a="1"/>
  <c r="E233" i="136"/>
  <c r="E229" i="136" a="1"/>
  <c r="E229" i="136"/>
  <c r="E225" i="136" a="1"/>
  <c r="E225" i="136"/>
  <c r="E221" i="136" a="1"/>
  <c r="E221" i="136"/>
  <c r="E217" i="136" a="1"/>
  <c r="E217" i="136"/>
  <c r="E213" i="136" a="1"/>
  <c r="E213" i="136"/>
  <c r="E209" i="136" a="1"/>
  <c r="E209" i="136"/>
  <c r="E205" i="136" a="1"/>
  <c r="E205" i="136"/>
  <c r="E201" i="136" a="1"/>
  <c r="E201" i="136"/>
  <c r="E197" i="136" a="1"/>
  <c r="E197" i="136"/>
  <c r="E193" i="136" a="1"/>
  <c r="E193" i="136"/>
  <c r="E189" i="136" a="1"/>
  <c r="E189" i="136"/>
  <c r="E185" i="136" a="1"/>
  <c r="E185" i="136"/>
  <c r="E181" i="136" a="1"/>
  <c r="E181" i="136"/>
  <c r="E177" i="136" a="1"/>
  <c r="E177" i="136"/>
  <c r="E168" i="136" a="1"/>
  <c r="E168" i="136"/>
  <c r="E152" i="136" a="1"/>
  <c r="E152" i="136"/>
  <c r="E259" i="136" a="1"/>
  <c r="E259" i="136"/>
  <c r="E254" i="136" a="1"/>
  <c r="E254" i="136"/>
  <c r="E252" i="136" a="1"/>
  <c r="E252" i="136"/>
  <c r="E242" i="136" a="1"/>
  <c r="E242" i="136"/>
  <c r="E238" i="136" a="1"/>
  <c r="E238" i="136"/>
  <c r="E234" i="136" a="1"/>
  <c r="E234" i="136"/>
  <c r="E230" i="136" a="1"/>
  <c r="E230" i="136"/>
  <c r="E226" i="136" a="1"/>
  <c r="E226" i="136"/>
  <c r="E222" i="136" a="1"/>
  <c r="E222" i="136"/>
  <c r="E218" i="136" a="1"/>
  <c r="E218" i="136"/>
  <c r="E214" i="136" a="1"/>
  <c r="E214" i="136"/>
  <c r="E210" i="136" a="1"/>
  <c r="E210" i="136"/>
  <c r="E206" i="136" a="1"/>
  <c r="E206" i="136"/>
  <c r="E202" i="136" a="1"/>
  <c r="E202" i="136"/>
  <c r="E198" i="136" a="1"/>
  <c r="E198" i="136"/>
  <c r="E194" i="136" a="1"/>
  <c r="E194" i="136"/>
  <c r="E190" i="136" a="1"/>
  <c r="E190" i="136"/>
  <c r="E186" i="136" a="1"/>
  <c r="E186" i="136"/>
  <c r="E182" i="136" a="1"/>
  <c r="E182" i="136"/>
  <c r="E178" i="136" a="1"/>
  <c r="E178" i="136"/>
  <c r="E174" i="136" a="1"/>
  <c r="E174" i="136"/>
  <c r="E163" i="136" a="1"/>
  <c r="E163" i="136"/>
  <c r="E158" i="136" a="1"/>
  <c r="E158" i="136"/>
  <c r="E147" i="136" a="1"/>
  <c r="E147" i="136"/>
  <c r="E142" i="136" a="1"/>
  <c r="E142" i="136"/>
  <c r="E138" i="136" a="1"/>
  <c r="E138" i="136"/>
  <c r="E134" i="136" a="1"/>
  <c r="E134" i="136"/>
  <c r="E155" i="136" a="1"/>
  <c r="E155" i="136"/>
  <c r="E135" i="136" a="1"/>
  <c r="E135" i="136"/>
  <c r="E244" i="136" a="1"/>
  <c r="E244" i="136"/>
  <c r="E236" i="136" a="1"/>
  <c r="E236" i="136"/>
  <c r="E232" i="136" a="1"/>
  <c r="E232" i="136"/>
  <c r="E224" i="136" a="1"/>
  <c r="E224" i="136"/>
  <c r="E216" i="136" a="1"/>
  <c r="E216" i="136"/>
  <c r="E212" i="136" a="1"/>
  <c r="E212" i="136"/>
  <c r="E204" i="136" a="1"/>
  <c r="E204" i="136"/>
  <c r="E200" i="136" a="1"/>
  <c r="E200" i="136"/>
  <c r="E192" i="136" a="1"/>
  <c r="E192" i="136"/>
  <c r="E188" i="136" a="1"/>
  <c r="E188" i="136"/>
  <c r="E180" i="136" a="1"/>
  <c r="E180" i="136"/>
  <c r="E171" i="136" a="1"/>
  <c r="E171" i="136"/>
  <c r="E116" i="136" a="1"/>
  <c r="E116" i="136"/>
  <c r="E144" i="136" a="1"/>
  <c r="E144" i="136"/>
  <c r="E166" i="136" a="1"/>
  <c r="E166" i="136"/>
  <c r="E160" i="136" a="1"/>
  <c r="E160" i="136"/>
  <c r="E246" i="136" a="1"/>
  <c r="E246" i="136"/>
  <c r="E240" i="136" a="1"/>
  <c r="E240" i="136"/>
  <c r="E228" i="136" a="1"/>
  <c r="E228" i="136"/>
  <c r="E220" i="136" a="1"/>
  <c r="E220" i="136"/>
  <c r="E208" i="136" a="1"/>
  <c r="E208" i="136"/>
  <c r="E196" i="136" a="1"/>
  <c r="E196" i="136"/>
  <c r="E184" i="136" a="1"/>
  <c r="E184" i="136"/>
  <c r="E176" i="136" a="1"/>
  <c r="E176" i="136"/>
  <c r="E139" i="136" a="1"/>
  <c r="E139" i="136"/>
  <c r="E251" i="136" a="1"/>
  <c r="E251" i="136"/>
  <c r="E150" i="136" a="1"/>
  <c r="E150" i="136"/>
  <c r="E127" i="136" a="1"/>
  <c r="E127" i="136"/>
  <c r="E258" i="149" a="1"/>
  <c r="E258" i="149"/>
  <c r="E254" i="149" a="1"/>
  <c r="E254" i="149"/>
  <c r="E250" i="149" a="1"/>
  <c r="E250" i="149"/>
  <c r="E246" i="149" a="1"/>
  <c r="E246" i="149"/>
  <c r="E242" i="149" a="1"/>
  <c r="E242" i="149"/>
  <c r="E238" i="149" a="1"/>
  <c r="E238" i="149"/>
  <c r="E234" i="149" a="1"/>
  <c r="E234" i="149"/>
  <c r="E230" i="149" a="1"/>
  <c r="E230" i="149"/>
  <c r="E226" i="149" a="1"/>
  <c r="E226" i="149"/>
  <c r="E222" i="149" a="1"/>
  <c r="E222" i="149"/>
  <c r="E218" i="149" a="1"/>
  <c r="E218" i="149"/>
  <c r="E214" i="149" a="1"/>
  <c r="E214" i="149"/>
  <c r="E210" i="149" a="1"/>
  <c r="E210" i="149"/>
  <c r="E206" i="149" a="1"/>
  <c r="E206" i="149"/>
  <c r="E202" i="149" a="1"/>
  <c r="E202" i="149"/>
  <c r="E198" i="149" a="1"/>
  <c r="E198" i="149"/>
  <c r="E194" i="149" a="1"/>
  <c r="E194" i="149"/>
  <c r="E190" i="149" a="1"/>
  <c r="E190" i="149"/>
  <c r="E186" i="149" a="1"/>
  <c r="E186" i="149"/>
  <c r="E182" i="149" a="1"/>
  <c r="E182" i="149"/>
  <c r="E178" i="149" a="1"/>
  <c r="E178" i="149"/>
  <c r="E174" i="149" a="1"/>
  <c r="E174" i="149"/>
  <c r="E170" i="149" a="1"/>
  <c r="E170" i="149"/>
  <c r="E166" i="149" a="1"/>
  <c r="E166" i="149"/>
  <c r="E162" i="149" a="1"/>
  <c r="E162" i="149"/>
  <c r="E158" i="149" a="1"/>
  <c r="E158" i="149"/>
  <c r="E154" i="149" a="1"/>
  <c r="E154" i="149"/>
  <c r="E150" i="149" a="1"/>
  <c r="E150" i="149"/>
  <c r="E146" i="149" a="1"/>
  <c r="E146" i="149"/>
  <c r="E142" i="149" a="1"/>
  <c r="E142" i="149"/>
  <c r="E138" i="149" a="1"/>
  <c r="E138" i="149"/>
  <c r="E134" i="149" a="1"/>
  <c r="E134" i="149"/>
  <c r="E127" i="149" a="1"/>
  <c r="E127" i="149"/>
  <c r="E116" i="149" a="1"/>
  <c r="E116" i="149"/>
  <c r="E259" i="149" a="1"/>
  <c r="E259" i="149"/>
  <c r="E255" i="149" a="1"/>
  <c r="E255" i="149"/>
  <c r="E251" i="149" a="1"/>
  <c r="E251" i="149"/>
  <c r="E247" i="149" a="1"/>
  <c r="E247" i="149"/>
  <c r="E241" i="149" a="1"/>
  <c r="E241" i="149"/>
  <c r="E237" i="149" a="1"/>
  <c r="E237" i="149"/>
  <c r="E233" i="149" a="1"/>
  <c r="E233" i="149"/>
  <c r="E229" i="149" a="1"/>
  <c r="E229" i="149"/>
  <c r="E225" i="149" a="1"/>
  <c r="E225" i="149"/>
  <c r="E221" i="149" a="1"/>
  <c r="E221" i="149"/>
  <c r="E217" i="149" a="1"/>
  <c r="E217" i="149"/>
  <c r="E213" i="149" a="1"/>
  <c r="E213" i="149"/>
  <c r="E209" i="149" a="1"/>
  <c r="E209" i="149"/>
  <c r="E205" i="149" a="1"/>
  <c r="E205" i="149"/>
  <c r="E201" i="149" a="1"/>
  <c r="E201" i="149"/>
  <c r="E197" i="149" a="1"/>
  <c r="E197" i="149"/>
  <c r="E193" i="149" a="1"/>
  <c r="E193" i="149"/>
  <c r="E189" i="149" a="1"/>
  <c r="E189" i="149"/>
  <c r="E185" i="149" a="1"/>
  <c r="E185" i="149"/>
  <c r="E181" i="149" a="1"/>
  <c r="E181" i="149"/>
  <c r="E177" i="149" a="1"/>
  <c r="E177" i="149"/>
  <c r="E171" i="149" a="1"/>
  <c r="E171" i="149"/>
  <c r="E167" i="149" a="1"/>
  <c r="E167" i="149"/>
  <c r="E163" i="149" a="1"/>
  <c r="E163" i="149"/>
  <c r="E159" i="149" a="1"/>
  <c r="E159" i="149"/>
  <c r="E155" i="149" a="1"/>
  <c r="E155" i="149"/>
  <c r="E151" i="149" a="1"/>
  <c r="E151" i="149"/>
  <c r="E147" i="149" a="1"/>
  <c r="E147" i="149"/>
  <c r="E143" i="149" a="1"/>
  <c r="E143" i="149"/>
  <c r="E139" i="149" a="1"/>
  <c r="E139" i="149"/>
  <c r="E135" i="149" a="1"/>
  <c r="E135" i="149"/>
  <c r="E243" i="149" a="1"/>
  <c r="E243" i="149"/>
  <c r="E239" i="149" a="1"/>
  <c r="E239" i="149"/>
  <c r="E235" i="149" a="1"/>
  <c r="E235" i="149"/>
  <c r="E231" i="149" a="1"/>
  <c r="E231" i="149"/>
  <c r="E227" i="149" a="1"/>
  <c r="E227" i="149"/>
  <c r="E223" i="149" a="1"/>
  <c r="E223" i="149"/>
  <c r="E219" i="149" a="1"/>
  <c r="E219" i="149"/>
  <c r="E215" i="149" a="1"/>
  <c r="E215" i="149"/>
  <c r="E211" i="149" a="1"/>
  <c r="E211" i="149"/>
  <c r="E207" i="149" a="1"/>
  <c r="E207" i="149"/>
  <c r="E203" i="149" a="1"/>
  <c r="E203" i="149"/>
  <c r="E199" i="149" a="1"/>
  <c r="E199" i="149"/>
  <c r="E195" i="149" a="1"/>
  <c r="E195" i="149"/>
  <c r="E191" i="149" a="1"/>
  <c r="E191" i="149"/>
  <c r="E187" i="149" a="1"/>
  <c r="E187" i="149"/>
  <c r="E183" i="149" a="1"/>
  <c r="E183" i="149"/>
  <c r="E179" i="149" a="1"/>
  <c r="E179" i="149"/>
  <c r="E175" i="149" a="1"/>
  <c r="E175" i="149"/>
  <c r="E172" i="149" a="1"/>
  <c r="E172" i="149"/>
  <c r="E168" i="149" a="1"/>
  <c r="E168" i="149"/>
  <c r="E164" i="149" a="1"/>
  <c r="E164" i="149"/>
  <c r="E160" i="149" a="1"/>
  <c r="E160" i="149"/>
  <c r="E156" i="149" a="1"/>
  <c r="E156" i="149"/>
  <c r="E152" i="149" a="1"/>
  <c r="E152" i="149"/>
  <c r="E148" i="149" a="1"/>
  <c r="E148" i="149"/>
  <c r="E144" i="149" a="1"/>
  <c r="E144" i="149"/>
  <c r="E140" i="149" a="1"/>
  <c r="E140" i="149"/>
  <c r="E136" i="149" a="1"/>
  <c r="E136" i="149"/>
  <c r="E126" i="149" a="1"/>
  <c r="E126" i="149"/>
  <c r="E169" i="149" a="1"/>
  <c r="E169" i="149"/>
  <c r="E165" i="149" a="1"/>
  <c r="E165" i="149"/>
  <c r="E161" i="149" a="1"/>
  <c r="E161" i="149"/>
  <c r="E157" i="149" a="1"/>
  <c r="E157" i="149"/>
  <c r="E149" i="149" a="1"/>
  <c r="E149" i="149"/>
  <c r="E145" i="149" a="1"/>
  <c r="E145" i="149"/>
  <c r="E137" i="149" a="1"/>
  <c r="E137" i="149"/>
  <c r="E117" i="149" a="1"/>
  <c r="E117" i="149"/>
  <c r="E256" i="149" a="1"/>
  <c r="E256" i="149"/>
  <c r="E252" i="149" a="1"/>
  <c r="E252" i="149"/>
  <c r="E248" i="149" a="1"/>
  <c r="E248" i="149"/>
  <c r="E244" i="149" a="1"/>
  <c r="E244" i="149"/>
  <c r="E240" i="149" a="1"/>
  <c r="E240" i="149"/>
  <c r="E236" i="149" a="1"/>
  <c r="E236" i="149"/>
  <c r="E232" i="149" a="1"/>
  <c r="E232" i="149"/>
  <c r="E228" i="149" a="1"/>
  <c r="E228" i="149"/>
  <c r="E224" i="149" a="1"/>
  <c r="E224" i="149"/>
  <c r="E220" i="149" a="1"/>
  <c r="E220" i="149"/>
  <c r="E216" i="149" a="1"/>
  <c r="E216" i="149"/>
  <c r="E212" i="149" a="1"/>
  <c r="E212" i="149"/>
  <c r="E208" i="149" a="1"/>
  <c r="E208" i="149"/>
  <c r="E204" i="149" a="1"/>
  <c r="E204" i="149"/>
  <c r="E200" i="149" a="1"/>
  <c r="E200" i="149"/>
  <c r="E196" i="149" a="1"/>
  <c r="E196" i="149"/>
  <c r="E192" i="149" a="1"/>
  <c r="E192" i="149"/>
  <c r="E188" i="149" a="1"/>
  <c r="E188" i="149"/>
  <c r="E184" i="149" a="1"/>
  <c r="E184" i="149"/>
  <c r="E180" i="149" a="1"/>
  <c r="E180" i="149"/>
  <c r="E176" i="149" a="1"/>
  <c r="E176" i="149"/>
  <c r="E173" i="149" a="1"/>
  <c r="E173" i="149"/>
  <c r="E153" i="149" a="1"/>
  <c r="E153" i="149"/>
  <c r="E141" i="149" a="1"/>
  <c r="E141" i="149"/>
  <c r="E245" i="149" a="1"/>
  <c r="E245" i="149"/>
  <c r="E249" i="149" a="1"/>
  <c r="E249" i="149"/>
  <c r="E125" i="149" a="1"/>
  <c r="E125" i="149"/>
  <c r="E121" i="149" a="1"/>
  <c r="E121" i="149"/>
  <c r="E257" i="149" a="1"/>
  <c r="E257" i="149"/>
  <c r="E124" i="149" a="1"/>
  <c r="E124" i="149"/>
  <c r="E122" i="149" a="1"/>
  <c r="E122" i="149"/>
  <c r="E120" i="149" a="1"/>
  <c r="E120" i="149"/>
  <c r="E118" i="149" a="1"/>
  <c r="E118" i="149"/>
  <c r="E253" i="149" a="1"/>
  <c r="E253" i="149"/>
  <c r="E123" i="149" a="1"/>
  <c r="E123" i="149"/>
  <c r="E119" i="149" a="1"/>
  <c r="E119" i="149"/>
  <c r="AJ20" i="11"/>
  <c r="AJ21" i="11"/>
  <c r="AJ22" i="11"/>
  <c r="AJ23" i="11"/>
  <c r="AJ24" i="11"/>
  <c r="AJ25" i="11"/>
  <c r="AJ26" i="11"/>
  <c r="AJ27" i="11"/>
  <c r="AJ28" i="11"/>
  <c r="AJ29" i="11"/>
  <c r="AJ30" i="11"/>
  <c r="AJ31" i="11"/>
  <c r="AJ32" i="11"/>
  <c r="AJ33" i="11"/>
  <c r="AJ34" i="11"/>
  <c r="AJ35" i="11"/>
  <c r="AJ36" i="11"/>
  <c r="AJ37" i="11"/>
  <c r="AJ38" i="11"/>
  <c r="AJ39" i="11"/>
  <c r="AJ40" i="11"/>
  <c r="AJ41" i="11"/>
  <c r="AJ42" i="11"/>
  <c r="E256" i="147" a="1"/>
  <c r="E256" i="147"/>
  <c r="E252" i="147" a="1"/>
  <c r="E252" i="147"/>
  <c r="E248" i="147" a="1"/>
  <c r="E248" i="147"/>
  <c r="E244" i="147" a="1"/>
  <c r="E244" i="147"/>
  <c r="E240" i="147" a="1"/>
  <c r="E240" i="147"/>
  <c r="E236" i="147" a="1"/>
  <c r="E236" i="147"/>
  <c r="E232" i="147" a="1"/>
  <c r="E232" i="147"/>
  <c r="E228" i="147" a="1"/>
  <c r="E228" i="147"/>
  <c r="E224" i="147" a="1"/>
  <c r="E224" i="147"/>
  <c r="E220" i="147" a="1"/>
  <c r="E220" i="147"/>
  <c r="E216" i="147" a="1"/>
  <c r="E216" i="147"/>
  <c r="E212" i="147" a="1"/>
  <c r="E212" i="147"/>
  <c r="E208" i="147" a="1"/>
  <c r="E208" i="147"/>
  <c r="E204" i="147" a="1"/>
  <c r="E204" i="147"/>
  <c r="E200" i="147" a="1"/>
  <c r="E200" i="147"/>
  <c r="E196" i="147" a="1"/>
  <c r="E196" i="147"/>
  <c r="E192" i="147" a="1"/>
  <c r="E192" i="147"/>
  <c r="E188" i="147" a="1"/>
  <c r="E188" i="147"/>
  <c r="E184" i="147" a="1"/>
  <c r="E184" i="147"/>
  <c r="E180" i="147" a="1"/>
  <c r="E180" i="147"/>
  <c r="E176" i="147" a="1"/>
  <c r="E176" i="147"/>
  <c r="E172" i="147" a="1"/>
  <c r="E172" i="147"/>
  <c r="E168" i="147" a="1"/>
  <c r="E168" i="147"/>
  <c r="E164" i="147" a="1"/>
  <c r="E164" i="147"/>
  <c r="E160" i="147" a="1"/>
  <c r="E160" i="147"/>
  <c r="E156" i="147" a="1"/>
  <c r="E156" i="147"/>
  <c r="E152" i="147" a="1"/>
  <c r="E152" i="147"/>
  <c r="E148" i="147" a="1"/>
  <c r="E148" i="147"/>
  <c r="E144" i="147" a="1"/>
  <c r="E144" i="147"/>
  <c r="E140" i="147" a="1"/>
  <c r="E140" i="147"/>
  <c r="E136" i="147" a="1"/>
  <c r="E136" i="147"/>
  <c r="E125" i="147" a="1"/>
  <c r="E125" i="147"/>
  <c r="E124" i="147" a="1"/>
  <c r="E124" i="147"/>
  <c r="E123" i="147" a="1"/>
  <c r="E123" i="147"/>
  <c r="E122" i="147" a="1"/>
  <c r="E122" i="147"/>
  <c r="E121" i="147" a="1"/>
  <c r="E121" i="147"/>
  <c r="E120" i="147" a="1"/>
  <c r="E120" i="147"/>
  <c r="E119" i="147" a="1"/>
  <c r="E119" i="147"/>
  <c r="E118" i="147" a="1"/>
  <c r="E118" i="147"/>
  <c r="E257" i="147" a="1"/>
  <c r="E257" i="147"/>
  <c r="E253" i="147" a="1"/>
  <c r="E253" i="147"/>
  <c r="E249" i="147" a="1"/>
  <c r="E249" i="147"/>
  <c r="E245" i="147" a="1"/>
  <c r="E245" i="147"/>
  <c r="E243" i="147" a="1"/>
  <c r="E243" i="147"/>
  <c r="E239" i="147" a="1"/>
  <c r="E239" i="147"/>
  <c r="E235" i="147" a="1"/>
  <c r="E235" i="147"/>
  <c r="E231" i="147" a="1"/>
  <c r="E231" i="147"/>
  <c r="E227" i="147" a="1"/>
  <c r="E227" i="147"/>
  <c r="E223" i="147" a="1"/>
  <c r="E223" i="147"/>
  <c r="E219" i="147" a="1"/>
  <c r="E219" i="147"/>
  <c r="E215" i="147" a="1"/>
  <c r="E215" i="147"/>
  <c r="E211" i="147" a="1"/>
  <c r="E211" i="147"/>
  <c r="E207" i="147" a="1"/>
  <c r="E207" i="147"/>
  <c r="E203" i="147" a="1"/>
  <c r="E203" i="147"/>
  <c r="E199" i="147" a="1"/>
  <c r="E199" i="147"/>
  <c r="E195" i="147" a="1"/>
  <c r="E195" i="147"/>
  <c r="E191" i="147" a="1"/>
  <c r="E191" i="147"/>
  <c r="E187" i="147" a="1"/>
  <c r="E187" i="147"/>
  <c r="E183" i="147" a="1"/>
  <c r="E183" i="147"/>
  <c r="E179" i="147" a="1"/>
  <c r="E179" i="147"/>
  <c r="E175" i="147" a="1"/>
  <c r="E175" i="147"/>
  <c r="E173" i="147" a="1"/>
  <c r="E173" i="147"/>
  <c r="E169" i="147" a="1"/>
  <c r="E169" i="147"/>
  <c r="E165" i="147" a="1"/>
  <c r="E165" i="147"/>
  <c r="E161" i="147" a="1"/>
  <c r="E161" i="147"/>
  <c r="E157" i="147" a="1"/>
  <c r="E157" i="147"/>
  <c r="E153" i="147" a="1"/>
  <c r="E153" i="147"/>
  <c r="E149" i="147" a="1"/>
  <c r="E149" i="147"/>
  <c r="E145" i="147" a="1"/>
  <c r="E145" i="147"/>
  <c r="E141" i="147" a="1"/>
  <c r="E141" i="147"/>
  <c r="E137" i="147" a="1"/>
  <c r="E137" i="147"/>
  <c r="E126" i="147" a="1"/>
  <c r="E126" i="147"/>
  <c r="E117" i="147" a="1"/>
  <c r="E117" i="147"/>
  <c r="E171" i="147" a="1"/>
  <c r="E171" i="147"/>
  <c r="E167" i="147" a="1"/>
  <c r="E167" i="147"/>
  <c r="E163" i="147" a="1"/>
  <c r="E163" i="147"/>
  <c r="E159" i="147" a="1"/>
  <c r="E159" i="147"/>
  <c r="E155" i="147" a="1"/>
  <c r="E155" i="147"/>
  <c r="E151" i="147" a="1"/>
  <c r="E151" i="147"/>
  <c r="E147" i="147" a="1"/>
  <c r="E147" i="147"/>
  <c r="E143" i="147" a="1"/>
  <c r="E143" i="147"/>
  <c r="E139" i="147" a="1"/>
  <c r="E139" i="147"/>
  <c r="E135" i="147" a="1"/>
  <c r="E135" i="147"/>
  <c r="E127" i="147" a="1"/>
  <c r="E127" i="147"/>
  <c r="E116" i="147" a="1"/>
  <c r="E116" i="147"/>
  <c r="E242" i="147" a="1"/>
  <c r="E242" i="147"/>
  <c r="E234" i="147" a="1"/>
  <c r="E234" i="147"/>
  <c r="E226" i="147" a="1"/>
  <c r="E226" i="147"/>
  <c r="E222" i="147" a="1"/>
  <c r="E222" i="147"/>
  <c r="E218" i="147" a="1"/>
  <c r="E218" i="147"/>
  <c r="E206" i="147" a="1"/>
  <c r="E206" i="147"/>
  <c r="E202" i="147" a="1"/>
  <c r="E202" i="147"/>
  <c r="E198" i="147" a="1"/>
  <c r="E198" i="147"/>
  <c r="E186" i="147" a="1"/>
  <c r="E186" i="147"/>
  <c r="E182" i="147" a="1"/>
  <c r="E182" i="147"/>
  <c r="E178" i="147" a="1"/>
  <c r="E178" i="147"/>
  <c r="E170" i="147" a="1"/>
  <c r="E170" i="147"/>
  <c r="E162" i="147" a="1"/>
  <c r="E162" i="147"/>
  <c r="E158" i="147" a="1"/>
  <c r="E158" i="147"/>
  <c r="E150" i="147" a="1"/>
  <c r="E150" i="147"/>
  <c r="E146" i="147" a="1"/>
  <c r="E146" i="147"/>
  <c r="E138" i="147" a="1"/>
  <c r="E138" i="147"/>
  <c r="E258" i="147" a="1"/>
  <c r="E258" i="147"/>
  <c r="E254" i="147" a="1"/>
  <c r="E254" i="147"/>
  <c r="E250" i="147" a="1"/>
  <c r="E250" i="147"/>
  <c r="E246" i="147" a="1"/>
  <c r="E246" i="147"/>
  <c r="E241" i="147" a="1"/>
  <c r="E241" i="147"/>
  <c r="E237" i="147" a="1"/>
  <c r="E237" i="147"/>
  <c r="E233" i="147" a="1"/>
  <c r="E233" i="147"/>
  <c r="E229" i="147" a="1"/>
  <c r="E229" i="147"/>
  <c r="E225" i="147" a="1"/>
  <c r="E225" i="147"/>
  <c r="E221" i="147" a="1"/>
  <c r="E221" i="147"/>
  <c r="E217" i="147" a="1"/>
  <c r="E217" i="147"/>
  <c r="E213" i="147" a="1"/>
  <c r="E213" i="147"/>
  <c r="E209" i="147" a="1"/>
  <c r="E209" i="147"/>
  <c r="E205" i="147" a="1"/>
  <c r="E205" i="147"/>
  <c r="E201" i="147" a="1"/>
  <c r="E201" i="147"/>
  <c r="E197" i="147" a="1"/>
  <c r="E197" i="147"/>
  <c r="E193" i="147" a="1"/>
  <c r="E193" i="147"/>
  <c r="E189" i="147" a="1"/>
  <c r="E189" i="147"/>
  <c r="E185" i="147" a="1"/>
  <c r="E185" i="147"/>
  <c r="E181" i="147" a="1"/>
  <c r="E181" i="147"/>
  <c r="E177" i="147" a="1"/>
  <c r="E177" i="147"/>
  <c r="E238" i="147" a="1"/>
  <c r="E238" i="147"/>
  <c r="E230" i="147" a="1"/>
  <c r="E230" i="147"/>
  <c r="E214" i="147" a="1"/>
  <c r="E214" i="147"/>
  <c r="E210" i="147" a="1"/>
  <c r="E210" i="147"/>
  <c r="E194" i="147" a="1"/>
  <c r="E194" i="147"/>
  <c r="E190" i="147" a="1"/>
  <c r="E190" i="147"/>
  <c r="E174" i="147" a="1"/>
  <c r="E174" i="147"/>
  <c r="E166" i="147" a="1"/>
  <c r="E166" i="147"/>
  <c r="E154" i="147" a="1"/>
  <c r="E154" i="147"/>
  <c r="E142" i="147" a="1"/>
  <c r="E142" i="147"/>
  <c r="E134" i="147" a="1"/>
  <c r="E134" i="147"/>
  <c r="E251" i="147" a="1"/>
  <c r="E251" i="147"/>
  <c r="E247" i="147" a="1"/>
  <c r="E247" i="147"/>
  <c r="E259" i="147" a="1"/>
  <c r="E259" i="147"/>
  <c r="E255" i="147" a="1"/>
  <c r="E255" i="147"/>
  <c r="AA10" i="141"/>
  <c r="E230" i="131" a="1"/>
  <c r="E230" i="131"/>
  <c r="E232" i="131" a="1"/>
  <c r="E232" i="131"/>
  <c r="E234" i="131" a="1"/>
  <c r="E234" i="131"/>
  <c r="E231" i="131" a="1"/>
  <c r="E231" i="131"/>
  <c r="E233" i="131" a="1"/>
  <c r="E233" i="131"/>
  <c r="E235" i="131" a="1"/>
  <c r="E235" i="131"/>
  <c r="E230" i="130" a="1"/>
  <c r="E230" i="130"/>
  <c r="E232" i="130" a="1"/>
  <c r="E232" i="130"/>
  <c r="E234" i="130" a="1"/>
  <c r="E234" i="130"/>
  <c r="E231" i="130" a="1"/>
  <c r="E231" i="130"/>
  <c r="E233" i="130" a="1"/>
  <c r="E233" i="130"/>
  <c r="E235" i="130" a="1"/>
  <c r="E235" i="130"/>
  <c r="E230" i="137" a="1"/>
  <c r="E230" i="137"/>
  <c r="E232" i="137" a="1"/>
  <c r="E232" i="137"/>
  <c r="E234" i="137" a="1"/>
  <c r="E234" i="137"/>
  <c r="E233" i="137" a="1"/>
  <c r="E233" i="137"/>
  <c r="E231" i="137" a="1"/>
  <c r="E231" i="137"/>
  <c r="E235" i="137" a="1"/>
  <c r="E235" i="137"/>
  <c r="E230" i="138" a="1"/>
  <c r="E230" i="138"/>
  <c r="E232" i="138" a="1"/>
  <c r="E232" i="138"/>
  <c r="E234" i="138" a="1"/>
  <c r="E234" i="138"/>
  <c r="E231" i="138" a="1"/>
  <c r="E231" i="138"/>
  <c r="E235" i="138" a="1"/>
  <c r="E235" i="138"/>
  <c r="E233" i="138" a="1"/>
  <c r="E233" i="138"/>
  <c r="E230" i="144" a="1"/>
  <c r="E230" i="144"/>
  <c r="E232" i="144" a="1"/>
  <c r="E232" i="144"/>
  <c r="E234" i="144" a="1"/>
  <c r="E234" i="144"/>
  <c r="E231" i="144" a="1"/>
  <c r="E231" i="144"/>
  <c r="E235" i="144" a="1"/>
  <c r="E235" i="144"/>
  <c r="E233" i="144" a="1"/>
  <c r="E233" i="144"/>
  <c r="E230" i="145" a="1"/>
  <c r="E230" i="145"/>
  <c r="E232" i="145" a="1"/>
  <c r="E232" i="145"/>
  <c r="E234" i="145" a="1"/>
  <c r="E234" i="145"/>
  <c r="E233" i="145" a="1"/>
  <c r="E233" i="145"/>
  <c r="E231" i="145" a="1"/>
  <c r="E231" i="145"/>
  <c r="E235" i="145" a="1"/>
  <c r="E235" i="145"/>
  <c r="E259" i="137" a="1"/>
  <c r="E259" i="137"/>
  <c r="E255" i="137" a="1"/>
  <c r="E255" i="137"/>
  <c r="E251" i="137" a="1"/>
  <c r="E251" i="137"/>
  <c r="E247" i="137" a="1"/>
  <c r="E247" i="137"/>
  <c r="E241" i="137" a="1"/>
  <c r="E241" i="137"/>
  <c r="E237" i="137" a="1"/>
  <c r="E237" i="137"/>
  <c r="E229" i="137" a="1"/>
  <c r="E229" i="137"/>
  <c r="E225" i="137" a="1"/>
  <c r="E225" i="137"/>
  <c r="E221" i="137" a="1"/>
  <c r="E221" i="137"/>
  <c r="E217" i="137" a="1"/>
  <c r="E217" i="137"/>
  <c r="E213" i="137" a="1"/>
  <c r="E213" i="137"/>
  <c r="E209" i="137" a="1"/>
  <c r="E209" i="137"/>
  <c r="E205" i="137" a="1"/>
  <c r="E205" i="137"/>
  <c r="E201" i="137" a="1"/>
  <c r="E201" i="137"/>
  <c r="E197" i="137" a="1"/>
  <c r="E197" i="137"/>
  <c r="E193" i="137" a="1"/>
  <c r="E193" i="137"/>
  <c r="E189" i="137" a="1"/>
  <c r="E189" i="137"/>
  <c r="E185" i="137" a="1"/>
  <c r="E185" i="137"/>
  <c r="E181" i="137" a="1"/>
  <c r="E181" i="137"/>
  <c r="E177" i="137" a="1"/>
  <c r="E177" i="137"/>
  <c r="E171" i="137" a="1"/>
  <c r="E171" i="137"/>
  <c r="E167" i="137" a="1"/>
  <c r="E167" i="137"/>
  <c r="E163" i="137" a="1"/>
  <c r="E163" i="137"/>
  <c r="E159" i="137" a="1"/>
  <c r="E159" i="137"/>
  <c r="E155" i="137" a="1"/>
  <c r="E155" i="137"/>
  <c r="E151" i="137" a="1"/>
  <c r="E151" i="137"/>
  <c r="E147" i="137" a="1"/>
  <c r="E147" i="137"/>
  <c r="E143" i="137" a="1"/>
  <c r="E143" i="137"/>
  <c r="E139" i="137" a="1"/>
  <c r="E139" i="137"/>
  <c r="E135" i="137" a="1"/>
  <c r="E135" i="137"/>
  <c r="E257" i="137" a="1"/>
  <c r="E257" i="137"/>
  <c r="E252" i="137" a="1"/>
  <c r="E252" i="137"/>
  <c r="E249" i="137" a="1"/>
  <c r="E249" i="137"/>
  <c r="E244" i="137" a="1"/>
  <c r="E244" i="137"/>
  <c r="E243" i="137" a="1"/>
  <c r="E243" i="137"/>
  <c r="E242" i="137" a="1"/>
  <c r="E242" i="137"/>
  <c r="E240" i="137" a="1"/>
  <c r="E240" i="137"/>
  <c r="E239" i="137" a="1"/>
  <c r="E239" i="137"/>
  <c r="E238" i="137" a="1"/>
  <c r="E238" i="137"/>
  <c r="E236" i="137" a="1"/>
  <c r="E236" i="137"/>
  <c r="E228" i="137" a="1"/>
  <c r="E228" i="137"/>
  <c r="E227" i="137" a="1"/>
  <c r="E227" i="137"/>
  <c r="E226" i="137" a="1"/>
  <c r="E226" i="137"/>
  <c r="E224" i="137" a="1"/>
  <c r="E224" i="137"/>
  <c r="E223" i="137" a="1"/>
  <c r="E223" i="137"/>
  <c r="E222" i="137" a="1"/>
  <c r="E222" i="137"/>
  <c r="E220" i="137" a="1"/>
  <c r="E220" i="137"/>
  <c r="E219" i="137" a="1"/>
  <c r="E219" i="137"/>
  <c r="E218" i="137" a="1"/>
  <c r="E218" i="137"/>
  <c r="E216" i="137" a="1"/>
  <c r="E216" i="137"/>
  <c r="E215" i="137" a="1"/>
  <c r="E215" i="137"/>
  <c r="E214" i="137" a="1"/>
  <c r="E214" i="137"/>
  <c r="E212" i="137" a="1"/>
  <c r="E212" i="137"/>
  <c r="E211" i="137" a="1"/>
  <c r="E211" i="137"/>
  <c r="E210" i="137" a="1"/>
  <c r="E210" i="137"/>
  <c r="E208" i="137" a="1"/>
  <c r="E208" i="137"/>
  <c r="E207" i="137" a="1"/>
  <c r="E207" i="137"/>
  <c r="E206" i="137" a="1"/>
  <c r="E206" i="137"/>
  <c r="E204" i="137" a="1"/>
  <c r="E204" i="137"/>
  <c r="E203" i="137" a="1"/>
  <c r="E203" i="137"/>
  <c r="E202" i="137" a="1"/>
  <c r="E202" i="137"/>
  <c r="E200" i="137" a="1"/>
  <c r="E200" i="137"/>
  <c r="E199" i="137" a="1"/>
  <c r="E199" i="137"/>
  <c r="E198" i="137" a="1"/>
  <c r="E198" i="137"/>
  <c r="E196" i="137" a="1"/>
  <c r="E196" i="137"/>
  <c r="E195" i="137" a="1"/>
  <c r="E195" i="137"/>
  <c r="E194" i="137" a="1"/>
  <c r="E194" i="137"/>
  <c r="E192" i="137" a="1"/>
  <c r="E192" i="137"/>
  <c r="E191" i="137" a="1"/>
  <c r="E191" i="137"/>
  <c r="E190" i="137" a="1"/>
  <c r="E190" i="137"/>
  <c r="E188" i="137" a="1"/>
  <c r="E188" i="137"/>
  <c r="E187" i="137" a="1"/>
  <c r="E187" i="137"/>
  <c r="E186" i="137" a="1"/>
  <c r="E186" i="137"/>
  <c r="E184" i="137" a="1"/>
  <c r="E184" i="137"/>
  <c r="E183" i="137" a="1"/>
  <c r="E183" i="137"/>
  <c r="E182" i="137" a="1"/>
  <c r="E182" i="137"/>
  <c r="E180" i="137" a="1"/>
  <c r="E180" i="137"/>
  <c r="E179" i="137" a="1"/>
  <c r="E179" i="137"/>
  <c r="E178" i="137" a="1"/>
  <c r="E178" i="137"/>
  <c r="E176" i="137" a="1"/>
  <c r="E176" i="137"/>
  <c r="E175" i="137" a="1"/>
  <c r="E175" i="137"/>
  <c r="E174" i="137" a="1"/>
  <c r="E174" i="137"/>
  <c r="E166" i="137" a="1"/>
  <c r="E166" i="137"/>
  <c r="E158" i="137" a="1"/>
  <c r="E158" i="137"/>
  <c r="E150" i="137" a="1"/>
  <c r="E150" i="137"/>
  <c r="E142" i="137" a="1"/>
  <c r="E142" i="137"/>
  <c r="E134" i="137" a="1"/>
  <c r="E134" i="137"/>
  <c r="E258" i="137" a="1"/>
  <c r="E258" i="137"/>
  <c r="E250" i="137" a="1"/>
  <c r="E250" i="137"/>
  <c r="E172" i="137" a="1"/>
  <c r="E172" i="137"/>
  <c r="E169" i="137" a="1"/>
  <c r="E169" i="137"/>
  <c r="E164" i="137" a="1"/>
  <c r="E164" i="137"/>
  <c r="E161" i="137" a="1"/>
  <c r="E161" i="137"/>
  <c r="E156" i="137" a="1"/>
  <c r="E156" i="137"/>
  <c r="E153" i="137" a="1"/>
  <c r="E153" i="137"/>
  <c r="E148" i="137" a="1"/>
  <c r="E148" i="137"/>
  <c r="E145" i="137" a="1"/>
  <c r="E145" i="137"/>
  <c r="E140" i="137" a="1"/>
  <c r="E140" i="137"/>
  <c r="E137" i="137" a="1"/>
  <c r="E137" i="137"/>
  <c r="E162" i="137" a="1"/>
  <c r="E162" i="137"/>
  <c r="E146" i="137" a="1"/>
  <c r="E146" i="137"/>
  <c r="E170" i="137" a="1"/>
  <c r="E170" i="137"/>
  <c r="E154" i="137" a="1"/>
  <c r="E154" i="137"/>
  <c r="E138" i="137" a="1"/>
  <c r="E138" i="137"/>
  <c r="E256" i="137" a="1"/>
  <c r="E256" i="137"/>
  <c r="E248" i="137" a="1"/>
  <c r="E248" i="137"/>
  <c r="E173" i="137" a="1"/>
  <c r="E173" i="137"/>
  <c r="E160" i="137" a="1"/>
  <c r="E160" i="137"/>
  <c r="E157" i="137" a="1"/>
  <c r="E157" i="137"/>
  <c r="E144" i="137" a="1"/>
  <c r="E144" i="137"/>
  <c r="E141" i="137" a="1"/>
  <c r="E141" i="137"/>
  <c r="E165" i="137" a="1"/>
  <c r="E165" i="137"/>
  <c r="E152" i="137" a="1"/>
  <c r="E152" i="137"/>
  <c r="E136" i="137" a="1"/>
  <c r="E136" i="137"/>
  <c r="E246" i="137" a="1"/>
  <c r="E246" i="137"/>
  <c r="E253" i="137" a="1"/>
  <c r="E253" i="137"/>
  <c r="E245" i="137" a="1"/>
  <c r="E245" i="137"/>
  <c r="E168" i="137" a="1"/>
  <c r="E168" i="137"/>
  <c r="E149" i="137" a="1"/>
  <c r="E149" i="137"/>
  <c r="E254" i="137" a="1"/>
  <c r="E254" i="137"/>
  <c r="E258" i="145" a="1"/>
  <c r="E258" i="145"/>
  <c r="E254" i="145" a="1"/>
  <c r="E254" i="145"/>
  <c r="E250" i="145" a="1"/>
  <c r="E250" i="145"/>
  <c r="E246" i="145" a="1"/>
  <c r="E246" i="145"/>
  <c r="E242" i="145" a="1"/>
  <c r="E242" i="145"/>
  <c r="E238" i="145" a="1"/>
  <c r="E238" i="145"/>
  <c r="E226" i="145" a="1"/>
  <c r="E226" i="145"/>
  <c r="E222" i="145" a="1"/>
  <c r="E222" i="145"/>
  <c r="E218" i="145" a="1"/>
  <c r="E218" i="145"/>
  <c r="E214" i="145" a="1"/>
  <c r="E214" i="145"/>
  <c r="E210" i="145" a="1"/>
  <c r="E210" i="145"/>
  <c r="E206" i="145" a="1"/>
  <c r="E206" i="145"/>
  <c r="E202" i="145" a="1"/>
  <c r="E202" i="145"/>
  <c r="E198" i="145" a="1"/>
  <c r="E198" i="145"/>
  <c r="E194" i="145" a="1"/>
  <c r="E194" i="145"/>
  <c r="E190" i="145" a="1"/>
  <c r="E190" i="145"/>
  <c r="E186" i="145" a="1"/>
  <c r="E186" i="145"/>
  <c r="E182" i="145" a="1"/>
  <c r="E182" i="145"/>
  <c r="E178" i="145" a="1"/>
  <c r="E178" i="145"/>
  <c r="E174" i="145" a="1"/>
  <c r="E174" i="145"/>
  <c r="E170" i="145" a="1"/>
  <c r="E170" i="145"/>
  <c r="E166" i="145" a="1"/>
  <c r="E166" i="145"/>
  <c r="E162" i="145" a="1"/>
  <c r="E162" i="145"/>
  <c r="E158" i="145" a="1"/>
  <c r="E158" i="145"/>
  <c r="E154" i="145" a="1"/>
  <c r="E154" i="145"/>
  <c r="E150" i="145" a="1"/>
  <c r="E150" i="145"/>
  <c r="E146" i="145" a="1"/>
  <c r="E146" i="145"/>
  <c r="E142" i="145" a="1"/>
  <c r="E142" i="145"/>
  <c r="E138" i="145" a="1"/>
  <c r="E138" i="145"/>
  <c r="E134" i="145" a="1"/>
  <c r="E134" i="145"/>
  <c r="E253" i="145" a="1"/>
  <c r="E253" i="145"/>
  <c r="E245" i="145" a="1"/>
  <c r="E245" i="145"/>
  <c r="E169" i="145" a="1"/>
  <c r="E169" i="145"/>
  <c r="E161" i="145" a="1"/>
  <c r="E161" i="145"/>
  <c r="E153" i="145" a="1"/>
  <c r="E153" i="145"/>
  <c r="E145" i="145" a="1"/>
  <c r="E145" i="145"/>
  <c r="E137" i="145" a="1"/>
  <c r="E137" i="145"/>
  <c r="E255" i="145" a="1"/>
  <c r="E255" i="145"/>
  <c r="E247" i="145" a="1"/>
  <c r="E247" i="145"/>
  <c r="E243" i="145" a="1"/>
  <c r="E243" i="145"/>
  <c r="E241" i="145" a="1"/>
  <c r="E241" i="145"/>
  <c r="E239" i="145" a="1"/>
  <c r="E239" i="145"/>
  <c r="E237" i="145" a="1"/>
  <c r="E237" i="145"/>
  <c r="E229" i="145" a="1"/>
  <c r="E229" i="145"/>
  <c r="E227" i="145" a="1"/>
  <c r="E227" i="145"/>
  <c r="E225" i="145" a="1"/>
  <c r="E225" i="145"/>
  <c r="E221" i="145" a="1"/>
  <c r="E221" i="145"/>
  <c r="E219" i="145" a="1"/>
  <c r="E219" i="145"/>
  <c r="E217" i="145" a="1"/>
  <c r="E217" i="145"/>
  <c r="E215" i="145" a="1"/>
  <c r="E215" i="145"/>
  <c r="E212" i="145" a="1"/>
  <c r="E212" i="145"/>
  <c r="E211" i="145" a="1"/>
  <c r="E211" i="145"/>
  <c r="E209" i="145" a="1"/>
  <c r="E209" i="145"/>
  <c r="E205" i="145" a="1"/>
  <c r="E205" i="145"/>
  <c r="E203" i="145" a="1"/>
  <c r="E203" i="145"/>
  <c r="E200" i="145" a="1"/>
  <c r="E200" i="145"/>
  <c r="E199" i="145" a="1"/>
  <c r="E199" i="145"/>
  <c r="E197" i="145" a="1"/>
  <c r="E197" i="145"/>
  <c r="E195" i="145" a="1"/>
  <c r="E195" i="145"/>
  <c r="E192" i="145" a="1"/>
  <c r="E192" i="145"/>
  <c r="E191" i="145" a="1"/>
  <c r="E191" i="145"/>
  <c r="E188" i="145" a="1"/>
  <c r="E188" i="145"/>
  <c r="E185" i="145" a="1"/>
  <c r="E185" i="145"/>
  <c r="E183" i="145" a="1"/>
  <c r="E183" i="145"/>
  <c r="E181" i="145" a="1"/>
  <c r="E181" i="145"/>
  <c r="E179" i="145" a="1"/>
  <c r="E179" i="145"/>
  <c r="E177" i="145" a="1"/>
  <c r="E177" i="145"/>
  <c r="E175" i="145" a="1"/>
  <c r="E175" i="145"/>
  <c r="E168" i="145" a="1"/>
  <c r="E168" i="145"/>
  <c r="E160" i="145" a="1"/>
  <c r="E160" i="145"/>
  <c r="E152" i="145" a="1"/>
  <c r="E152" i="145"/>
  <c r="E147" i="145" a="1"/>
  <c r="E147" i="145"/>
  <c r="E139" i="145" a="1"/>
  <c r="E139" i="145"/>
  <c r="E259" i="145" a="1"/>
  <c r="E259" i="145"/>
  <c r="E256" i="145" a="1"/>
  <c r="E256" i="145"/>
  <c r="E251" i="145" a="1"/>
  <c r="E251" i="145"/>
  <c r="E248" i="145" a="1"/>
  <c r="E248" i="145"/>
  <c r="E172" i="145" a="1"/>
  <c r="E172" i="145"/>
  <c r="E167" i="145" a="1"/>
  <c r="E167" i="145"/>
  <c r="E164" i="145" a="1"/>
  <c r="E164" i="145"/>
  <c r="E159" i="145" a="1"/>
  <c r="E159" i="145"/>
  <c r="E156" i="145" a="1"/>
  <c r="E156" i="145"/>
  <c r="E151" i="145" a="1"/>
  <c r="E151" i="145"/>
  <c r="E148" i="145" a="1"/>
  <c r="E148" i="145"/>
  <c r="E143" i="145" a="1"/>
  <c r="E143" i="145"/>
  <c r="E140" i="145" a="1"/>
  <c r="E140" i="145"/>
  <c r="E135" i="145" a="1"/>
  <c r="E135" i="145"/>
  <c r="E257" i="145" a="1"/>
  <c r="E257" i="145"/>
  <c r="E249" i="145" a="1"/>
  <c r="E249" i="145"/>
  <c r="E173" i="145" a="1"/>
  <c r="E173" i="145"/>
  <c r="E165" i="145" a="1"/>
  <c r="E165" i="145"/>
  <c r="E157" i="145" a="1"/>
  <c r="E157" i="145"/>
  <c r="E149" i="145" a="1"/>
  <c r="E149" i="145"/>
  <c r="E141" i="145" a="1"/>
  <c r="E141" i="145"/>
  <c r="E252" i="145" a="1"/>
  <c r="E252" i="145"/>
  <c r="E244" i="145" a="1"/>
  <c r="E244" i="145"/>
  <c r="E240" i="145" a="1"/>
  <c r="E240" i="145"/>
  <c r="E236" i="145" a="1"/>
  <c r="E236" i="145"/>
  <c r="E228" i="145" a="1"/>
  <c r="E228" i="145"/>
  <c r="E224" i="145" a="1"/>
  <c r="E224" i="145"/>
  <c r="E223" i="145" a="1"/>
  <c r="E223" i="145"/>
  <c r="E220" i="145" a="1"/>
  <c r="E220" i="145"/>
  <c r="E216" i="145" a="1"/>
  <c r="E216" i="145"/>
  <c r="E213" i="145" a="1"/>
  <c r="E213" i="145"/>
  <c r="E208" i="145" a="1"/>
  <c r="E208" i="145"/>
  <c r="E207" i="145" a="1"/>
  <c r="E207" i="145"/>
  <c r="E204" i="145" a="1"/>
  <c r="E204" i="145"/>
  <c r="E201" i="145" a="1"/>
  <c r="E201" i="145"/>
  <c r="E196" i="145" a="1"/>
  <c r="E196" i="145"/>
  <c r="E193" i="145" a="1"/>
  <c r="E193" i="145"/>
  <c r="E189" i="145" a="1"/>
  <c r="E189" i="145"/>
  <c r="E187" i="145" a="1"/>
  <c r="E187" i="145"/>
  <c r="E184" i="145" a="1"/>
  <c r="E184" i="145"/>
  <c r="E180" i="145" a="1"/>
  <c r="E180" i="145"/>
  <c r="E176" i="145" a="1"/>
  <c r="E176" i="145"/>
  <c r="E171" i="145" a="1"/>
  <c r="E171" i="145"/>
  <c r="E163" i="145" a="1"/>
  <c r="E163" i="145"/>
  <c r="E155" i="145" a="1"/>
  <c r="E155" i="145"/>
  <c r="E144" i="145" a="1"/>
  <c r="E144" i="145"/>
  <c r="E136" i="145" a="1"/>
  <c r="E136" i="145"/>
  <c r="E259" i="138" a="1"/>
  <c r="E259" i="138"/>
  <c r="E255" i="138" a="1"/>
  <c r="E255" i="138"/>
  <c r="E251" i="138" a="1"/>
  <c r="E251" i="138"/>
  <c r="E247" i="138" a="1"/>
  <c r="E247" i="138"/>
  <c r="E241" i="138" a="1"/>
  <c r="E241" i="138"/>
  <c r="E237" i="138" a="1"/>
  <c r="E237" i="138"/>
  <c r="E229" i="138" a="1"/>
  <c r="E229" i="138"/>
  <c r="E225" i="138" a="1"/>
  <c r="E225" i="138"/>
  <c r="E221" i="138" a="1"/>
  <c r="E221" i="138"/>
  <c r="E217" i="138" a="1"/>
  <c r="E217" i="138"/>
  <c r="E213" i="138" a="1"/>
  <c r="E213" i="138"/>
  <c r="E209" i="138" a="1"/>
  <c r="E209" i="138"/>
  <c r="E205" i="138" a="1"/>
  <c r="E205" i="138"/>
  <c r="E201" i="138" a="1"/>
  <c r="E201" i="138"/>
  <c r="E197" i="138" a="1"/>
  <c r="E197" i="138"/>
  <c r="E193" i="138" a="1"/>
  <c r="E193" i="138"/>
  <c r="E189" i="138" a="1"/>
  <c r="E189" i="138"/>
  <c r="E185" i="138" a="1"/>
  <c r="E185" i="138"/>
  <c r="E181" i="138" a="1"/>
  <c r="E181" i="138"/>
  <c r="E177" i="138" a="1"/>
  <c r="E177" i="138"/>
  <c r="E171" i="138" a="1"/>
  <c r="E171" i="138"/>
  <c r="E167" i="138" a="1"/>
  <c r="E167" i="138"/>
  <c r="E163" i="138" a="1"/>
  <c r="E163" i="138"/>
  <c r="E159" i="138" a="1"/>
  <c r="E159" i="138"/>
  <c r="E155" i="138" a="1"/>
  <c r="E155" i="138"/>
  <c r="E151" i="138" a="1"/>
  <c r="E151" i="138"/>
  <c r="E147" i="138" a="1"/>
  <c r="E147" i="138"/>
  <c r="E143" i="138" a="1"/>
  <c r="E143" i="138"/>
  <c r="E139" i="138" a="1"/>
  <c r="E139" i="138"/>
  <c r="E135" i="138" a="1"/>
  <c r="E135" i="138"/>
  <c r="E254" i="138" a="1"/>
  <c r="E254" i="138"/>
  <c r="E246" i="138" a="1"/>
  <c r="E246" i="138"/>
  <c r="E173" i="138" a="1"/>
  <c r="E173" i="138"/>
  <c r="E168" i="138" a="1"/>
  <c r="E168" i="138"/>
  <c r="E165" i="138" a="1"/>
  <c r="E165" i="138"/>
  <c r="E160" i="138" a="1"/>
  <c r="E160" i="138"/>
  <c r="E157" i="138" a="1"/>
  <c r="E157" i="138"/>
  <c r="E152" i="138" a="1"/>
  <c r="E152" i="138"/>
  <c r="E149" i="138" a="1"/>
  <c r="E149" i="138"/>
  <c r="E144" i="138" a="1"/>
  <c r="E144" i="138"/>
  <c r="E141" i="138" a="1"/>
  <c r="E141" i="138"/>
  <c r="E136" i="138" a="1"/>
  <c r="E136" i="138"/>
  <c r="E257" i="138" a="1"/>
  <c r="E257" i="138"/>
  <c r="E252" i="138" a="1"/>
  <c r="E252" i="138"/>
  <c r="E249" i="138" a="1"/>
  <c r="E249" i="138"/>
  <c r="E244" i="138" a="1"/>
  <c r="E244" i="138"/>
  <c r="E243" i="138" a="1"/>
  <c r="E243" i="138"/>
  <c r="E242" i="138" a="1"/>
  <c r="E242" i="138"/>
  <c r="E240" i="138" a="1"/>
  <c r="E240" i="138"/>
  <c r="E239" i="138" a="1"/>
  <c r="E239" i="138"/>
  <c r="E238" i="138" a="1"/>
  <c r="E238" i="138"/>
  <c r="E236" i="138" a="1"/>
  <c r="E236" i="138"/>
  <c r="E228" i="138" a="1"/>
  <c r="E228" i="138"/>
  <c r="E227" i="138" a="1"/>
  <c r="E227" i="138"/>
  <c r="E226" i="138" a="1"/>
  <c r="E226" i="138"/>
  <c r="E224" i="138" a="1"/>
  <c r="E224" i="138"/>
  <c r="E223" i="138" a="1"/>
  <c r="E223" i="138"/>
  <c r="E222" i="138" a="1"/>
  <c r="E222" i="138"/>
  <c r="E220" i="138" a="1"/>
  <c r="E220" i="138"/>
  <c r="E219" i="138" a="1"/>
  <c r="E219" i="138"/>
  <c r="E218" i="138" a="1"/>
  <c r="E218" i="138"/>
  <c r="E216" i="138" a="1"/>
  <c r="E216" i="138"/>
  <c r="E215" i="138" a="1"/>
  <c r="E215" i="138"/>
  <c r="E214" i="138" a="1"/>
  <c r="E214" i="138"/>
  <c r="E212" i="138" a="1"/>
  <c r="E212" i="138"/>
  <c r="E211" i="138" a="1"/>
  <c r="E211" i="138"/>
  <c r="E210" i="138" a="1"/>
  <c r="E210" i="138"/>
  <c r="E208" i="138" a="1"/>
  <c r="E208" i="138"/>
  <c r="E207" i="138" a="1"/>
  <c r="E207" i="138"/>
  <c r="E206" i="138" a="1"/>
  <c r="E206" i="138"/>
  <c r="E204" i="138" a="1"/>
  <c r="E204" i="138"/>
  <c r="E203" i="138" a="1"/>
  <c r="E203" i="138"/>
  <c r="E202" i="138" a="1"/>
  <c r="E202" i="138"/>
  <c r="E200" i="138" a="1"/>
  <c r="E200" i="138"/>
  <c r="E199" i="138" a="1"/>
  <c r="E199" i="138"/>
  <c r="E198" i="138" a="1"/>
  <c r="E198" i="138"/>
  <c r="E196" i="138" a="1"/>
  <c r="E196" i="138"/>
  <c r="E195" i="138" a="1"/>
  <c r="E195" i="138"/>
  <c r="E194" i="138" a="1"/>
  <c r="E194" i="138"/>
  <c r="E192" i="138" a="1"/>
  <c r="E192" i="138"/>
  <c r="E191" i="138" a="1"/>
  <c r="E191" i="138"/>
  <c r="E190" i="138" a="1"/>
  <c r="E190" i="138"/>
  <c r="E188" i="138" a="1"/>
  <c r="E188" i="138"/>
  <c r="E187" i="138" a="1"/>
  <c r="E187" i="138"/>
  <c r="E186" i="138" a="1"/>
  <c r="E186" i="138"/>
  <c r="E184" i="138" a="1"/>
  <c r="E184" i="138"/>
  <c r="E183" i="138" a="1"/>
  <c r="E183" i="138"/>
  <c r="E182" i="138" a="1"/>
  <c r="E182" i="138"/>
  <c r="E180" i="138" a="1"/>
  <c r="E180" i="138"/>
  <c r="E179" i="138" a="1"/>
  <c r="E179" i="138"/>
  <c r="E178" i="138" a="1"/>
  <c r="E178" i="138"/>
  <c r="E176" i="138" a="1"/>
  <c r="E176" i="138"/>
  <c r="E175" i="138" a="1"/>
  <c r="E175" i="138"/>
  <c r="E174" i="138" a="1"/>
  <c r="E174" i="138"/>
  <c r="E166" i="138" a="1"/>
  <c r="E166" i="138"/>
  <c r="E158" i="138" a="1"/>
  <c r="E158" i="138"/>
  <c r="E150" i="138" a="1"/>
  <c r="E150" i="138"/>
  <c r="E142" i="138" a="1"/>
  <c r="E142" i="138"/>
  <c r="E134" i="138" a="1"/>
  <c r="E134" i="138"/>
  <c r="E253" i="138" a="1"/>
  <c r="E253" i="138"/>
  <c r="E248" i="138" a="1"/>
  <c r="E248" i="138"/>
  <c r="E256" i="138" a="1"/>
  <c r="E256" i="138"/>
  <c r="E245" i="138" a="1"/>
  <c r="E245" i="138"/>
  <c r="E170" i="138" a="1"/>
  <c r="E170" i="138"/>
  <c r="E162" i="138" a="1"/>
  <c r="E162" i="138"/>
  <c r="E154" i="138" a="1"/>
  <c r="E154" i="138"/>
  <c r="E146" i="138" a="1"/>
  <c r="E146" i="138"/>
  <c r="E138" i="138" a="1"/>
  <c r="E138" i="138"/>
  <c r="E169" i="138" a="1"/>
  <c r="E169" i="138"/>
  <c r="E161" i="138" a="1"/>
  <c r="E161" i="138"/>
  <c r="E153" i="138" a="1"/>
  <c r="E153" i="138"/>
  <c r="E145" i="138" a="1"/>
  <c r="E145" i="138"/>
  <c r="E137" i="138" a="1"/>
  <c r="E137" i="138"/>
  <c r="E258" i="138" a="1"/>
  <c r="E258" i="138"/>
  <c r="E250" i="138" a="1"/>
  <c r="E250" i="138"/>
  <c r="E172" i="138" a="1"/>
  <c r="E172" i="138"/>
  <c r="E164" i="138" a="1"/>
  <c r="E164" i="138"/>
  <c r="E156" i="138" a="1"/>
  <c r="E156" i="138"/>
  <c r="E148" i="138" a="1"/>
  <c r="E148" i="138"/>
  <c r="E140" i="138" a="1"/>
  <c r="E140" i="138"/>
  <c r="E258" i="144" a="1"/>
  <c r="E258" i="144"/>
  <c r="E254" i="144" a="1"/>
  <c r="E254" i="144"/>
  <c r="E250" i="144" a="1"/>
  <c r="E250" i="144"/>
  <c r="E246" i="144" a="1"/>
  <c r="E246" i="144"/>
  <c r="E242" i="144" a="1"/>
  <c r="E242" i="144"/>
  <c r="E238" i="144" a="1"/>
  <c r="E238" i="144"/>
  <c r="E226" i="144" a="1"/>
  <c r="E226" i="144"/>
  <c r="E222" i="144" a="1"/>
  <c r="E222" i="144"/>
  <c r="E218" i="144" a="1"/>
  <c r="E218" i="144"/>
  <c r="E214" i="144" a="1"/>
  <c r="E214" i="144"/>
  <c r="E210" i="144" a="1"/>
  <c r="E210" i="144"/>
  <c r="E206" i="144" a="1"/>
  <c r="E206" i="144"/>
  <c r="E202" i="144" a="1"/>
  <c r="E202" i="144"/>
  <c r="E198" i="144" a="1"/>
  <c r="E198" i="144"/>
  <c r="E194" i="144" a="1"/>
  <c r="E194" i="144"/>
  <c r="E190" i="144" a="1"/>
  <c r="E190" i="144"/>
  <c r="E186" i="144" a="1"/>
  <c r="E186" i="144"/>
  <c r="E182" i="144" a="1"/>
  <c r="E182" i="144"/>
  <c r="E178" i="144" a="1"/>
  <c r="E178" i="144"/>
  <c r="E174" i="144" a="1"/>
  <c r="E174" i="144"/>
  <c r="E170" i="144" a="1"/>
  <c r="E170" i="144"/>
  <c r="E166" i="144" a="1"/>
  <c r="E166" i="144"/>
  <c r="E162" i="144" a="1"/>
  <c r="E162" i="144"/>
  <c r="E158" i="144" a="1"/>
  <c r="E158" i="144"/>
  <c r="E154" i="144" a="1"/>
  <c r="E154" i="144"/>
  <c r="E150" i="144" a="1"/>
  <c r="E150" i="144"/>
  <c r="E146" i="144" a="1"/>
  <c r="E146" i="144"/>
  <c r="E142" i="144" a="1"/>
  <c r="E142" i="144"/>
  <c r="E138" i="144" a="1"/>
  <c r="E138" i="144"/>
  <c r="E134" i="144" a="1"/>
  <c r="E134" i="144"/>
  <c r="E255" i="144" a="1"/>
  <c r="E255" i="144"/>
  <c r="E252" i="144" a="1"/>
  <c r="E252" i="144"/>
  <c r="E247" i="144" a="1"/>
  <c r="E247" i="144"/>
  <c r="E244" i="144" a="1"/>
  <c r="E244" i="144"/>
  <c r="E243" i="144" a="1"/>
  <c r="E243" i="144"/>
  <c r="E241" i="144" a="1"/>
  <c r="E241" i="144"/>
  <c r="E240" i="144" a="1"/>
  <c r="E240" i="144"/>
  <c r="E239" i="144" a="1"/>
  <c r="E239" i="144"/>
  <c r="E237" i="144" a="1"/>
  <c r="E237" i="144"/>
  <c r="E236" i="144" a="1"/>
  <c r="E236" i="144"/>
  <c r="E229" i="144" a="1"/>
  <c r="E229" i="144"/>
  <c r="E228" i="144" a="1"/>
  <c r="E228" i="144"/>
  <c r="E227" i="144" a="1"/>
  <c r="E227" i="144"/>
  <c r="E225" i="144" a="1"/>
  <c r="E225" i="144"/>
  <c r="E224" i="144" a="1"/>
  <c r="E224" i="144"/>
  <c r="E223" i="144" a="1"/>
  <c r="E223" i="144"/>
  <c r="E221" i="144" a="1"/>
  <c r="E221" i="144"/>
  <c r="E220" i="144" a="1"/>
  <c r="E220" i="144"/>
  <c r="E219" i="144" a="1"/>
  <c r="E219" i="144"/>
  <c r="E217" i="144" a="1"/>
  <c r="E217" i="144"/>
  <c r="E216" i="144" a="1"/>
  <c r="E216" i="144"/>
  <c r="E215" i="144" a="1"/>
  <c r="E215" i="144"/>
  <c r="E213" i="144" a="1"/>
  <c r="E213" i="144"/>
  <c r="E212" i="144" a="1"/>
  <c r="E212" i="144"/>
  <c r="E211" i="144" a="1"/>
  <c r="E211" i="144"/>
  <c r="E209" i="144" a="1"/>
  <c r="E209" i="144"/>
  <c r="E208" i="144" a="1"/>
  <c r="E208" i="144"/>
  <c r="E207" i="144" a="1"/>
  <c r="E207" i="144"/>
  <c r="E205" i="144" a="1"/>
  <c r="E205" i="144"/>
  <c r="E204" i="144" a="1"/>
  <c r="E204" i="144"/>
  <c r="E203" i="144" a="1"/>
  <c r="E203" i="144"/>
  <c r="E201" i="144" a="1"/>
  <c r="E201" i="144"/>
  <c r="E200" i="144" a="1"/>
  <c r="E200" i="144"/>
  <c r="E199" i="144" a="1"/>
  <c r="E199" i="144"/>
  <c r="E197" i="144" a="1"/>
  <c r="E197" i="144"/>
  <c r="E196" i="144" a="1"/>
  <c r="E196" i="144"/>
  <c r="E195" i="144" a="1"/>
  <c r="E195" i="144"/>
  <c r="E193" i="144" a="1"/>
  <c r="E193" i="144"/>
  <c r="E192" i="144" a="1"/>
  <c r="E192" i="144"/>
  <c r="E191" i="144" a="1"/>
  <c r="E191" i="144"/>
  <c r="E189" i="144" a="1"/>
  <c r="E189" i="144"/>
  <c r="E188" i="144" a="1"/>
  <c r="E188" i="144"/>
  <c r="E187" i="144" a="1"/>
  <c r="E187" i="144"/>
  <c r="E185" i="144" a="1"/>
  <c r="E185" i="144"/>
  <c r="E184" i="144" a="1"/>
  <c r="E184" i="144"/>
  <c r="E183" i="144" a="1"/>
  <c r="E183" i="144"/>
  <c r="E172" i="144" a="1"/>
  <c r="E172" i="144"/>
  <c r="E167" i="144" a="1"/>
  <c r="E167" i="144"/>
  <c r="E164" i="144" a="1"/>
  <c r="E164" i="144"/>
  <c r="E159" i="144" a="1"/>
  <c r="E159" i="144"/>
  <c r="E156" i="144" a="1"/>
  <c r="E156" i="144"/>
  <c r="E151" i="144" a="1"/>
  <c r="E151" i="144"/>
  <c r="E148" i="144" a="1"/>
  <c r="E148" i="144"/>
  <c r="E143" i="144" a="1"/>
  <c r="E143" i="144"/>
  <c r="E140" i="144" a="1"/>
  <c r="E140" i="144"/>
  <c r="E135" i="144" a="1"/>
  <c r="E135" i="144"/>
  <c r="E257" i="144" a="1"/>
  <c r="E257" i="144"/>
  <c r="E253" i="144" a="1"/>
  <c r="E253" i="144"/>
  <c r="E249" i="144" a="1"/>
  <c r="E249" i="144"/>
  <c r="E180" i="144" a="1"/>
  <c r="E180" i="144"/>
  <c r="E179" i="144" a="1"/>
  <c r="E179" i="144"/>
  <c r="E176" i="144" a="1"/>
  <c r="E176" i="144"/>
  <c r="E171" i="144" a="1"/>
  <c r="E171" i="144"/>
  <c r="E168" i="144" a="1"/>
  <c r="E168" i="144"/>
  <c r="E160" i="144" a="1"/>
  <c r="E160" i="144"/>
  <c r="E152" i="144" a="1"/>
  <c r="E152" i="144"/>
  <c r="E144" i="144" a="1"/>
  <c r="E144" i="144"/>
  <c r="E139" i="144" a="1"/>
  <c r="E139" i="144"/>
  <c r="E169" i="144" a="1"/>
  <c r="E169" i="144"/>
  <c r="E256" i="144" a="1"/>
  <c r="E256" i="144"/>
  <c r="E248" i="144" a="1"/>
  <c r="E248" i="144"/>
  <c r="E173" i="144" a="1"/>
  <c r="E173" i="144"/>
  <c r="E165" i="144" a="1"/>
  <c r="E165" i="144"/>
  <c r="E157" i="144" a="1"/>
  <c r="E157" i="144"/>
  <c r="E149" i="144" a="1"/>
  <c r="E149" i="144"/>
  <c r="E141" i="144" a="1"/>
  <c r="E141" i="144"/>
  <c r="E259" i="144" a="1"/>
  <c r="E259" i="144"/>
  <c r="E251" i="144" a="1"/>
  <c r="E251" i="144"/>
  <c r="E245" i="144" a="1"/>
  <c r="E245" i="144"/>
  <c r="E181" i="144" a="1"/>
  <c r="E181" i="144"/>
  <c r="E177" i="144" a="1"/>
  <c r="E177" i="144"/>
  <c r="E175" i="144" a="1"/>
  <c r="E175" i="144"/>
  <c r="E163" i="144" a="1"/>
  <c r="E163" i="144"/>
  <c r="E155" i="144" a="1"/>
  <c r="E155" i="144"/>
  <c r="E147" i="144" a="1"/>
  <c r="E147" i="144"/>
  <c r="E136" i="144" a="1"/>
  <c r="E136" i="144"/>
  <c r="E161" i="144" a="1"/>
  <c r="E161" i="144"/>
  <c r="E153" i="144" a="1"/>
  <c r="E153" i="144"/>
  <c r="E145" i="144" a="1"/>
  <c r="E145" i="144"/>
  <c r="E137" i="144" a="1"/>
  <c r="E137" i="144"/>
  <c r="E257" i="130" a="1"/>
  <c r="E257" i="130"/>
  <c r="E253" i="130" a="1"/>
  <c r="E253" i="130"/>
  <c r="E249" i="130" a="1"/>
  <c r="E249" i="130"/>
  <c r="E245" i="130" a="1"/>
  <c r="E245" i="130"/>
  <c r="E243" i="130" a="1"/>
  <c r="E243" i="130"/>
  <c r="E239" i="130" a="1"/>
  <c r="E239" i="130"/>
  <c r="E227" i="130" a="1"/>
  <c r="E227" i="130"/>
  <c r="E223" i="130" a="1"/>
  <c r="E223" i="130"/>
  <c r="E219" i="130" a="1"/>
  <c r="E219" i="130"/>
  <c r="E215" i="130" a="1"/>
  <c r="E215" i="130"/>
  <c r="E211" i="130" a="1"/>
  <c r="E211" i="130"/>
  <c r="E207" i="130" a="1"/>
  <c r="E207" i="130"/>
  <c r="E203" i="130" a="1"/>
  <c r="E203" i="130"/>
  <c r="E258" i="130" a="1"/>
  <c r="E258" i="130"/>
  <c r="E254" i="130" a="1"/>
  <c r="E254" i="130"/>
  <c r="E250" i="130" a="1"/>
  <c r="E250" i="130"/>
  <c r="E246" i="130" a="1"/>
  <c r="E246" i="130"/>
  <c r="E242" i="130" a="1"/>
  <c r="E242" i="130"/>
  <c r="E238" i="130" a="1"/>
  <c r="E238" i="130"/>
  <c r="E226" i="130" a="1"/>
  <c r="E226" i="130"/>
  <c r="E222" i="130" a="1"/>
  <c r="E222" i="130"/>
  <c r="E218" i="130" a="1"/>
  <c r="E218" i="130"/>
  <c r="E214" i="130" a="1"/>
  <c r="E214" i="130"/>
  <c r="E210" i="130" a="1"/>
  <c r="E210" i="130"/>
  <c r="E206" i="130" a="1"/>
  <c r="E206" i="130"/>
  <c r="E202" i="130" a="1"/>
  <c r="E202" i="130"/>
  <c r="E198" i="130" a="1"/>
  <c r="E198" i="130"/>
  <c r="E194" i="130" a="1"/>
  <c r="E194" i="130"/>
  <c r="E190" i="130" a="1"/>
  <c r="E190" i="130"/>
  <c r="E186" i="130" a="1"/>
  <c r="E186" i="130"/>
  <c r="E182" i="130" a="1"/>
  <c r="E182" i="130"/>
  <c r="E178" i="130" a="1"/>
  <c r="E178" i="130"/>
  <c r="E174" i="130" a="1"/>
  <c r="E174" i="130"/>
  <c r="E170" i="130" a="1"/>
  <c r="E170" i="130"/>
  <c r="E166" i="130" a="1"/>
  <c r="E166" i="130"/>
  <c r="E162" i="130" a="1"/>
  <c r="E162" i="130"/>
  <c r="E158" i="130" a="1"/>
  <c r="E158" i="130"/>
  <c r="E154" i="130" a="1"/>
  <c r="E154" i="130"/>
  <c r="E150" i="130" a="1"/>
  <c r="E150" i="130"/>
  <c r="E146" i="130" a="1"/>
  <c r="E146" i="130"/>
  <c r="E256" i="130" a="1"/>
  <c r="E256" i="130"/>
  <c r="E252" i="130" a="1"/>
  <c r="E252" i="130"/>
  <c r="E248" i="130" a="1"/>
  <c r="E248" i="130"/>
  <c r="E244" i="130" a="1"/>
  <c r="E244" i="130"/>
  <c r="E240" i="130" a="1"/>
  <c r="E240" i="130"/>
  <c r="E236" i="130" a="1"/>
  <c r="E236" i="130"/>
  <c r="E228" i="130" a="1"/>
  <c r="E228" i="130"/>
  <c r="E224" i="130" a="1"/>
  <c r="E224" i="130"/>
  <c r="E220" i="130" a="1"/>
  <c r="E220" i="130"/>
  <c r="E216" i="130" a="1"/>
  <c r="E216" i="130"/>
  <c r="E212" i="130" a="1"/>
  <c r="E212" i="130"/>
  <c r="E208" i="130" a="1"/>
  <c r="E208" i="130"/>
  <c r="E204" i="130" a="1"/>
  <c r="E204" i="130"/>
  <c r="E172" i="130" a="1"/>
  <c r="E172" i="130"/>
  <c r="E167" i="130" a="1"/>
  <c r="E167" i="130"/>
  <c r="E164" i="130" a="1"/>
  <c r="E164" i="130"/>
  <c r="E159" i="130" a="1"/>
  <c r="E159" i="130"/>
  <c r="E156" i="130" a="1"/>
  <c r="E156" i="130"/>
  <c r="E151" i="130" a="1"/>
  <c r="E151" i="130"/>
  <c r="E148" i="130" a="1"/>
  <c r="E148" i="130"/>
  <c r="E142" i="130" a="1"/>
  <c r="E142" i="130"/>
  <c r="E138" i="130" a="1"/>
  <c r="E138" i="130"/>
  <c r="E134" i="130" a="1"/>
  <c r="E134" i="130"/>
  <c r="E241" i="130" a="1"/>
  <c r="E241" i="130"/>
  <c r="E237" i="130" a="1"/>
  <c r="E237" i="130"/>
  <c r="E229" i="130" a="1"/>
  <c r="E229" i="130"/>
  <c r="E225" i="130" a="1"/>
  <c r="E225" i="130"/>
  <c r="E221" i="130" a="1"/>
  <c r="E221" i="130"/>
  <c r="E217" i="130" a="1"/>
  <c r="E217" i="130"/>
  <c r="E213" i="130" a="1"/>
  <c r="E213" i="130"/>
  <c r="E209" i="130" a="1"/>
  <c r="E209" i="130"/>
  <c r="E205" i="130" a="1"/>
  <c r="E205" i="130"/>
  <c r="E173" i="130" a="1"/>
  <c r="E173" i="130"/>
  <c r="E165" i="130" a="1"/>
  <c r="E165" i="130"/>
  <c r="E157" i="130" a="1"/>
  <c r="E157" i="130"/>
  <c r="E149" i="130" a="1"/>
  <c r="E149" i="130"/>
  <c r="E143" i="130" a="1"/>
  <c r="E143" i="130"/>
  <c r="E139" i="130" a="1"/>
  <c r="E139" i="130"/>
  <c r="E135" i="130" a="1"/>
  <c r="E135" i="130"/>
  <c r="E200" i="130" a="1"/>
  <c r="E200" i="130"/>
  <c r="E196" i="130" a="1"/>
  <c r="E196" i="130"/>
  <c r="E192" i="130" a="1"/>
  <c r="E192" i="130"/>
  <c r="E188" i="130" a="1"/>
  <c r="E188" i="130"/>
  <c r="E184" i="130" a="1"/>
  <c r="E184" i="130"/>
  <c r="E180" i="130" a="1"/>
  <c r="E180" i="130"/>
  <c r="E176" i="130" a="1"/>
  <c r="E176" i="130"/>
  <c r="E195" i="130" a="1"/>
  <c r="E195" i="130"/>
  <c r="E187" i="130" a="1"/>
  <c r="E187" i="130"/>
  <c r="E179" i="130" a="1"/>
  <c r="E179" i="130"/>
  <c r="E171" i="130" a="1"/>
  <c r="E171" i="130"/>
  <c r="E140" i="130" a="1"/>
  <c r="E140" i="130"/>
  <c r="E259" i="130" a="1"/>
  <c r="E259" i="130"/>
  <c r="E251" i="130" a="1"/>
  <c r="E251" i="130"/>
  <c r="E197" i="130" a="1"/>
  <c r="E197" i="130"/>
  <c r="E191" i="130" a="1"/>
  <c r="E191" i="130"/>
  <c r="E185" i="130" a="1"/>
  <c r="E185" i="130"/>
  <c r="E168" i="130" a="1"/>
  <c r="E168" i="130"/>
  <c r="E160" i="130" a="1"/>
  <c r="E160" i="130"/>
  <c r="E199" i="130" a="1"/>
  <c r="E199" i="130"/>
  <c r="E193" i="130" a="1"/>
  <c r="E193" i="130"/>
  <c r="E153" i="130" a="1"/>
  <c r="E153" i="130"/>
  <c r="E144" i="130" a="1"/>
  <c r="E144" i="130"/>
  <c r="E136" i="130" a="1"/>
  <c r="E136" i="130"/>
  <c r="E255" i="130" a="1"/>
  <c r="E255" i="130"/>
  <c r="E189" i="130" a="1"/>
  <c r="E189" i="130"/>
  <c r="E161" i="130" a="1"/>
  <c r="E161" i="130"/>
  <c r="E137" i="130" a="1"/>
  <c r="E137" i="130"/>
  <c r="E247" i="130" a="1"/>
  <c r="E247" i="130"/>
  <c r="E181" i="130" a="1"/>
  <c r="E181" i="130"/>
  <c r="E175" i="130" a="1"/>
  <c r="E175" i="130"/>
  <c r="E169" i="130" a="1"/>
  <c r="E169" i="130"/>
  <c r="E147" i="130" a="1"/>
  <c r="E147" i="130"/>
  <c r="E145" i="130" a="1"/>
  <c r="E145" i="130"/>
  <c r="E201" i="130" a="1"/>
  <c r="E201" i="130"/>
  <c r="E177" i="130" a="1"/>
  <c r="E177" i="130"/>
  <c r="E155" i="130" a="1"/>
  <c r="E155" i="130"/>
  <c r="E152" i="130" a="1"/>
  <c r="E152" i="130"/>
  <c r="E163" i="130" a="1"/>
  <c r="E163" i="130"/>
  <c r="E141" i="130" a="1"/>
  <c r="E141" i="130"/>
  <c r="E183" i="130" a="1"/>
  <c r="E183" i="130"/>
  <c r="E258" i="131" a="1"/>
  <c r="E258" i="131"/>
  <c r="E254" i="131" a="1"/>
  <c r="E254" i="131"/>
  <c r="E250" i="131" a="1"/>
  <c r="E250" i="131"/>
  <c r="E246" i="131" a="1"/>
  <c r="E246" i="131"/>
  <c r="E242" i="131" a="1"/>
  <c r="E242" i="131"/>
  <c r="E238" i="131" a="1"/>
  <c r="E238" i="131"/>
  <c r="E226" i="131" a="1"/>
  <c r="E226" i="131"/>
  <c r="E222" i="131" a="1"/>
  <c r="E222" i="131"/>
  <c r="E218" i="131" a="1"/>
  <c r="E218" i="131"/>
  <c r="E214" i="131" a="1"/>
  <c r="E214" i="131"/>
  <c r="E210" i="131" a="1"/>
  <c r="E210" i="131"/>
  <c r="E206" i="131" a="1"/>
  <c r="E206" i="131"/>
  <c r="E202" i="131" a="1"/>
  <c r="E202" i="131"/>
  <c r="E198" i="131" a="1"/>
  <c r="E198" i="131"/>
  <c r="E194" i="131" a="1"/>
  <c r="E194" i="131"/>
  <c r="E190" i="131" a="1"/>
  <c r="E190" i="131"/>
  <c r="E186" i="131" a="1"/>
  <c r="E186" i="131"/>
  <c r="E182" i="131" a="1"/>
  <c r="E182" i="131"/>
  <c r="E178" i="131" a="1"/>
  <c r="E178" i="131"/>
  <c r="E174" i="131" a="1"/>
  <c r="E174" i="131"/>
  <c r="E170" i="131" a="1"/>
  <c r="E170" i="131"/>
  <c r="E166" i="131" a="1"/>
  <c r="E166" i="131"/>
  <c r="E162" i="131" a="1"/>
  <c r="E162" i="131"/>
  <c r="E158" i="131" a="1"/>
  <c r="E158" i="131"/>
  <c r="E154" i="131" a="1"/>
  <c r="E154" i="131"/>
  <c r="E150" i="131" a="1"/>
  <c r="E150" i="131"/>
  <c r="E146" i="131" a="1"/>
  <c r="E146" i="131"/>
  <c r="E142" i="131" a="1"/>
  <c r="E142" i="131"/>
  <c r="E138" i="131" a="1"/>
  <c r="E138" i="131"/>
  <c r="E134" i="131" a="1"/>
  <c r="E134" i="131"/>
  <c r="E259" i="131" a="1"/>
  <c r="E259" i="131"/>
  <c r="E255" i="131" a="1"/>
  <c r="E255" i="131"/>
  <c r="E251" i="131" a="1"/>
  <c r="E251" i="131"/>
  <c r="E247" i="131" a="1"/>
  <c r="E247" i="131"/>
  <c r="E241" i="131" a="1"/>
  <c r="E241" i="131"/>
  <c r="E237" i="131" a="1"/>
  <c r="E237" i="131"/>
  <c r="E229" i="131" a="1"/>
  <c r="E229" i="131"/>
  <c r="E225" i="131" a="1"/>
  <c r="E225" i="131"/>
  <c r="E221" i="131" a="1"/>
  <c r="E221" i="131"/>
  <c r="E217" i="131" a="1"/>
  <c r="E217" i="131"/>
  <c r="E213" i="131" a="1"/>
  <c r="E213" i="131"/>
  <c r="E209" i="131" a="1"/>
  <c r="E209" i="131"/>
  <c r="E205" i="131" a="1"/>
  <c r="E205" i="131"/>
  <c r="E201" i="131" a="1"/>
  <c r="E201" i="131"/>
  <c r="E197" i="131" a="1"/>
  <c r="E197" i="131"/>
  <c r="E193" i="131" a="1"/>
  <c r="E193" i="131"/>
  <c r="E189" i="131" a="1"/>
  <c r="E189" i="131"/>
  <c r="E185" i="131" a="1"/>
  <c r="E185" i="131"/>
  <c r="E181" i="131" a="1"/>
  <c r="E181" i="131"/>
  <c r="E177" i="131" a="1"/>
  <c r="E177" i="131"/>
  <c r="E171" i="131" a="1"/>
  <c r="E171" i="131"/>
  <c r="E167" i="131" a="1"/>
  <c r="E167" i="131"/>
  <c r="E163" i="131" a="1"/>
  <c r="E163" i="131"/>
  <c r="E159" i="131" a="1"/>
  <c r="E159" i="131"/>
  <c r="E155" i="131" a="1"/>
  <c r="E155" i="131"/>
  <c r="E151" i="131" a="1"/>
  <c r="E151" i="131"/>
  <c r="E147" i="131" a="1"/>
  <c r="E147" i="131"/>
  <c r="E143" i="131" a="1"/>
  <c r="E143" i="131"/>
  <c r="E139" i="131" a="1"/>
  <c r="E139" i="131"/>
  <c r="E135" i="131" a="1"/>
  <c r="E135" i="131"/>
  <c r="E256" i="131" a="1"/>
  <c r="E256" i="131"/>
  <c r="E252" i="131" a="1"/>
  <c r="E252" i="131"/>
  <c r="E248" i="131" a="1"/>
  <c r="E248" i="131"/>
  <c r="E244" i="131" a="1"/>
  <c r="E244" i="131"/>
  <c r="E240" i="131" a="1"/>
  <c r="E240" i="131"/>
  <c r="E236" i="131" a="1"/>
  <c r="E236" i="131"/>
  <c r="E228" i="131" a="1"/>
  <c r="E228" i="131"/>
  <c r="E224" i="131" a="1"/>
  <c r="E224" i="131"/>
  <c r="E220" i="131" a="1"/>
  <c r="E220" i="131"/>
  <c r="E216" i="131" a="1"/>
  <c r="E216" i="131"/>
  <c r="E212" i="131" a="1"/>
  <c r="E212" i="131"/>
  <c r="E208" i="131" a="1"/>
  <c r="E208" i="131"/>
  <c r="E204" i="131" a="1"/>
  <c r="E204" i="131"/>
  <c r="E200" i="131" a="1"/>
  <c r="E200" i="131"/>
  <c r="E196" i="131" a="1"/>
  <c r="E196" i="131"/>
  <c r="E192" i="131" a="1"/>
  <c r="E192" i="131"/>
  <c r="E188" i="131" a="1"/>
  <c r="E188" i="131"/>
  <c r="E184" i="131" a="1"/>
  <c r="E184" i="131"/>
  <c r="E180" i="131" a="1"/>
  <c r="E180" i="131"/>
  <c r="E176" i="131" a="1"/>
  <c r="E176" i="131"/>
  <c r="E249" i="131" a="1"/>
  <c r="E249" i="131"/>
  <c r="E219" i="131" a="1"/>
  <c r="E219" i="131"/>
  <c r="E211" i="131" a="1"/>
  <c r="E211" i="131"/>
  <c r="E203" i="131" a="1"/>
  <c r="E203" i="131"/>
  <c r="E195" i="131" a="1"/>
  <c r="E195" i="131"/>
  <c r="E187" i="131" a="1"/>
  <c r="E187" i="131"/>
  <c r="E179" i="131" a="1"/>
  <c r="E179" i="131"/>
  <c r="E168" i="131" a="1"/>
  <c r="E168" i="131"/>
  <c r="E161" i="131" a="1"/>
  <c r="E161" i="131"/>
  <c r="E152" i="131" a="1"/>
  <c r="E152" i="131"/>
  <c r="E145" i="131" a="1"/>
  <c r="E145" i="131"/>
  <c r="E136" i="131" a="1"/>
  <c r="E136" i="131"/>
  <c r="E253" i="131" a="1"/>
  <c r="E253" i="131"/>
  <c r="E245" i="131" a="1"/>
  <c r="E245" i="131"/>
  <c r="E243" i="131" a="1"/>
  <c r="E243" i="131"/>
  <c r="E239" i="131" a="1"/>
  <c r="E239" i="131"/>
  <c r="E227" i="131" a="1"/>
  <c r="E227" i="131"/>
  <c r="E172" i="131" a="1"/>
  <c r="E172" i="131"/>
  <c r="E165" i="131" a="1"/>
  <c r="E165" i="131"/>
  <c r="E156" i="131" a="1"/>
  <c r="E156" i="131"/>
  <c r="E149" i="131" a="1"/>
  <c r="E149" i="131"/>
  <c r="E140" i="131" a="1"/>
  <c r="E140" i="131"/>
  <c r="E215" i="131" a="1"/>
  <c r="E215" i="131"/>
  <c r="E199" i="131" a="1"/>
  <c r="E199" i="131"/>
  <c r="E183" i="131" a="1"/>
  <c r="E183" i="131"/>
  <c r="E153" i="131" a="1"/>
  <c r="E153" i="131"/>
  <c r="E223" i="131" a="1"/>
  <c r="E223" i="131"/>
  <c r="E207" i="131" a="1"/>
  <c r="E207" i="131"/>
  <c r="E191" i="131" a="1"/>
  <c r="E191" i="131"/>
  <c r="E175" i="131" a="1"/>
  <c r="E175" i="131"/>
  <c r="E169" i="131" a="1"/>
  <c r="E169" i="131"/>
  <c r="E137" i="131" a="1"/>
  <c r="E137" i="131"/>
  <c r="E164" i="131" a="1"/>
  <c r="E164" i="131"/>
  <c r="E144" i="131" a="1"/>
  <c r="E144" i="131"/>
  <c r="E141" i="131" a="1"/>
  <c r="E141" i="131"/>
  <c r="E173" i="131" a="1"/>
  <c r="E173" i="131"/>
  <c r="E160" i="131" a="1"/>
  <c r="E160" i="131"/>
  <c r="E157" i="131" a="1"/>
  <c r="E157" i="131"/>
  <c r="E257" i="131" a="1"/>
  <c r="E257" i="131"/>
  <c r="E148" i="131" a="1"/>
  <c r="E148" i="131"/>
  <c r="E125" i="145" a="1"/>
  <c r="E125" i="145"/>
  <c r="E124" i="145" a="1"/>
  <c r="E124" i="145"/>
  <c r="E123" i="145" a="1"/>
  <c r="E123" i="145"/>
  <c r="E122" i="145" a="1"/>
  <c r="E122" i="145"/>
  <c r="E121" i="145" a="1"/>
  <c r="E121" i="145"/>
  <c r="E120" i="145" a="1"/>
  <c r="E120" i="145"/>
  <c r="E119" i="145" a="1"/>
  <c r="E119" i="145"/>
  <c r="E118" i="145" a="1"/>
  <c r="E118" i="145"/>
  <c r="E127" i="145" a="1"/>
  <c r="E127" i="145"/>
  <c r="E116" i="145" a="1"/>
  <c r="E116" i="145"/>
  <c r="E126" i="145" a="1"/>
  <c r="E126" i="145"/>
  <c r="E117" i="145" a="1"/>
  <c r="E117" i="145"/>
  <c r="C8" i="146"/>
  <c r="G4" i="146"/>
  <c r="C8" i="129"/>
  <c r="G4" i="129"/>
  <c r="E125" i="131" a="1"/>
  <c r="E125" i="131"/>
  <c r="E124" i="131" a="1"/>
  <c r="E124" i="131"/>
  <c r="E123" i="131" a="1"/>
  <c r="E123" i="131"/>
  <c r="E122" i="131" a="1"/>
  <c r="E122" i="131"/>
  <c r="E121" i="131" a="1"/>
  <c r="E121" i="131"/>
  <c r="E120" i="131" a="1"/>
  <c r="E120" i="131"/>
  <c r="E119" i="131" a="1"/>
  <c r="E119" i="131"/>
  <c r="E126" i="131" a="1"/>
  <c r="E126" i="131"/>
  <c r="E118" i="131" a="1"/>
  <c r="E118" i="131"/>
  <c r="E117" i="131" a="1"/>
  <c r="E117" i="131"/>
  <c r="E116" i="131" a="1"/>
  <c r="E116" i="131"/>
  <c r="E127" i="131" a="1"/>
  <c r="E127" i="131"/>
  <c r="C8" i="136"/>
  <c r="G4" i="136"/>
  <c r="E125" i="130" a="1"/>
  <c r="E125" i="130"/>
  <c r="E124" i="130" a="1"/>
  <c r="E124" i="130"/>
  <c r="E123" i="130" a="1"/>
  <c r="E123" i="130"/>
  <c r="E122" i="130" a="1"/>
  <c r="E122" i="130"/>
  <c r="E121" i="130" a="1"/>
  <c r="E121" i="130"/>
  <c r="E120" i="130" a="1"/>
  <c r="E120" i="130"/>
  <c r="E119" i="130" a="1"/>
  <c r="E119" i="130"/>
  <c r="E118" i="130" a="1"/>
  <c r="E118" i="130"/>
  <c r="E126" i="130" a="1"/>
  <c r="E126" i="130"/>
  <c r="E117" i="130" a="1"/>
  <c r="E117" i="130"/>
  <c r="E116" i="130" a="1"/>
  <c r="E116" i="130"/>
  <c r="E127" i="130" a="1"/>
  <c r="E127" i="130"/>
  <c r="E125" i="137" a="1"/>
  <c r="E125" i="137"/>
  <c r="E124" i="137" a="1"/>
  <c r="E124" i="137"/>
  <c r="E123" i="137" a="1"/>
  <c r="E123" i="137"/>
  <c r="E122" i="137" a="1"/>
  <c r="E122" i="137"/>
  <c r="E121" i="137" a="1"/>
  <c r="E121" i="137"/>
  <c r="E120" i="137" a="1"/>
  <c r="E120" i="137"/>
  <c r="E119" i="137" a="1"/>
  <c r="E119" i="137"/>
  <c r="E118" i="137" a="1"/>
  <c r="E118" i="137"/>
  <c r="E126" i="137" a="1"/>
  <c r="E126" i="137"/>
  <c r="E117" i="137" a="1"/>
  <c r="E117" i="137"/>
  <c r="E127" i="137" a="1"/>
  <c r="E127" i="137"/>
  <c r="E116" i="137" a="1"/>
  <c r="E116" i="137"/>
  <c r="E125" i="138" a="1"/>
  <c r="E125" i="138"/>
  <c r="E124" i="138" a="1"/>
  <c r="E124" i="138"/>
  <c r="E123" i="138" a="1"/>
  <c r="E123" i="138"/>
  <c r="E122" i="138" a="1"/>
  <c r="E122" i="138"/>
  <c r="E121" i="138" a="1"/>
  <c r="E121" i="138"/>
  <c r="E120" i="138" a="1"/>
  <c r="E120" i="138"/>
  <c r="E119" i="138" a="1"/>
  <c r="E119" i="138"/>
  <c r="E126" i="138" a="1"/>
  <c r="E126" i="138"/>
  <c r="E117" i="138" a="1"/>
  <c r="E117" i="138"/>
  <c r="E127" i="138" a="1"/>
  <c r="E127" i="138"/>
  <c r="E116" i="138" a="1"/>
  <c r="E116" i="138"/>
  <c r="E118" i="138" a="1"/>
  <c r="E118" i="138"/>
  <c r="E126" i="144" a="1"/>
  <c r="E126" i="144"/>
  <c r="E124" i="144" a="1"/>
  <c r="E124" i="144"/>
  <c r="E123" i="144" a="1"/>
  <c r="E123" i="144"/>
  <c r="E122" i="144" a="1"/>
  <c r="E122" i="144"/>
  <c r="E121" i="144" a="1"/>
  <c r="E121" i="144"/>
  <c r="E120" i="144" a="1"/>
  <c r="E120" i="144"/>
  <c r="E119" i="144" a="1"/>
  <c r="E119" i="144"/>
  <c r="E118" i="144" a="1"/>
  <c r="E118" i="144"/>
  <c r="E125" i="144" a="1"/>
  <c r="E125" i="144"/>
  <c r="E117" i="144" a="1"/>
  <c r="E117" i="144"/>
  <c r="E116" i="144" a="1"/>
  <c r="E116" i="144"/>
  <c r="E127" i="144" a="1"/>
  <c r="E127" i="144"/>
  <c r="AA10" i="130"/>
  <c r="U10" i="132"/>
  <c r="AC10" i="132"/>
  <c r="U10" i="139"/>
  <c r="AC10" i="139"/>
  <c r="Q25" i="148"/>
  <c r="Q33" i="148"/>
  <c r="Q41" i="148"/>
  <c r="Q49" i="148"/>
  <c r="Q57" i="148"/>
  <c r="Q18" i="148"/>
  <c r="O18" i="148"/>
  <c r="Q22" i="148"/>
  <c r="O22" i="148"/>
  <c r="Q29" i="148"/>
  <c r="Q30" i="148"/>
  <c r="O30" i="148"/>
  <c r="Q37" i="148"/>
  <c r="Q38" i="148"/>
  <c r="O38" i="148"/>
  <c r="Q45" i="148"/>
  <c r="Q46" i="148"/>
  <c r="O46" i="148"/>
  <c r="Q53" i="148"/>
  <c r="Q54" i="148"/>
  <c r="O54" i="148"/>
  <c r="H69" i="147"/>
  <c r="H67" i="147"/>
  <c r="Q15" i="141"/>
  <c r="Q23" i="141"/>
  <c r="H32" i="141"/>
  <c r="Q46" i="141"/>
  <c r="O46" i="141"/>
  <c r="H24" i="140"/>
  <c r="H32" i="140"/>
  <c r="H40" i="140"/>
  <c r="Q49" i="140"/>
  <c r="H22" i="140"/>
  <c r="H25" i="140"/>
  <c r="H27" i="140"/>
  <c r="H30" i="140"/>
  <c r="H33" i="140"/>
  <c r="H35" i="140"/>
  <c r="H38" i="140"/>
  <c r="H41" i="140"/>
  <c r="H43" i="140"/>
  <c r="H46" i="140"/>
  <c r="Q51" i="140"/>
  <c r="H35" i="134"/>
  <c r="H46" i="134"/>
  <c r="O54" i="133"/>
  <c r="H58" i="133"/>
  <c r="U10" i="128"/>
  <c r="AC10" i="128"/>
  <c r="AA10" i="131"/>
  <c r="AA10" i="135"/>
  <c r="AE10" i="135"/>
  <c r="AA10" i="149"/>
  <c r="AE10" i="149"/>
  <c r="H14" i="133"/>
  <c r="H16" i="133"/>
  <c r="H17" i="133"/>
  <c r="H22" i="133"/>
  <c r="H43" i="133"/>
  <c r="H44" i="133"/>
  <c r="H50" i="133"/>
  <c r="H57" i="133"/>
  <c r="H59" i="133"/>
  <c r="H60" i="133"/>
  <c r="H65" i="133"/>
  <c r="H66" i="133"/>
  <c r="H59" i="140"/>
  <c r="H60" i="140"/>
  <c r="H61" i="140"/>
  <c r="AA10" i="128"/>
  <c r="AA10" i="138"/>
  <c r="AA10" i="139"/>
  <c r="U10" i="142"/>
  <c r="AC10" i="142"/>
  <c r="AA10" i="144"/>
  <c r="H15" i="133"/>
  <c r="H23" i="133"/>
  <c r="H24" i="133"/>
  <c r="H25" i="133"/>
  <c r="H51" i="133"/>
  <c r="H52" i="133"/>
  <c r="O62" i="133"/>
  <c r="H67" i="133"/>
  <c r="H68" i="133"/>
  <c r="Q17" i="140"/>
  <c r="Q23" i="140"/>
  <c r="Q24" i="140"/>
  <c r="Q31" i="140"/>
  <c r="Q32" i="140"/>
  <c r="Q39" i="140"/>
  <c r="Q40" i="140"/>
  <c r="Q48" i="140"/>
  <c r="H51" i="140"/>
  <c r="H52" i="140"/>
  <c r="H53" i="140"/>
  <c r="Q54" i="140"/>
  <c r="O54" i="140"/>
  <c r="H58" i="140"/>
  <c r="Q59" i="140"/>
  <c r="Q60" i="140"/>
  <c r="AA10" i="147"/>
  <c r="H14" i="147"/>
  <c r="Q17" i="147"/>
  <c r="Q18" i="147"/>
  <c r="O18" i="147"/>
  <c r="H34" i="147"/>
  <c r="Q35" i="147"/>
  <c r="H38" i="147"/>
  <c r="Q39" i="147"/>
  <c r="H42" i="147"/>
  <c r="Q43" i="147"/>
  <c r="H46" i="147"/>
  <c r="Q47" i="147"/>
  <c r="H50" i="147"/>
  <c r="Q51" i="147"/>
  <c r="H54" i="147"/>
  <c r="Q55" i="147"/>
  <c r="H58" i="147"/>
  <c r="H59" i="147"/>
  <c r="Q61" i="147"/>
  <c r="H62" i="147"/>
  <c r="Q63" i="147"/>
  <c r="Q64" i="147"/>
  <c r="Q68" i="147"/>
  <c r="O14" i="134"/>
  <c r="H22" i="134"/>
  <c r="H30" i="134"/>
  <c r="H39" i="134"/>
  <c r="H40" i="134"/>
  <c r="H41" i="134"/>
  <c r="O42" i="134"/>
  <c r="H47" i="134"/>
  <c r="H48" i="134"/>
  <c r="H49" i="134"/>
  <c r="H55" i="134"/>
  <c r="H56" i="134"/>
  <c r="H57" i="134"/>
  <c r="Q15" i="147"/>
  <c r="Q34" i="147"/>
  <c r="O34" i="147"/>
  <c r="Q38" i="147"/>
  <c r="O38" i="147"/>
  <c r="Q42" i="147"/>
  <c r="O42" i="147"/>
  <c r="Q46" i="147"/>
  <c r="O46" i="147"/>
  <c r="Q50" i="147"/>
  <c r="O50" i="147"/>
  <c r="Q54" i="147"/>
  <c r="O54" i="147"/>
  <c r="Q58" i="147"/>
  <c r="O58" i="147"/>
  <c r="H63" i="147"/>
  <c r="H64" i="147"/>
  <c r="H65" i="147"/>
  <c r="O22" i="134"/>
  <c r="H31" i="134"/>
  <c r="H32" i="134"/>
  <c r="H33" i="134"/>
  <c r="Q19" i="141"/>
  <c r="H18" i="141"/>
  <c r="Q21" i="141"/>
  <c r="H28" i="141"/>
  <c r="H26" i="141"/>
  <c r="H29" i="141"/>
  <c r="AE10" i="148"/>
  <c r="AA10" i="148"/>
  <c r="H17" i="148"/>
  <c r="H15" i="148"/>
  <c r="Q14" i="141"/>
  <c r="O14" i="141"/>
  <c r="Q22" i="141"/>
  <c r="O22" i="141"/>
  <c r="H31" i="141"/>
  <c r="Q17" i="148"/>
  <c r="H20" i="148"/>
  <c r="C8" i="148"/>
  <c r="G4" i="148"/>
  <c r="H23" i="148"/>
  <c r="H25" i="148"/>
  <c r="Q24" i="148"/>
  <c r="H24" i="148"/>
  <c r="H29" i="148"/>
  <c r="Q28" i="148"/>
  <c r="H27" i="148"/>
  <c r="H28" i="148"/>
  <c r="H31" i="148"/>
  <c r="H33" i="148"/>
  <c r="Q32" i="148"/>
  <c r="H32" i="148"/>
  <c r="H37" i="148"/>
  <c r="Q36" i="148"/>
  <c r="H35" i="148"/>
  <c r="H36" i="148"/>
  <c r="H39" i="148"/>
  <c r="H41" i="148"/>
  <c r="Q40" i="148"/>
  <c r="H40" i="148"/>
  <c r="H45" i="148"/>
  <c r="Q44" i="148"/>
  <c r="H43" i="148"/>
  <c r="H44" i="148"/>
  <c r="H47" i="148"/>
  <c r="H49" i="148"/>
  <c r="Q48" i="148"/>
  <c r="H48" i="148"/>
  <c r="H53" i="148"/>
  <c r="Q52" i="148"/>
  <c r="H51" i="148"/>
  <c r="H52" i="148"/>
  <c r="H55" i="148"/>
  <c r="H57" i="148"/>
  <c r="Q56" i="148"/>
  <c r="H56" i="148"/>
  <c r="Q14" i="148"/>
  <c r="O14" i="148"/>
  <c r="Q15" i="148"/>
  <c r="H21" i="148"/>
  <c r="Q20" i="148"/>
  <c r="H19" i="148"/>
  <c r="Q21" i="148"/>
  <c r="U10" i="148"/>
  <c r="AC10" i="148"/>
  <c r="H14" i="148"/>
  <c r="H16" i="148"/>
  <c r="H18" i="148"/>
  <c r="H22" i="148"/>
  <c r="H26" i="148"/>
  <c r="H30" i="148"/>
  <c r="H34" i="148"/>
  <c r="H38" i="148"/>
  <c r="H42" i="148"/>
  <c r="H46" i="148"/>
  <c r="H50" i="148"/>
  <c r="H54" i="148"/>
  <c r="H45" i="141"/>
  <c r="Q44" i="141"/>
  <c r="H43" i="141"/>
  <c r="Q45" i="141"/>
  <c r="H42" i="141"/>
  <c r="Q43" i="141"/>
  <c r="Q16" i="141"/>
  <c r="H15" i="141"/>
  <c r="H17" i="141"/>
  <c r="Q17" i="141"/>
  <c r="H19" i="141"/>
  <c r="H21" i="141"/>
  <c r="Q20" i="141"/>
  <c r="H20" i="141"/>
  <c r="H25" i="141"/>
  <c r="Q24" i="141"/>
  <c r="H23" i="141"/>
  <c r="H24" i="141"/>
  <c r="H27" i="141"/>
  <c r="Q29" i="141"/>
  <c r="Q28" i="141"/>
  <c r="Q27" i="141"/>
  <c r="H33" i="141"/>
  <c r="Q32" i="141"/>
  <c r="Q30" i="141"/>
  <c r="O30" i="141"/>
  <c r="Q31" i="141"/>
  <c r="H39" i="141"/>
  <c r="H41" i="141"/>
  <c r="Q40" i="141"/>
  <c r="Q41" i="141"/>
  <c r="H38" i="141"/>
  <c r="Q39" i="141"/>
  <c r="Q42" i="141"/>
  <c r="O42" i="141"/>
  <c r="H44" i="141"/>
  <c r="C8" i="141"/>
  <c r="G4" i="141"/>
  <c r="H53" i="141"/>
  <c r="Q52" i="141"/>
  <c r="H51" i="141"/>
  <c r="Q53" i="141"/>
  <c r="H50" i="141"/>
  <c r="Q51" i="141"/>
  <c r="H37" i="141"/>
  <c r="Q36" i="141"/>
  <c r="H35" i="141"/>
  <c r="Q37" i="141"/>
  <c r="H34" i="141"/>
  <c r="Q35" i="141"/>
  <c r="Q34" i="141"/>
  <c r="O34" i="141"/>
  <c r="H36" i="141"/>
  <c r="H47" i="141"/>
  <c r="H49" i="141"/>
  <c r="Q48" i="141"/>
  <c r="Q49" i="141"/>
  <c r="H46" i="141"/>
  <c r="Q47" i="141"/>
  <c r="Q50" i="141"/>
  <c r="O50" i="141"/>
  <c r="H52" i="141"/>
  <c r="AE10" i="134"/>
  <c r="H52" i="134"/>
  <c r="H50" i="134"/>
  <c r="H53" i="134"/>
  <c r="O50" i="134"/>
  <c r="H15" i="134"/>
  <c r="H16" i="134"/>
  <c r="H18" i="134"/>
  <c r="H25" i="134"/>
  <c r="H24" i="134"/>
  <c r="H23" i="134"/>
  <c r="H36" i="134"/>
  <c r="H34" i="134"/>
  <c r="H37" i="134"/>
  <c r="O34" i="134"/>
  <c r="H20" i="134"/>
  <c r="H21" i="134"/>
  <c r="C8" i="134"/>
  <c r="G4" i="134"/>
  <c r="O18" i="134"/>
  <c r="H51" i="134"/>
  <c r="H44" i="134"/>
  <c r="H42" i="134"/>
  <c r="H43" i="134"/>
  <c r="H28" i="134"/>
  <c r="H26" i="134"/>
  <c r="H27" i="134"/>
  <c r="O30" i="134"/>
  <c r="O38" i="134"/>
  <c r="O46" i="134"/>
  <c r="O54" i="134"/>
  <c r="H25" i="147"/>
  <c r="Q24" i="147"/>
  <c r="H23" i="147"/>
  <c r="Q25" i="147"/>
  <c r="Q23" i="147"/>
  <c r="H33" i="147"/>
  <c r="Q32" i="147"/>
  <c r="H31" i="147"/>
  <c r="Q33" i="147"/>
  <c r="Q31" i="147"/>
  <c r="C8" i="147"/>
  <c r="G4" i="147"/>
  <c r="Q14" i="147"/>
  <c r="O14" i="147"/>
  <c r="H22" i="147"/>
  <c r="H30" i="147"/>
  <c r="H19" i="147"/>
  <c r="H21" i="147"/>
  <c r="Q20" i="147"/>
  <c r="Q21" i="147"/>
  <c r="Q19" i="147"/>
  <c r="Q22" i="147"/>
  <c r="O22" i="147"/>
  <c r="H27" i="147"/>
  <c r="H29" i="147"/>
  <c r="Q28" i="147"/>
  <c r="Q29" i="147"/>
  <c r="Q27" i="147"/>
  <c r="Q30" i="147"/>
  <c r="O30" i="147"/>
  <c r="Q16" i="147"/>
  <c r="H15" i="147"/>
  <c r="H17" i="147"/>
  <c r="H18" i="147"/>
  <c r="H24" i="147"/>
  <c r="H26" i="147"/>
  <c r="H32" i="147"/>
  <c r="H35" i="147"/>
  <c r="H37" i="147"/>
  <c r="Q36" i="147"/>
  <c r="H36" i="147"/>
  <c r="H41" i="147"/>
  <c r="Q40" i="147"/>
  <c r="H39" i="147"/>
  <c r="H40" i="147"/>
  <c r="H43" i="147"/>
  <c r="H45" i="147"/>
  <c r="Q44" i="147"/>
  <c r="H44" i="147"/>
  <c r="H49" i="147"/>
  <c r="Q48" i="147"/>
  <c r="H47" i="147"/>
  <c r="H48" i="147"/>
  <c r="H51" i="147"/>
  <c r="H53" i="147"/>
  <c r="Q52" i="147"/>
  <c r="H52" i="147"/>
  <c r="H57" i="147"/>
  <c r="Q56" i="147"/>
  <c r="H55" i="147"/>
  <c r="H56" i="147"/>
  <c r="H60" i="147"/>
  <c r="Q59" i="147"/>
  <c r="H61" i="147"/>
  <c r="Q62" i="147"/>
  <c r="O62" i="147"/>
  <c r="H66" i="147"/>
  <c r="Q67" i="147"/>
  <c r="H68" i="147"/>
  <c r="Q66" i="147"/>
  <c r="O66" i="147"/>
  <c r="H21" i="140"/>
  <c r="Q20" i="140"/>
  <c r="H20" i="140"/>
  <c r="Q19" i="140"/>
  <c r="H18" i="140"/>
  <c r="Q21" i="140"/>
  <c r="H14" i="140"/>
  <c r="H16" i="140"/>
  <c r="H15" i="140"/>
  <c r="Q16" i="140"/>
  <c r="Q18" i="140"/>
  <c r="O18" i="140"/>
  <c r="Q14" i="140"/>
  <c r="O14" i="140"/>
  <c r="Q15" i="140"/>
  <c r="H19" i="140"/>
  <c r="Q22" i="140"/>
  <c r="O22" i="140"/>
  <c r="Q25" i="140"/>
  <c r="H26" i="140"/>
  <c r="Q27" i="140"/>
  <c r="H28" i="140"/>
  <c r="Q30" i="140"/>
  <c r="O30" i="140"/>
  <c r="Q33" i="140"/>
  <c r="H34" i="140"/>
  <c r="Q35" i="140"/>
  <c r="H36" i="140"/>
  <c r="Q38" i="140"/>
  <c r="O38" i="140"/>
  <c r="Q41" i="140"/>
  <c r="H42" i="140"/>
  <c r="Q43" i="140"/>
  <c r="H44" i="140"/>
  <c r="Q46" i="140"/>
  <c r="O46" i="140"/>
  <c r="Q28" i="140"/>
  <c r="H29" i="140"/>
  <c r="Q36" i="140"/>
  <c r="H37" i="140"/>
  <c r="Q44" i="140"/>
  <c r="H45" i="140"/>
  <c r="H47" i="140"/>
  <c r="Q26" i="140"/>
  <c r="O26" i="140"/>
  <c r="Q34" i="140"/>
  <c r="O34" i="140"/>
  <c r="Q42" i="140"/>
  <c r="O42" i="140"/>
  <c r="Q47" i="140"/>
  <c r="H48" i="140"/>
  <c r="H57" i="140"/>
  <c r="Q56" i="140"/>
  <c r="H56" i="140"/>
  <c r="Q55" i="140"/>
  <c r="H54" i="140"/>
  <c r="Q57" i="140"/>
  <c r="Q50" i="140"/>
  <c r="O50" i="140"/>
  <c r="Q58" i="140"/>
  <c r="O58" i="140"/>
  <c r="H62" i="140"/>
  <c r="Q63" i="140"/>
  <c r="H64" i="140"/>
  <c r="Q64" i="140"/>
  <c r="H65" i="140"/>
  <c r="Q62" i="140"/>
  <c r="O62" i="140"/>
  <c r="C8" i="133"/>
  <c r="G4" i="133"/>
  <c r="O26" i="133"/>
  <c r="H37" i="133"/>
  <c r="H35" i="133"/>
  <c r="H19" i="133"/>
  <c r="H30" i="133"/>
  <c r="H48" i="133"/>
  <c r="H46" i="133"/>
  <c r="H47" i="133"/>
  <c r="O14" i="133"/>
  <c r="H18" i="133"/>
  <c r="H20" i="133"/>
  <c r="O22" i="133"/>
  <c r="H26" i="133"/>
  <c r="H27" i="133"/>
  <c r="H28" i="133"/>
  <c r="H32" i="133"/>
  <c r="H33" i="133"/>
  <c r="H34" i="133"/>
  <c r="O38" i="133"/>
  <c r="H56" i="133"/>
  <c r="H54" i="133"/>
  <c r="H55" i="133"/>
  <c r="O18" i="133"/>
  <c r="H29" i="133"/>
  <c r="H36" i="133"/>
  <c r="H40" i="133"/>
  <c r="H38" i="133"/>
  <c r="H39" i="133"/>
  <c r="C8" i="145"/>
  <c r="G4" i="145"/>
  <c r="O30" i="133"/>
  <c r="O34" i="133"/>
  <c r="O46" i="133"/>
  <c r="H49" i="133"/>
  <c r="H64" i="133"/>
  <c r="H62" i="133"/>
  <c r="H63" i="133"/>
  <c r="H45" i="133"/>
  <c r="H53" i="133"/>
  <c r="H61" i="133"/>
  <c r="H69" i="133"/>
  <c r="O42" i="133"/>
  <c r="O50" i="133"/>
  <c r="O58" i="133"/>
  <c r="O66" i="133"/>
  <c r="C8" i="149"/>
  <c r="G4" i="149"/>
  <c r="AE10" i="146"/>
  <c r="AA10" i="146"/>
  <c r="AE10" i="145"/>
  <c r="AA10" i="145"/>
  <c r="C8" i="144"/>
  <c r="G4" i="144"/>
  <c r="U10" i="145"/>
  <c r="AC10" i="145"/>
  <c r="U10" i="144"/>
  <c r="AC10" i="144"/>
  <c r="AE10" i="143"/>
  <c r="AA10" i="143"/>
  <c r="U10" i="143"/>
  <c r="AC10" i="143"/>
  <c r="C8" i="143"/>
  <c r="G4" i="143"/>
  <c r="C8" i="142"/>
  <c r="G4" i="142"/>
  <c r="AA10" i="142"/>
  <c r="C8" i="139"/>
  <c r="G4" i="139"/>
  <c r="C8" i="138"/>
  <c r="G4" i="138"/>
  <c r="U10" i="138"/>
  <c r="AC10" i="138"/>
  <c r="AE10" i="137"/>
  <c r="AA10" i="137"/>
  <c r="U10" i="137"/>
  <c r="AC10" i="137"/>
  <c r="C8" i="137"/>
  <c r="G4" i="137"/>
  <c r="AE10" i="136"/>
  <c r="AA10" i="136"/>
  <c r="U10" i="136"/>
  <c r="AC10" i="136"/>
  <c r="C8" i="135"/>
  <c r="G4" i="135"/>
  <c r="C8" i="132"/>
  <c r="G4" i="132"/>
  <c r="AA10" i="132"/>
  <c r="C8" i="131"/>
  <c r="G4" i="131"/>
  <c r="C8" i="130"/>
  <c r="U10" i="130"/>
  <c r="AC10" i="130"/>
  <c r="AA10" i="129"/>
  <c r="U10" i="129"/>
  <c r="AC10" i="129"/>
  <c r="C8" i="128"/>
  <c r="G4" i="128"/>
  <c r="AK263" i="11"/>
  <c r="AJ263" i="11"/>
  <c r="AI263" i="11"/>
  <c r="AH263" i="11"/>
  <c r="AG263" i="11"/>
  <c r="AF263" i="11"/>
  <c r="AE263" i="11"/>
  <c r="AD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AK262" i="11"/>
  <c r="AJ262" i="11"/>
  <c r="AI262" i="11"/>
  <c r="AH262" i="11"/>
  <c r="AG262" i="11"/>
  <c r="AF262" i="11"/>
  <c r="AE262" i="11"/>
  <c r="AD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AK261" i="11"/>
  <c r="AJ261" i="11"/>
  <c r="AI261" i="11"/>
  <c r="AH261" i="11"/>
  <c r="AG261" i="11"/>
  <c r="AF261" i="11"/>
  <c r="AE261" i="11"/>
  <c r="AD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AK260" i="11"/>
  <c r="AJ260" i="11"/>
  <c r="AI260" i="11"/>
  <c r="AH260" i="11"/>
  <c r="AG260" i="11"/>
  <c r="AF260" i="11"/>
  <c r="AE260" i="11"/>
  <c r="AD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AK259" i="11"/>
  <c r="AJ259" i="11"/>
  <c r="AI259" i="11"/>
  <c r="AH259" i="11"/>
  <c r="AG259" i="11"/>
  <c r="AF259" i="11"/>
  <c r="AE259" i="11"/>
  <c r="AD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AK258" i="11"/>
  <c r="AJ258" i="11"/>
  <c r="AI258" i="11"/>
  <c r="AH258" i="11"/>
  <c r="AG258" i="11"/>
  <c r="AF258" i="11"/>
  <c r="AE258" i="11"/>
  <c r="AD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AK257" i="11"/>
  <c r="AJ257" i="11"/>
  <c r="AI257" i="11"/>
  <c r="AH257" i="11"/>
  <c r="AG257" i="11"/>
  <c r="AF257" i="11"/>
  <c r="AE257" i="11"/>
  <c r="AD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AK256" i="11"/>
  <c r="AJ256" i="11"/>
  <c r="AI256" i="11"/>
  <c r="AH256" i="11"/>
  <c r="AG256" i="11"/>
  <c r="AF256" i="11"/>
  <c r="AE256" i="11"/>
  <c r="AD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AK255" i="11"/>
  <c r="AJ255" i="11"/>
  <c r="AI255" i="11"/>
  <c r="AH255" i="11"/>
  <c r="AG255" i="11"/>
  <c r="AF255" i="11"/>
  <c r="AE255" i="11"/>
  <c r="AD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AK254" i="11"/>
  <c r="AJ254" i="11"/>
  <c r="AI254" i="11"/>
  <c r="AH254" i="11"/>
  <c r="AG254" i="11"/>
  <c r="AF254" i="11"/>
  <c r="AE254" i="11"/>
  <c r="AD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D254" i="11"/>
  <c r="AK253" i="11"/>
  <c r="AJ253" i="11"/>
  <c r="AI253" i="11"/>
  <c r="AH253" i="11"/>
  <c r="AG253" i="11"/>
  <c r="AF253" i="11"/>
  <c r="AE253" i="11"/>
  <c r="AD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D253" i="11"/>
  <c r="AK252" i="11"/>
  <c r="AJ252" i="11"/>
  <c r="AI252" i="11"/>
  <c r="AH252" i="11"/>
  <c r="AG252" i="11"/>
  <c r="AF252" i="11"/>
  <c r="AE252" i="11"/>
  <c r="AD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AK251" i="11"/>
  <c r="AJ251" i="11"/>
  <c r="AI251" i="11"/>
  <c r="AH251" i="11"/>
  <c r="AG251" i="11"/>
  <c r="AF251" i="11"/>
  <c r="AE251" i="11"/>
  <c r="AD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AK250" i="11"/>
  <c r="AJ250" i="11"/>
  <c r="AI250" i="11"/>
  <c r="AH250" i="11"/>
  <c r="AG250" i="11"/>
  <c r="AF250" i="11"/>
  <c r="AE250" i="11"/>
  <c r="AD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AK249" i="11"/>
  <c r="AJ249" i="11"/>
  <c r="AI249" i="11"/>
  <c r="AH249" i="11"/>
  <c r="AG249" i="11"/>
  <c r="AF249" i="11"/>
  <c r="AE249" i="11"/>
  <c r="AD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AK248" i="11"/>
  <c r="AJ248" i="11"/>
  <c r="AI248" i="11"/>
  <c r="AH248" i="11"/>
  <c r="AG248" i="11"/>
  <c r="AF248" i="11"/>
  <c r="AE248" i="11"/>
  <c r="AD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AK247" i="11"/>
  <c r="AJ247" i="11"/>
  <c r="AI247" i="11"/>
  <c r="AH247" i="11"/>
  <c r="AG247" i="11"/>
  <c r="AF247" i="11"/>
  <c r="AE247" i="11"/>
  <c r="AD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AK246" i="11"/>
  <c r="AJ246" i="11"/>
  <c r="AI246" i="11"/>
  <c r="AH246" i="11"/>
  <c r="AG246" i="11"/>
  <c r="AF246" i="11"/>
  <c r="AE246" i="11"/>
  <c r="AD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AK245" i="11"/>
  <c r="AJ245" i="11"/>
  <c r="AI245" i="11"/>
  <c r="AH245" i="11"/>
  <c r="AG245" i="11"/>
  <c r="AF245" i="11"/>
  <c r="AE245" i="11"/>
  <c r="AD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AK244" i="11"/>
  <c r="AJ244" i="11"/>
  <c r="AI244" i="11"/>
  <c r="AH244" i="11"/>
  <c r="AG244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AK243" i="11"/>
  <c r="AJ243" i="11"/>
  <c r="AI243" i="11"/>
  <c r="AH243" i="11"/>
  <c r="AG243" i="11"/>
  <c r="AF243" i="11"/>
  <c r="AE243" i="11"/>
  <c r="AD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AK242" i="11"/>
  <c r="AJ242" i="11"/>
  <c r="AI242" i="11"/>
  <c r="AH242" i="11"/>
  <c r="AG242" i="11"/>
  <c r="AF242" i="11"/>
  <c r="AE242" i="11"/>
  <c r="AD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AK241" i="11"/>
  <c r="AJ241" i="11"/>
  <c r="AI241" i="11"/>
  <c r="AH241" i="11"/>
  <c r="AG241" i="11"/>
  <c r="AF241" i="11"/>
  <c r="AE241" i="11"/>
  <c r="AD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AK240" i="11"/>
  <c r="AJ240" i="11"/>
  <c r="AI240" i="11"/>
  <c r="AH240" i="11"/>
  <c r="AG240" i="11"/>
  <c r="AF240" i="11"/>
  <c r="AE240" i="11"/>
  <c r="AD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AK239" i="11"/>
  <c r="AJ239" i="11"/>
  <c r="AI239" i="11"/>
  <c r="AH239" i="11"/>
  <c r="AG239" i="11"/>
  <c r="AF239" i="11"/>
  <c r="AE239" i="11"/>
  <c r="AD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AK238" i="11"/>
  <c r="AJ238" i="11"/>
  <c r="AI238" i="11"/>
  <c r="AH238" i="11"/>
  <c r="AG238" i="11"/>
  <c r="AF238" i="11"/>
  <c r="AE238" i="11"/>
  <c r="AD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AK237" i="11"/>
  <c r="AJ237" i="11"/>
  <c r="AI237" i="11"/>
  <c r="AH237" i="11"/>
  <c r="AG237" i="11"/>
  <c r="AF237" i="11"/>
  <c r="AE237" i="11"/>
  <c r="AD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AK236" i="11"/>
  <c r="AJ236" i="11"/>
  <c r="AI236" i="11"/>
  <c r="AH236" i="11"/>
  <c r="AG236" i="11"/>
  <c r="AF236" i="11"/>
  <c r="AE236" i="11"/>
  <c r="AD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AK234" i="11"/>
  <c r="AJ234" i="11"/>
  <c r="AI234" i="11"/>
  <c r="AH234" i="11"/>
  <c r="AG234" i="11"/>
  <c r="AF234" i="11"/>
  <c r="AE234" i="11"/>
  <c r="AD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AK233" i="11"/>
  <c r="AJ233" i="11"/>
  <c r="AI233" i="11"/>
  <c r="AH233" i="11"/>
  <c r="AG233" i="11"/>
  <c r="AF233" i="11"/>
  <c r="AE233" i="11"/>
  <c r="AD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AK232" i="11"/>
  <c r="AJ232" i="11"/>
  <c r="AI232" i="11"/>
  <c r="AH232" i="11"/>
  <c r="AG232" i="11"/>
  <c r="AF232" i="11"/>
  <c r="AE232" i="11"/>
  <c r="AD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AK231" i="11"/>
  <c r="AJ231" i="11"/>
  <c r="AI231" i="11"/>
  <c r="AH231" i="11"/>
  <c r="AG231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AK230" i="11"/>
  <c r="AJ230" i="11"/>
  <c r="AI230" i="11"/>
  <c r="AH230" i="11"/>
  <c r="AG230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AK228" i="11"/>
  <c r="AJ228" i="11"/>
  <c r="AI228" i="11"/>
  <c r="AH228" i="11"/>
  <c r="AG228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AK227" i="11"/>
  <c r="AJ227" i="11"/>
  <c r="AI227" i="11"/>
  <c r="AH227" i="11"/>
  <c r="AG227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AK226" i="11"/>
  <c r="AJ226" i="1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AK225" i="11"/>
  <c r="AJ225" i="11"/>
  <c r="AI225" i="11"/>
  <c r="AH225" i="11"/>
  <c r="AG225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AK224" i="11"/>
  <c r="AJ224" i="11"/>
  <c r="AI224" i="11"/>
  <c r="AH224" i="11"/>
  <c r="AG224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AK223" i="11"/>
  <c r="AJ223" i="11"/>
  <c r="AI223" i="11"/>
  <c r="AH223" i="11"/>
  <c r="AG223" i="11"/>
  <c r="AF223" i="11"/>
  <c r="AE223" i="11"/>
  <c r="AD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AK222" i="11"/>
  <c r="AJ222" i="11"/>
  <c r="AI222" i="11"/>
  <c r="AH222" i="11"/>
  <c r="AG222" i="11"/>
  <c r="AF222" i="11"/>
  <c r="AE222" i="11"/>
  <c r="AD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AK221" i="11"/>
  <c r="AJ221" i="11"/>
  <c r="AI221" i="11"/>
  <c r="AH221" i="11"/>
  <c r="AG221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AK220" i="11"/>
  <c r="AJ220" i="11"/>
  <c r="AI220" i="11"/>
  <c r="AH220" i="11"/>
  <c r="AG220" i="11"/>
  <c r="AF220" i="11"/>
  <c r="AE220" i="11"/>
  <c r="AD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AK219" i="11"/>
  <c r="AJ219" i="11"/>
  <c r="AI219" i="11"/>
  <c r="AH219" i="11"/>
  <c r="AG219" i="11"/>
  <c r="AF219" i="11"/>
  <c r="AE219" i="11"/>
  <c r="AD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AK218" i="11"/>
  <c r="AJ218" i="11"/>
  <c r="AI218" i="11"/>
  <c r="AH218" i="11"/>
  <c r="AG218" i="11"/>
  <c r="AF218" i="11"/>
  <c r="AE218" i="11"/>
  <c r="AD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AK217" i="11"/>
  <c r="AJ217" i="11"/>
  <c r="AI217" i="11"/>
  <c r="AH217" i="11"/>
  <c r="AG217" i="11"/>
  <c r="AF217" i="11"/>
  <c r="AE217" i="11"/>
  <c r="AD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AK216" i="11"/>
  <c r="AJ216" i="11"/>
  <c r="AI216" i="11"/>
  <c r="AH216" i="11"/>
  <c r="AG216" i="11"/>
  <c r="AF216" i="11"/>
  <c r="AE216" i="11"/>
  <c r="AD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AK215" i="11"/>
  <c r="AJ215" i="11"/>
  <c r="AI215" i="11"/>
  <c r="AH215" i="11"/>
  <c r="AG215" i="11"/>
  <c r="AF215" i="11"/>
  <c r="AE215" i="11"/>
  <c r="AD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AK213" i="11"/>
  <c r="AJ213" i="11"/>
  <c r="AI213" i="11"/>
  <c r="AH213" i="11"/>
  <c r="AG213" i="11"/>
  <c r="AF213" i="11"/>
  <c r="AE213" i="11"/>
  <c r="AD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AK212" i="11"/>
  <c r="AJ212" i="11"/>
  <c r="AI212" i="11"/>
  <c r="AH212" i="11"/>
  <c r="AG212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AK211" i="11"/>
  <c r="AJ211" i="11"/>
  <c r="AI211" i="11"/>
  <c r="AH211" i="11"/>
  <c r="AG211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AK210" i="11"/>
  <c r="AJ210" i="11"/>
  <c r="AI210" i="11"/>
  <c r="AH210" i="11"/>
  <c r="AG210" i="11"/>
  <c r="AF210" i="11"/>
  <c r="AE210" i="11"/>
  <c r="AD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AK209" i="11"/>
  <c r="AJ209" i="11"/>
  <c r="AI209" i="11"/>
  <c r="AH209" i="11"/>
  <c r="AG209" i="11"/>
  <c r="AF209" i="11"/>
  <c r="AE209" i="11"/>
  <c r="AD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AK208" i="11"/>
  <c r="AJ208" i="11"/>
  <c r="AI208" i="11"/>
  <c r="AH208" i="11"/>
  <c r="AG208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AK207" i="11"/>
  <c r="AJ207" i="11"/>
  <c r="AI207" i="11"/>
  <c r="AH207" i="11"/>
  <c r="AG207" i="11"/>
  <c r="AF207" i="11"/>
  <c r="AE207" i="11"/>
  <c r="AD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AK206" i="11"/>
  <c r="AJ206" i="11"/>
  <c r="AI206" i="11"/>
  <c r="AH206" i="11"/>
  <c r="AG206" i="11"/>
  <c r="AF206" i="11"/>
  <c r="AE206" i="11"/>
  <c r="AD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AK205" i="11"/>
  <c r="AJ205" i="11"/>
  <c r="AI205" i="11"/>
  <c r="AH205" i="11"/>
  <c r="AG205" i="11"/>
  <c r="AF205" i="11"/>
  <c r="AE205" i="11"/>
  <c r="AD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AK204" i="11"/>
  <c r="AJ204" i="11"/>
  <c r="AI204" i="11"/>
  <c r="AH204" i="11"/>
  <c r="AG204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AK203" i="11"/>
  <c r="AJ203" i="11"/>
  <c r="AI203" i="11"/>
  <c r="AH203" i="11"/>
  <c r="AG203" i="11"/>
  <c r="AF203" i="11"/>
  <c r="AE203" i="11"/>
  <c r="AD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AK202" i="11"/>
  <c r="AJ202" i="11"/>
  <c r="AI202" i="11"/>
  <c r="AH202" i="11"/>
  <c r="AG202" i="11"/>
  <c r="AF202" i="11"/>
  <c r="AE202" i="11"/>
  <c r="AD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AK201" i="11"/>
  <c r="AJ201" i="11"/>
  <c r="AI201" i="11"/>
  <c r="AH201" i="11"/>
  <c r="AG201" i="11"/>
  <c r="AF201" i="11"/>
  <c r="AE201" i="11"/>
  <c r="AD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AK200" i="11"/>
  <c r="AJ200" i="11"/>
  <c r="AI200" i="11"/>
  <c r="AH200" i="11"/>
  <c r="AG200" i="11"/>
  <c r="AF200" i="11"/>
  <c r="AE200" i="11"/>
  <c r="AD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AK198" i="11"/>
  <c r="AJ198" i="11"/>
  <c r="AI198" i="11"/>
  <c r="AH198" i="11"/>
  <c r="AG198" i="11"/>
  <c r="AF198" i="11"/>
  <c r="AE198" i="11"/>
  <c r="AD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AK197" i="11"/>
  <c r="AJ197" i="11"/>
  <c r="AI197" i="11"/>
  <c r="AH197" i="11"/>
  <c r="AG197" i="11"/>
  <c r="AF197" i="11"/>
  <c r="AE197" i="11"/>
  <c r="AD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AK188" i="11"/>
  <c r="AJ188" i="11"/>
  <c r="AI188" i="11"/>
  <c r="AH188" i="11"/>
  <c r="AG188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AK158" i="11"/>
  <c r="AJ158" i="11"/>
  <c r="AI158" i="11"/>
  <c r="AH158" i="11"/>
  <c r="AG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AK156" i="11"/>
  <c r="AJ156" i="11"/>
  <c r="AI156" i="11"/>
  <c r="AH156" i="11"/>
  <c r="AG156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AK155" i="11"/>
  <c r="AJ155" i="11"/>
  <c r="AI155" i="11"/>
  <c r="AH155" i="11"/>
  <c r="AG155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AK153" i="11"/>
  <c r="AJ153" i="11"/>
  <c r="AI153" i="11"/>
  <c r="AH153" i="11"/>
  <c r="AG153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AK152" i="11"/>
  <c r="AJ152" i="11"/>
  <c r="AI152" i="11"/>
  <c r="AH152" i="11"/>
  <c r="AG152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AK151" i="11"/>
  <c r="AJ151" i="11"/>
  <c r="AI151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AK150" i="11"/>
  <c r="AJ150" i="11"/>
  <c r="AI150" i="11"/>
  <c r="AH150" i="11"/>
  <c r="AG150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AK149" i="11"/>
  <c r="AJ149" i="11"/>
  <c r="AI149" i="11"/>
  <c r="AH149" i="11"/>
  <c r="AG149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AK148" i="11"/>
  <c r="AJ148" i="11"/>
  <c r="AI148" i="11"/>
  <c r="AH148" i="11"/>
  <c r="AG148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AK147" i="11"/>
  <c r="AJ147" i="11"/>
  <c r="AI147" i="11"/>
  <c r="AH147" i="11"/>
  <c r="AG147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AK146" i="11"/>
  <c r="AJ146" i="11"/>
  <c r="AI146" i="11"/>
  <c r="AH146" i="11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AM117" i="11"/>
  <c r="AM116" i="11"/>
  <c r="N4" i="11"/>
  <c r="AM1" i="11"/>
  <c r="Z1" i="11"/>
  <c r="U25" i="84"/>
  <c r="S25" i="84"/>
  <c r="S24" i="84"/>
  <c r="R23" i="84"/>
  <c r="Q23" i="84"/>
  <c r="R22" i="84"/>
  <c r="Q22" i="84"/>
  <c r="U22" i="84"/>
  <c r="S22" i="84"/>
  <c r="R21" i="84"/>
  <c r="Q21" i="84"/>
  <c r="R20" i="84"/>
  <c r="Q20" i="84"/>
  <c r="R19" i="84"/>
  <c r="Q19" i="84"/>
  <c r="R18" i="84"/>
  <c r="C75" i="121"/>
  <c r="Q18" i="84"/>
  <c r="R17" i="84"/>
  <c r="Q17" i="84"/>
  <c r="B71" i="123"/>
  <c r="B70" i="123"/>
  <c r="T16" i="84"/>
  <c r="S16" i="84"/>
  <c r="R16" i="84"/>
  <c r="Q16" i="84"/>
  <c r="T15" i="84"/>
  <c r="S15" i="84"/>
  <c r="R15" i="84"/>
  <c r="Q15" i="84"/>
  <c r="T14" i="84"/>
  <c r="S14" i="84"/>
  <c r="R14" i="84"/>
  <c r="Q14" i="84"/>
  <c r="V13" i="84"/>
  <c r="U13" i="84"/>
  <c r="T13" i="84"/>
  <c r="S13" i="84"/>
  <c r="R13" i="84"/>
  <c r="Q13" i="84"/>
  <c r="V12" i="84"/>
  <c r="U12" i="84"/>
  <c r="T12" i="84"/>
  <c r="S12" i="84"/>
  <c r="R12" i="84"/>
  <c r="Q12" i="84"/>
  <c r="V11" i="84"/>
  <c r="U11" i="84"/>
  <c r="T11" i="84"/>
  <c r="S11" i="84"/>
  <c r="R11" i="84"/>
  <c r="Q11" i="84"/>
  <c r="V10" i="84"/>
  <c r="U10" i="84"/>
  <c r="T10" i="84"/>
  <c r="S10" i="84"/>
  <c r="R10" i="84"/>
  <c r="Q10" i="84"/>
  <c r="V9" i="84"/>
  <c r="U9" i="84"/>
  <c r="T9" i="84"/>
  <c r="S9" i="84"/>
  <c r="R9" i="84"/>
  <c r="C39" i="121"/>
  <c r="Q9" i="84"/>
  <c r="V8" i="84"/>
  <c r="U8" i="84"/>
  <c r="T8" i="84"/>
  <c r="S8" i="84"/>
  <c r="R8" i="84"/>
  <c r="Q8" i="84"/>
  <c r="V7" i="84"/>
  <c r="U7" i="84"/>
  <c r="T7" i="84"/>
  <c r="S7" i="84"/>
  <c r="R7" i="84"/>
  <c r="Q7" i="84"/>
  <c r="V6" i="84"/>
  <c r="U6" i="84"/>
  <c r="T6" i="84"/>
  <c r="S6" i="84"/>
  <c r="R6" i="84"/>
  <c r="Q6" i="84"/>
  <c r="V5" i="84"/>
  <c r="U5" i="84"/>
  <c r="T5" i="84"/>
  <c r="S5" i="84"/>
  <c r="R5" i="84"/>
  <c r="Q5" i="84"/>
  <c r="V4" i="84"/>
  <c r="U4" i="84"/>
  <c r="T4" i="84"/>
  <c r="S4" i="84"/>
  <c r="R4" i="84"/>
  <c r="Q4" i="84"/>
  <c r="V3" i="84"/>
  <c r="C15" i="134"/>
  <c r="U3" i="84"/>
  <c r="B15" i="134"/>
  <c r="T3" i="84"/>
  <c r="S3" i="84"/>
  <c r="R3" i="84"/>
  <c r="Q3" i="84"/>
  <c r="X1" i="84"/>
  <c r="A62" i="124"/>
  <c r="A62" i="128"/>
  <c r="A78" i="123"/>
  <c r="A78" i="51"/>
  <c r="A78" i="122"/>
  <c r="A78" i="129"/>
  <c r="A78" i="121"/>
  <c r="A86" i="123"/>
  <c r="A86" i="129"/>
  <c r="A86" i="121"/>
  <c r="A86" i="51"/>
  <c r="A86" i="122"/>
  <c r="A70" i="124"/>
  <c r="A70" i="128"/>
  <c r="A78" i="124"/>
  <c r="A78" i="128"/>
  <c r="A86" i="124"/>
  <c r="A86" i="128"/>
  <c r="A66" i="124"/>
  <c r="A66" i="128"/>
  <c r="A74" i="123"/>
  <c r="A74" i="129"/>
  <c r="A74" i="121"/>
  <c r="A74" i="122"/>
  <c r="A74" i="51"/>
  <c r="A82" i="123"/>
  <c r="A82" i="129"/>
  <c r="A82" i="121"/>
  <c r="A82" i="122"/>
  <c r="A82" i="51"/>
  <c r="A74" i="124"/>
  <c r="A74" i="128"/>
  <c r="A82" i="124"/>
  <c r="A82" i="128"/>
  <c r="G4" i="130"/>
  <c r="E102" i="140"/>
  <c r="E103" i="140"/>
  <c r="G4" i="140"/>
  <c r="B82" i="146"/>
  <c r="B83" i="139"/>
  <c r="B82" i="139"/>
  <c r="B82" i="140"/>
  <c r="B82" i="143"/>
  <c r="C35" i="145"/>
  <c r="B43" i="123"/>
  <c r="B42" i="123"/>
  <c r="B27" i="123"/>
  <c r="B26" i="123"/>
  <c r="B59" i="123"/>
  <c r="B58" i="123"/>
  <c r="B23" i="123"/>
  <c r="B22" i="123"/>
  <c r="B39" i="123"/>
  <c r="B38" i="123"/>
  <c r="B55" i="123"/>
  <c r="B54" i="123"/>
  <c r="B67" i="123"/>
  <c r="B66" i="123"/>
  <c r="B51" i="123"/>
  <c r="B50" i="123"/>
  <c r="B35" i="123"/>
  <c r="B34" i="123"/>
  <c r="C47" i="127"/>
  <c r="B63" i="123"/>
  <c r="B62" i="123"/>
  <c r="B19" i="123"/>
  <c r="B18" i="123"/>
  <c r="B15" i="123"/>
  <c r="B14" i="123"/>
  <c r="B31" i="123"/>
  <c r="B30" i="123"/>
  <c r="B35" i="145"/>
  <c r="B34" i="145"/>
  <c r="B47" i="123"/>
  <c r="B46" i="123"/>
  <c r="E36" i="145"/>
  <c r="E37" i="145"/>
  <c r="E34" i="145"/>
  <c r="E35" i="145"/>
  <c r="E89" i="147"/>
  <c r="E86" i="147"/>
  <c r="E87" i="147"/>
  <c r="E88" i="147"/>
  <c r="E87" i="140"/>
  <c r="E88" i="140"/>
  <c r="E89" i="140"/>
  <c r="E86" i="140"/>
  <c r="E20" i="141"/>
  <c r="E24" i="141"/>
  <c r="E28" i="141"/>
  <c r="E32" i="141"/>
  <c r="E36" i="141"/>
  <c r="E40" i="141"/>
  <c r="E44" i="141"/>
  <c r="E48" i="141"/>
  <c r="E52" i="141"/>
  <c r="E56" i="141"/>
  <c r="E60" i="141"/>
  <c r="E64" i="141"/>
  <c r="E68" i="141"/>
  <c r="E72" i="141"/>
  <c r="E76" i="141"/>
  <c r="E80" i="141"/>
  <c r="E84" i="141"/>
  <c r="E88" i="141"/>
  <c r="E21" i="141"/>
  <c r="E25" i="141"/>
  <c r="E29" i="141"/>
  <c r="E33" i="141"/>
  <c r="E37" i="141"/>
  <c r="E41" i="141"/>
  <c r="E45" i="141"/>
  <c r="E49" i="141"/>
  <c r="E53" i="141"/>
  <c r="E57" i="141"/>
  <c r="E61" i="141"/>
  <c r="E65" i="141"/>
  <c r="E69" i="141"/>
  <c r="E73" i="141"/>
  <c r="E77" i="141"/>
  <c r="E81" i="141"/>
  <c r="E85" i="141"/>
  <c r="E89" i="141"/>
  <c r="E18" i="141"/>
  <c r="E22" i="141"/>
  <c r="E26" i="141"/>
  <c r="E30" i="141"/>
  <c r="E34" i="141"/>
  <c r="E38" i="141"/>
  <c r="E42" i="141"/>
  <c r="E46" i="141"/>
  <c r="E50" i="141"/>
  <c r="E54" i="141"/>
  <c r="E58" i="141"/>
  <c r="E62" i="141"/>
  <c r="E66" i="141"/>
  <c r="E70" i="141"/>
  <c r="E74" i="141"/>
  <c r="E78" i="141"/>
  <c r="E82" i="141"/>
  <c r="E86" i="141"/>
  <c r="E19" i="141"/>
  <c r="E23" i="141"/>
  <c r="E27" i="141"/>
  <c r="E31" i="141"/>
  <c r="E35" i="141"/>
  <c r="E39" i="141"/>
  <c r="E43" i="141"/>
  <c r="E47" i="141"/>
  <c r="T47" i="141"/>
  <c r="E51" i="141"/>
  <c r="E55" i="141"/>
  <c r="E59" i="141"/>
  <c r="E63" i="141"/>
  <c r="E67" i="141"/>
  <c r="E71" i="141"/>
  <c r="E75" i="141"/>
  <c r="E79" i="141"/>
  <c r="E83" i="141"/>
  <c r="E87" i="141"/>
  <c r="E30" i="140"/>
  <c r="E19" i="140"/>
  <c r="E23" i="140"/>
  <c r="E27" i="140"/>
  <c r="E31" i="140"/>
  <c r="E35" i="140"/>
  <c r="E39" i="140"/>
  <c r="E43" i="140"/>
  <c r="E47" i="140"/>
  <c r="T47" i="140"/>
  <c r="E51" i="140"/>
  <c r="E55" i="140"/>
  <c r="E59" i="140"/>
  <c r="E63" i="140"/>
  <c r="E67" i="140"/>
  <c r="E71" i="140"/>
  <c r="E75" i="140"/>
  <c r="E79" i="140"/>
  <c r="E83" i="140"/>
  <c r="E20" i="140"/>
  <c r="E24" i="140"/>
  <c r="E28" i="140"/>
  <c r="E32" i="140"/>
  <c r="E36" i="140"/>
  <c r="E40" i="140"/>
  <c r="E44" i="140"/>
  <c r="E48" i="140"/>
  <c r="E52" i="140"/>
  <c r="E56" i="140"/>
  <c r="E60" i="140"/>
  <c r="E64" i="140"/>
  <c r="E68" i="140"/>
  <c r="E72" i="140"/>
  <c r="E76" i="140"/>
  <c r="E80" i="140"/>
  <c r="E84" i="140"/>
  <c r="E21" i="140"/>
  <c r="E25" i="140"/>
  <c r="E29" i="140"/>
  <c r="E33" i="140"/>
  <c r="E37" i="140"/>
  <c r="E41" i="140"/>
  <c r="E45" i="140"/>
  <c r="E49" i="140"/>
  <c r="E53" i="140"/>
  <c r="E57" i="140"/>
  <c r="E61" i="140"/>
  <c r="E65" i="140"/>
  <c r="E69" i="140"/>
  <c r="E73" i="140"/>
  <c r="E77" i="140"/>
  <c r="E81" i="140"/>
  <c r="E85" i="140"/>
  <c r="E18" i="140"/>
  <c r="E22" i="140"/>
  <c r="E26" i="140"/>
  <c r="E34" i="140"/>
  <c r="E38" i="140"/>
  <c r="E42" i="140"/>
  <c r="E46" i="140"/>
  <c r="E50" i="140"/>
  <c r="E54" i="140"/>
  <c r="E58" i="140"/>
  <c r="E62" i="140"/>
  <c r="E66" i="140"/>
  <c r="E70" i="140"/>
  <c r="E74" i="140"/>
  <c r="E78" i="140"/>
  <c r="E82" i="140"/>
  <c r="E89" i="133"/>
  <c r="E88" i="133"/>
  <c r="E87" i="133"/>
  <c r="E86" i="133"/>
  <c r="AD13" i="150"/>
  <c r="E113" i="145"/>
  <c r="E109" i="145"/>
  <c r="E105" i="145"/>
  <c r="E101" i="145"/>
  <c r="E93" i="145"/>
  <c r="E106" i="145"/>
  <c r="E98" i="145"/>
  <c r="E90" i="145"/>
  <c r="E112" i="145"/>
  <c r="E108" i="145"/>
  <c r="E104" i="145"/>
  <c r="E100" i="145"/>
  <c r="E92" i="145"/>
  <c r="E111" i="145"/>
  <c r="E107" i="145"/>
  <c r="E103" i="145"/>
  <c r="E99" i="145"/>
  <c r="E91" i="145"/>
  <c r="E110" i="145"/>
  <c r="E102" i="145"/>
  <c r="E113" i="131"/>
  <c r="E109" i="131"/>
  <c r="E105" i="131"/>
  <c r="E101" i="131"/>
  <c r="E93" i="131"/>
  <c r="E106" i="131"/>
  <c r="E98" i="131"/>
  <c r="E90" i="131"/>
  <c r="E112" i="131"/>
  <c r="E108" i="131"/>
  <c r="E104" i="131"/>
  <c r="E100" i="131"/>
  <c r="E92" i="131"/>
  <c r="E111" i="131"/>
  <c r="E107" i="131"/>
  <c r="E103" i="131"/>
  <c r="E99" i="131"/>
  <c r="E91" i="131"/>
  <c r="E110" i="131"/>
  <c r="E102" i="131"/>
  <c r="E113" i="138"/>
  <c r="E109" i="138"/>
  <c r="E105" i="138"/>
  <c r="E101" i="138"/>
  <c r="E93" i="138"/>
  <c r="E106" i="138"/>
  <c r="E98" i="138"/>
  <c r="E90" i="138"/>
  <c r="E112" i="138"/>
  <c r="E108" i="138"/>
  <c r="E104" i="138"/>
  <c r="E100" i="138"/>
  <c r="E92" i="138"/>
  <c r="E111" i="138"/>
  <c r="E107" i="138"/>
  <c r="E103" i="138"/>
  <c r="E99" i="138"/>
  <c r="E91" i="138"/>
  <c r="E110" i="138"/>
  <c r="E102" i="138"/>
  <c r="E113" i="144"/>
  <c r="E109" i="144"/>
  <c r="E105" i="144"/>
  <c r="E101" i="144"/>
  <c r="E93" i="144"/>
  <c r="E112" i="144"/>
  <c r="E108" i="144"/>
  <c r="E104" i="144"/>
  <c r="E100" i="144"/>
  <c r="E92" i="144"/>
  <c r="E111" i="144"/>
  <c r="E107" i="144"/>
  <c r="E103" i="144"/>
  <c r="E99" i="144"/>
  <c r="E91" i="144"/>
  <c r="E110" i="144"/>
  <c r="E106" i="144"/>
  <c r="E102" i="144"/>
  <c r="E98" i="144"/>
  <c r="E90" i="144"/>
  <c r="E113" i="130"/>
  <c r="E109" i="130"/>
  <c r="E105" i="130"/>
  <c r="E101" i="130"/>
  <c r="E93" i="130"/>
  <c r="E110" i="130"/>
  <c r="E102" i="130"/>
  <c r="E112" i="130"/>
  <c r="E108" i="130"/>
  <c r="E104" i="130"/>
  <c r="E100" i="130"/>
  <c r="E92" i="130"/>
  <c r="E111" i="130"/>
  <c r="E107" i="130"/>
  <c r="E103" i="130"/>
  <c r="E99" i="130"/>
  <c r="E91" i="130"/>
  <c r="E106" i="130"/>
  <c r="E98" i="130"/>
  <c r="E90" i="130"/>
  <c r="E113" i="137"/>
  <c r="E109" i="137"/>
  <c r="E105" i="137"/>
  <c r="E101" i="137"/>
  <c r="E93" i="137"/>
  <c r="E112" i="137"/>
  <c r="E108" i="137"/>
  <c r="E104" i="137"/>
  <c r="E100" i="137"/>
  <c r="E92" i="137"/>
  <c r="E111" i="137"/>
  <c r="E107" i="137"/>
  <c r="E103" i="137"/>
  <c r="E99" i="137"/>
  <c r="E91" i="137"/>
  <c r="E110" i="137"/>
  <c r="E106" i="137"/>
  <c r="E102" i="137"/>
  <c r="E98" i="137"/>
  <c r="E90" i="137"/>
  <c r="E113" i="146"/>
  <c r="E109" i="146"/>
  <c r="E105" i="146"/>
  <c r="E101" i="146"/>
  <c r="E97" i="146"/>
  <c r="E93" i="146"/>
  <c r="E112" i="146"/>
  <c r="E104" i="146"/>
  <c r="E96" i="146"/>
  <c r="E111" i="146"/>
  <c r="E107" i="146"/>
  <c r="E103" i="146"/>
  <c r="E99" i="146"/>
  <c r="E95" i="146"/>
  <c r="E91" i="146"/>
  <c r="E110" i="146"/>
  <c r="E106" i="146"/>
  <c r="E102" i="146"/>
  <c r="E98" i="146"/>
  <c r="E94" i="146"/>
  <c r="E90" i="146"/>
  <c r="E108" i="146"/>
  <c r="E100" i="146"/>
  <c r="E92" i="146"/>
  <c r="E113" i="149"/>
  <c r="E109" i="149"/>
  <c r="E105" i="149"/>
  <c r="E101" i="149"/>
  <c r="E97" i="149"/>
  <c r="E93" i="149"/>
  <c r="E112" i="149"/>
  <c r="E108" i="149"/>
  <c r="E100" i="149"/>
  <c r="E96" i="149"/>
  <c r="E111" i="149"/>
  <c r="E107" i="149"/>
  <c r="E103" i="149"/>
  <c r="E99" i="149"/>
  <c r="E95" i="149"/>
  <c r="E91" i="149"/>
  <c r="E110" i="149"/>
  <c r="E106" i="149"/>
  <c r="E102" i="149"/>
  <c r="E98" i="149"/>
  <c r="E94" i="149"/>
  <c r="E90" i="149"/>
  <c r="E104" i="149"/>
  <c r="E92" i="149"/>
  <c r="E113" i="147"/>
  <c r="E109" i="147"/>
  <c r="E105" i="147"/>
  <c r="E101" i="147"/>
  <c r="E97" i="147"/>
  <c r="E93" i="147"/>
  <c r="E112" i="147"/>
  <c r="E108" i="147"/>
  <c r="E104" i="147"/>
  <c r="E100" i="147"/>
  <c r="E96" i="147"/>
  <c r="E92" i="147"/>
  <c r="E111" i="147"/>
  <c r="E107" i="147"/>
  <c r="E103" i="147"/>
  <c r="E99" i="147"/>
  <c r="E95" i="147"/>
  <c r="E91" i="147"/>
  <c r="E110" i="147"/>
  <c r="E106" i="147"/>
  <c r="E102" i="147"/>
  <c r="E98" i="147"/>
  <c r="E94" i="147"/>
  <c r="E90" i="147"/>
  <c r="E113" i="148"/>
  <c r="E109" i="148"/>
  <c r="E105" i="148"/>
  <c r="E101" i="148"/>
  <c r="E97" i="148"/>
  <c r="E93" i="148"/>
  <c r="E112" i="148"/>
  <c r="E108" i="148"/>
  <c r="E104" i="148"/>
  <c r="E100" i="148"/>
  <c r="E96" i="148"/>
  <c r="E92" i="148"/>
  <c r="E111" i="148"/>
  <c r="E107" i="148"/>
  <c r="E103" i="148"/>
  <c r="E99" i="148"/>
  <c r="E95" i="148"/>
  <c r="E91" i="148"/>
  <c r="E110" i="148"/>
  <c r="E106" i="148"/>
  <c r="E102" i="148"/>
  <c r="E98" i="148"/>
  <c r="E94" i="148"/>
  <c r="E90" i="148"/>
  <c r="E113" i="129"/>
  <c r="E109" i="129"/>
  <c r="E105" i="129"/>
  <c r="E101" i="129"/>
  <c r="E97" i="129"/>
  <c r="E93" i="129"/>
  <c r="E112" i="129"/>
  <c r="E107" i="129"/>
  <c r="E102" i="129"/>
  <c r="E96" i="129"/>
  <c r="E91" i="129"/>
  <c r="E111" i="129"/>
  <c r="E106" i="129"/>
  <c r="E100" i="129"/>
  <c r="E95" i="129"/>
  <c r="E90" i="129"/>
  <c r="E110" i="129"/>
  <c r="E99" i="129"/>
  <c r="E108" i="129"/>
  <c r="E98" i="129"/>
  <c r="E104" i="129"/>
  <c r="E103" i="129"/>
  <c r="E94" i="129"/>
  <c r="E92" i="129"/>
  <c r="E113" i="135"/>
  <c r="E109" i="135"/>
  <c r="E105" i="135"/>
  <c r="E101" i="135"/>
  <c r="E97" i="135"/>
  <c r="E93" i="135"/>
  <c r="E112" i="135"/>
  <c r="E107" i="135"/>
  <c r="E102" i="135"/>
  <c r="E96" i="135"/>
  <c r="E91" i="135"/>
  <c r="E111" i="135"/>
  <c r="E104" i="135"/>
  <c r="E98" i="135"/>
  <c r="E90" i="135"/>
  <c r="E110" i="135"/>
  <c r="E103" i="135"/>
  <c r="E95" i="135"/>
  <c r="E108" i="135"/>
  <c r="E94" i="135"/>
  <c r="E106" i="135"/>
  <c r="E92" i="135"/>
  <c r="E100" i="135"/>
  <c r="E99" i="135"/>
  <c r="E113" i="142"/>
  <c r="E109" i="142"/>
  <c r="E105" i="142"/>
  <c r="E101" i="142"/>
  <c r="E97" i="142"/>
  <c r="E93" i="142"/>
  <c r="E110" i="142"/>
  <c r="E104" i="142"/>
  <c r="E99" i="142"/>
  <c r="E94" i="142"/>
  <c r="E111" i="142"/>
  <c r="E103" i="142"/>
  <c r="E96" i="142"/>
  <c r="E90" i="142"/>
  <c r="E108" i="142"/>
  <c r="E102" i="142"/>
  <c r="E95" i="142"/>
  <c r="E100" i="142"/>
  <c r="E112" i="142"/>
  <c r="E98" i="142"/>
  <c r="E107" i="142"/>
  <c r="E92" i="142"/>
  <c r="E106" i="142"/>
  <c r="E91" i="142"/>
  <c r="E113" i="136"/>
  <c r="E109" i="136"/>
  <c r="E105" i="136"/>
  <c r="E101" i="136"/>
  <c r="E97" i="136"/>
  <c r="E93" i="136"/>
  <c r="E110" i="136"/>
  <c r="E104" i="136"/>
  <c r="E99" i="136"/>
  <c r="E94" i="136"/>
  <c r="E107" i="136"/>
  <c r="E100" i="136"/>
  <c r="E92" i="136"/>
  <c r="E112" i="136"/>
  <c r="E106" i="136"/>
  <c r="E98" i="136"/>
  <c r="E91" i="136"/>
  <c r="E103" i="136"/>
  <c r="E90" i="136"/>
  <c r="E102" i="136"/>
  <c r="E111" i="136"/>
  <c r="E96" i="136"/>
  <c r="E108" i="136"/>
  <c r="E95" i="136"/>
  <c r="E113" i="143"/>
  <c r="E109" i="143"/>
  <c r="E105" i="143"/>
  <c r="E101" i="143"/>
  <c r="E97" i="143"/>
  <c r="E93" i="143"/>
  <c r="E112" i="143"/>
  <c r="E107" i="143"/>
  <c r="E102" i="143"/>
  <c r="E96" i="143"/>
  <c r="E91" i="143"/>
  <c r="E106" i="143"/>
  <c r="E99" i="143"/>
  <c r="E92" i="143"/>
  <c r="E111" i="143"/>
  <c r="E104" i="143"/>
  <c r="E98" i="143"/>
  <c r="E90" i="143"/>
  <c r="E110" i="143"/>
  <c r="E95" i="143"/>
  <c r="E108" i="143"/>
  <c r="E94" i="143"/>
  <c r="E103" i="143"/>
  <c r="E100" i="143"/>
  <c r="E113" i="133"/>
  <c r="E109" i="133"/>
  <c r="E105" i="133"/>
  <c r="E101" i="133"/>
  <c r="E97" i="133"/>
  <c r="E93" i="133"/>
  <c r="E112" i="133"/>
  <c r="E107" i="133"/>
  <c r="E102" i="133"/>
  <c r="E96" i="133"/>
  <c r="E91" i="133"/>
  <c r="E111" i="133"/>
  <c r="E106" i="133"/>
  <c r="E100" i="133"/>
  <c r="E95" i="133"/>
  <c r="E90" i="133"/>
  <c r="E104" i="133"/>
  <c r="E94" i="133"/>
  <c r="E103" i="133"/>
  <c r="E92" i="133"/>
  <c r="E110" i="133"/>
  <c r="E108" i="133"/>
  <c r="E99" i="133"/>
  <c r="E98" i="133"/>
  <c r="E113" i="139"/>
  <c r="E109" i="139"/>
  <c r="E105" i="139"/>
  <c r="E101" i="139"/>
  <c r="E97" i="139"/>
  <c r="E93" i="139"/>
  <c r="E112" i="139"/>
  <c r="E107" i="139"/>
  <c r="E102" i="139"/>
  <c r="E96" i="139"/>
  <c r="E91" i="139"/>
  <c r="E110" i="139"/>
  <c r="E103" i="139"/>
  <c r="E95" i="139"/>
  <c r="E108" i="139"/>
  <c r="E100" i="139"/>
  <c r="E94" i="139"/>
  <c r="E99" i="139"/>
  <c r="E111" i="139"/>
  <c r="E98" i="139"/>
  <c r="E106" i="139"/>
  <c r="E92" i="139"/>
  <c r="E104" i="139"/>
  <c r="E90" i="139"/>
  <c r="E113" i="128"/>
  <c r="E109" i="128"/>
  <c r="E105" i="128"/>
  <c r="E101" i="128"/>
  <c r="E97" i="128"/>
  <c r="E93" i="128"/>
  <c r="E110" i="128"/>
  <c r="E104" i="128"/>
  <c r="E99" i="128"/>
  <c r="E94" i="128"/>
  <c r="E108" i="128"/>
  <c r="E103" i="128"/>
  <c r="E98" i="128"/>
  <c r="E92" i="128"/>
  <c r="E107" i="128"/>
  <c r="E96" i="128"/>
  <c r="E106" i="128"/>
  <c r="E95" i="128"/>
  <c r="E112" i="128"/>
  <c r="E102" i="128"/>
  <c r="E100" i="128"/>
  <c r="E91" i="128"/>
  <c r="E111" i="128"/>
  <c r="E90" i="128"/>
  <c r="E113" i="132"/>
  <c r="E109" i="132"/>
  <c r="E105" i="132"/>
  <c r="E101" i="132"/>
  <c r="E97" i="132"/>
  <c r="E93" i="132"/>
  <c r="E110" i="132"/>
  <c r="E104" i="132"/>
  <c r="E99" i="132"/>
  <c r="E94" i="132"/>
  <c r="E108" i="132"/>
  <c r="E103" i="132"/>
  <c r="E98" i="132"/>
  <c r="E92" i="132"/>
  <c r="E112" i="132"/>
  <c r="E102" i="132"/>
  <c r="E91" i="132"/>
  <c r="E111" i="132"/>
  <c r="E100" i="132"/>
  <c r="E90" i="132"/>
  <c r="E107" i="132"/>
  <c r="E106" i="132"/>
  <c r="E96" i="132"/>
  <c r="E95" i="132"/>
  <c r="E113" i="134"/>
  <c r="E109" i="134"/>
  <c r="E105" i="134"/>
  <c r="E101" i="134"/>
  <c r="E97" i="134"/>
  <c r="E93" i="134"/>
  <c r="E110" i="134"/>
  <c r="E104" i="134"/>
  <c r="E99" i="134"/>
  <c r="E94" i="134"/>
  <c r="E108" i="134"/>
  <c r="E102" i="134"/>
  <c r="E95" i="134"/>
  <c r="E107" i="134"/>
  <c r="E100" i="134"/>
  <c r="E92" i="134"/>
  <c r="E112" i="134"/>
  <c r="E98" i="134"/>
  <c r="E111" i="134"/>
  <c r="E96" i="134"/>
  <c r="E106" i="134"/>
  <c r="E91" i="134"/>
  <c r="E103" i="134"/>
  <c r="E90" i="134"/>
  <c r="E113" i="141"/>
  <c r="E109" i="141"/>
  <c r="E105" i="141"/>
  <c r="E101" i="141"/>
  <c r="E97" i="141"/>
  <c r="E93" i="141"/>
  <c r="E112" i="141"/>
  <c r="E107" i="141"/>
  <c r="E102" i="141"/>
  <c r="E96" i="141"/>
  <c r="E91" i="141"/>
  <c r="E108" i="141"/>
  <c r="E100" i="141"/>
  <c r="E94" i="141"/>
  <c r="E106" i="141"/>
  <c r="E99" i="141"/>
  <c r="E92" i="141"/>
  <c r="E104" i="141"/>
  <c r="E90" i="141"/>
  <c r="E103" i="141"/>
  <c r="E111" i="141"/>
  <c r="E98" i="141"/>
  <c r="E110" i="141"/>
  <c r="E95" i="141"/>
  <c r="E113" i="140"/>
  <c r="E109" i="140"/>
  <c r="E105" i="140"/>
  <c r="E101" i="140"/>
  <c r="E97" i="140"/>
  <c r="E93" i="140"/>
  <c r="E110" i="140"/>
  <c r="E104" i="140"/>
  <c r="E99" i="140"/>
  <c r="E94" i="140"/>
  <c r="E112" i="140"/>
  <c r="E106" i="140"/>
  <c r="E98" i="140"/>
  <c r="E91" i="140"/>
  <c r="E111" i="140"/>
  <c r="E96" i="140"/>
  <c r="E90" i="140"/>
  <c r="E108" i="140"/>
  <c r="E95" i="140"/>
  <c r="E107" i="140"/>
  <c r="E92" i="140"/>
  <c r="E100" i="140"/>
  <c r="F8" i="140"/>
  <c r="Q5" i="140"/>
  <c r="E9" i="140"/>
  <c r="R8" i="140"/>
  <c r="E17" i="140"/>
  <c r="F9" i="140"/>
  <c r="R9" i="140"/>
  <c r="X9" i="140"/>
  <c r="E15" i="140"/>
  <c r="F11" i="140"/>
  <c r="R13" i="140"/>
  <c r="E11" i="140"/>
  <c r="R12" i="140"/>
  <c r="E16" i="140"/>
  <c r="F10" i="140"/>
  <c r="R11" i="140"/>
  <c r="E14" i="140"/>
  <c r="B43" i="126"/>
  <c r="B42" i="126"/>
  <c r="B43" i="132"/>
  <c r="B42" i="132"/>
  <c r="B43" i="127"/>
  <c r="B42" i="127"/>
  <c r="B43" i="133"/>
  <c r="B42" i="133"/>
  <c r="B43" i="125"/>
  <c r="B42" i="125"/>
  <c r="B43" i="129"/>
  <c r="B42" i="129"/>
  <c r="B43" i="140"/>
  <c r="B42" i="140"/>
  <c r="B43" i="122"/>
  <c r="B42" i="122"/>
  <c r="B43" i="128"/>
  <c r="B42" i="128"/>
  <c r="B43" i="136"/>
  <c r="B42" i="136"/>
  <c r="B43" i="141"/>
  <c r="B42" i="141"/>
  <c r="B43" i="142"/>
  <c r="B42" i="142"/>
  <c r="B43" i="143"/>
  <c r="B42" i="143"/>
  <c r="B43" i="146"/>
  <c r="B42" i="146"/>
  <c r="B43" i="147"/>
  <c r="B42" i="147"/>
  <c r="B43" i="148"/>
  <c r="B42" i="148"/>
  <c r="B43" i="149"/>
  <c r="B42" i="149"/>
  <c r="B43" i="150"/>
  <c r="B42" i="150"/>
  <c r="B43" i="121"/>
  <c r="B42" i="121"/>
  <c r="B43" i="134"/>
  <c r="B42" i="134"/>
  <c r="B43" i="135"/>
  <c r="B42" i="135"/>
  <c r="B43" i="139"/>
  <c r="B42" i="139"/>
  <c r="B43" i="51"/>
  <c r="B42" i="51"/>
  <c r="C75" i="127"/>
  <c r="C75" i="133"/>
  <c r="C75" i="128"/>
  <c r="C75" i="134"/>
  <c r="C75" i="135"/>
  <c r="C75" i="141"/>
  <c r="C75" i="139"/>
  <c r="C75" i="143"/>
  <c r="C75" i="149"/>
  <c r="C75" i="125"/>
  <c r="C75" i="126"/>
  <c r="C75" i="136"/>
  <c r="C75" i="140"/>
  <c r="C75" i="129"/>
  <c r="C75" i="132"/>
  <c r="C75" i="150"/>
  <c r="C75" i="51"/>
  <c r="C75" i="147"/>
  <c r="C75" i="146"/>
  <c r="C75" i="142"/>
  <c r="C87" i="122"/>
  <c r="C87" i="128"/>
  <c r="C87" i="134"/>
  <c r="C87" i="125"/>
  <c r="C87" i="129"/>
  <c r="C87" i="136"/>
  <c r="C87" i="140"/>
  <c r="C87" i="146"/>
  <c r="C87" i="150"/>
  <c r="C87" i="126"/>
  <c r="C87" i="127"/>
  <c r="C87" i="135"/>
  <c r="C87" i="139"/>
  <c r="C87" i="141"/>
  <c r="C87" i="132"/>
  <c r="C87" i="133"/>
  <c r="C87" i="121"/>
  <c r="C87" i="51"/>
  <c r="C87" i="142"/>
  <c r="C87" i="148"/>
  <c r="C87" i="149"/>
  <c r="C87" i="147"/>
  <c r="C87" i="143"/>
  <c r="B19" i="122"/>
  <c r="B18" i="122"/>
  <c r="B19" i="128"/>
  <c r="B18" i="128"/>
  <c r="B19" i="125"/>
  <c r="B18" i="125"/>
  <c r="B19" i="129"/>
  <c r="B18" i="129"/>
  <c r="B19" i="127"/>
  <c r="B18" i="127"/>
  <c r="B19" i="133"/>
  <c r="B18" i="133"/>
  <c r="B19" i="136"/>
  <c r="B18" i="136"/>
  <c r="B19" i="126"/>
  <c r="B18" i="126"/>
  <c r="B19" i="132"/>
  <c r="B18" i="132"/>
  <c r="B19" i="134"/>
  <c r="B18" i="134"/>
  <c r="B19" i="140"/>
  <c r="B18" i="140"/>
  <c r="B19" i="51"/>
  <c r="B18" i="51"/>
  <c r="B19" i="141"/>
  <c r="B18" i="141"/>
  <c r="B19" i="142"/>
  <c r="B18" i="142"/>
  <c r="B19" i="143"/>
  <c r="B18" i="143"/>
  <c r="B19" i="146"/>
  <c r="B18" i="146"/>
  <c r="B19" i="147"/>
  <c r="B18" i="147"/>
  <c r="B19" i="148"/>
  <c r="B18" i="148"/>
  <c r="B19" i="149"/>
  <c r="B18" i="149"/>
  <c r="B19" i="150"/>
  <c r="B18" i="150"/>
  <c r="B19" i="121"/>
  <c r="B18" i="121"/>
  <c r="B19" i="139"/>
  <c r="B18" i="139"/>
  <c r="B19" i="135"/>
  <c r="B18" i="135"/>
  <c r="B35" i="122"/>
  <c r="B34" i="122"/>
  <c r="B35" i="128"/>
  <c r="B34" i="128"/>
  <c r="B35" i="125"/>
  <c r="B34" i="125"/>
  <c r="B35" i="129"/>
  <c r="B34" i="129"/>
  <c r="B35" i="127"/>
  <c r="B34" i="127"/>
  <c r="B35" i="133"/>
  <c r="B34" i="133"/>
  <c r="B35" i="134"/>
  <c r="B34" i="134"/>
  <c r="B35" i="136"/>
  <c r="B34" i="136"/>
  <c r="B35" i="126"/>
  <c r="B34" i="126"/>
  <c r="B35" i="132"/>
  <c r="B34" i="132"/>
  <c r="B35" i="140"/>
  <c r="B34" i="140"/>
  <c r="B35" i="141"/>
  <c r="B34" i="141"/>
  <c r="B35" i="142"/>
  <c r="B34" i="142"/>
  <c r="B35" i="143"/>
  <c r="B34" i="143"/>
  <c r="B35" i="146"/>
  <c r="B34" i="146"/>
  <c r="B35" i="147"/>
  <c r="B34" i="147"/>
  <c r="B35" i="148"/>
  <c r="B34" i="148"/>
  <c r="B35" i="149"/>
  <c r="B34" i="149"/>
  <c r="B35" i="150"/>
  <c r="B34" i="150"/>
  <c r="B35" i="121"/>
  <c r="B34" i="121"/>
  <c r="B35" i="135"/>
  <c r="B34" i="135"/>
  <c r="B35" i="139"/>
  <c r="B34" i="139"/>
  <c r="B35" i="51"/>
  <c r="B34" i="51"/>
  <c r="B51" i="122"/>
  <c r="B50" i="122"/>
  <c r="B51" i="128"/>
  <c r="B50" i="128"/>
  <c r="B51" i="125"/>
  <c r="B50" i="125"/>
  <c r="B51" i="129"/>
  <c r="B50" i="129"/>
  <c r="B51" i="127"/>
  <c r="B50" i="127"/>
  <c r="B51" i="133"/>
  <c r="B50" i="133"/>
  <c r="B51" i="136"/>
  <c r="B50" i="136"/>
  <c r="B51" i="126"/>
  <c r="B50" i="126"/>
  <c r="B51" i="132"/>
  <c r="B50" i="132"/>
  <c r="B51" i="134"/>
  <c r="B50" i="134"/>
  <c r="B51" i="140"/>
  <c r="B50" i="140"/>
  <c r="B51" i="51"/>
  <c r="B50" i="51"/>
  <c r="B51" i="141"/>
  <c r="B50" i="141"/>
  <c r="B51" i="142"/>
  <c r="B50" i="142"/>
  <c r="B51" i="143"/>
  <c r="B50" i="143"/>
  <c r="B51" i="146"/>
  <c r="B50" i="146"/>
  <c r="B51" i="147"/>
  <c r="B50" i="147"/>
  <c r="B51" i="148"/>
  <c r="B50" i="148"/>
  <c r="B50" i="149"/>
  <c r="B51" i="150"/>
  <c r="B50" i="150"/>
  <c r="B51" i="121"/>
  <c r="B50" i="121"/>
  <c r="B51" i="139"/>
  <c r="B50" i="139"/>
  <c r="B51" i="135"/>
  <c r="B50" i="135"/>
  <c r="B59" i="126"/>
  <c r="B58" i="126"/>
  <c r="B59" i="132"/>
  <c r="B58" i="132"/>
  <c r="B59" i="133"/>
  <c r="B58" i="133"/>
  <c r="B59" i="125"/>
  <c r="B58" i="125"/>
  <c r="B59" i="129"/>
  <c r="B58" i="129"/>
  <c r="B59" i="140"/>
  <c r="B58" i="140"/>
  <c r="B59" i="122"/>
  <c r="B58" i="122"/>
  <c r="B59" i="136"/>
  <c r="B58" i="136"/>
  <c r="B59" i="143"/>
  <c r="B58" i="143"/>
  <c r="B59" i="146"/>
  <c r="B58" i="146"/>
  <c r="B59" i="147"/>
  <c r="B58" i="147"/>
  <c r="B59" i="150"/>
  <c r="B58" i="150"/>
  <c r="B59" i="139"/>
  <c r="B58" i="139"/>
  <c r="C79" i="126"/>
  <c r="C79" i="132"/>
  <c r="C79" i="127"/>
  <c r="C79" i="133"/>
  <c r="C79" i="140"/>
  <c r="C79" i="136"/>
  <c r="C79" i="142"/>
  <c r="C79" i="148"/>
  <c r="C79" i="128"/>
  <c r="C79" i="129"/>
  <c r="C79" i="135"/>
  <c r="C79" i="139"/>
  <c r="C79" i="141"/>
  <c r="C79" i="143"/>
  <c r="C79" i="125"/>
  <c r="C79" i="150"/>
  <c r="C79" i="121"/>
  <c r="C79" i="122"/>
  <c r="C79" i="134"/>
  <c r="C79" i="149"/>
  <c r="C79" i="146"/>
  <c r="C79" i="51"/>
  <c r="C79" i="147"/>
  <c r="C83" i="125"/>
  <c r="C83" i="129"/>
  <c r="C83" i="126"/>
  <c r="C83" i="132"/>
  <c r="C83" i="135"/>
  <c r="C83" i="141"/>
  <c r="C83" i="133"/>
  <c r="C83" i="134"/>
  <c r="C83" i="142"/>
  <c r="C83" i="127"/>
  <c r="C83" i="128"/>
  <c r="C83" i="149"/>
  <c r="C83" i="51"/>
  <c r="C83" i="150"/>
  <c r="C91" i="125"/>
  <c r="C91" i="129"/>
  <c r="C91" i="139"/>
  <c r="C91" i="142"/>
  <c r="C91" i="148"/>
  <c r="C91" i="149"/>
  <c r="C91" i="133"/>
  <c r="C91" i="143"/>
  <c r="C91" i="127"/>
  <c r="C91" i="147"/>
  <c r="C91" i="150"/>
  <c r="C91" i="134"/>
  <c r="C91" i="140"/>
  <c r="C91" i="146"/>
  <c r="C91" i="135"/>
  <c r="C91" i="136"/>
  <c r="C91" i="121"/>
  <c r="C91" i="122"/>
  <c r="C91" i="126"/>
  <c r="C91" i="128"/>
  <c r="C91" i="132"/>
  <c r="C91" i="141"/>
  <c r="C91" i="51"/>
  <c r="C19" i="125"/>
  <c r="C19" i="129"/>
  <c r="C19" i="126"/>
  <c r="C19" i="132"/>
  <c r="C19" i="139"/>
  <c r="C19" i="135"/>
  <c r="C19" i="141"/>
  <c r="C19" i="147"/>
  <c r="C19" i="121"/>
  <c r="C19" i="122"/>
  <c r="C19" i="133"/>
  <c r="C19" i="134"/>
  <c r="C19" i="136"/>
  <c r="C19" i="140"/>
  <c r="C19" i="142"/>
  <c r="C19" i="148"/>
  <c r="C19" i="143"/>
  <c r="C19" i="146"/>
  <c r="C19" i="127"/>
  <c r="C19" i="128"/>
  <c r="C19" i="149"/>
  <c r="C19" i="150"/>
  <c r="C19" i="51"/>
  <c r="C27" i="127"/>
  <c r="C27" i="133"/>
  <c r="C27" i="122"/>
  <c r="C27" i="128"/>
  <c r="C27" i="134"/>
  <c r="C27" i="135"/>
  <c r="C27" i="139"/>
  <c r="C27" i="143"/>
  <c r="C27" i="149"/>
  <c r="C27" i="129"/>
  <c r="C27" i="132"/>
  <c r="C27" i="136"/>
  <c r="C27" i="140"/>
  <c r="C27" i="125"/>
  <c r="C27" i="126"/>
  <c r="C27" i="146"/>
  <c r="C27" i="141"/>
  <c r="C27" i="121"/>
  <c r="C27" i="150"/>
  <c r="C27" i="147"/>
  <c r="C27" i="148"/>
  <c r="C27" i="51"/>
  <c r="C27" i="142"/>
  <c r="C35" i="125"/>
  <c r="C35" i="129"/>
  <c r="C35" i="126"/>
  <c r="C35" i="132"/>
  <c r="C35" i="139"/>
  <c r="C35" i="135"/>
  <c r="C35" i="122"/>
  <c r="C35" i="141"/>
  <c r="C35" i="147"/>
  <c r="C35" i="121"/>
  <c r="C35" i="127"/>
  <c r="C35" i="128"/>
  <c r="C35" i="134"/>
  <c r="C35" i="136"/>
  <c r="C35" i="140"/>
  <c r="C35" i="142"/>
  <c r="C35" i="133"/>
  <c r="C35" i="149"/>
  <c r="C35" i="150"/>
  <c r="C35" i="51"/>
  <c r="C35" i="148"/>
  <c r="C35" i="143"/>
  <c r="C35" i="146"/>
  <c r="C43" i="127"/>
  <c r="C43" i="133"/>
  <c r="C43" i="122"/>
  <c r="C43" i="128"/>
  <c r="C43" i="134"/>
  <c r="C43" i="135"/>
  <c r="C43" i="139"/>
  <c r="C43" i="143"/>
  <c r="C43" i="149"/>
  <c r="C43" i="125"/>
  <c r="C43" i="126"/>
  <c r="C43" i="136"/>
  <c r="C43" i="140"/>
  <c r="C43" i="150"/>
  <c r="C43" i="141"/>
  <c r="C43" i="147"/>
  <c r="C43" i="148"/>
  <c r="C43" i="129"/>
  <c r="C43" i="132"/>
  <c r="C43" i="146"/>
  <c r="C43" i="51"/>
  <c r="C43" i="142"/>
  <c r="C43" i="121"/>
  <c r="C51" i="125"/>
  <c r="C51" i="129"/>
  <c r="C51" i="126"/>
  <c r="C51" i="132"/>
  <c r="C51" i="139"/>
  <c r="C51" i="135"/>
  <c r="C51" i="122"/>
  <c r="C51" i="141"/>
  <c r="C51" i="147"/>
  <c r="C51" i="121"/>
  <c r="C51" i="133"/>
  <c r="C51" i="134"/>
  <c r="C51" i="136"/>
  <c r="C51" i="140"/>
  <c r="C51" i="142"/>
  <c r="C51" i="127"/>
  <c r="C51" i="128"/>
  <c r="C51" i="148"/>
  <c r="C51" i="143"/>
  <c r="C51" i="146"/>
  <c r="C51" i="51"/>
  <c r="C51" i="150"/>
  <c r="C59" i="127"/>
  <c r="C59" i="133"/>
  <c r="C59" i="122"/>
  <c r="C59" i="128"/>
  <c r="C59" i="134"/>
  <c r="C59" i="135"/>
  <c r="C59" i="141"/>
  <c r="C59" i="139"/>
  <c r="C59" i="143"/>
  <c r="C59" i="149"/>
  <c r="C59" i="129"/>
  <c r="C59" i="132"/>
  <c r="C59" i="136"/>
  <c r="C59" i="140"/>
  <c r="C59" i="146"/>
  <c r="C59" i="51"/>
  <c r="C59" i="121"/>
  <c r="C59" i="125"/>
  <c r="C59" i="126"/>
  <c r="C59" i="150"/>
  <c r="C59" i="142"/>
  <c r="C59" i="147"/>
  <c r="C59" i="148"/>
  <c r="B63" i="125"/>
  <c r="B62" i="125"/>
  <c r="B63" i="129"/>
  <c r="B62" i="129"/>
  <c r="B63" i="126"/>
  <c r="B62" i="126"/>
  <c r="B63" i="132"/>
  <c r="B62" i="132"/>
  <c r="B63" i="122"/>
  <c r="B62" i="122"/>
  <c r="B63" i="139"/>
  <c r="B62" i="139"/>
  <c r="B63" i="133"/>
  <c r="B62" i="133"/>
  <c r="B63" i="143"/>
  <c r="B62" i="143"/>
  <c r="B63" i="146"/>
  <c r="B62" i="146"/>
  <c r="B63" i="147"/>
  <c r="B62" i="147"/>
  <c r="B63" i="150"/>
  <c r="B62" i="150"/>
  <c r="B63" i="140"/>
  <c r="B62" i="140"/>
  <c r="B63" i="136"/>
  <c r="B62" i="136"/>
  <c r="B27" i="126"/>
  <c r="B26" i="126"/>
  <c r="B27" i="132"/>
  <c r="B26" i="132"/>
  <c r="B27" i="127"/>
  <c r="B26" i="127"/>
  <c r="B27" i="133"/>
  <c r="B26" i="133"/>
  <c r="B27" i="125"/>
  <c r="B26" i="125"/>
  <c r="B27" i="129"/>
  <c r="B26" i="129"/>
  <c r="B27" i="140"/>
  <c r="B26" i="140"/>
  <c r="B27" i="122"/>
  <c r="B26" i="122"/>
  <c r="B27" i="128"/>
  <c r="B26" i="128"/>
  <c r="B27" i="136"/>
  <c r="B26" i="136"/>
  <c r="B27" i="141"/>
  <c r="B26" i="141"/>
  <c r="B27" i="142"/>
  <c r="B26" i="142"/>
  <c r="B27" i="143"/>
  <c r="B26" i="143"/>
  <c r="B27" i="146"/>
  <c r="B26" i="146"/>
  <c r="B27" i="147"/>
  <c r="B26" i="147"/>
  <c r="B27" i="148"/>
  <c r="B26" i="148"/>
  <c r="B27" i="149"/>
  <c r="B26" i="149"/>
  <c r="B27" i="150"/>
  <c r="B26" i="150"/>
  <c r="B27" i="121"/>
  <c r="B26" i="121"/>
  <c r="B27" i="134"/>
  <c r="B26" i="134"/>
  <c r="B27" i="135"/>
  <c r="B26" i="135"/>
  <c r="B27" i="139"/>
  <c r="B26" i="139"/>
  <c r="B27" i="51"/>
  <c r="B26" i="51"/>
  <c r="C71" i="122"/>
  <c r="C71" i="128"/>
  <c r="C71" i="134"/>
  <c r="C71" i="125"/>
  <c r="C71" i="129"/>
  <c r="C71" i="136"/>
  <c r="C71" i="140"/>
  <c r="C71" i="146"/>
  <c r="C71" i="150"/>
  <c r="C71" i="132"/>
  <c r="C71" i="133"/>
  <c r="C71" i="135"/>
  <c r="C71" i="139"/>
  <c r="C71" i="141"/>
  <c r="C71" i="147"/>
  <c r="C71" i="142"/>
  <c r="C71" i="126"/>
  <c r="C71" i="127"/>
  <c r="C71" i="51"/>
  <c r="C71" i="143"/>
  <c r="C71" i="148"/>
  <c r="C71" i="149"/>
  <c r="C71" i="121"/>
  <c r="B15" i="125"/>
  <c r="B14" i="125"/>
  <c r="B15" i="129"/>
  <c r="B14" i="129"/>
  <c r="B15" i="126"/>
  <c r="B14" i="126"/>
  <c r="B15" i="132"/>
  <c r="B14" i="132"/>
  <c r="B15" i="122"/>
  <c r="B14" i="122"/>
  <c r="B15" i="128"/>
  <c r="B14" i="128"/>
  <c r="B15" i="139"/>
  <c r="B14" i="139"/>
  <c r="B15" i="127"/>
  <c r="B14" i="127"/>
  <c r="B15" i="133"/>
  <c r="B14" i="133"/>
  <c r="B15" i="135"/>
  <c r="B14" i="135"/>
  <c r="B15" i="141"/>
  <c r="B14" i="141"/>
  <c r="B15" i="142"/>
  <c r="B14" i="142"/>
  <c r="B15" i="143"/>
  <c r="B14" i="143"/>
  <c r="B15" i="146"/>
  <c r="B14" i="146"/>
  <c r="B15" i="147"/>
  <c r="B14" i="147"/>
  <c r="B15" i="148"/>
  <c r="B14" i="148"/>
  <c r="B15" i="149"/>
  <c r="B14" i="149"/>
  <c r="B15" i="150"/>
  <c r="B14" i="150"/>
  <c r="B15" i="121"/>
  <c r="B14" i="121"/>
  <c r="B14" i="134"/>
  <c r="B15" i="136"/>
  <c r="B14" i="136"/>
  <c r="B15" i="51"/>
  <c r="B14" i="51"/>
  <c r="B15" i="140"/>
  <c r="B14" i="140"/>
  <c r="B23" i="127"/>
  <c r="B22" i="127"/>
  <c r="B23" i="133"/>
  <c r="B22" i="133"/>
  <c r="B23" i="122"/>
  <c r="B22" i="122"/>
  <c r="B23" i="128"/>
  <c r="B22" i="128"/>
  <c r="B23" i="134"/>
  <c r="B22" i="134"/>
  <c r="B23" i="126"/>
  <c r="B22" i="126"/>
  <c r="B23" i="132"/>
  <c r="B22" i="132"/>
  <c r="B23" i="135"/>
  <c r="B22" i="135"/>
  <c r="B23" i="125"/>
  <c r="B22" i="125"/>
  <c r="B23" i="129"/>
  <c r="B22" i="129"/>
  <c r="B23" i="139"/>
  <c r="B22" i="139"/>
  <c r="B23" i="141"/>
  <c r="B22" i="141"/>
  <c r="B23" i="142"/>
  <c r="B22" i="142"/>
  <c r="B23" i="143"/>
  <c r="B22" i="143"/>
  <c r="B23" i="146"/>
  <c r="B22" i="146"/>
  <c r="B23" i="147"/>
  <c r="B22" i="147"/>
  <c r="B23" i="148"/>
  <c r="B22" i="148"/>
  <c r="B23" i="149"/>
  <c r="B22" i="149"/>
  <c r="B23" i="150"/>
  <c r="B22" i="150"/>
  <c r="B23" i="121"/>
  <c r="B22" i="121"/>
  <c r="B23" i="136"/>
  <c r="B22" i="136"/>
  <c r="B23" i="140"/>
  <c r="B22" i="140"/>
  <c r="B23" i="51"/>
  <c r="B22" i="51"/>
  <c r="B31" i="125"/>
  <c r="B30" i="125"/>
  <c r="B31" i="129"/>
  <c r="B30" i="129"/>
  <c r="B31" i="126"/>
  <c r="B30" i="126"/>
  <c r="B31" i="132"/>
  <c r="B30" i="132"/>
  <c r="B31" i="122"/>
  <c r="B30" i="122"/>
  <c r="B31" i="128"/>
  <c r="B30" i="128"/>
  <c r="B31" i="139"/>
  <c r="B30" i="139"/>
  <c r="B31" i="127"/>
  <c r="B30" i="127"/>
  <c r="B31" i="133"/>
  <c r="B30" i="133"/>
  <c r="B31" i="135"/>
  <c r="B30" i="135"/>
  <c r="B31" i="141"/>
  <c r="B30" i="141"/>
  <c r="B31" i="142"/>
  <c r="B30" i="142"/>
  <c r="B31" i="143"/>
  <c r="B30" i="143"/>
  <c r="B31" i="146"/>
  <c r="B30" i="146"/>
  <c r="B31" i="147"/>
  <c r="B30" i="147"/>
  <c r="B31" i="148"/>
  <c r="B30" i="148"/>
  <c r="B31" i="149"/>
  <c r="B30" i="149"/>
  <c r="B31" i="150"/>
  <c r="B30" i="150"/>
  <c r="B31" i="121"/>
  <c r="B30" i="121"/>
  <c r="B31" i="140"/>
  <c r="B30" i="140"/>
  <c r="B31" i="134"/>
  <c r="B30" i="134"/>
  <c r="B31" i="136"/>
  <c r="B30" i="136"/>
  <c r="B31" i="51"/>
  <c r="B30" i="51"/>
  <c r="B39" i="127"/>
  <c r="B38" i="127"/>
  <c r="B39" i="133"/>
  <c r="B38" i="133"/>
  <c r="B39" i="122"/>
  <c r="B38" i="122"/>
  <c r="B39" i="128"/>
  <c r="B38" i="128"/>
  <c r="B39" i="134"/>
  <c r="B38" i="134"/>
  <c r="B39" i="126"/>
  <c r="B38" i="126"/>
  <c r="B39" i="132"/>
  <c r="B38" i="132"/>
  <c r="B39" i="135"/>
  <c r="B38" i="135"/>
  <c r="B39" i="125"/>
  <c r="B38" i="125"/>
  <c r="B39" i="129"/>
  <c r="B38" i="129"/>
  <c r="B39" i="139"/>
  <c r="B38" i="139"/>
  <c r="B39" i="141"/>
  <c r="B38" i="141"/>
  <c r="B39" i="142"/>
  <c r="B38" i="142"/>
  <c r="B39" i="143"/>
  <c r="B38" i="143"/>
  <c r="B39" i="146"/>
  <c r="B38" i="146"/>
  <c r="B39" i="147"/>
  <c r="B38" i="147"/>
  <c r="B39" i="148"/>
  <c r="B38" i="148"/>
  <c r="B39" i="149"/>
  <c r="B38" i="149"/>
  <c r="B39" i="150"/>
  <c r="B38" i="150"/>
  <c r="B39" i="121"/>
  <c r="B38" i="121"/>
  <c r="B39" i="136"/>
  <c r="B38" i="136"/>
  <c r="B39" i="140"/>
  <c r="B38" i="140"/>
  <c r="B39" i="51"/>
  <c r="B38" i="51"/>
  <c r="B47" i="125"/>
  <c r="B46" i="125"/>
  <c r="B47" i="129"/>
  <c r="B46" i="129"/>
  <c r="B47" i="126"/>
  <c r="B46" i="126"/>
  <c r="B47" i="132"/>
  <c r="B46" i="132"/>
  <c r="B47" i="122"/>
  <c r="B46" i="122"/>
  <c r="B47" i="128"/>
  <c r="B46" i="128"/>
  <c r="B47" i="139"/>
  <c r="B46" i="139"/>
  <c r="B47" i="127"/>
  <c r="B46" i="127"/>
  <c r="B47" i="133"/>
  <c r="B46" i="133"/>
  <c r="B47" i="135"/>
  <c r="B46" i="135"/>
  <c r="B47" i="141"/>
  <c r="B46" i="141"/>
  <c r="B47" i="142"/>
  <c r="B46" i="142"/>
  <c r="B47" i="143"/>
  <c r="B46" i="143"/>
  <c r="B47" i="146"/>
  <c r="B46" i="146"/>
  <c r="B47" i="147"/>
  <c r="B46" i="147"/>
  <c r="B47" i="148"/>
  <c r="B46" i="148"/>
  <c r="B47" i="149"/>
  <c r="B46" i="149"/>
  <c r="B47" i="150"/>
  <c r="B46" i="150"/>
  <c r="B47" i="121"/>
  <c r="B46" i="121"/>
  <c r="B47" i="134"/>
  <c r="B46" i="134"/>
  <c r="B47" i="136"/>
  <c r="B46" i="136"/>
  <c r="B47" i="140"/>
  <c r="B46" i="140"/>
  <c r="B47" i="51"/>
  <c r="B46" i="51"/>
  <c r="B55" i="127"/>
  <c r="B54" i="127"/>
  <c r="B55" i="133"/>
  <c r="B54" i="133"/>
  <c r="B55" i="122"/>
  <c r="B54" i="122"/>
  <c r="B55" i="128"/>
  <c r="B54" i="128"/>
  <c r="B55" i="134"/>
  <c r="B54" i="134"/>
  <c r="B55" i="126"/>
  <c r="B54" i="126"/>
  <c r="B55" i="132"/>
  <c r="B54" i="132"/>
  <c r="B54" i="135"/>
  <c r="B55" i="125"/>
  <c r="B54" i="125"/>
  <c r="B55" i="129"/>
  <c r="B54" i="129"/>
  <c r="B55" i="139"/>
  <c r="B54" i="139"/>
  <c r="B55" i="141"/>
  <c r="B54" i="141"/>
  <c r="B55" i="142"/>
  <c r="B54" i="142"/>
  <c r="B55" i="143"/>
  <c r="B54" i="143"/>
  <c r="B55" i="146"/>
  <c r="B54" i="146"/>
  <c r="B55" i="147"/>
  <c r="B54" i="147"/>
  <c r="B55" i="148"/>
  <c r="B54" i="148"/>
  <c r="B54" i="149"/>
  <c r="B55" i="150"/>
  <c r="B54" i="150"/>
  <c r="B55" i="121"/>
  <c r="B54" i="121"/>
  <c r="B55" i="136"/>
  <c r="B54" i="136"/>
  <c r="B55" i="140"/>
  <c r="B54" i="140"/>
  <c r="B55" i="51"/>
  <c r="B54" i="51"/>
  <c r="C63" i="126"/>
  <c r="C63" i="132"/>
  <c r="C63" i="127"/>
  <c r="C63" i="133"/>
  <c r="C63" i="140"/>
  <c r="C63" i="136"/>
  <c r="C63" i="51"/>
  <c r="C63" i="122"/>
  <c r="C63" i="142"/>
  <c r="C63" i="148"/>
  <c r="C63" i="125"/>
  <c r="C63" i="134"/>
  <c r="C63" i="135"/>
  <c r="C63" i="139"/>
  <c r="C63" i="141"/>
  <c r="C63" i="143"/>
  <c r="C63" i="128"/>
  <c r="C63" i="129"/>
  <c r="C63" i="149"/>
  <c r="C63" i="146"/>
  <c r="C63" i="147"/>
  <c r="C63" i="150"/>
  <c r="C63" i="121"/>
  <c r="B67" i="122"/>
  <c r="B66" i="122"/>
  <c r="B66" i="134"/>
  <c r="B67" i="125"/>
  <c r="B66" i="125"/>
  <c r="B67" i="129"/>
  <c r="B66" i="129"/>
  <c r="B67" i="133"/>
  <c r="B66" i="133"/>
  <c r="B67" i="136"/>
  <c r="B66" i="136"/>
  <c r="B67" i="126"/>
  <c r="B66" i="126"/>
  <c r="B67" i="132"/>
  <c r="B66" i="132"/>
  <c r="B67" i="140"/>
  <c r="B66" i="140"/>
  <c r="B67" i="143"/>
  <c r="B66" i="143"/>
  <c r="B67" i="146"/>
  <c r="B66" i="146"/>
  <c r="B67" i="147"/>
  <c r="B66" i="147"/>
  <c r="B67" i="150"/>
  <c r="B66" i="150"/>
  <c r="B67" i="139"/>
  <c r="B66" i="139"/>
  <c r="B66" i="141"/>
  <c r="C15" i="126"/>
  <c r="C15" i="132"/>
  <c r="C15" i="127"/>
  <c r="C15" i="133"/>
  <c r="C15" i="140"/>
  <c r="C15" i="136"/>
  <c r="C15" i="142"/>
  <c r="C15" i="148"/>
  <c r="C15" i="128"/>
  <c r="C15" i="129"/>
  <c r="C15" i="135"/>
  <c r="C15" i="139"/>
  <c r="C15" i="122"/>
  <c r="C15" i="125"/>
  <c r="C15" i="143"/>
  <c r="C15" i="51"/>
  <c r="C15" i="150"/>
  <c r="C15" i="121"/>
  <c r="C15" i="149"/>
  <c r="C15" i="146"/>
  <c r="C15" i="147"/>
  <c r="C15" i="141"/>
  <c r="C23" i="122"/>
  <c r="C23" i="128"/>
  <c r="C23" i="125"/>
  <c r="C23" i="129"/>
  <c r="C23" i="136"/>
  <c r="C23" i="140"/>
  <c r="C23" i="146"/>
  <c r="C23" i="150"/>
  <c r="C23" i="126"/>
  <c r="C23" i="127"/>
  <c r="C23" i="135"/>
  <c r="C23" i="139"/>
  <c r="C23" i="141"/>
  <c r="C23" i="132"/>
  <c r="C23" i="133"/>
  <c r="C23" i="121"/>
  <c r="C23" i="134"/>
  <c r="C23" i="142"/>
  <c r="C23" i="148"/>
  <c r="C23" i="149"/>
  <c r="C23" i="147"/>
  <c r="C23" i="143"/>
  <c r="C23" i="51"/>
  <c r="C31" i="126"/>
  <c r="C31" i="132"/>
  <c r="C31" i="127"/>
  <c r="C31" i="133"/>
  <c r="C31" i="140"/>
  <c r="C31" i="134"/>
  <c r="C31" i="136"/>
  <c r="C31" i="122"/>
  <c r="C31" i="142"/>
  <c r="C31" i="148"/>
  <c r="C31" i="125"/>
  <c r="C31" i="135"/>
  <c r="C31" i="139"/>
  <c r="C31" i="149"/>
  <c r="C31" i="146"/>
  <c r="C31" i="147"/>
  <c r="C31" i="128"/>
  <c r="C31" i="129"/>
  <c r="C31" i="143"/>
  <c r="C31" i="150"/>
  <c r="C31" i="121"/>
  <c r="C31" i="141"/>
  <c r="C31" i="51"/>
  <c r="C39" i="122"/>
  <c r="C39" i="128"/>
  <c r="C39" i="125"/>
  <c r="C39" i="129"/>
  <c r="C39" i="136"/>
  <c r="C39" i="140"/>
  <c r="C39" i="51"/>
  <c r="C39" i="146"/>
  <c r="C39" i="150"/>
  <c r="C39" i="132"/>
  <c r="C39" i="133"/>
  <c r="C39" i="135"/>
  <c r="C39" i="139"/>
  <c r="C39" i="141"/>
  <c r="C39" i="126"/>
  <c r="C39" i="127"/>
  <c r="C39" i="147"/>
  <c r="C39" i="142"/>
  <c r="C39" i="143"/>
  <c r="C39" i="134"/>
  <c r="C39" i="148"/>
  <c r="C39" i="149"/>
  <c r="C47" i="126"/>
  <c r="C47" i="132"/>
  <c r="C47" i="133"/>
  <c r="C47" i="134"/>
  <c r="C47" i="140"/>
  <c r="C47" i="136"/>
  <c r="C47" i="122"/>
  <c r="C47" i="142"/>
  <c r="C47" i="148"/>
  <c r="C47" i="128"/>
  <c r="C47" i="129"/>
  <c r="C47" i="135"/>
  <c r="C47" i="139"/>
  <c r="C47" i="143"/>
  <c r="C47" i="150"/>
  <c r="C47" i="121"/>
  <c r="C47" i="125"/>
  <c r="C47" i="149"/>
  <c r="C47" i="141"/>
  <c r="C47" i="146"/>
  <c r="C47" i="51"/>
  <c r="C47" i="147"/>
  <c r="C55" i="122"/>
  <c r="C55" i="128"/>
  <c r="C55" i="134"/>
  <c r="C55" i="125"/>
  <c r="C55" i="129"/>
  <c r="C55" i="136"/>
  <c r="C55" i="140"/>
  <c r="C55" i="51"/>
  <c r="C55" i="146"/>
  <c r="C55" i="150"/>
  <c r="C55" i="126"/>
  <c r="C55" i="127"/>
  <c r="C55" i="139"/>
  <c r="C55" i="141"/>
  <c r="C55" i="121"/>
  <c r="C55" i="142"/>
  <c r="C55" i="148"/>
  <c r="C55" i="132"/>
  <c r="C55" i="133"/>
  <c r="C55" i="147"/>
  <c r="C55" i="143"/>
  <c r="C67" i="125"/>
  <c r="C67" i="129"/>
  <c r="C67" i="126"/>
  <c r="C67" i="132"/>
  <c r="C67" i="139"/>
  <c r="C67" i="135"/>
  <c r="C67" i="51"/>
  <c r="C67" i="147"/>
  <c r="C67" i="121"/>
  <c r="C67" i="127"/>
  <c r="C67" i="128"/>
  <c r="C67" i="136"/>
  <c r="C67" i="140"/>
  <c r="C67" i="142"/>
  <c r="C67" i="143"/>
  <c r="C67" i="149"/>
  <c r="C67" i="150"/>
  <c r="C67" i="122"/>
  <c r="C67" i="133"/>
  <c r="C67" i="148"/>
  <c r="C67" i="146"/>
  <c r="B71" i="133"/>
  <c r="B70" i="133"/>
  <c r="B71" i="122"/>
  <c r="B70" i="122"/>
  <c r="B71" i="126"/>
  <c r="B70" i="126"/>
  <c r="B71" i="132"/>
  <c r="B70" i="132"/>
  <c r="B71" i="125"/>
  <c r="B70" i="125"/>
  <c r="B71" i="129"/>
  <c r="B70" i="129"/>
  <c r="B71" i="139"/>
  <c r="B70" i="139"/>
  <c r="B71" i="143"/>
  <c r="B70" i="143"/>
  <c r="B71" i="146"/>
  <c r="B70" i="146"/>
  <c r="B71" i="147"/>
  <c r="B70" i="147"/>
  <c r="B71" i="150"/>
  <c r="B70" i="150"/>
  <c r="B71" i="136"/>
  <c r="B70" i="136"/>
  <c r="B71" i="140"/>
  <c r="B70" i="140"/>
  <c r="B75" i="132"/>
  <c r="B74" i="132"/>
  <c r="B75" i="125"/>
  <c r="B74" i="125"/>
  <c r="B75" i="136"/>
  <c r="B74" i="136"/>
  <c r="B75" i="143"/>
  <c r="B74" i="143"/>
  <c r="B75" i="146"/>
  <c r="B74" i="146"/>
  <c r="B75" i="139"/>
  <c r="B74" i="139"/>
  <c r="B79" i="125"/>
  <c r="B78" i="125"/>
  <c r="B79" i="132"/>
  <c r="B78" i="132"/>
  <c r="B79" i="139"/>
  <c r="B78" i="139"/>
  <c r="B79" i="143"/>
  <c r="B78" i="143"/>
  <c r="B79" i="146"/>
  <c r="B78" i="146"/>
  <c r="B79" i="136"/>
  <c r="B78" i="136"/>
  <c r="B82" i="122"/>
  <c r="B83" i="125"/>
  <c r="B82" i="125"/>
  <c r="B82" i="136"/>
  <c r="B83" i="132"/>
  <c r="B82" i="132"/>
  <c r="B82" i="147"/>
  <c r="B82" i="121"/>
  <c r="B87" i="132"/>
  <c r="B86" i="132"/>
  <c r="B87" i="125"/>
  <c r="B86" i="125"/>
  <c r="B87" i="139"/>
  <c r="B86" i="139"/>
  <c r="B87" i="143"/>
  <c r="B86" i="143"/>
  <c r="B87" i="146"/>
  <c r="B86" i="146"/>
  <c r="B87" i="136"/>
  <c r="B86" i="136"/>
  <c r="B94" i="51"/>
  <c r="R220" i="128"/>
  <c r="R193" i="128"/>
  <c r="R226" i="132"/>
  <c r="AD216" i="132"/>
  <c r="R216" i="132"/>
  <c r="R189" i="132"/>
  <c r="R237" i="132"/>
  <c r="Y127" i="146"/>
  <c r="C127" i="146"/>
  <c r="W127" i="146"/>
  <c r="F127" i="146"/>
  <c r="B127" i="146"/>
  <c r="AA127" i="146"/>
  <c r="R127" i="146"/>
  <c r="U127" i="146"/>
  <c r="AC127" i="146"/>
  <c r="AB127" i="146"/>
  <c r="R178" i="146"/>
  <c r="R226" i="146"/>
  <c r="R207" i="146"/>
  <c r="AD207" i="146"/>
  <c r="U125" i="146"/>
  <c r="A125" i="146"/>
  <c r="Q125" i="146"/>
  <c r="AA125" i="146"/>
  <c r="R125" i="146"/>
  <c r="C125" i="146"/>
  <c r="W125" i="146"/>
  <c r="Y125" i="146"/>
  <c r="B125" i="146"/>
  <c r="F125" i="146"/>
  <c r="E114" i="128"/>
  <c r="E115" i="128"/>
  <c r="E115" i="132"/>
  <c r="E114" i="132"/>
  <c r="E115" i="147"/>
  <c r="E114" i="147"/>
  <c r="R208" i="149"/>
  <c r="R191" i="149"/>
  <c r="R193" i="149"/>
  <c r="R225" i="149"/>
  <c r="R241" i="149"/>
  <c r="R218" i="149"/>
  <c r="E115" i="135"/>
  <c r="E114" i="135"/>
  <c r="E115" i="142"/>
  <c r="E114" i="142"/>
  <c r="E114" i="149"/>
  <c r="E115" i="149"/>
  <c r="E115" i="148"/>
  <c r="E114" i="148"/>
  <c r="E114" i="129"/>
  <c r="E115" i="129"/>
  <c r="R210" i="147"/>
  <c r="AD210" i="147"/>
  <c r="R193" i="147"/>
  <c r="R225" i="147"/>
  <c r="R182" i="147"/>
  <c r="R234" i="147"/>
  <c r="R199" i="147"/>
  <c r="AA118" i="147"/>
  <c r="R118" i="147"/>
  <c r="C118" i="147"/>
  <c r="W118" i="147"/>
  <c r="Y118" i="147"/>
  <c r="B118" i="147"/>
  <c r="F118" i="147"/>
  <c r="U118" i="147"/>
  <c r="A118" i="147"/>
  <c r="Q118" i="147"/>
  <c r="R176" i="146"/>
  <c r="R192" i="146"/>
  <c r="AD208" i="146"/>
  <c r="R208" i="146"/>
  <c r="R224" i="146"/>
  <c r="R240" i="146"/>
  <c r="R181" i="146"/>
  <c r="R197" i="146"/>
  <c r="AD213" i="146"/>
  <c r="R213" i="146"/>
  <c r="R229" i="146"/>
  <c r="R204" i="128"/>
  <c r="R177" i="128"/>
  <c r="R225" i="128"/>
  <c r="R194" i="132"/>
  <c r="R200" i="132"/>
  <c r="AD221" i="132"/>
  <c r="R221" i="132"/>
  <c r="R243" i="146"/>
  <c r="AD210" i="146"/>
  <c r="R210" i="146"/>
  <c r="R187" i="146"/>
  <c r="W126" i="146"/>
  <c r="F126" i="146"/>
  <c r="B126" i="146"/>
  <c r="AB126" i="146"/>
  <c r="U126" i="146"/>
  <c r="AC126" i="146"/>
  <c r="AA126" i="146"/>
  <c r="R126" i="146"/>
  <c r="Y126" i="146"/>
  <c r="C126" i="146"/>
  <c r="U121" i="146"/>
  <c r="A121" i="146"/>
  <c r="Q121" i="146"/>
  <c r="AA121" i="146"/>
  <c r="R121" i="146"/>
  <c r="C121" i="146"/>
  <c r="W121" i="146"/>
  <c r="Y121" i="146"/>
  <c r="B121" i="146"/>
  <c r="F121" i="146"/>
  <c r="R192" i="149"/>
  <c r="R240" i="149"/>
  <c r="R175" i="149"/>
  <c r="AD223" i="149"/>
  <c r="R223" i="149"/>
  <c r="R209" i="149"/>
  <c r="R186" i="149"/>
  <c r="R202" i="149"/>
  <c r="R234" i="149"/>
  <c r="R184" i="136"/>
  <c r="R228" i="136"/>
  <c r="R180" i="136"/>
  <c r="R204" i="136"/>
  <c r="R232" i="136"/>
  <c r="R178" i="136"/>
  <c r="R194" i="136"/>
  <c r="R210" i="136"/>
  <c r="R226" i="136"/>
  <c r="R242" i="136"/>
  <c r="R185" i="136"/>
  <c r="R201" i="136"/>
  <c r="R217" i="136"/>
  <c r="R233" i="136"/>
  <c r="U126" i="136"/>
  <c r="AA126" i="136"/>
  <c r="R126" i="136"/>
  <c r="W126" i="136"/>
  <c r="Y126" i="136"/>
  <c r="B126" i="136"/>
  <c r="C126" i="136"/>
  <c r="F126" i="136"/>
  <c r="AA118" i="136"/>
  <c r="R118" i="136"/>
  <c r="C118" i="136"/>
  <c r="U118" i="136"/>
  <c r="A118" i="136"/>
  <c r="Q118" i="136"/>
  <c r="F118" i="136"/>
  <c r="B118" i="136"/>
  <c r="W118" i="136"/>
  <c r="Y118" i="136"/>
  <c r="AA122" i="136"/>
  <c r="R122" i="136"/>
  <c r="C122" i="136"/>
  <c r="U122" i="136"/>
  <c r="A122" i="136"/>
  <c r="Q122" i="136"/>
  <c r="F122" i="136"/>
  <c r="B122" i="136"/>
  <c r="W122" i="136"/>
  <c r="Y122" i="136"/>
  <c r="R175" i="136"/>
  <c r="R191" i="136"/>
  <c r="R207" i="136"/>
  <c r="AD223" i="136"/>
  <c r="R223" i="136"/>
  <c r="R239" i="136"/>
  <c r="R183" i="128"/>
  <c r="R199" i="128"/>
  <c r="R215" i="128"/>
  <c r="R231" i="128"/>
  <c r="C116" i="128"/>
  <c r="W116" i="128"/>
  <c r="Y116" i="128"/>
  <c r="F116" i="128"/>
  <c r="B116" i="128"/>
  <c r="AA116" i="128"/>
  <c r="U116" i="128"/>
  <c r="A116" i="128"/>
  <c r="Q116" i="128"/>
  <c r="R116" i="128"/>
  <c r="R174" i="128"/>
  <c r="R190" i="128"/>
  <c r="R206" i="128"/>
  <c r="AD222" i="128"/>
  <c r="R222" i="128"/>
  <c r="R238" i="128"/>
  <c r="U120" i="128"/>
  <c r="A120" i="128"/>
  <c r="Q120" i="128"/>
  <c r="AA120" i="128"/>
  <c r="R120" i="128"/>
  <c r="W120" i="128"/>
  <c r="Y120" i="128"/>
  <c r="B120" i="128"/>
  <c r="F120" i="128"/>
  <c r="C120" i="128"/>
  <c r="U124" i="128"/>
  <c r="A124" i="128"/>
  <c r="Q124" i="128"/>
  <c r="AA124" i="128"/>
  <c r="R124" i="128"/>
  <c r="W124" i="128"/>
  <c r="Y124" i="128"/>
  <c r="B124" i="128"/>
  <c r="F124" i="128"/>
  <c r="C124" i="128"/>
  <c r="R181" i="140"/>
  <c r="R197" i="140"/>
  <c r="R213" i="140"/>
  <c r="AD213" i="140"/>
  <c r="R229" i="140"/>
  <c r="AA116" i="140"/>
  <c r="R116" i="140"/>
  <c r="C116" i="140"/>
  <c r="U116" i="140"/>
  <c r="A116" i="140"/>
  <c r="Q116" i="140"/>
  <c r="F116" i="140"/>
  <c r="W116" i="140"/>
  <c r="Y116" i="140"/>
  <c r="B116" i="140"/>
  <c r="R174" i="140"/>
  <c r="R190" i="140"/>
  <c r="AD206" i="140"/>
  <c r="R206" i="140"/>
  <c r="AD222" i="140"/>
  <c r="R222" i="140"/>
  <c r="R238" i="140"/>
  <c r="R184" i="132"/>
  <c r="C120" i="132"/>
  <c r="W120" i="132"/>
  <c r="Y120" i="132"/>
  <c r="F120" i="132"/>
  <c r="B120" i="132"/>
  <c r="AA120" i="132"/>
  <c r="U120" i="132"/>
  <c r="A120" i="132"/>
  <c r="Q120" i="132"/>
  <c r="R120" i="132"/>
  <c r="C124" i="132"/>
  <c r="W124" i="132"/>
  <c r="Y124" i="132"/>
  <c r="F124" i="132"/>
  <c r="B124" i="132"/>
  <c r="AA124" i="132"/>
  <c r="U124" i="132"/>
  <c r="A124" i="132"/>
  <c r="Q124" i="132"/>
  <c r="R124" i="132"/>
  <c r="R174" i="132"/>
  <c r="AB127" i="132"/>
  <c r="U127" i="132"/>
  <c r="AC127" i="132"/>
  <c r="AA127" i="132"/>
  <c r="R127" i="132"/>
  <c r="Y127" i="132"/>
  <c r="C127" i="132"/>
  <c r="W127" i="132"/>
  <c r="B127" i="132"/>
  <c r="F127" i="132"/>
  <c r="R195" i="132"/>
  <c r="R211" i="132"/>
  <c r="AD211" i="132"/>
  <c r="R227" i="132"/>
  <c r="R243" i="132"/>
  <c r="R188" i="128"/>
  <c r="R236" i="128"/>
  <c r="R209" i="128"/>
  <c r="R241" i="128"/>
  <c r="AD210" i="132"/>
  <c r="R210" i="132"/>
  <c r="R242" i="132"/>
  <c r="R232" i="132"/>
  <c r="AD205" i="132"/>
  <c r="R205" i="132"/>
  <c r="R195" i="146"/>
  <c r="R194" i="146"/>
  <c r="R242" i="146"/>
  <c r="R227" i="146"/>
  <c r="E115" i="136"/>
  <c r="E114" i="136"/>
  <c r="R176" i="149"/>
  <c r="R224" i="149"/>
  <c r="R207" i="149"/>
  <c r="R239" i="149"/>
  <c r="R177" i="149"/>
  <c r="R177" i="147"/>
  <c r="AD209" i="147"/>
  <c r="R209" i="147"/>
  <c r="R241" i="147"/>
  <c r="R206" i="147"/>
  <c r="AD206" i="147"/>
  <c r="R183" i="147"/>
  <c r="AD215" i="147"/>
  <c r="R215" i="147"/>
  <c r="R231" i="147"/>
  <c r="AA122" i="147"/>
  <c r="R122" i="147"/>
  <c r="C122" i="147"/>
  <c r="W122" i="147"/>
  <c r="Y122" i="147"/>
  <c r="B122" i="147"/>
  <c r="U122" i="147"/>
  <c r="A122" i="147"/>
  <c r="Q122" i="147"/>
  <c r="F122" i="147"/>
  <c r="R180" i="147"/>
  <c r="R196" i="147"/>
  <c r="AD212" i="147"/>
  <c r="R212" i="147"/>
  <c r="R228" i="147"/>
  <c r="W119" i="149"/>
  <c r="Y119" i="149"/>
  <c r="F119" i="149"/>
  <c r="B119" i="149"/>
  <c r="U119" i="149"/>
  <c r="A119" i="149"/>
  <c r="Q119" i="149"/>
  <c r="C119" i="149"/>
  <c r="R119" i="149"/>
  <c r="AA119" i="149"/>
  <c r="W120" i="149"/>
  <c r="Y120" i="149"/>
  <c r="F120" i="149"/>
  <c r="B120" i="149"/>
  <c r="U120" i="149"/>
  <c r="A120" i="149"/>
  <c r="Q120" i="149"/>
  <c r="C120" i="149"/>
  <c r="R120" i="149"/>
  <c r="AA120" i="149"/>
  <c r="W121" i="149"/>
  <c r="Y121" i="149"/>
  <c r="F121" i="149"/>
  <c r="B121" i="149"/>
  <c r="U121" i="149"/>
  <c r="A121" i="149"/>
  <c r="Q121" i="149"/>
  <c r="C121" i="149"/>
  <c r="R121" i="149"/>
  <c r="AA121" i="149"/>
  <c r="R203" i="140"/>
  <c r="R175" i="140"/>
  <c r="R239" i="140"/>
  <c r="AD211" i="140"/>
  <c r="R211" i="140"/>
  <c r="R199" i="140"/>
  <c r="R188" i="140"/>
  <c r="R204" i="140"/>
  <c r="AD204" i="140"/>
  <c r="R220" i="140"/>
  <c r="AD220" i="140"/>
  <c r="R236" i="140"/>
  <c r="W121" i="140"/>
  <c r="Y121" i="140"/>
  <c r="F121" i="140"/>
  <c r="B121" i="140"/>
  <c r="U121" i="140"/>
  <c r="A121" i="140"/>
  <c r="Q121" i="140"/>
  <c r="AA121" i="140"/>
  <c r="C121" i="140"/>
  <c r="R121" i="140"/>
  <c r="W125" i="140"/>
  <c r="Y125" i="140"/>
  <c r="F125" i="140"/>
  <c r="B125" i="140"/>
  <c r="U125" i="140"/>
  <c r="A125" i="140"/>
  <c r="Q125" i="140"/>
  <c r="AA125" i="140"/>
  <c r="C125" i="140"/>
  <c r="R125" i="140"/>
  <c r="W126" i="141"/>
  <c r="F126" i="141"/>
  <c r="B126" i="141"/>
  <c r="AA126" i="141"/>
  <c r="Y126" i="141"/>
  <c r="R126" i="141"/>
  <c r="AB126" i="141"/>
  <c r="C126" i="141"/>
  <c r="U126" i="141"/>
  <c r="AC126" i="141"/>
  <c r="R203" i="141"/>
  <c r="R243" i="141"/>
  <c r="R179" i="141"/>
  <c r="R207" i="141"/>
  <c r="R235" i="141"/>
  <c r="R178" i="141"/>
  <c r="R186" i="141"/>
  <c r="R194" i="141"/>
  <c r="R202" i="141"/>
  <c r="R210" i="141"/>
  <c r="AD218" i="141"/>
  <c r="R218" i="141"/>
  <c r="R226" i="141"/>
  <c r="R234" i="141"/>
  <c r="R242" i="141"/>
  <c r="C116" i="141"/>
  <c r="W116" i="141"/>
  <c r="Y116" i="141"/>
  <c r="U116" i="141"/>
  <c r="R116" i="141"/>
  <c r="F116" i="141"/>
  <c r="B116" i="141"/>
  <c r="A116" i="141"/>
  <c r="Q116" i="141"/>
  <c r="AA116" i="141"/>
  <c r="U120" i="141"/>
  <c r="A120" i="141"/>
  <c r="Q120" i="141"/>
  <c r="F120" i="141"/>
  <c r="W120" i="141"/>
  <c r="Y120" i="141"/>
  <c r="R120" i="141"/>
  <c r="C120" i="141"/>
  <c r="AA120" i="141"/>
  <c r="B120" i="141"/>
  <c r="U124" i="141"/>
  <c r="A124" i="141"/>
  <c r="Q124" i="141"/>
  <c r="F124" i="141"/>
  <c r="W124" i="141"/>
  <c r="Y124" i="141"/>
  <c r="R124" i="141"/>
  <c r="C124" i="141"/>
  <c r="AA124" i="141"/>
  <c r="B124" i="141"/>
  <c r="R189" i="141"/>
  <c r="R205" i="141"/>
  <c r="AD221" i="141"/>
  <c r="R221" i="141"/>
  <c r="R237" i="141"/>
  <c r="R180" i="133"/>
  <c r="R196" i="133"/>
  <c r="R212" i="133"/>
  <c r="AD212" i="133"/>
  <c r="R228" i="133"/>
  <c r="R187" i="133"/>
  <c r="R203" i="133"/>
  <c r="AD219" i="133"/>
  <c r="R219" i="133"/>
  <c r="R235" i="133"/>
  <c r="W119" i="133"/>
  <c r="Y119" i="133"/>
  <c r="F119" i="133"/>
  <c r="B119" i="133"/>
  <c r="U119" i="133"/>
  <c r="A119" i="133"/>
  <c r="Q119" i="133"/>
  <c r="AA119" i="133"/>
  <c r="C119" i="133"/>
  <c r="R119" i="133"/>
  <c r="W123" i="133"/>
  <c r="Y123" i="133"/>
  <c r="F123" i="133"/>
  <c r="B123" i="133"/>
  <c r="U123" i="133"/>
  <c r="A123" i="133"/>
  <c r="Q123" i="133"/>
  <c r="AA123" i="133"/>
  <c r="C123" i="133"/>
  <c r="R123" i="133"/>
  <c r="R185" i="133"/>
  <c r="R201" i="133"/>
  <c r="AD217" i="133"/>
  <c r="R217" i="133"/>
  <c r="R233" i="133"/>
  <c r="AA127" i="133"/>
  <c r="R127" i="133"/>
  <c r="Y127" i="133"/>
  <c r="C127" i="133"/>
  <c r="W127" i="133"/>
  <c r="U127" i="133"/>
  <c r="AC127" i="133"/>
  <c r="B127" i="133"/>
  <c r="AB127" i="133"/>
  <c r="F127" i="133"/>
  <c r="R178" i="133"/>
  <c r="R194" i="133"/>
  <c r="AD210" i="133"/>
  <c r="R210" i="133"/>
  <c r="R226" i="133"/>
  <c r="R242" i="133"/>
  <c r="AD212" i="139"/>
  <c r="R212" i="139"/>
  <c r="R176" i="139"/>
  <c r="R192" i="139"/>
  <c r="AD220" i="139"/>
  <c r="R220" i="139"/>
  <c r="R240" i="139"/>
  <c r="C121" i="139"/>
  <c r="W121" i="139"/>
  <c r="Y121" i="139"/>
  <c r="F121" i="139"/>
  <c r="B121" i="139"/>
  <c r="AA121" i="139"/>
  <c r="U121" i="139"/>
  <c r="A121" i="139"/>
  <c r="Q121" i="139"/>
  <c r="R121" i="139"/>
  <c r="C125" i="139"/>
  <c r="W125" i="139"/>
  <c r="Y125" i="139"/>
  <c r="F125" i="139"/>
  <c r="B125" i="139"/>
  <c r="AA125" i="139"/>
  <c r="U125" i="139"/>
  <c r="A125" i="139"/>
  <c r="Q125" i="139"/>
  <c r="R125" i="139"/>
  <c r="R181" i="139"/>
  <c r="R197" i="139"/>
  <c r="R213" i="139"/>
  <c r="AD213" i="139"/>
  <c r="R229" i="139"/>
  <c r="U116" i="139"/>
  <c r="A116" i="139"/>
  <c r="Q116" i="139"/>
  <c r="AA116" i="139"/>
  <c r="R116" i="139"/>
  <c r="F116" i="139"/>
  <c r="C116" i="139"/>
  <c r="W116" i="139"/>
  <c r="Y116" i="139"/>
  <c r="B116" i="139"/>
  <c r="R174" i="139"/>
  <c r="R190" i="139"/>
  <c r="AD206" i="139"/>
  <c r="R206" i="139"/>
  <c r="AD222" i="139"/>
  <c r="R222" i="139"/>
  <c r="R238" i="139"/>
  <c r="R183" i="139"/>
  <c r="R199" i="139"/>
  <c r="AD215" i="139"/>
  <c r="R215" i="139"/>
  <c r="R231" i="139"/>
  <c r="R201" i="148"/>
  <c r="R233" i="148"/>
  <c r="C118" i="148"/>
  <c r="W118" i="148"/>
  <c r="Y118" i="148"/>
  <c r="F118" i="148"/>
  <c r="B118" i="148"/>
  <c r="U118" i="148"/>
  <c r="A118" i="148"/>
  <c r="Q118" i="148"/>
  <c r="R118" i="148"/>
  <c r="AA118" i="148"/>
  <c r="R197" i="148"/>
  <c r="R229" i="148"/>
  <c r="C123" i="148"/>
  <c r="W123" i="148"/>
  <c r="Y123" i="148"/>
  <c r="F123" i="148"/>
  <c r="B123" i="148"/>
  <c r="U123" i="148"/>
  <c r="A123" i="148"/>
  <c r="Q123" i="148"/>
  <c r="R123" i="148"/>
  <c r="AA123" i="148"/>
  <c r="R192" i="148"/>
  <c r="R180" i="148"/>
  <c r="R208" i="148"/>
  <c r="R236" i="148"/>
  <c r="E131" i="148"/>
  <c r="R182" i="148"/>
  <c r="R198" i="148"/>
  <c r="R214" i="148"/>
  <c r="R230" i="148"/>
  <c r="AA117" i="148"/>
  <c r="R117" i="148"/>
  <c r="C117" i="148"/>
  <c r="F117" i="148"/>
  <c r="W117" i="148"/>
  <c r="Y117" i="148"/>
  <c r="B117" i="148"/>
  <c r="A117" i="148"/>
  <c r="Q117" i="148"/>
  <c r="U117" i="148"/>
  <c r="R175" i="148"/>
  <c r="R191" i="148"/>
  <c r="R207" i="148"/>
  <c r="AD223" i="148"/>
  <c r="R223" i="148"/>
  <c r="R239" i="148"/>
  <c r="C123" i="142"/>
  <c r="W123" i="142"/>
  <c r="Y123" i="142"/>
  <c r="F123" i="142"/>
  <c r="B123" i="142"/>
  <c r="U123" i="142"/>
  <c r="A123" i="142"/>
  <c r="Q123" i="142"/>
  <c r="R123" i="142"/>
  <c r="AA123" i="142"/>
  <c r="R177" i="142"/>
  <c r="R209" i="142"/>
  <c r="R241" i="142"/>
  <c r="C120" i="142"/>
  <c r="W120" i="142"/>
  <c r="Y120" i="142"/>
  <c r="F120" i="142"/>
  <c r="B120" i="142"/>
  <c r="U120" i="142"/>
  <c r="A120" i="142"/>
  <c r="Q120" i="142"/>
  <c r="R120" i="142"/>
  <c r="AA120" i="142"/>
  <c r="R205" i="142"/>
  <c r="R237" i="142"/>
  <c r="R208" i="142"/>
  <c r="R240" i="142"/>
  <c r="R196" i="142"/>
  <c r="R228" i="142"/>
  <c r="R186" i="142"/>
  <c r="R202" i="142"/>
  <c r="R218" i="142"/>
  <c r="R234" i="142"/>
  <c r="AA126" i="142"/>
  <c r="R126" i="142"/>
  <c r="C126" i="142"/>
  <c r="U126" i="142"/>
  <c r="B126" i="142"/>
  <c r="F126" i="142"/>
  <c r="W126" i="142"/>
  <c r="Y126" i="142"/>
  <c r="R179" i="142"/>
  <c r="R195" i="142"/>
  <c r="R211" i="142"/>
  <c r="R227" i="142"/>
  <c r="R243" i="142"/>
  <c r="W125" i="129"/>
  <c r="Y125" i="129"/>
  <c r="F125" i="129"/>
  <c r="B125" i="129"/>
  <c r="U125" i="129"/>
  <c r="A125" i="129"/>
  <c r="Q125" i="129"/>
  <c r="C125" i="129"/>
  <c r="R125" i="129"/>
  <c r="AA125" i="129"/>
  <c r="W124" i="129"/>
  <c r="Y124" i="129"/>
  <c r="F124" i="129"/>
  <c r="B124" i="129"/>
  <c r="U124" i="129"/>
  <c r="A124" i="129"/>
  <c r="Q124" i="129"/>
  <c r="C124" i="129"/>
  <c r="R124" i="129"/>
  <c r="AA124" i="129"/>
  <c r="R188" i="129"/>
  <c r="R204" i="129"/>
  <c r="R220" i="129"/>
  <c r="AD220" i="129"/>
  <c r="R236" i="129"/>
  <c r="R187" i="129"/>
  <c r="R203" i="129"/>
  <c r="AD219" i="129"/>
  <c r="R219" i="129"/>
  <c r="R235" i="129"/>
  <c r="R189" i="129"/>
  <c r="R205" i="129"/>
  <c r="AD221" i="129"/>
  <c r="R221" i="129"/>
  <c r="R237" i="129"/>
  <c r="E131" i="129"/>
  <c r="R182" i="129"/>
  <c r="R198" i="129"/>
  <c r="R214" i="129"/>
  <c r="R230" i="129"/>
  <c r="R175" i="134"/>
  <c r="R191" i="134"/>
  <c r="R207" i="134"/>
  <c r="R223" i="134"/>
  <c r="AD223" i="134"/>
  <c r="R239" i="134"/>
  <c r="E131" i="134"/>
  <c r="R182" i="134"/>
  <c r="R198" i="134"/>
  <c r="R214" i="134"/>
  <c r="R230" i="134"/>
  <c r="W126" i="134"/>
  <c r="Y126" i="134"/>
  <c r="F126" i="134"/>
  <c r="B126" i="134"/>
  <c r="U126" i="134"/>
  <c r="AA126" i="134"/>
  <c r="C126" i="134"/>
  <c r="R126" i="134"/>
  <c r="U121" i="134"/>
  <c r="A121" i="134"/>
  <c r="Q121" i="134"/>
  <c r="AA121" i="134"/>
  <c r="R121" i="134"/>
  <c r="C121" i="134"/>
  <c r="W121" i="134"/>
  <c r="Y121" i="134"/>
  <c r="B121" i="134"/>
  <c r="F121" i="134"/>
  <c r="AB125" i="134"/>
  <c r="U125" i="134"/>
  <c r="AC125" i="134"/>
  <c r="A125" i="134"/>
  <c r="Q125" i="134"/>
  <c r="AA125" i="134"/>
  <c r="R125" i="134"/>
  <c r="Y125" i="134"/>
  <c r="C125" i="134"/>
  <c r="W125" i="134"/>
  <c r="B125" i="134"/>
  <c r="F125" i="134"/>
  <c r="R176" i="134"/>
  <c r="R192" i="134"/>
  <c r="R208" i="134"/>
  <c r="R224" i="134"/>
  <c r="R240" i="134"/>
  <c r="R181" i="134"/>
  <c r="R197" i="134"/>
  <c r="R213" i="134"/>
  <c r="R229" i="134"/>
  <c r="W119" i="143"/>
  <c r="Y119" i="143"/>
  <c r="F119" i="143"/>
  <c r="B119" i="143"/>
  <c r="U119" i="143"/>
  <c r="A119" i="143"/>
  <c r="Q119" i="143"/>
  <c r="C119" i="143"/>
  <c r="R119" i="143"/>
  <c r="AA119" i="143"/>
  <c r="W120" i="143"/>
  <c r="Y120" i="143"/>
  <c r="F120" i="143"/>
  <c r="B120" i="143"/>
  <c r="U120" i="143"/>
  <c r="A120" i="143"/>
  <c r="Q120" i="143"/>
  <c r="C120" i="143"/>
  <c r="R120" i="143"/>
  <c r="AA120" i="143"/>
  <c r="R184" i="143"/>
  <c r="R200" i="143"/>
  <c r="R216" i="143"/>
  <c r="R232" i="143"/>
  <c r="R175" i="143"/>
  <c r="R191" i="143"/>
  <c r="R207" i="143"/>
  <c r="AD223" i="143"/>
  <c r="R223" i="143"/>
  <c r="R239" i="143"/>
  <c r="R177" i="143"/>
  <c r="R193" i="143"/>
  <c r="R209" i="143"/>
  <c r="R225" i="143"/>
  <c r="R241" i="143"/>
  <c r="R186" i="143"/>
  <c r="R202" i="143"/>
  <c r="R218" i="143"/>
  <c r="R234" i="143"/>
  <c r="R238" i="135"/>
  <c r="R178" i="135"/>
  <c r="R210" i="135"/>
  <c r="R242" i="135"/>
  <c r="R206" i="135"/>
  <c r="R181" i="135"/>
  <c r="R197" i="135"/>
  <c r="R213" i="135"/>
  <c r="R229" i="135"/>
  <c r="W116" i="135"/>
  <c r="Y116" i="135"/>
  <c r="F116" i="135"/>
  <c r="B116" i="135"/>
  <c r="U116" i="135"/>
  <c r="A116" i="135"/>
  <c r="Q116" i="135"/>
  <c r="AA116" i="135"/>
  <c r="C116" i="135"/>
  <c r="R116" i="135"/>
  <c r="U117" i="135"/>
  <c r="A117" i="135"/>
  <c r="Q117" i="135"/>
  <c r="AA117" i="135"/>
  <c r="R117" i="135"/>
  <c r="F117" i="135"/>
  <c r="W117" i="135"/>
  <c r="Y117" i="135"/>
  <c r="C117" i="135"/>
  <c r="B117" i="135"/>
  <c r="R175" i="135"/>
  <c r="R191" i="135"/>
  <c r="R207" i="135"/>
  <c r="R223" i="135"/>
  <c r="R239" i="135"/>
  <c r="AA120" i="135"/>
  <c r="R120" i="135"/>
  <c r="C120" i="135"/>
  <c r="W120" i="135"/>
  <c r="Y120" i="135"/>
  <c r="B120" i="135"/>
  <c r="U120" i="135"/>
  <c r="A120" i="135"/>
  <c r="Q120" i="135"/>
  <c r="F120" i="135"/>
  <c r="AA124" i="135"/>
  <c r="R124" i="135"/>
  <c r="C124" i="135"/>
  <c r="W124" i="135"/>
  <c r="Y124" i="135"/>
  <c r="B124" i="135"/>
  <c r="U124" i="135"/>
  <c r="A124" i="135"/>
  <c r="Q124" i="135"/>
  <c r="F124" i="135"/>
  <c r="R188" i="135"/>
  <c r="R204" i="135"/>
  <c r="R220" i="135"/>
  <c r="R236" i="135"/>
  <c r="E131" i="147"/>
  <c r="R214" i="147"/>
  <c r="AD214" i="147"/>
  <c r="R197" i="147"/>
  <c r="R218" i="147"/>
  <c r="AD218" i="147"/>
  <c r="R242" i="147"/>
  <c r="R187" i="147"/>
  <c r="AD219" i="147"/>
  <c r="R219" i="147"/>
  <c r="R235" i="147"/>
  <c r="AA119" i="147"/>
  <c r="R119" i="147"/>
  <c r="C119" i="147"/>
  <c r="W119" i="147"/>
  <c r="Y119" i="147"/>
  <c r="B119" i="147"/>
  <c r="F119" i="147"/>
  <c r="U119" i="147"/>
  <c r="A119" i="147"/>
  <c r="Q119" i="147"/>
  <c r="R200" i="147"/>
  <c r="W122" i="149"/>
  <c r="Y122" i="149"/>
  <c r="F122" i="149"/>
  <c r="B122" i="149"/>
  <c r="U122" i="149"/>
  <c r="A122" i="149"/>
  <c r="Q122" i="149"/>
  <c r="C122" i="149"/>
  <c r="R122" i="149"/>
  <c r="AA122" i="149"/>
  <c r="R180" i="149"/>
  <c r="R212" i="149"/>
  <c r="R228" i="149"/>
  <c r="C117" i="149"/>
  <c r="W117" i="149"/>
  <c r="Y117" i="149"/>
  <c r="F117" i="149"/>
  <c r="B117" i="149"/>
  <c r="R117" i="149"/>
  <c r="AA117" i="149"/>
  <c r="A117" i="149"/>
  <c r="Q117" i="149"/>
  <c r="U117" i="149"/>
  <c r="Y126" i="149"/>
  <c r="C126" i="149"/>
  <c r="W126" i="149"/>
  <c r="F126" i="149"/>
  <c r="B126" i="149"/>
  <c r="U126" i="149"/>
  <c r="AC126" i="149"/>
  <c r="R126" i="149"/>
  <c r="AB126" i="149"/>
  <c r="AA126" i="149"/>
  <c r="R195" i="149"/>
  <c r="R227" i="149"/>
  <c r="R243" i="149"/>
  <c r="R197" i="149"/>
  <c r="R174" i="149"/>
  <c r="R206" i="149"/>
  <c r="R196" i="136"/>
  <c r="R212" i="136"/>
  <c r="R236" i="136"/>
  <c r="R182" i="136"/>
  <c r="R214" i="136"/>
  <c r="R230" i="136"/>
  <c r="R205" i="136"/>
  <c r="R237" i="136"/>
  <c r="AA119" i="136"/>
  <c r="R119" i="136"/>
  <c r="C119" i="136"/>
  <c r="U119" i="136"/>
  <c r="A119" i="136"/>
  <c r="Q119" i="136"/>
  <c r="F119" i="136"/>
  <c r="B119" i="136"/>
  <c r="W119" i="136"/>
  <c r="Y119" i="136"/>
  <c r="R195" i="136"/>
  <c r="R227" i="136"/>
  <c r="W126" i="128"/>
  <c r="Y126" i="128"/>
  <c r="F126" i="128"/>
  <c r="B126" i="128"/>
  <c r="U126" i="128"/>
  <c r="C126" i="128"/>
  <c r="R126" i="128"/>
  <c r="AA126" i="128"/>
  <c r="W117" i="128"/>
  <c r="Y117" i="128"/>
  <c r="F117" i="128"/>
  <c r="B117" i="128"/>
  <c r="U117" i="128"/>
  <c r="A117" i="128"/>
  <c r="Q117" i="128"/>
  <c r="AA117" i="128"/>
  <c r="R117" i="128"/>
  <c r="C117" i="128"/>
  <c r="R203" i="128"/>
  <c r="R235" i="128"/>
  <c r="C127" i="128"/>
  <c r="W127" i="128"/>
  <c r="Y127" i="128"/>
  <c r="F127" i="128"/>
  <c r="B127" i="128"/>
  <c r="U127" i="128"/>
  <c r="R127" i="128"/>
  <c r="AA127" i="128"/>
  <c r="R194" i="128"/>
  <c r="R226" i="128"/>
  <c r="U121" i="128"/>
  <c r="A121" i="128"/>
  <c r="Q121" i="128"/>
  <c r="AA121" i="128"/>
  <c r="R121" i="128"/>
  <c r="W121" i="128"/>
  <c r="Y121" i="128"/>
  <c r="B121" i="128"/>
  <c r="F121" i="128"/>
  <c r="C121" i="128"/>
  <c r="AB125" i="128"/>
  <c r="U125" i="128"/>
  <c r="AC125" i="128"/>
  <c r="A125" i="128"/>
  <c r="Q125" i="128"/>
  <c r="AA125" i="128"/>
  <c r="R125" i="128"/>
  <c r="W125" i="128"/>
  <c r="B125" i="128"/>
  <c r="F125" i="128"/>
  <c r="C125" i="128"/>
  <c r="Y125" i="128"/>
  <c r="R192" i="128"/>
  <c r="R224" i="128"/>
  <c r="R197" i="128"/>
  <c r="AD219" i="140"/>
  <c r="R219" i="140"/>
  <c r="AD215" i="140"/>
  <c r="R215" i="140"/>
  <c r="R192" i="140"/>
  <c r="R224" i="140"/>
  <c r="W118" i="140"/>
  <c r="Y118" i="140"/>
  <c r="F118" i="140"/>
  <c r="B118" i="140"/>
  <c r="U118" i="140"/>
  <c r="A118" i="140"/>
  <c r="Q118" i="140"/>
  <c r="AA118" i="140"/>
  <c r="C118" i="140"/>
  <c r="R118" i="140"/>
  <c r="W122" i="140"/>
  <c r="Y122" i="140"/>
  <c r="F122" i="140"/>
  <c r="B122" i="140"/>
  <c r="U122" i="140"/>
  <c r="A122" i="140"/>
  <c r="Q122" i="140"/>
  <c r="AA122" i="140"/>
  <c r="C122" i="140"/>
  <c r="R122" i="140"/>
  <c r="R201" i="140"/>
  <c r="R233" i="140"/>
  <c r="AA127" i="140"/>
  <c r="R127" i="140"/>
  <c r="Y127" i="140"/>
  <c r="C127" i="140"/>
  <c r="AB127" i="140"/>
  <c r="F127" i="140"/>
  <c r="W127" i="140"/>
  <c r="U127" i="140"/>
  <c r="AC127" i="140"/>
  <c r="B127" i="140"/>
  <c r="R194" i="140"/>
  <c r="R226" i="140"/>
  <c r="R175" i="132"/>
  <c r="C121" i="132"/>
  <c r="W121" i="132"/>
  <c r="Y121" i="132"/>
  <c r="F121" i="132"/>
  <c r="B121" i="132"/>
  <c r="AA121" i="132"/>
  <c r="U121" i="132"/>
  <c r="A121" i="132"/>
  <c r="Q121" i="132"/>
  <c r="R121" i="132"/>
  <c r="R199" i="132"/>
  <c r="R231" i="132"/>
  <c r="AD214" i="132"/>
  <c r="R214" i="132"/>
  <c r="R188" i="132"/>
  <c r="AD220" i="132"/>
  <c r="R220" i="132"/>
  <c r="R177" i="132"/>
  <c r="AD209" i="132"/>
  <c r="R209" i="132"/>
  <c r="R241" i="132"/>
  <c r="R182" i="146"/>
  <c r="AD214" i="146"/>
  <c r="R214" i="146"/>
  <c r="R230" i="146"/>
  <c r="R191" i="146"/>
  <c r="R231" i="146"/>
  <c r="U118" i="146"/>
  <c r="A118" i="146"/>
  <c r="Q118" i="146"/>
  <c r="AA118" i="146"/>
  <c r="R118" i="146"/>
  <c r="C118" i="146"/>
  <c r="W118" i="146"/>
  <c r="Y118" i="146"/>
  <c r="B118" i="146"/>
  <c r="F118" i="146"/>
  <c r="U122" i="146"/>
  <c r="A122" i="146"/>
  <c r="Q122" i="146"/>
  <c r="AA122" i="146"/>
  <c r="R122" i="146"/>
  <c r="C122" i="146"/>
  <c r="W122" i="146"/>
  <c r="Y122" i="146"/>
  <c r="B122" i="146"/>
  <c r="F122" i="146"/>
  <c r="R196" i="146"/>
  <c r="R228" i="146"/>
  <c r="AD201" i="146"/>
  <c r="R201" i="146"/>
  <c r="R211" i="141"/>
  <c r="R187" i="141"/>
  <c r="R188" i="141"/>
  <c r="R204" i="141"/>
  <c r="AD220" i="141"/>
  <c r="R220" i="141"/>
  <c r="U121" i="141"/>
  <c r="A121" i="141"/>
  <c r="Q121" i="141"/>
  <c r="F121" i="141"/>
  <c r="W121" i="141"/>
  <c r="Y121" i="141"/>
  <c r="C121" i="141"/>
  <c r="R121" i="141"/>
  <c r="AA121" i="141"/>
  <c r="B121" i="141"/>
  <c r="R177" i="141"/>
  <c r="R209" i="141"/>
  <c r="R241" i="141"/>
  <c r="R200" i="133"/>
  <c r="R191" i="133"/>
  <c r="AD223" i="133"/>
  <c r="R223" i="133"/>
  <c r="W120" i="133"/>
  <c r="Y120" i="133"/>
  <c r="F120" i="133"/>
  <c r="B120" i="133"/>
  <c r="U120" i="133"/>
  <c r="A120" i="133"/>
  <c r="Q120" i="133"/>
  <c r="AA120" i="133"/>
  <c r="C120" i="133"/>
  <c r="R120" i="133"/>
  <c r="W124" i="133"/>
  <c r="Y124" i="133"/>
  <c r="F124" i="133"/>
  <c r="B124" i="133"/>
  <c r="U124" i="133"/>
  <c r="A124" i="133"/>
  <c r="Q124" i="133"/>
  <c r="AA124" i="133"/>
  <c r="C124" i="133"/>
  <c r="R124" i="133"/>
  <c r="R205" i="133"/>
  <c r="AD214" i="133"/>
  <c r="R214" i="133"/>
  <c r="R230" i="133"/>
  <c r="R196" i="139"/>
  <c r="C118" i="139"/>
  <c r="W118" i="139"/>
  <c r="Y118" i="139"/>
  <c r="F118" i="139"/>
  <c r="B118" i="139"/>
  <c r="AA118" i="139"/>
  <c r="U118" i="139"/>
  <c r="A118" i="139"/>
  <c r="Q118" i="139"/>
  <c r="R118" i="139"/>
  <c r="R201" i="139"/>
  <c r="AD201" i="139"/>
  <c r="R233" i="139"/>
  <c r="R178" i="139"/>
  <c r="AD210" i="139"/>
  <c r="R210" i="139"/>
  <c r="R242" i="139"/>
  <c r="AD203" i="139"/>
  <c r="R203" i="139"/>
  <c r="R235" i="139"/>
  <c r="R209" i="148"/>
  <c r="R237" i="148"/>
  <c r="Y125" i="148"/>
  <c r="C125" i="148"/>
  <c r="W125" i="148"/>
  <c r="F125" i="148"/>
  <c r="B125" i="148"/>
  <c r="U125" i="148"/>
  <c r="AA125" i="148"/>
  <c r="AC125" i="148"/>
  <c r="A125" i="148"/>
  <c r="Q125" i="148"/>
  <c r="AB125" i="148"/>
  <c r="R125" i="148"/>
  <c r="R212" i="148"/>
  <c r="R196" i="148"/>
  <c r="R240" i="148"/>
  <c r="R202" i="148"/>
  <c r="R179" i="148"/>
  <c r="R211" i="148"/>
  <c r="R185" i="142"/>
  <c r="R181" i="142"/>
  <c r="C125" i="142"/>
  <c r="W125" i="142"/>
  <c r="Y125" i="142"/>
  <c r="F125" i="142"/>
  <c r="B125" i="142"/>
  <c r="U125" i="142"/>
  <c r="A125" i="142"/>
  <c r="Q125" i="142"/>
  <c r="R125" i="142"/>
  <c r="AA125" i="142"/>
  <c r="R220" i="142"/>
  <c r="R184" i="142"/>
  <c r="R174" i="142"/>
  <c r="R206" i="142"/>
  <c r="R183" i="142"/>
  <c r="R215" i="142"/>
  <c r="R231" i="142"/>
  <c r="W119" i="129"/>
  <c r="Y119" i="129"/>
  <c r="F119" i="129"/>
  <c r="B119" i="129"/>
  <c r="U119" i="129"/>
  <c r="A119" i="129"/>
  <c r="Q119" i="129"/>
  <c r="C119" i="129"/>
  <c r="R119" i="129"/>
  <c r="AA119" i="129"/>
  <c r="R176" i="129"/>
  <c r="R208" i="129"/>
  <c r="R240" i="129"/>
  <c r="R175" i="129"/>
  <c r="R207" i="129"/>
  <c r="R177" i="129"/>
  <c r="R209" i="129"/>
  <c r="R186" i="129"/>
  <c r="R218" i="129"/>
  <c r="R195" i="134"/>
  <c r="R227" i="134"/>
  <c r="R186" i="134"/>
  <c r="AD218" i="134"/>
  <c r="R218" i="134"/>
  <c r="R180" i="134"/>
  <c r="R212" i="134"/>
  <c r="R228" i="134"/>
  <c r="R185" i="134"/>
  <c r="AD217" i="134"/>
  <c r="R217" i="134"/>
  <c r="R233" i="134"/>
  <c r="R188" i="143"/>
  <c r="R204" i="143"/>
  <c r="R220" i="143"/>
  <c r="R236" i="143"/>
  <c r="R174" i="147"/>
  <c r="R181" i="147"/>
  <c r="AD213" i="147"/>
  <c r="R213" i="147"/>
  <c r="R229" i="147"/>
  <c r="R186" i="147"/>
  <c r="R203" i="147"/>
  <c r="AA123" i="147"/>
  <c r="R123" i="147"/>
  <c r="C123" i="147"/>
  <c r="W123" i="147"/>
  <c r="Y123" i="147"/>
  <c r="B123" i="147"/>
  <c r="U123" i="147"/>
  <c r="A123" i="147"/>
  <c r="Q123" i="147"/>
  <c r="F123" i="147"/>
  <c r="R184" i="147"/>
  <c r="AD216" i="147"/>
  <c r="R216" i="147"/>
  <c r="R232" i="147"/>
  <c r="W123" i="149"/>
  <c r="Y123" i="149"/>
  <c r="F123" i="149"/>
  <c r="B123" i="149"/>
  <c r="U123" i="149"/>
  <c r="A123" i="149"/>
  <c r="Q123" i="149"/>
  <c r="C123" i="149"/>
  <c r="R123" i="149"/>
  <c r="AA123" i="149"/>
  <c r="W125" i="149"/>
  <c r="F125" i="149"/>
  <c r="B125" i="149"/>
  <c r="AB125" i="149"/>
  <c r="U125" i="149"/>
  <c r="AC125" i="149"/>
  <c r="A125" i="149"/>
  <c r="Q125" i="149"/>
  <c r="Y125" i="149"/>
  <c r="C125" i="149"/>
  <c r="R125" i="149"/>
  <c r="AA125" i="149"/>
  <c r="R196" i="149"/>
  <c r="R179" i="149"/>
  <c r="R211" i="149"/>
  <c r="R181" i="149"/>
  <c r="R213" i="149"/>
  <c r="R229" i="149"/>
  <c r="AA116" i="149"/>
  <c r="R116" i="149"/>
  <c r="C116" i="149"/>
  <c r="U116" i="149"/>
  <c r="W116" i="149"/>
  <c r="Y116" i="149"/>
  <c r="B116" i="149"/>
  <c r="A116" i="149"/>
  <c r="Q116" i="149"/>
  <c r="F116" i="149"/>
  <c r="R190" i="149"/>
  <c r="AD222" i="149"/>
  <c r="R222" i="149"/>
  <c r="R238" i="149"/>
  <c r="R240" i="136"/>
  <c r="R188" i="136"/>
  <c r="E131" i="136"/>
  <c r="R198" i="136"/>
  <c r="R189" i="136"/>
  <c r="R221" i="136"/>
  <c r="AD221" i="136"/>
  <c r="AA123" i="136"/>
  <c r="R123" i="136"/>
  <c r="C123" i="136"/>
  <c r="U123" i="136"/>
  <c r="A123" i="136"/>
  <c r="Q123" i="136"/>
  <c r="F123" i="136"/>
  <c r="B123" i="136"/>
  <c r="W123" i="136"/>
  <c r="Y123" i="136"/>
  <c r="R179" i="136"/>
  <c r="R211" i="136"/>
  <c r="R243" i="136"/>
  <c r="R187" i="128"/>
  <c r="R219" i="128"/>
  <c r="R178" i="128"/>
  <c r="R210" i="128"/>
  <c r="R242" i="128"/>
  <c r="R176" i="128"/>
  <c r="R208" i="128"/>
  <c r="R240" i="128"/>
  <c r="R181" i="128"/>
  <c r="R213" i="128"/>
  <c r="R229" i="128"/>
  <c r="R191" i="140"/>
  <c r="R227" i="140"/>
  <c r="R176" i="140"/>
  <c r="R208" i="140"/>
  <c r="AD208" i="140"/>
  <c r="R240" i="140"/>
  <c r="R185" i="140"/>
  <c r="R217" i="140"/>
  <c r="AD217" i="140"/>
  <c r="R178" i="140"/>
  <c r="AD210" i="140"/>
  <c r="R210" i="140"/>
  <c r="R242" i="140"/>
  <c r="E131" i="132"/>
  <c r="Y125" i="132"/>
  <c r="C125" i="132"/>
  <c r="W125" i="132"/>
  <c r="F125" i="132"/>
  <c r="B125" i="132"/>
  <c r="AA125" i="132"/>
  <c r="U125" i="132"/>
  <c r="AC125" i="132"/>
  <c r="A125" i="132"/>
  <c r="Q125" i="132"/>
  <c r="AB125" i="132"/>
  <c r="R125" i="132"/>
  <c r="R178" i="132"/>
  <c r="R215" i="132"/>
  <c r="AD215" i="132"/>
  <c r="AA117" i="132"/>
  <c r="R117" i="132"/>
  <c r="C117" i="132"/>
  <c r="U117" i="132"/>
  <c r="A117" i="132"/>
  <c r="Q117" i="132"/>
  <c r="F117" i="132"/>
  <c r="W117" i="132"/>
  <c r="Y117" i="132"/>
  <c r="B117" i="132"/>
  <c r="R198" i="132"/>
  <c r="R230" i="132"/>
  <c r="AD204" i="132"/>
  <c r="R204" i="132"/>
  <c r="R236" i="132"/>
  <c r="R193" i="132"/>
  <c r="R225" i="132"/>
  <c r="R223" i="146"/>
  <c r="AD223" i="146"/>
  <c r="E131" i="146"/>
  <c r="R198" i="146"/>
  <c r="R175" i="146"/>
  <c r="R211" i="146"/>
  <c r="AD211" i="146"/>
  <c r="R180" i="146"/>
  <c r="AD212" i="146"/>
  <c r="R212" i="146"/>
  <c r="R185" i="146"/>
  <c r="AD217" i="146"/>
  <c r="R217" i="146"/>
  <c r="R233" i="146"/>
  <c r="E131" i="141"/>
  <c r="R215" i="141"/>
  <c r="R239" i="141"/>
  <c r="R180" i="141"/>
  <c r="R196" i="141"/>
  <c r="R212" i="141"/>
  <c r="R228" i="141"/>
  <c r="R236" i="141"/>
  <c r="W117" i="141"/>
  <c r="Y117" i="141"/>
  <c r="F117" i="141"/>
  <c r="B117" i="141"/>
  <c r="U117" i="141"/>
  <c r="R117" i="141"/>
  <c r="C117" i="141"/>
  <c r="AA117" i="141"/>
  <c r="A117" i="141"/>
  <c r="Q117" i="141"/>
  <c r="U125" i="141"/>
  <c r="A125" i="141"/>
  <c r="Q125" i="141"/>
  <c r="F125" i="141"/>
  <c r="W125" i="141"/>
  <c r="Y125" i="141"/>
  <c r="C125" i="141"/>
  <c r="R125" i="141"/>
  <c r="AA125" i="141"/>
  <c r="B125" i="141"/>
  <c r="R193" i="141"/>
  <c r="R225" i="141"/>
  <c r="C117" i="133"/>
  <c r="W117" i="133"/>
  <c r="Y117" i="133"/>
  <c r="F117" i="133"/>
  <c r="B117" i="133"/>
  <c r="U117" i="133"/>
  <c r="A117" i="133"/>
  <c r="Q117" i="133"/>
  <c r="R117" i="133"/>
  <c r="AA117" i="133"/>
  <c r="R184" i="133"/>
  <c r="R216" i="133"/>
  <c r="AD216" i="133"/>
  <c r="R232" i="133"/>
  <c r="R175" i="133"/>
  <c r="AD207" i="133"/>
  <c r="R207" i="133"/>
  <c r="R239" i="133"/>
  <c r="R189" i="133"/>
  <c r="AD221" i="133"/>
  <c r="R221" i="133"/>
  <c r="R237" i="133"/>
  <c r="E131" i="133"/>
  <c r="R182" i="133"/>
  <c r="R198" i="133"/>
  <c r="R228" i="139"/>
  <c r="R180" i="139"/>
  <c r="R224" i="139"/>
  <c r="C122" i="139"/>
  <c r="W122" i="139"/>
  <c r="Y122" i="139"/>
  <c r="F122" i="139"/>
  <c r="B122" i="139"/>
  <c r="AA122" i="139"/>
  <c r="U122" i="139"/>
  <c r="A122" i="139"/>
  <c r="Q122" i="139"/>
  <c r="R122" i="139"/>
  <c r="R185" i="139"/>
  <c r="R217" i="139"/>
  <c r="AD217" i="139"/>
  <c r="AB127" i="139"/>
  <c r="U127" i="139"/>
  <c r="AC127" i="139"/>
  <c r="AA127" i="139"/>
  <c r="R127" i="139"/>
  <c r="Y127" i="139"/>
  <c r="C127" i="139"/>
  <c r="W127" i="139"/>
  <c r="B127" i="139"/>
  <c r="F127" i="139"/>
  <c r="R194" i="139"/>
  <c r="R226" i="139"/>
  <c r="R187" i="139"/>
  <c r="AD219" i="139"/>
  <c r="R219" i="139"/>
  <c r="R177" i="148"/>
  <c r="R241" i="148"/>
  <c r="C120" i="148"/>
  <c r="W120" i="148"/>
  <c r="Y120" i="148"/>
  <c r="F120" i="148"/>
  <c r="B120" i="148"/>
  <c r="U120" i="148"/>
  <c r="A120" i="148"/>
  <c r="Q120" i="148"/>
  <c r="R120" i="148"/>
  <c r="AA120" i="148"/>
  <c r="R205" i="148"/>
  <c r="R216" i="148"/>
  <c r="R186" i="148"/>
  <c r="R218" i="148"/>
  <c r="AD218" i="148"/>
  <c r="R234" i="148"/>
  <c r="AA126" i="148"/>
  <c r="R126" i="148"/>
  <c r="Y126" i="148"/>
  <c r="C126" i="148"/>
  <c r="U126" i="148"/>
  <c r="AC126" i="148"/>
  <c r="B126" i="148"/>
  <c r="AB126" i="148"/>
  <c r="F126" i="148"/>
  <c r="W126" i="148"/>
  <c r="R195" i="148"/>
  <c r="R227" i="148"/>
  <c r="R243" i="148"/>
  <c r="R217" i="142"/>
  <c r="C122" i="142"/>
  <c r="W122" i="142"/>
  <c r="Y122" i="142"/>
  <c r="F122" i="142"/>
  <c r="B122" i="142"/>
  <c r="U122" i="142"/>
  <c r="A122" i="142"/>
  <c r="Q122" i="142"/>
  <c r="R122" i="142"/>
  <c r="AA122" i="142"/>
  <c r="R213" i="142"/>
  <c r="R176" i="142"/>
  <c r="R200" i="142"/>
  <c r="R232" i="142"/>
  <c r="U116" i="142"/>
  <c r="A116" i="142"/>
  <c r="Q116" i="142"/>
  <c r="AA116" i="142"/>
  <c r="R116" i="142"/>
  <c r="C116" i="142"/>
  <c r="W116" i="142"/>
  <c r="Y116" i="142"/>
  <c r="B116" i="142"/>
  <c r="F116" i="142"/>
  <c r="R190" i="142"/>
  <c r="R222" i="142"/>
  <c r="R238" i="142"/>
  <c r="R199" i="142"/>
  <c r="W118" i="129"/>
  <c r="Y118" i="129"/>
  <c r="F118" i="129"/>
  <c r="B118" i="129"/>
  <c r="U118" i="129"/>
  <c r="A118" i="129"/>
  <c r="Q118" i="129"/>
  <c r="C118" i="129"/>
  <c r="R118" i="129"/>
  <c r="AA118" i="129"/>
  <c r="R192" i="129"/>
  <c r="R224" i="129"/>
  <c r="R191" i="129"/>
  <c r="AD223" i="129"/>
  <c r="R223" i="129"/>
  <c r="R239" i="129"/>
  <c r="R193" i="129"/>
  <c r="R225" i="129"/>
  <c r="R241" i="129"/>
  <c r="R202" i="129"/>
  <c r="R234" i="129"/>
  <c r="R179" i="134"/>
  <c r="R211" i="134"/>
  <c r="R243" i="134"/>
  <c r="R202" i="134"/>
  <c r="R234" i="134"/>
  <c r="U118" i="134"/>
  <c r="A118" i="134"/>
  <c r="Q118" i="134"/>
  <c r="AA118" i="134"/>
  <c r="R118" i="134"/>
  <c r="C118" i="134"/>
  <c r="W118" i="134"/>
  <c r="Y118" i="134"/>
  <c r="B118" i="134"/>
  <c r="F118" i="134"/>
  <c r="U122" i="134"/>
  <c r="A122" i="134"/>
  <c r="Q122" i="134"/>
  <c r="AA122" i="134"/>
  <c r="R122" i="134"/>
  <c r="C122" i="134"/>
  <c r="W122" i="134"/>
  <c r="Y122" i="134"/>
  <c r="B122" i="134"/>
  <c r="F122" i="134"/>
  <c r="R196" i="134"/>
  <c r="R201" i="134"/>
  <c r="W121" i="143"/>
  <c r="Y121" i="143"/>
  <c r="F121" i="143"/>
  <c r="B121" i="143"/>
  <c r="U121" i="143"/>
  <c r="A121" i="143"/>
  <c r="Q121" i="143"/>
  <c r="C121" i="143"/>
  <c r="R121" i="143"/>
  <c r="AA121" i="143"/>
  <c r="W122" i="143"/>
  <c r="Y122" i="143"/>
  <c r="F122" i="143"/>
  <c r="B122" i="143"/>
  <c r="U122" i="143"/>
  <c r="A122" i="143"/>
  <c r="Q122" i="143"/>
  <c r="C122" i="143"/>
  <c r="R122" i="143"/>
  <c r="AA122" i="143"/>
  <c r="R179" i="143"/>
  <c r="R211" i="143"/>
  <c r="R181" i="143"/>
  <c r="R213" i="143"/>
  <c r="R229" i="143"/>
  <c r="AA116" i="143"/>
  <c r="R116" i="143"/>
  <c r="C116" i="143"/>
  <c r="A116" i="143"/>
  <c r="Q116" i="143"/>
  <c r="W116" i="143"/>
  <c r="Y116" i="143"/>
  <c r="B116" i="143"/>
  <c r="U116" i="143"/>
  <c r="F116" i="143"/>
  <c r="R190" i="143"/>
  <c r="AD222" i="143"/>
  <c r="R222" i="143"/>
  <c r="E131" i="135"/>
  <c r="R218" i="135"/>
  <c r="R214" i="135"/>
  <c r="R201" i="135"/>
  <c r="R233" i="135"/>
  <c r="W127" i="135"/>
  <c r="F127" i="135"/>
  <c r="B127" i="135"/>
  <c r="AB127" i="135"/>
  <c r="U127" i="135"/>
  <c r="AC127" i="135"/>
  <c r="AA127" i="135"/>
  <c r="Y127" i="135"/>
  <c r="C127" i="135"/>
  <c r="R127" i="135"/>
  <c r="R195" i="135"/>
  <c r="R227" i="135"/>
  <c r="AA121" i="135"/>
  <c r="R121" i="135"/>
  <c r="C121" i="135"/>
  <c r="W121" i="135"/>
  <c r="Y121" i="135"/>
  <c r="B121" i="135"/>
  <c r="U121" i="135"/>
  <c r="A121" i="135"/>
  <c r="Q121" i="135"/>
  <c r="F121" i="135"/>
  <c r="AA125" i="135"/>
  <c r="R125" i="135"/>
  <c r="C125" i="135"/>
  <c r="W125" i="135"/>
  <c r="Y125" i="135"/>
  <c r="B125" i="135"/>
  <c r="U125" i="135"/>
  <c r="A125" i="135"/>
  <c r="Q125" i="135"/>
  <c r="F125" i="135"/>
  <c r="R176" i="135"/>
  <c r="R192" i="135"/>
  <c r="R208" i="135"/>
  <c r="R224" i="135"/>
  <c r="R240" i="135"/>
  <c r="E114" i="143"/>
  <c r="E115" i="143"/>
  <c r="E114" i="133"/>
  <c r="E115" i="133"/>
  <c r="E114" i="146"/>
  <c r="E115" i="146"/>
  <c r="R190" i="147"/>
  <c r="R230" i="147"/>
  <c r="R185" i="147"/>
  <c r="R201" i="147"/>
  <c r="AD217" i="147"/>
  <c r="R217" i="147"/>
  <c r="R233" i="147"/>
  <c r="R198" i="147"/>
  <c r="R222" i="147"/>
  <c r="AD222" i="147"/>
  <c r="W116" i="147"/>
  <c r="Y116" i="147"/>
  <c r="F116" i="147"/>
  <c r="B116" i="147"/>
  <c r="U116" i="147"/>
  <c r="A116" i="147"/>
  <c r="Q116" i="147"/>
  <c r="AA116" i="147"/>
  <c r="C116" i="147"/>
  <c r="R116" i="147"/>
  <c r="U117" i="147"/>
  <c r="A117" i="147"/>
  <c r="Q117" i="147"/>
  <c r="AA117" i="147"/>
  <c r="R117" i="147"/>
  <c r="C117" i="147"/>
  <c r="F117" i="147"/>
  <c r="B117" i="147"/>
  <c r="W117" i="147"/>
  <c r="Y117" i="147"/>
  <c r="R175" i="147"/>
  <c r="R191" i="147"/>
  <c r="AD207" i="147"/>
  <c r="R207" i="147"/>
  <c r="AD223" i="147"/>
  <c r="R223" i="147"/>
  <c r="R239" i="147"/>
  <c r="AA120" i="147"/>
  <c r="R120" i="147"/>
  <c r="C120" i="147"/>
  <c r="W120" i="147"/>
  <c r="Y120" i="147"/>
  <c r="B120" i="147"/>
  <c r="F120" i="147"/>
  <c r="U120" i="147"/>
  <c r="A120" i="147"/>
  <c r="Q120" i="147"/>
  <c r="AA124" i="147"/>
  <c r="R124" i="147"/>
  <c r="Y124" i="147"/>
  <c r="C124" i="147"/>
  <c r="W124" i="147"/>
  <c r="B124" i="147"/>
  <c r="U124" i="147"/>
  <c r="AC124" i="147"/>
  <c r="A124" i="147"/>
  <c r="Q124" i="147"/>
  <c r="F124" i="147"/>
  <c r="AB124" i="147"/>
  <c r="R188" i="147"/>
  <c r="AD204" i="147"/>
  <c r="R204" i="147"/>
  <c r="AD220" i="147"/>
  <c r="R220" i="147"/>
  <c r="R236" i="147"/>
  <c r="W124" i="149"/>
  <c r="F124" i="149"/>
  <c r="B124" i="149"/>
  <c r="AB124" i="149"/>
  <c r="U124" i="149"/>
  <c r="AC124" i="149"/>
  <c r="A124" i="149"/>
  <c r="Q124" i="149"/>
  <c r="Y124" i="149"/>
  <c r="C124" i="149"/>
  <c r="R124" i="149"/>
  <c r="AA124" i="149"/>
  <c r="R184" i="149"/>
  <c r="R200" i="149"/>
  <c r="R216" i="149"/>
  <c r="R232" i="149"/>
  <c r="R183" i="149"/>
  <c r="R199" i="149"/>
  <c r="R215" i="149"/>
  <c r="R231" i="149"/>
  <c r="R185" i="149"/>
  <c r="R201" i="149"/>
  <c r="R217" i="149"/>
  <c r="R233" i="149"/>
  <c r="AA127" i="149"/>
  <c r="R127" i="149"/>
  <c r="Y127" i="149"/>
  <c r="C127" i="149"/>
  <c r="U127" i="149"/>
  <c r="AC127" i="149"/>
  <c r="B127" i="149"/>
  <c r="AB127" i="149"/>
  <c r="F127" i="149"/>
  <c r="W127" i="149"/>
  <c r="R178" i="149"/>
  <c r="R194" i="149"/>
  <c r="R210" i="149"/>
  <c r="R226" i="149"/>
  <c r="R242" i="149"/>
  <c r="R208" i="136"/>
  <c r="W116" i="136"/>
  <c r="Y116" i="136"/>
  <c r="F116" i="136"/>
  <c r="B116" i="136"/>
  <c r="U116" i="136"/>
  <c r="A116" i="136"/>
  <c r="Q116" i="136"/>
  <c r="C116" i="136"/>
  <c r="R116" i="136"/>
  <c r="AA116" i="136"/>
  <c r="R192" i="136"/>
  <c r="R216" i="136"/>
  <c r="R186" i="136"/>
  <c r="R202" i="136"/>
  <c r="R218" i="136"/>
  <c r="R234" i="136"/>
  <c r="R177" i="136"/>
  <c r="R193" i="136"/>
  <c r="R209" i="136"/>
  <c r="R225" i="136"/>
  <c r="R241" i="136"/>
  <c r="AA120" i="136"/>
  <c r="R120" i="136"/>
  <c r="C120" i="136"/>
  <c r="U120" i="136"/>
  <c r="A120" i="136"/>
  <c r="Q120" i="136"/>
  <c r="F120" i="136"/>
  <c r="B120" i="136"/>
  <c r="W120" i="136"/>
  <c r="Y120" i="136"/>
  <c r="AA124" i="136"/>
  <c r="R124" i="136"/>
  <c r="C124" i="136"/>
  <c r="U124" i="136"/>
  <c r="A124" i="136"/>
  <c r="Q124" i="136"/>
  <c r="F124" i="136"/>
  <c r="B124" i="136"/>
  <c r="W124" i="136"/>
  <c r="Y124" i="136"/>
  <c r="R183" i="136"/>
  <c r="R199" i="136"/>
  <c r="R215" i="136"/>
  <c r="R231" i="136"/>
  <c r="R175" i="128"/>
  <c r="R191" i="128"/>
  <c r="R207" i="128"/>
  <c r="R223" i="128"/>
  <c r="AD223" i="128"/>
  <c r="R239" i="128"/>
  <c r="E131" i="128"/>
  <c r="R182" i="128"/>
  <c r="R198" i="128"/>
  <c r="R214" i="128"/>
  <c r="R230" i="128"/>
  <c r="U118" i="128"/>
  <c r="A118" i="128"/>
  <c r="Q118" i="128"/>
  <c r="AA118" i="128"/>
  <c r="R118" i="128"/>
  <c r="W118" i="128"/>
  <c r="Y118" i="128"/>
  <c r="B118" i="128"/>
  <c r="F118" i="128"/>
  <c r="C118" i="128"/>
  <c r="U122" i="128"/>
  <c r="A122" i="128"/>
  <c r="Q122" i="128"/>
  <c r="AA122" i="128"/>
  <c r="R122" i="128"/>
  <c r="W122" i="128"/>
  <c r="Y122" i="128"/>
  <c r="B122" i="128"/>
  <c r="F122" i="128"/>
  <c r="C122" i="128"/>
  <c r="R180" i="128"/>
  <c r="R196" i="128"/>
  <c r="R212" i="128"/>
  <c r="R228" i="128"/>
  <c r="R185" i="128"/>
  <c r="R201" i="128"/>
  <c r="R217" i="128"/>
  <c r="R233" i="128"/>
  <c r="R235" i="140"/>
  <c r="AD207" i="140"/>
  <c r="R207" i="140"/>
  <c r="R179" i="140"/>
  <c r="R243" i="140"/>
  <c r="R231" i="140"/>
  <c r="R180" i="140"/>
  <c r="R196" i="140"/>
  <c r="R212" i="140"/>
  <c r="AD212" i="140"/>
  <c r="R228" i="140"/>
  <c r="W119" i="140"/>
  <c r="Y119" i="140"/>
  <c r="F119" i="140"/>
  <c r="B119" i="140"/>
  <c r="U119" i="140"/>
  <c r="A119" i="140"/>
  <c r="Q119" i="140"/>
  <c r="AA119" i="140"/>
  <c r="C119" i="140"/>
  <c r="R119" i="140"/>
  <c r="W123" i="140"/>
  <c r="Y123" i="140"/>
  <c r="F123" i="140"/>
  <c r="B123" i="140"/>
  <c r="U123" i="140"/>
  <c r="A123" i="140"/>
  <c r="Q123" i="140"/>
  <c r="AA123" i="140"/>
  <c r="C123" i="140"/>
  <c r="R123" i="140"/>
  <c r="C117" i="140"/>
  <c r="W117" i="140"/>
  <c r="Y117" i="140"/>
  <c r="F117" i="140"/>
  <c r="B117" i="140"/>
  <c r="AA117" i="140"/>
  <c r="U117" i="140"/>
  <c r="A117" i="140"/>
  <c r="Q117" i="140"/>
  <c r="R117" i="140"/>
  <c r="R189" i="140"/>
  <c r="R205" i="140"/>
  <c r="AD205" i="140"/>
  <c r="R221" i="140"/>
  <c r="AD221" i="140"/>
  <c r="R237" i="140"/>
  <c r="E131" i="140"/>
  <c r="R182" i="140"/>
  <c r="R198" i="140"/>
  <c r="AD214" i="140"/>
  <c r="R214" i="140"/>
  <c r="R230" i="140"/>
  <c r="E115" i="140"/>
  <c r="E114" i="140"/>
  <c r="R176" i="132"/>
  <c r="R179" i="132"/>
  <c r="C118" i="132"/>
  <c r="W118" i="132"/>
  <c r="Y118" i="132"/>
  <c r="F118" i="132"/>
  <c r="B118" i="132"/>
  <c r="AA118" i="132"/>
  <c r="U118" i="132"/>
  <c r="A118" i="132"/>
  <c r="Q118" i="132"/>
  <c r="R118" i="132"/>
  <c r="C122" i="132"/>
  <c r="W122" i="132"/>
  <c r="Y122" i="132"/>
  <c r="F122" i="132"/>
  <c r="B122" i="132"/>
  <c r="AA122" i="132"/>
  <c r="U122" i="132"/>
  <c r="A122" i="132"/>
  <c r="Q122" i="132"/>
  <c r="R122" i="132"/>
  <c r="R182" i="132"/>
  <c r="R187" i="132"/>
  <c r="R203" i="132"/>
  <c r="AD203" i="132"/>
  <c r="R219" i="132"/>
  <c r="AD219" i="132"/>
  <c r="R235" i="132"/>
  <c r="AA126" i="132"/>
  <c r="R126" i="132"/>
  <c r="Y126" i="132"/>
  <c r="C126" i="132"/>
  <c r="W126" i="132"/>
  <c r="U126" i="132"/>
  <c r="AC126" i="132"/>
  <c r="B126" i="132"/>
  <c r="F126" i="132"/>
  <c r="AB126" i="132"/>
  <c r="R186" i="132"/>
  <c r="AD202" i="132"/>
  <c r="R202" i="132"/>
  <c r="AD218" i="132"/>
  <c r="R218" i="132"/>
  <c r="R234" i="132"/>
  <c r="R192" i="132"/>
  <c r="AD208" i="132"/>
  <c r="R208" i="132"/>
  <c r="R224" i="132"/>
  <c r="R240" i="132"/>
  <c r="R181" i="132"/>
  <c r="R197" i="132"/>
  <c r="AD213" i="132"/>
  <c r="R213" i="132"/>
  <c r="R229" i="132"/>
  <c r="R235" i="146"/>
  <c r="R186" i="146"/>
  <c r="AD202" i="146"/>
  <c r="R202" i="146"/>
  <c r="AD218" i="146"/>
  <c r="R218" i="146"/>
  <c r="R234" i="146"/>
  <c r="R179" i="146"/>
  <c r="R199" i="146"/>
  <c r="R215" i="146"/>
  <c r="AD215" i="146"/>
  <c r="U119" i="146"/>
  <c r="A119" i="146"/>
  <c r="Q119" i="146"/>
  <c r="AA119" i="146"/>
  <c r="R119" i="146"/>
  <c r="C119" i="146"/>
  <c r="W119" i="146"/>
  <c r="Y119" i="146"/>
  <c r="B119" i="146"/>
  <c r="F119" i="146"/>
  <c r="U123" i="146"/>
  <c r="A123" i="146"/>
  <c r="Q123" i="146"/>
  <c r="AA123" i="146"/>
  <c r="R123" i="146"/>
  <c r="C123" i="146"/>
  <c r="W123" i="146"/>
  <c r="Y123" i="146"/>
  <c r="B123" i="146"/>
  <c r="F123" i="146"/>
  <c r="R184" i="146"/>
  <c r="R200" i="146"/>
  <c r="AD216" i="146"/>
  <c r="R216" i="146"/>
  <c r="R232" i="146"/>
  <c r="R189" i="146"/>
  <c r="AD205" i="146"/>
  <c r="R205" i="146"/>
  <c r="AD221" i="146"/>
  <c r="R221" i="146"/>
  <c r="R237" i="146"/>
  <c r="R183" i="141"/>
  <c r="R223" i="141"/>
  <c r="AD223" i="141"/>
  <c r="R191" i="141"/>
  <c r="R219" i="141"/>
  <c r="AD219" i="141"/>
  <c r="R174" i="141"/>
  <c r="R182" i="141"/>
  <c r="R190" i="141"/>
  <c r="R198" i="141"/>
  <c r="R206" i="141"/>
  <c r="R214" i="141"/>
  <c r="AD222" i="141"/>
  <c r="R222" i="141"/>
  <c r="R230" i="141"/>
  <c r="R238" i="141"/>
  <c r="U118" i="141"/>
  <c r="A118" i="141"/>
  <c r="Q118" i="141"/>
  <c r="F118" i="141"/>
  <c r="W118" i="141"/>
  <c r="Y118" i="141"/>
  <c r="R118" i="141"/>
  <c r="C118" i="141"/>
  <c r="B118" i="141"/>
  <c r="AA118" i="141"/>
  <c r="U122" i="141"/>
  <c r="A122" i="141"/>
  <c r="Q122" i="141"/>
  <c r="F122" i="141"/>
  <c r="W122" i="141"/>
  <c r="Y122" i="141"/>
  <c r="R122" i="141"/>
  <c r="C122" i="141"/>
  <c r="AA122" i="141"/>
  <c r="B122" i="141"/>
  <c r="R181" i="141"/>
  <c r="R197" i="141"/>
  <c r="R213" i="141"/>
  <c r="R229" i="141"/>
  <c r="R188" i="133"/>
  <c r="R204" i="133"/>
  <c r="R220" i="133"/>
  <c r="AD220" i="133"/>
  <c r="R236" i="133"/>
  <c r="C126" i="133"/>
  <c r="W126" i="133"/>
  <c r="Y126" i="133"/>
  <c r="F126" i="133"/>
  <c r="B126" i="133"/>
  <c r="AA126" i="133"/>
  <c r="U126" i="133"/>
  <c r="R126" i="133"/>
  <c r="R179" i="133"/>
  <c r="R195" i="133"/>
  <c r="AD211" i="133"/>
  <c r="R211" i="133"/>
  <c r="R227" i="133"/>
  <c r="R243" i="133"/>
  <c r="W121" i="133"/>
  <c r="Y121" i="133"/>
  <c r="F121" i="133"/>
  <c r="B121" i="133"/>
  <c r="U121" i="133"/>
  <c r="A121" i="133"/>
  <c r="Q121" i="133"/>
  <c r="AA121" i="133"/>
  <c r="C121" i="133"/>
  <c r="R121" i="133"/>
  <c r="W125" i="133"/>
  <c r="F125" i="133"/>
  <c r="B125" i="133"/>
  <c r="AB125" i="133"/>
  <c r="U125" i="133"/>
  <c r="AC125" i="133"/>
  <c r="A125" i="133"/>
  <c r="Q125" i="133"/>
  <c r="AA125" i="133"/>
  <c r="Y125" i="133"/>
  <c r="C125" i="133"/>
  <c r="R125" i="133"/>
  <c r="R177" i="133"/>
  <c r="R193" i="133"/>
  <c r="AD209" i="133"/>
  <c r="R209" i="133"/>
  <c r="R225" i="133"/>
  <c r="R241" i="133"/>
  <c r="R186" i="133"/>
  <c r="R202" i="133"/>
  <c r="AD218" i="133"/>
  <c r="R218" i="133"/>
  <c r="R234" i="133"/>
  <c r="AD204" i="139"/>
  <c r="R204" i="139"/>
  <c r="R184" i="139"/>
  <c r="R200" i="139"/>
  <c r="R232" i="139"/>
  <c r="C119" i="139"/>
  <c r="W119" i="139"/>
  <c r="Y119" i="139"/>
  <c r="F119" i="139"/>
  <c r="B119" i="139"/>
  <c r="AA119" i="139"/>
  <c r="U119" i="139"/>
  <c r="A119" i="139"/>
  <c r="Q119" i="139"/>
  <c r="R119" i="139"/>
  <c r="C123" i="139"/>
  <c r="W123" i="139"/>
  <c r="Y123" i="139"/>
  <c r="F123" i="139"/>
  <c r="B123" i="139"/>
  <c r="AA123" i="139"/>
  <c r="U123" i="139"/>
  <c r="A123" i="139"/>
  <c r="Q123" i="139"/>
  <c r="R123" i="139"/>
  <c r="R189" i="139"/>
  <c r="R205" i="139"/>
  <c r="AD205" i="139"/>
  <c r="R221" i="139"/>
  <c r="AD221" i="139"/>
  <c r="R237" i="139"/>
  <c r="E131" i="139"/>
  <c r="R182" i="139"/>
  <c r="R198" i="139"/>
  <c r="AD214" i="139"/>
  <c r="R214" i="139"/>
  <c r="R230" i="139"/>
  <c r="AA117" i="139"/>
  <c r="R117" i="139"/>
  <c r="C117" i="139"/>
  <c r="U117" i="139"/>
  <c r="A117" i="139"/>
  <c r="Q117" i="139"/>
  <c r="F117" i="139"/>
  <c r="B117" i="139"/>
  <c r="W117" i="139"/>
  <c r="Y117" i="139"/>
  <c r="R175" i="139"/>
  <c r="R191" i="139"/>
  <c r="AD207" i="139"/>
  <c r="R207" i="139"/>
  <c r="AD223" i="139"/>
  <c r="R223" i="139"/>
  <c r="R239" i="139"/>
  <c r="R185" i="148"/>
  <c r="R217" i="148"/>
  <c r="C122" i="148"/>
  <c r="W122" i="148"/>
  <c r="Y122" i="148"/>
  <c r="F122" i="148"/>
  <c r="B122" i="148"/>
  <c r="U122" i="148"/>
  <c r="A122" i="148"/>
  <c r="Q122" i="148"/>
  <c r="R122" i="148"/>
  <c r="AA122" i="148"/>
  <c r="R181" i="148"/>
  <c r="R213" i="148"/>
  <c r="C119" i="148"/>
  <c r="W119" i="148"/>
  <c r="Y119" i="148"/>
  <c r="F119" i="148"/>
  <c r="B119" i="148"/>
  <c r="U119" i="148"/>
  <c r="A119" i="148"/>
  <c r="Q119" i="148"/>
  <c r="R119" i="148"/>
  <c r="AA119" i="148"/>
  <c r="R184" i="148"/>
  <c r="R224" i="148"/>
  <c r="R200" i="148"/>
  <c r="AD220" i="148"/>
  <c r="R220" i="148"/>
  <c r="U116" i="148"/>
  <c r="A116" i="148"/>
  <c r="Q116" i="148"/>
  <c r="AA116" i="148"/>
  <c r="R116" i="148"/>
  <c r="C116" i="148"/>
  <c r="W116" i="148"/>
  <c r="Y116" i="148"/>
  <c r="B116" i="148"/>
  <c r="F116" i="148"/>
  <c r="R174" i="148"/>
  <c r="R190" i="148"/>
  <c r="R206" i="148"/>
  <c r="R222" i="148"/>
  <c r="AD222" i="148"/>
  <c r="R238" i="148"/>
  <c r="R183" i="148"/>
  <c r="R199" i="148"/>
  <c r="R215" i="148"/>
  <c r="R231" i="148"/>
  <c r="C119" i="142"/>
  <c r="W119" i="142"/>
  <c r="Y119" i="142"/>
  <c r="F119" i="142"/>
  <c r="B119" i="142"/>
  <c r="U119" i="142"/>
  <c r="A119" i="142"/>
  <c r="Q119" i="142"/>
  <c r="R119" i="142"/>
  <c r="AA119" i="142"/>
  <c r="R193" i="142"/>
  <c r="R225" i="142"/>
  <c r="C124" i="142"/>
  <c r="W124" i="142"/>
  <c r="Y124" i="142"/>
  <c r="F124" i="142"/>
  <c r="B124" i="142"/>
  <c r="U124" i="142"/>
  <c r="A124" i="142"/>
  <c r="Q124" i="142"/>
  <c r="R124" i="142"/>
  <c r="AA124" i="142"/>
  <c r="R189" i="142"/>
  <c r="R221" i="142"/>
  <c r="R180" i="142"/>
  <c r="R224" i="142"/>
  <c r="R188" i="142"/>
  <c r="R212" i="142"/>
  <c r="U127" i="142"/>
  <c r="AA127" i="142"/>
  <c r="R127" i="142"/>
  <c r="W127" i="142"/>
  <c r="Y127" i="142"/>
  <c r="B127" i="142"/>
  <c r="F127" i="142"/>
  <c r="C127" i="142"/>
  <c r="R178" i="142"/>
  <c r="R194" i="142"/>
  <c r="R210" i="142"/>
  <c r="R226" i="142"/>
  <c r="R242" i="142"/>
  <c r="R187" i="142"/>
  <c r="R203" i="142"/>
  <c r="R219" i="142"/>
  <c r="R235" i="142"/>
  <c r="W123" i="129"/>
  <c r="Y123" i="129"/>
  <c r="F123" i="129"/>
  <c r="B123" i="129"/>
  <c r="U123" i="129"/>
  <c r="A123" i="129"/>
  <c r="Q123" i="129"/>
  <c r="C123" i="129"/>
  <c r="R123" i="129"/>
  <c r="AA123" i="129"/>
  <c r="W120" i="129"/>
  <c r="Y120" i="129"/>
  <c r="F120" i="129"/>
  <c r="B120" i="129"/>
  <c r="U120" i="129"/>
  <c r="A120" i="129"/>
  <c r="Q120" i="129"/>
  <c r="C120" i="129"/>
  <c r="R120" i="129"/>
  <c r="AA120" i="129"/>
  <c r="R180" i="129"/>
  <c r="R196" i="129"/>
  <c r="R212" i="129"/>
  <c r="R228" i="129"/>
  <c r="C126" i="129"/>
  <c r="W126" i="129"/>
  <c r="Y126" i="129"/>
  <c r="F126" i="129"/>
  <c r="B126" i="129"/>
  <c r="U126" i="129"/>
  <c r="R126" i="129"/>
  <c r="AA126" i="129"/>
  <c r="R179" i="129"/>
  <c r="R195" i="129"/>
  <c r="R211" i="129"/>
  <c r="R227" i="129"/>
  <c r="R243" i="129"/>
  <c r="R181" i="129"/>
  <c r="R197" i="129"/>
  <c r="R213" i="129"/>
  <c r="R229" i="129"/>
  <c r="AA116" i="129"/>
  <c r="R116" i="129"/>
  <c r="C116" i="129"/>
  <c r="W116" i="129"/>
  <c r="Y116" i="129"/>
  <c r="B116" i="129"/>
  <c r="F116" i="129"/>
  <c r="A116" i="129"/>
  <c r="Q116" i="129"/>
  <c r="U116" i="129"/>
  <c r="R174" i="129"/>
  <c r="R190" i="129"/>
  <c r="R206" i="129"/>
  <c r="AD222" i="129"/>
  <c r="R222" i="129"/>
  <c r="R238" i="129"/>
  <c r="R183" i="134"/>
  <c r="R199" i="134"/>
  <c r="R215" i="134"/>
  <c r="R231" i="134"/>
  <c r="C116" i="134"/>
  <c r="W116" i="134"/>
  <c r="Y116" i="134"/>
  <c r="F116" i="134"/>
  <c r="B116" i="134"/>
  <c r="AA116" i="134"/>
  <c r="U116" i="134"/>
  <c r="R116" i="134"/>
  <c r="A116" i="134"/>
  <c r="Q116" i="134"/>
  <c r="R174" i="134"/>
  <c r="R190" i="134"/>
  <c r="R206" i="134"/>
  <c r="AD222" i="134"/>
  <c r="R222" i="134"/>
  <c r="R238" i="134"/>
  <c r="U119" i="134"/>
  <c r="A119" i="134"/>
  <c r="Q119" i="134"/>
  <c r="AA119" i="134"/>
  <c r="R119" i="134"/>
  <c r="C119" i="134"/>
  <c r="W119" i="134"/>
  <c r="Y119" i="134"/>
  <c r="B119" i="134"/>
  <c r="F119" i="134"/>
  <c r="U123" i="134"/>
  <c r="A123" i="134"/>
  <c r="Q123" i="134"/>
  <c r="AA123" i="134"/>
  <c r="R123" i="134"/>
  <c r="C123" i="134"/>
  <c r="W123" i="134"/>
  <c r="Y123" i="134"/>
  <c r="B123" i="134"/>
  <c r="F123" i="134"/>
  <c r="R184" i="134"/>
  <c r="R200" i="134"/>
  <c r="R216" i="134"/>
  <c r="R232" i="134"/>
  <c r="R189" i="134"/>
  <c r="R205" i="134"/>
  <c r="AD221" i="134"/>
  <c r="R221" i="134"/>
  <c r="R237" i="134"/>
  <c r="W123" i="143"/>
  <c r="Y123" i="143"/>
  <c r="F123" i="143"/>
  <c r="B123" i="143"/>
  <c r="U123" i="143"/>
  <c r="A123" i="143"/>
  <c r="Q123" i="143"/>
  <c r="C123" i="143"/>
  <c r="R123" i="143"/>
  <c r="AA123" i="143"/>
  <c r="W124" i="143"/>
  <c r="Y124" i="143"/>
  <c r="F124" i="143"/>
  <c r="B124" i="143"/>
  <c r="U124" i="143"/>
  <c r="A124" i="143"/>
  <c r="Q124" i="143"/>
  <c r="C124" i="143"/>
  <c r="R124" i="143"/>
  <c r="AA124" i="143"/>
  <c r="R176" i="143"/>
  <c r="R192" i="143"/>
  <c r="R208" i="143"/>
  <c r="R224" i="143"/>
  <c r="R240" i="143"/>
  <c r="R183" i="143"/>
  <c r="R199" i="143"/>
  <c r="R215" i="143"/>
  <c r="R231" i="143"/>
  <c r="R185" i="143"/>
  <c r="R201" i="143"/>
  <c r="R217" i="143"/>
  <c r="R233" i="143"/>
  <c r="AA127" i="143"/>
  <c r="R127" i="143"/>
  <c r="C127" i="143"/>
  <c r="U127" i="143"/>
  <c r="B127" i="143"/>
  <c r="F127" i="143"/>
  <c r="W127" i="143"/>
  <c r="Y127" i="143"/>
  <c r="R178" i="143"/>
  <c r="R194" i="143"/>
  <c r="R210" i="143"/>
  <c r="R226" i="143"/>
  <c r="R242" i="143"/>
  <c r="R198" i="135"/>
  <c r="R194" i="135"/>
  <c r="R226" i="135"/>
  <c r="R182" i="135"/>
  <c r="R230" i="135"/>
  <c r="R189" i="135"/>
  <c r="R205" i="135"/>
  <c r="R221" i="135"/>
  <c r="R237" i="135"/>
  <c r="R183" i="135"/>
  <c r="R199" i="135"/>
  <c r="R215" i="135"/>
  <c r="R231" i="135"/>
  <c r="AA118" i="135"/>
  <c r="R118" i="135"/>
  <c r="C118" i="135"/>
  <c r="W118" i="135"/>
  <c r="Y118" i="135"/>
  <c r="B118" i="135"/>
  <c r="U118" i="135"/>
  <c r="A118" i="135"/>
  <c r="Q118" i="135"/>
  <c r="F118" i="135"/>
  <c r="AA122" i="135"/>
  <c r="R122" i="135"/>
  <c r="C122" i="135"/>
  <c r="W122" i="135"/>
  <c r="Y122" i="135"/>
  <c r="B122" i="135"/>
  <c r="U122" i="135"/>
  <c r="A122" i="135"/>
  <c r="Q122" i="135"/>
  <c r="F122" i="135"/>
  <c r="R180" i="135"/>
  <c r="R196" i="135"/>
  <c r="R212" i="135"/>
  <c r="R228" i="135"/>
  <c r="C126" i="143"/>
  <c r="W126" i="143"/>
  <c r="Y126" i="143"/>
  <c r="F126" i="143"/>
  <c r="B126" i="143"/>
  <c r="U126" i="143"/>
  <c r="R126" i="143"/>
  <c r="AA126" i="143"/>
  <c r="R195" i="143"/>
  <c r="R227" i="143"/>
  <c r="R243" i="143"/>
  <c r="R197" i="143"/>
  <c r="R174" i="143"/>
  <c r="R206" i="143"/>
  <c r="R238" i="143"/>
  <c r="R174" i="135"/>
  <c r="R186" i="135"/>
  <c r="R185" i="135"/>
  <c r="R217" i="135"/>
  <c r="U126" i="135"/>
  <c r="AA126" i="135"/>
  <c r="R126" i="135"/>
  <c r="C126" i="135"/>
  <c r="W126" i="135"/>
  <c r="Y126" i="135"/>
  <c r="B126" i="135"/>
  <c r="F126" i="135"/>
  <c r="R179" i="135"/>
  <c r="R211" i="135"/>
  <c r="R243" i="135"/>
  <c r="E115" i="139"/>
  <c r="E114" i="139"/>
  <c r="E115" i="134"/>
  <c r="E114" i="134"/>
  <c r="E114" i="141"/>
  <c r="E115" i="141"/>
  <c r="R194" i="147"/>
  <c r="R238" i="147"/>
  <c r="R189" i="147"/>
  <c r="AD205" i="147"/>
  <c r="R205" i="147"/>
  <c r="AD221" i="147"/>
  <c r="R221" i="147"/>
  <c r="R237" i="147"/>
  <c r="R178" i="147"/>
  <c r="R202" i="147"/>
  <c r="R226" i="147"/>
  <c r="W127" i="147"/>
  <c r="F127" i="147"/>
  <c r="B127" i="147"/>
  <c r="AB127" i="147"/>
  <c r="U127" i="147"/>
  <c r="AC127" i="147"/>
  <c r="AA127" i="147"/>
  <c r="Y127" i="147"/>
  <c r="C127" i="147"/>
  <c r="R127" i="147"/>
  <c r="AB126" i="147"/>
  <c r="U126" i="147"/>
  <c r="AC126" i="147"/>
  <c r="AA126" i="147"/>
  <c r="R126" i="147"/>
  <c r="Y126" i="147"/>
  <c r="C126" i="147"/>
  <c r="W126" i="147"/>
  <c r="B126" i="147"/>
  <c r="F126" i="147"/>
  <c r="R179" i="147"/>
  <c r="R195" i="147"/>
  <c r="AD211" i="147"/>
  <c r="R211" i="147"/>
  <c r="R227" i="147"/>
  <c r="R243" i="147"/>
  <c r="AA121" i="147"/>
  <c r="R121" i="147"/>
  <c r="C121" i="147"/>
  <c r="W121" i="147"/>
  <c r="Y121" i="147"/>
  <c r="B121" i="147"/>
  <c r="F121" i="147"/>
  <c r="U121" i="147"/>
  <c r="A121" i="147"/>
  <c r="Q121" i="147"/>
  <c r="AA125" i="147"/>
  <c r="R125" i="147"/>
  <c r="Y125" i="147"/>
  <c r="C125" i="147"/>
  <c r="W125" i="147"/>
  <c r="B125" i="147"/>
  <c r="U125" i="147"/>
  <c r="AC125" i="147"/>
  <c r="A125" i="147"/>
  <c r="Q125" i="147"/>
  <c r="F125" i="147"/>
  <c r="AB125" i="147"/>
  <c r="R176" i="147"/>
  <c r="R192" i="147"/>
  <c r="AD208" i="147"/>
  <c r="R208" i="147"/>
  <c r="R224" i="147"/>
  <c r="R240" i="147"/>
  <c r="W118" i="149"/>
  <c r="Y118" i="149"/>
  <c r="F118" i="149"/>
  <c r="B118" i="149"/>
  <c r="U118" i="149"/>
  <c r="A118" i="149"/>
  <c r="Q118" i="149"/>
  <c r="C118" i="149"/>
  <c r="R118" i="149"/>
  <c r="AA118" i="149"/>
  <c r="R188" i="149"/>
  <c r="R204" i="149"/>
  <c r="R220" i="149"/>
  <c r="R236" i="149"/>
  <c r="R187" i="149"/>
  <c r="R203" i="149"/>
  <c r="R219" i="149"/>
  <c r="R235" i="149"/>
  <c r="R189" i="149"/>
  <c r="R205" i="149"/>
  <c r="R221" i="149"/>
  <c r="AD221" i="149"/>
  <c r="R237" i="149"/>
  <c r="E131" i="149"/>
  <c r="R182" i="149"/>
  <c r="R198" i="149"/>
  <c r="R214" i="149"/>
  <c r="R230" i="149"/>
  <c r="W127" i="136"/>
  <c r="Y127" i="136"/>
  <c r="F127" i="136"/>
  <c r="B127" i="136"/>
  <c r="U127" i="136"/>
  <c r="C127" i="136"/>
  <c r="R127" i="136"/>
  <c r="AA127" i="136"/>
  <c r="R176" i="136"/>
  <c r="AD220" i="136"/>
  <c r="R220" i="136"/>
  <c r="R200" i="136"/>
  <c r="R224" i="136"/>
  <c r="R174" i="136"/>
  <c r="R190" i="136"/>
  <c r="R206" i="136"/>
  <c r="AD222" i="136"/>
  <c r="R222" i="136"/>
  <c r="R238" i="136"/>
  <c r="R181" i="136"/>
  <c r="R197" i="136"/>
  <c r="R213" i="136"/>
  <c r="R229" i="136"/>
  <c r="U117" i="136"/>
  <c r="A117" i="136"/>
  <c r="Q117" i="136"/>
  <c r="AA117" i="136"/>
  <c r="R117" i="136"/>
  <c r="F117" i="136"/>
  <c r="C117" i="136"/>
  <c r="B117" i="136"/>
  <c r="W117" i="136"/>
  <c r="Y117" i="136"/>
  <c r="AA121" i="136"/>
  <c r="R121" i="136"/>
  <c r="C121" i="136"/>
  <c r="U121" i="136"/>
  <c r="A121" i="136"/>
  <c r="Q121" i="136"/>
  <c r="F121" i="136"/>
  <c r="B121" i="136"/>
  <c r="W121" i="136"/>
  <c r="Y121" i="136"/>
  <c r="AA125" i="136"/>
  <c r="R125" i="136"/>
  <c r="Y125" i="136"/>
  <c r="C125" i="136"/>
  <c r="U125" i="136"/>
  <c r="AC125" i="136"/>
  <c r="A125" i="136"/>
  <c r="Q125" i="136"/>
  <c r="F125" i="136"/>
  <c r="B125" i="136"/>
  <c r="W125" i="136"/>
  <c r="AB125" i="136"/>
  <c r="R187" i="136"/>
  <c r="R203" i="136"/>
  <c r="R219" i="136"/>
  <c r="R235" i="136"/>
  <c r="R179" i="128"/>
  <c r="R195" i="128"/>
  <c r="R211" i="128"/>
  <c r="R227" i="128"/>
  <c r="R243" i="128"/>
  <c r="R186" i="128"/>
  <c r="R202" i="128"/>
  <c r="R218" i="128"/>
  <c r="R234" i="128"/>
  <c r="U119" i="128"/>
  <c r="A119" i="128"/>
  <c r="Q119" i="128"/>
  <c r="AA119" i="128"/>
  <c r="R119" i="128"/>
  <c r="W119" i="128"/>
  <c r="Y119" i="128"/>
  <c r="B119" i="128"/>
  <c r="F119" i="128"/>
  <c r="C119" i="128"/>
  <c r="U123" i="128"/>
  <c r="A123" i="128"/>
  <c r="Q123" i="128"/>
  <c r="AA123" i="128"/>
  <c r="R123" i="128"/>
  <c r="W123" i="128"/>
  <c r="Y123" i="128"/>
  <c r="B123" i="128"/>
  <c r="F123" i="128"/>
  <c r="C123" i="128"/>
  <c r="R184" i="128"/>
  <c r="R200" i="128"/>
  <c r="R216" i="128"/>
  <c r="R232" i="128"/>
  <c r="R189" i="128"/>
  <c r="R205" i="128"/>
  <c r="AD221" i="128"/>
  <c r="R221" i="128"/>
  <c r="R237" i="128"/>
  <c r="R187" i="140"/>
  <c r="AD223" i="140"/>
  <c r="R223" i="140"/>
  <c r="R195" i="140"/>
  <c r="R183" i="140"/>
  <c r="R184" i="140"/>
  <c r="R200" i="140"/>
  <c r="R216" i="140"/>
  <c r="AD216" i="140"/>
  <c r="R232" i="140"/>
  <c r="Y126" i="140"/>
  <c r="C126" i="140"/>
  <c r="W126" i="140"/>
  <c r="F126" i="140"/>
  <c r="B126" i="140"/>
  <c r="AB126" i="140"/>
  <c r="AA126" i="140"/>
  <c r="R126" i="140"/>
  <c r="U126" i="140"/>
  <c r="AC126" i="140"/>
  <c r="W120" i="140"/>
  <c r="Y120" i="140"/>
  <c r="F120" i="140"/>
  <c r="B120" i="140"/>
  <c r="U120" i="140"/>
  <c r="A120" i="140"/>
  <c r="Q120" i="140"/>
  <c r="AA120" i="140"/>
  <c r="C120" i="140"/>
  <c r="R120" i="140"/>
  <c r="W124" i="140"/>
  <c r="Y124" i="140"/>
  <c r="F124" i="140"/>
  <c r="B124" i="140"/>
  <c r="U124" i="140"/>
  <c r="A124" i="140"/>
  <c r="Q124" i="140"/>
  <c r="AA124" i="140"/>
  <c r="C124" i="140"/>
  <c r="R124" i="140"/>
  <c r="R177" i="140"/>
  <c r="R193" i="140"/>
  <c r="R209" i="140"/>
  <c r="AD209" i="140"/>
  <c r="R225" i="140"/>
  <c r="R241" i="140"/>
  <c r="R186" i="140"/>
  <c r="R202" i="140"/>
  <c r="AD218" i="140"/>
  <c r="R218" i="140"/>
  <c r="R234" i="140"/>
  <c r="R180" i="132"/>
  <c r="R183" i="132"/>
  <c r="C119" i="132"/>
  <c r="W119" i="132"/>
  <c r="Y119" i="132"/>
  <c r="F119" i="132"/>
  <c r="B119" i="132"/>
  <c r="AA119" i="132"/>
  <c r="U119" i="132"/>
  <c r="A119" i="132"/>
  <c r="Q119" i="132"/>
  <c r="R119" i="132"/>
  <c r="C123" i="132"/>
  <c r="W123" i="132"/>
  <c r="Y123" i="132"/>
  <c r="F123" i="132"/>
  <c r="B123" i="132"/>
  <c r="AA123" i="132"/>
  <c r="U123" i="132"/>
  <c r="A123" i="132"/>
  <c r="Q123" i="132"/>
  <c r="R123" i="132"/>
  <c r="U116" i="132"/>
  <c r="A116" i="132"/>
  <c r="Q116" i="132"/>
  <c r="AA116" i="132"/>
  <c r="R116" i="132"/>
  <c r="F116" i="132"/>
  <c r="C116" i="132"/>
  <c r="W116" i="132"/>
  <c r="Y116" i="132"/>
  <c r="B116" i="132"/>
  <c r="R191" i="132"/>
  <c r="R207" i="132"/>
  <c r="AD207" i="132"/>
  <c r="R223" i="132"/>
  <c r="AD223" i="132"/>
  <c r="R239" i="132"/>
  <c r="R190" i="132"/>
  <c r="AD206" i="132"/>
  <c r="R206" i="132"/>
  <c r="AD222" i="132"/>
  <c r="R222" i="132"/>
  <c r="R238" i="132"/>
  <c r="R196" i="132"/>
  <c r="AD212" i="132"/>
  <c r="R212" i="132"/>
  <c r="R228" i="132"/>
  <c r="R185" i="132"/>
  <c r="AD201" i="132"/>
  <c r="R201" i="132"/>
  <c r="AD217" i="132"/>
  <c r="R217" i="132"/>
  <c r="R233" i="132"/>
  <c r="W117" i="146"/>
  <c r="Y117" i="146"/>
  <c r="F117" i="146"/>
  <c r="B117" i="146"/>
  <c r="U117" i="146"/>
  <c r="A117" i="146"/>
  <c r="Q117" i="146"/>
  <c r="R117" i="146"/>
  <c r="AA117" i="146"/>
  <c r="C117" i="146"/>
  <c r="R239" i="146"/>
  <c r="C116" i="146"/>
  <c r="W116" i="146"/>
  <c r="Y116" i="146"/>
  <c r="F116" i="146"/>
  <c r="B116" i="146"/>
  <c r="A116" i="146"/>
  <c r="Q116" i="146"/>
  <c r="AA116" i="146"/>
  <c r="U116" i="146"/>
  <c r="R116" i="146"/>
  <c r="R174" i="146"/>
  <c r="R190" i="146"/>
  <c r="AD206" i="146"/>
  <c r="R206" i="146"/>
  <c r="AD222" i="146"/>
  <c r="R222" i="146"/>
  <c r="R238" i="146"/>
  <c r="R183" i="146"/>
  <c r="R203" i="146"/>
  <c r="AD203" i="146"/>
  <c r="R219" i="146"/>
  <c r="AD219" i="146"/>
  <c r="U120" i="146"/>
  <c r="A120" i="146"/>
  <c r="Q120" i="146"/>
  <c r="AA120" i="146"/>
  <c r="R120" i="146"/>
  <c r="C120" i="146"/>
  <c r="W120" i="146"/>
  <c r="Y120" i="146"/>
  <c r="B120" i="146"/>
  <c r="F120" i="146"/>
  <c r="U124" i="146"/>
  <c r="A124" i="146"/>
  <c r="Q124" i="146"/>
  <c r="AA124" i="146"/>
  <c r="R124" i="146"/>
  <c r="C124" i="146"/>
  <c r="W124" i="146"/>
  <c r="Y124" i="146"/>
  <c r="B124" i="146"/>
  <c r="F124" i="146"/>
  <c r="R188" i="146"/>
  <c r="AD204" i="146"/>
  <c r="R204" i="146"/>
  <c r="AD220" i="146"/>
  <c r="R220" i="146"/>
  <c r="R236" i="146"/>
  <c r="R177" i="146"/>
  <c r="R193" i="146"/>
  <c r="AD209" i="146"/>
  <c r="R209" i="146"/>
  <c r="R225" i="146"/>
  <c r="R241" i="146"/>
  <c r="R195" i="141"/>
  <c r="R231" i="141"/>
  <c r="R175" i="141"/>
  <c r="R199" i="141"/>
  <c r="R227" i="141"/>
  <c r="Y127" i="141"/>
  <c r="C127" i="141"/>
  <c r="AA127" i="141"/>
  <c r="B127" i="141"/>
  <c r="W127" i="141"/>
  <c r="F127" i="141"/>
  <c r="U127" i="141"/>
  <c r="AC127" i="141"/>
  <c r="R127" i="141"/>
  <c r="AB127" i="141"/>
  <c r="R176" i="141"/>
  <c r="R184" i="141"/>
  <c r="R192" i="141"/>
  <c r="R200" i="141"/>
  <c r="R208" i="141"/>
  <c r="R216" i="141"/>
  <c r="R224" i="141"/>
  <c r="R232" i="141"/>
  <c r="R240" i="141"/>
  <c r="U119" i="141"/>
  <c r="A119" i="141"/>
  <c r="Q119" i="141"/>
  <c r="F119" i="141"/>
  <c r="W119" i="141"/>
  <c r="Y119" i="141"/>
  <c r="C119" i="141"/>
  <c r="R119" i="141"/>
  <c r="AA119" i="141"/>
  <c r="B119" i="141"/>
  <c r="U123" i="141"/>
  <c r="A123" i="141"/>
  <c r="Q123" i="141"/>
  <c r="F123" i="141"/>
  <c r="W123" i="141"/>
  <c r="Y123" i="141"/>
  <c r="C123" i="141"/>
  <c r="AA123" i="141"/>
  <c r="B123" i="141"/>
  <c r="R123" i="141"/>
  <c r="R185" i="141"/>
  <c r="R201" i="141"/>
  <c r="R217" i="141"/>
  <c r="R233" i="141"/>
  <c r="R176" i="133"/>
  <c r="R192" i="133"/>
  <c r="R208" i="133"/>
  <c r="AD208" i="133"/>
  <c r="R224" i="133"/>
  <c r="R240" i="133"/>
  <c r="R183" i="133"/>
  <c r="R199" i="133"/>
  <c r="AD215" i="133"/>
  <c r="R215" i="133"/>
  <c r="R231" i="133"/>
  <c r="W118" i="133"/>
  <c r="Y118" i="133"/>
  <c r="F118" i="133"/>
  <c r="B118" i="133"/>
  <c r="U118" i="133"/>
  <c r="A118" i="133"/>
  <c r="Q118" i="133"/>
  <c r="AA118" i="133"/>
  <c r="C118" i="133"/>
  <c r="R118" i="133"/>
  <c r="W122" i="133"/>
  <c r="Y122" i="133"/>
  <c r="F122" i="133"/>
  <c r="B122" i="133"/>
  <c r="U122" i="133"/>
  <c r="A122" i="133"/>
  <c r="Q122" i="133"/>
  <c r="AA122" i="133"/>
  <c r="C122" i="133"/>
  <c r="R122" i="133"/>
  <c r="R181" i="133"/>
  <c r="R197" i="133"/>
  <c r="AD213" i="133"/>
  <c r="R213" i="133"/>
  <c r="R229" i="133"/>
  <c r="AA116" i="133"/>
  <c r="R116" i="133"/>
  <c r="C116" i="133"/>
  <c r="F116" i="133"/>
  <c r="U116" i="133"/>
  <c r="B116" i="133"/>
  <c r="W116" i="133"/>
  <c r="Y116" i="133"/>
  <c r="A116" i="133"/>
  <c r="Q116" i="133"/>
  <c r="R174" i="133"/>
  <c r="R190" i="133"/>
  <c r="AD206" i="133"/>
  <c r="R206" i="133"/>
  <c r="AD222" i="133"/>
  <c r="R222" i="133"/>
  <c r="R238" i="133"/>
  <c r="AD208" i="139"/>
  <c r="R208" i="139"/>
  <c r="R188" i="139"/>
  <c r="AD216" i="139"/>
  <c r="R216" i="139"/>
  <c r="R236" i="139"/>
  <c r="C120" i="139"/>
  <c r="W120" i="139"/>
  <c r="Y120" i="139"/>
  <c r="F120" i="139"/>
  <c r="B120" i="139"/>
  <c r="AA120" i="139"/>
  <c r="U120" i="139"/>
  <c r="A120" i="139"/>
  <c r="Q120" i="139"/>
  <c r="R120" i="139"/>
  <c r="C124" i="139"/>
  <c r="W124" i="139"/>
  <c r="Y124" i="139"/>
  <c r="F124" i="139"/>
  <c r="B124" i="139"/>
  <c r="AA124" i="139"/>
  <c r="U124" i="139"/>
  <c r="A124" i="139"/>
  <c r="Q124" i="139"/>
  <c r="R124" i="139"/>
  <c r="R177" i="139"/>
  <c r="R193" i="139"/>
  <c r="R209" i="139"/>
  <c r="AD209" i="139"/>
  <c r="R225" i="139"/>
  <c r="R241" i="139"/>
  <c r="R186" i="139"/>
  <c r="AD202" i="139"/>
  <c r="R202" i="139"/>
  <c r="AD218" i="139"/>
  <c r="R218" i="139"/>
  <c r="R234" i="139"/>
  <c r="AA126" i="139"/>
  <c r="R126" i="139"/>
  <c r="Y126" i="139"/>
  <c r="C126" i="139"/>
  <c r="W126" i="139"/>
  <c r="U126" i="139"/>
  <c r="AC126" i="139"/>
  <c r="B126" i="139"/>
  <c r="AB126" i="139"/>
  <c r="F126" i="139"/>
  <c r="R179" i="139"/>
  <c r="R195" i="139"/>
  <c r="AD211" i="139"/>
  <c r="R211" i="139"/>
  <c r="R227" i="139"/>
  <c r="R243" i="139"/>
  <c r="R193" i="148"/>
  <c r="R225" i="148"/>
  <c r="Y124" i="148"/>
  <c r="C124" i="148"/>
  <c r="W124" i="148"/>
  <c r="F124" i="148"/>
  <c r="B124" i="148"/>
  <c r="U124" i="148"/>
  <c r="AA124" i="148"/>
  <c r="AC124" i="148"/>
  <c r="A124" i="148"/>
  <c r="Q124" i="148"/>
  <c r="R124" i="148"/>
  <c r="AB124" i="148"/>
  <c r="R189" i="148"/>
  <c r="R221" i="148"/>
  <c r="AD221" i="148"/>
  <c r="C121" i="148"/>
  <c r="W121" i="148"/>
  <c r="Y121" i="148"/>
  <c r="F121" i="148"/>
  <c r="B121" i="148"/>
  <c r="U121" i="148"/>
  <c r="A121" i="148"/>
  <c r="Q121" i="148"/>
  <c r="R121" i="148"/>
  <c r="AA121" i="148"/>
  <c r="R188" i="148"/>
  <c r="R232" i="148"/>
  <c r="R176" i="148"/>
  <c r="R204" i="148"/>
  <c r="R228" i="148"/>
  <c r="AB127" i="148"/>
  <c r="U127" i="148"/>
  <c r="AC127" i="148"/>
  <c r="AA127" i="148"/>
  <c r="R127" i="148"/>
  <c r="W127" i="148"/>
  <c r="B127" i="148"/>
  <c r="F127" i="148"/>
  <c r="Y127" i="148"/>
  <c r="C127" i="148"/>
  <c r="R178" i="148"/>
  <c r="R194" i="148"/>
  <c r="R210" i="148"/>
  <c r="R226" i="148"/>
  <c r="R242" i="148"/>
  <c r="R187" i="148"/>
  <c r="R203" i="148"/>
  <c r="AD219" i="148"/>
  <c r="R219" i="148"/>
  <c r="R235" i="148"/>
  <c r="C121" i="142"/>
  <c r="W121" i="142"/>
  <c r="Y121" i="142"/>
  <c r="F121" i="142"/>
  <c r="B121" i="142"/>
  <c r="U121" i="142"/>
  <c r="A121" i="142"/>
  <c r="Q121" i="142"/>
  <c r="R121" i="142"/>
  <c r="AA121" i="142"/>
  <c r="R201" i="142"/>
  <c r="R233" i="142"/>
  <c r="C118" i="142"/>
  <c r="W118" i="142"/>
  <c r="Y118" i="142"/>
  <c r="F118" i="142"/>
  <c r="B118" i="142"/>
  <c r="U118" i="142"/>
  <c r="A118" i="142"/>
  <c r="Q118" i="142"/>
  <c r="R118" i="142"/>
  <c r="AA118" i="142"/>
  <c r="R197" i="142"/>
  <c r="R229" i="142"/>
  <c r="R204" i="142"/>
  <c r="R236" i="142"/>
  <c r="R192" i="142"/>
  <c r="R216" i="142"/>
  <c r="E131" i="142"/>
  <c r="R182" i="142"/>
  <c r="R198" i="142"/>
  <c r="R214" i="142"/>
  <c r="R230" i="142"/>
  <c r="AA117" i="142"/>
  <c r="R117" i="142"/>
  <c r="C117" i="142"/>
  <c r="F117" i="142"/>
  <c r="W117" i="142"/>
  <c r="Y117" i="142"/>
  <c r="B117" i="142"/>
  <c r="A117" i="142"/>
  <c r="Q117" i="142"/>
  <c r="U117" i="142"/>
  <c r="R175" i="142"/>
  <c r="R191" i="142"/>
  <c r="R207" i="142"/>
  <c r="R223" i="142"/>
  <c r="R239" i="142"/>
  <c r="W121" i="129"/>
  <c r="Y121" i="129"/>
  <c r="F121" i="129"/>
  <c r="B121" i="129"/>
  <c r="U121" i="129"/>
  <c r="A121" i="129"/>
  <c r="Q121" i="129"/>
  <c r="C121" i="129"/>
  <c r="R121" i="129"/>
  <c r="AA121" i="129"/>
  <c r="C117" i="129"/>
  <c r="W117" i="129"/>
  <c r="Y117" i="129"/>
  <c r="F117" i="129"/>
  <c r="B117" i="129"/>
  <c r="R117" i="129"/>
  <c r="A117" i="129"/>
  <c r="Q117" i="129"/>
  <c r="AA117" i="129"/>
  <c r="U117" i="129"/>
  <c r="W122" i="129"/>
  <c r="Y122" i="129"/>
  <c r="F122" i="129"/>
  <c r="B122" i="129"/>
  <c r="U122" i="129"/>
  <c r="A122" i="129"/>
  <c r="Q122" i="129"/>
  <c r="C122" i="129"/>
  <c r="R122" i="129"/>
  <c r="AA122" i="129"/>
  <c r="R184" i="129"/>
  <c r="R200" i="129"/>
  <c r="R216" i="129"/>
  <c r="R232" i="129"/>
  <c r="R183" i="129"/>
  <c r="R199" i="129"/>
  <c r="R215" i="129"/>
  <c r="R231" i="129"/>
  <c r="R185" i="129"/>
  <c r="R201" i="129"/>
  <c r="R217" i="129"/>
  <c r="R233" i="129"/>
  <c r="AA127" i="129"/>
  <c r="R127" i="129"/>
  <c r="Y127" i="129"/>
  <c r="C127" i="129"/>
  <c r="U127" i="129"/>
  <c r="AC127" i="129"/>
  <c r="B127" i="129"/>
  <c r="F127" i="129"/>
  <c r="AB127" i="129"/>
  <c r="W127" i="129"/>
  <c r="R178" i="129"/>
  <c r="R194" i="129"/>
  <c r="R210" i="129"/>
  <c r="R226" i="129"/>
  <c r="R242" i="129"/>
  <c r="W117" i="134"/>
  <c r="Y117" i="134"/>
  <c r="F117" i="134"/>
  <c r="B117" i="134"/>
  <c r="U117" i="134"/>
  <c r="A117" i="134"/>
  <c r="Q117" i="134"/>
  <c r="R117" i="134"/>
  <c r="C117" i="134"/>
  <c r="AA117" i="134"/>
  <c r="R187" i="134"/>
  <c r="R203" i="134"/>
  <c r="R219" i="134"/>
  <c r="AD219" i="134"/>
  <c r="R235" i="134"/>
  <c r="Y127" i="134"/>
  <c r="C127" i="134"/>
  <c r="W127" i="134"/>
  <c r="F127" i="134"/>
  <c r="B127" i="134"/>
  <c r="AA127" i="134"/>
  <c r="U127" i="134"/>
  <c r="AC127" i="134"/>
  <c r="AB127" i="134"/>
  <c r="R127" i="134"/>
  <c r="R178" i="134"/>
  <c r="R194" i="134"/>
  <c r="R210" i="134"/>
  <c r="R226" i="134"/>
  <c r="R242" i="134"/>
  <c r="U120" i="134"/>
  <c r="A120" i="134"/>
  <c r="Q120" i="134"/>
  <c r="AA120" i="134"/>
  <c r="R120" i="134"/>
  <c r="C120" i="134"/>
  <c r="W120" i="134"/>
  <c r="Y120" i="134"/>
  <c r="B120" i="134"/>
  <c r="F120" i="134"/>
  <c r="AB124" i="134"/>
  <c r="U124" i="134"/>
  <c r="AC124" i="134"/>
  <c r="A124" i="134"/>
  <c r="Q124" i="134"/>
  <c r="AA124" i="134"/>
  <c r="R124" i="134"/>
  <c r="Y124" i="134"/>
  <c r="C124" i="134"/>
  <c r="W124" i="134"/>
  <c r="B124" i="134"/>
  <c r="F124" i="134"/>
  <c r="R188" i="134"/>
  <c r="R204" i="134"/>
  <c r="AD220" i="134"/>
  <c r="R220" i="134"/>
  <c r="R236" i="134"/>
  <c r="R177" i="134"/>
  <c r="R193" i="134"/>
  <c r="R209" i="134"/>
  <c r="R225" i="134"/>
  <c r="R241" i="134"/>
  <c r="W125" i="143"/>
  <c r="Y125" i="143"/>
  <c r="F125" i="143"/>
  <c r="B125" i="143"/>
  <c r="U125" i="143"/>
  <c r="A125" i="143"/>
  <c r="Q125" i="143"/>
  <c r="C125" i="143"/>
  <c r="R125" i="143"/>
  <c r="AA125" i="143"/>
  <c r="W118" i="143"/>
  <c r="Y118" i="143"/>
  <c r="F118" i="143"/>
  <c r="B118" i="143"/>
  <c r="U118" i="143"/>
  <c r="A118" i="143"/>
  <c r="Q118" i="143"/>
  <c r="C118" i="143"/>
  <c r="R118" i="143"/>
  <c r="AA118" i="143"/>
  <c r="R180" i="143"/>
  <c r="R196" i="143"/>
  <c r="R212" i="143"/>
  <c r="R228" i="143"/>
  <c r="C117" i="143"/>
  <c r="W117" i="143"/>
  <c r="Y117" i="143"/>
  <c r="F117" i="143"/>
  <c r="B117" i="143"/>
  <c r="R117" i="143"/>
  <c r="AA117" i="143"/>
  <c r="A117" i="143"/>
  <c r="Q117" i="143"/>
  <c r="U117" i="143"/>
  <c r="R187" i="143"/>
  <c r="R203" i="143"/>
  <c r="R219" i="143"/>
  <c r="R235" i="143"/>
  <c r="R189" i="143"/>
  <c r="R205" i="143"/>
  <c r="R221" i="143"/>
  <c r="R237" i="143"/>
  <c r="E131" i="143"/>
  <c r="R182" i="143"/>
  <c r="R198" i="143"/>
  <c r="R214" i="143"/>
  <c r="R230" i="143"/>
  <c r="R222" i="135"/>
  <c r="R202" i="135"/>
  <c r="R234" i="135"/>
  <c r="R190" i="135"/>
  <c r="R177" i="135"/>
  <c r="R193" i="135"/>
  <c r="R209" i="135"/>
  <c r="R225" i="135"/>
  <c r="R241" i="135"/>
  <c r="R187" i="135"/>
  <c r="R203" i="135"/>
  <c r="R219" i="135"/>
  <c r="R235" i="135"/>
  <c r="AA119" i="135"/>
  <c r="R119" i="135"/>
  <c r="C119" i="135"/>
  <c r="W119" i="135"/>
  <c r="Y119" i="135"/>
  <c r="B119" i="135"/>
  <c r="U119" i="135"/>
  <c r="A119" i="135"/>
  <c r="Q119" i="135"/>
  <c r="F119" i="135"/>
  <c r="AA123" i="135"/>
  <c r="R123" i="135"/>
  <c r="C123" i="135"/>
  <c r="W123" i="135"/>
  <c r="Y123" i="135"/>
  <c r="B123" i="135"/>
  <c r="U123" i="135"/>
  <c r="A123" i="135"/>
  <c r="Q123" i="135"/>
  <c r="F123" i="135"/>
  <c r="R184" i="135"/>
  <c r="R200" i="135"/>
  <c r="R216" i="135"/>
  <c r="R232" i="135"/>
  <c r="E88" i="134"/>
  <c r="E87" i="134"/>
  <c r="E85" i="134"/>
  <c r="E84" i="134"/>
  <c r="E76" i="134"/>
  <c r="E75" i="134"/>
  <c r="E73" i="134"/>
  <c r="E68" i="134"/>
  <c r="E67" i="134"/>
  <c r="E65" i="134"/>
  <c r="E77" i="134"/>
  <c r="E72" i="134"/>
  <c r="E71" i="134"/>
  <c r="E69" i="134"/>
  <c r="E63" i="134"/>
  <c r="E82" i="134"/>
  <c r="E81" i="134"/>
  <c r="E78" i="134"/>
  <c r="E70" i="134"/>
  <c r="E62" i="134"/>
  <c r="E80" i="134"/>
  <c r="E79" i="134"/>
  <c r="E64" i="134"/>
  <c r="E86" i="134"/>
  <c r="E74" i="134"/>
  <c r="E66" i="134"/>
  <c r="E89" i="134"/>
  <c r="E83" i="134"/>
  <c r="B19" i="124"/>
  <c r="B18" i="124"/>
  <c r="B19" i="145"/>
  <c r="B18" i="145"/>
  <c r="B27" i="124"/>
  <c r="B26" i="124"/>
  <c r="B27" i="145"/>
  <c r="B26" i="145"/>
  <c r="B35" i="124"/>
  <c r="B34" i="124"/>
  <c r="B43" i="124"/>
  <c r="B42" i="124"/>
  <c r="B43" i="145"/>
  <c r="B42" i="145"/>
  <c r="B51" i="145"/>
  <c r="B50" i="145"/>
  <c r="B51" i="124"/>
  <c r="B50" i="124"/>
  <c r="C91" i="123"/>
  <c r="C91" i="124"/>
  <c r="C91" i="145"/>
  <c r="B15" i="124"/>
  <c r="B14" i="124"/>
  <c r="B15" i="145"/>
  <c r="B14" i="145"/>
  <c r="B23" i="124"/>
  <c r="B22" i="124"/>
  <c r="B23" i="145"/>
  <c r="B22" i="145"/>
  <c r="B31" i="124"/>
  <c r="B30" i="124"/>
  <c r="B31" i="145"/>
  <c r="B30" i="145"/>
  <c r="B39" i="124"/>
  <c r="B38" i="124"/>
  <c r="B39" i="145"/>
  <c r="B38" i="145"/>
  <c r="B47" i="124"/>
  <c r="B46" i="124"/>
  <c r="B47" i="145"/>
  <c r="B46" i="145"/>
  <c r="B55" i="145"/>
  <c r="B54" i="145"/>
  <c r="B55" i="124"/>
  <c r="B54" i="124"/>
  <c r="R187" i="144"/>
  <c r="R192" i="144"/>
  <c r="R197" i="144"/>
  <c r="R203" i="144"/>
  <c r="R208" i="144"/>
  <c r="AD208" i="144"/>
  <c r="AD213" i="144"/>
  <c r="R213" i="144"/>
  <c r="AD219" i="144"/>
  <c r="R219" i="144"/>
  <c r="R224" i="144"/>
  <c r="R229" i="144"/>
  <c r="R235" i="144"/>
  <c r="R240" i="144"/>
  <c r="R186" i="144"/>
  <c r="R202" i="144"/>
  <c r="R218" i="144"/>
  <c r="AD218" i="144"/>
  <c r="R234" i="144"/>
  <c r="E131" i="138"/>
  <c r="R178" i="138"/>
  <c r="R183" i="138"/>
  <c r="R188" i="138"/>
  <c r="R194" i="138"/>
  <c r="R199" i="138"/>
  <c r="R204" i="138"/>
  <c r="R210" i="138"/>
  <c r="R215" i="138"/>
  <c r="AD215" i="138"/>
  <c r="R220" i="138"/>
  <c r="AD220" i="138"/>
  <c r="R226" i="138"/>
  <c r="R231" i="138"/>
  <c r="R236" i="138"/>
  <c r="R242" i="138"/>
  <c r="R177" i="138"/>
  <c r="R193" i="138"/>
  <c r="R209" i="138"/>
  <c r="R225" i="138"/>
  <c r="R241" i="138"/>
  <c r="R187" i="145"/>
  <c r="R201" i="145"/>
  <c r="AD213" i="145"/>
  <c r="R213" i="145"/>
  <c r="R224" i="145"/>
  <c r="R240" i="145"/>
  <c r="R181" i="145"/>
  <c r="R191" i="145"/>
  <c r="R199" i="145"/>
  <c r="AD209" i="145"/>
  <c r="R209" i="145"/>
  <c r="AD217" i="145"/>
  <c r="R217" i="145"/>
  <c r="R227" i="145"/>
  <c r="R235" i="145"/>
  <c r="R243" i="145"/>
  <c r="R186" i="145"/>
  <c r="R202" i="145"/>
  <c r="AD218" i="145"/>
  <c r="R218" i="145"/>
  <c r="R234" i="145"/>
  <c r="R174" i="137"/>
  <c r="R179" i="137"/>
  <c r="R184" i="137"/>
  <c r="R190" i="137"/>
  <c r="R195" i="137"/>
  <c r="R200" i="137"/>
  <c r="R206" i="137"/>
  <c r="R211" i="137"/>
  <c r="AD211" i="137"/>
  <c r="R216" i="137"/>
  <c r="AD216" i="137"/>
  <c r="AD222" i="137"/>
  <c r="R222" i="137"/>
  <c r="R227" i="137"/>
  <c r="R232" i="137"/>
  <c r="R238" i="137"/>
  <c r="R243" i="137"/>
  <c r="R181" i="137"/>
  <c r="R197" i="137"/>
  <c r="AD213" i="137"/>
  <c r="R213" i="137"/>
  <c r="R229" i="137"/>
  <c r="AD215" i="131"/>
  <c r="R215" i="131"/>
  <c r="R220" i="131"/>
  <c r="AD220" i="131"/>
  <c r="R193" i="131"/>
  <c r="R241" i="131"/>
  <c r="R210" i="131"/>
  <c r="R242" i="131"/>
  <c r="R181" i="130"/>
  <c r="R179" i="130"/>
  <c r="E131" i="130"/>
  <c r="AD212" i="130"/>
  <c r="R212" i="130"/>
  <c r="R194" i="130"/>
  <c r="R242" i="130"/>
  <c r="R191" i="131"/>
  <c r="R192" i="131"/>
  <c r="R240" i="131"/>
  <c r="R197" i="131"/>
  <c r="AD214" i="131"/>
  <c r="R214" i="131"/>
  <c r="R183" i="130"/>
  <c r="R185" i="130"/>
  <c r="R187" i="130"/>
  <c r="AD216" i="130"/>
  <c r="R216" i="130"/>
  <c r="R232" i="130"/>
  <c r="R182" i="130"/>
  <c r="R198" i="130"/>
  <c r="AD214" i="130"/>
  <c r="R214" i="130"/>
  <c r="R230" i="130"/>
  <c r="R203" i="130"/>
  <c r="AD219" i="130"/>
  <c r="R219" i="130"/>
  <c r="R235" i="130"/>
  <c r="R175" i="144"/>
  <c r="R176" i="144"/>
  <c r="R183" i="144"/>
  <c r="R188" i="144"/>
  <c r="R193" i="144"/>
  <c r="R199" i="144"/>
  <c r="R204" i="144"/>
  <c r="AD209" i="144"/>
  <c r="R209" i="144"/>
  <c r="AD215" i="144"/>
  <c r="R215" i="144"/>
  <c r="R220" i="144"/>
  <c r="AD220" i="144"/>
  <c r="R225" i="144"/>
  <c r="R231" i="144"/>
  <c r="R236" i="144"/>
  <c r="R241" i="144"/>
  <c r="R174" i="144"/>
  <c r="R190" i="144"/>
  <c r="R206" i="144"/>
  <c r="AD222" i="144"/>
  <c r="R222" i="144"/>
  <c r="R238" i="144"/>
  <c r="R174" i="138"/>
  <c r="R179" i="138"/>
  <c r="R184" i="138"/>
  <c r="R190" i="138"/>
  <c r="R195" i="138"/>
  <c r="R200" i="138"/>
  <c r="R206" i="138"/>
  <c r="R211" i="138"/>
  <c r="AD211" i="138"/>
  <c r="R216" i="138"/>
  <c r="AD216" i="138"/>
  <c r="AD222" i="138"/>
  <c r="R222" i="138"/>
  <c r="R227" i="138"/>
  <c r="R232" i="138"/>
  <c r="R238" i="138"/>
  <c r="R243" i="138"/>
  <c r="R181" i="138"/>
  <c r="R197" i="138"/>
  <c r="R213" i="138"/>
  <c r="AD213" i="138"/>
  <c r="R229" i="138"/>
  <c r="R176" i="145"/>
  <c r="R189" i="145"/>
  <c r="R204" i="145"/>
  <c r="R216" i="145"/>
  <c r="AD216" i="145"/>
  <c r="R228" i="145"/>
  <c r="R175" i="145"/>
  <c r="R183" i="145"/>
  <c r="R192" i="145"/>
  <c r="R200" i="145"/>
  <c r="AD211" i="145"/>
  <c r="R211" i="145"/>
  <c r="AD219" i="145"/>
  <c r="R219" i="145"/>
  <c r="R229" i="145"/>
  <c r="R237" i="145"/>
  <c r="R174" i="145"/>
  <c r="R190" i="145"/>
  <c r="R206" i="145"/>
  <c r="AD222" i="145"/>
  <c r="R222" i="145"/>
  <c r="R238" i="145"/>
  <c r="R175" i="137"/>
  <c r="R180" i="137"/>
  <c r="R186" i="137"/>
  <c r="R191" i="137"/>
  <c r="R196" i="137"/>
  <c r="R202" i="137"/>
  <c r="R207" i="137"/>
  <c r="R212" i="137"/>
  <c r="AD212" i="137"/>
  <c r="AD218" i="137"/>
  <c r="R218" i="137"/>
  <c r="R223" i="137"/>
  <c r="AD223" i="137"/>
  <c r="R228" i="137"/>
  <c r="R234" i="137"/>
  <c r="R239" i="137"/>
  <c r="R185" i="137"/>
  <c r="R201" i="137"/>
  <c r="AD217" i="137"/>
  <c r="R217" i="137"/>
  <c r="R233" i="137"/>
  <c r="R175" i="131"/>
  <c r="R235" i="131"/>
  <c r="R195" i="131"/>
  <c r="R204" i="131"/>
  <c r="R236" i="131"/>
  <c r="R209" i="131"/>
  <c r="R178" i="131"/>
  <c r="R226" i="131"/>
  <c r="R189" i="130"/>
  <c r="R192" i="130"/>
  <c r="R213" i="130"/>
  <c r="AD213" i="130"/>
  <c r="R178" i="130"/>
  <c r="R226" i="130"/>
  <c r="AD215" i="130"/>
  <c r="R215" i="130"/>
  <c r="R231" i="130"/>
  <c r="R239" i="131"/>
  <c r="R203" i="131"/>
  <c r="R208" i="131"/>
  <c r="R181" i="131"/>
  <c r="R229" i="131"/>
  <c r="R198" i="131"/>
  <c r="R230" i="131"/>
  <c r="R196" i="130"/>
  <c r="R217" i="130"/>
  <c r="AD217" i="130"/>
  <c r="R233" i="130"/>
  <c r="R207" i="131"/>
  <c r="R183" i="131"/>
  <c r="R227" i="131"/>
  <c r="R243" i="131"/>
  <c r="R179" i="131"/>
  <c r="R211" i="131"/>
  <c r="R180" i="131"/>
  <c r="R196" i="131"/>
  <c r="R212" i="131"/>
  <c r="R228" i="131"/>
  <c r="R185" i="131"/>
  <c r="R201" i="131"/>
  <c r="AD217" i="131"/>
  <c r="R217" i="131"/>
  <c r="R233" i="131"/>
  <c r="R186" i="131"/>
  <c r="R202" i="131"/>
  <c r="AD218" i="131"/>
  <c r="R218" i="131"/>
  <c r="R234" i="131"/>
  <c r="R177" i="130"/>
  <c r="R199" i="130"/>
  <c r="R191" i="130"/>
  <c r="R195" i="130"/>
  <c r="R184" i="130"/>
  <c r="R200" i="130"/>
  <c r="R205" i="130"/>
  <c r="R221" i="130"/>
  <c r="AD221" i="130"/>
  <c r="R237" i="130"/>
  <c r="R204" i="130"/>
  <c r="AD220" i="130"/>
  <c r="R220" i="130"/>
  <c r="R236" i="130"/>
  <c r="R186" i="130"/>
  <c r="R202" i="130"/>
  <c r="AD218" i="130"/>
  <c r="R218" i="130"/>
  <c r="R234" i="130"/>
  <c r="R207" i="130"/>
  <c r="AD223" i="130"/>
  <c r="R223" i="130"/>
  <c r="R239" i="130"/>
  <c r="R177" i="144"/>
  <c r="R179" i="144"/>
  <c r="R184" i="144"/>
  <c r="R189" i="144"/>
  <c r="R195" i="144"/>
  <c r="R200" i="144"/>
  <c r="R205" i="144"/>
  <c r="AD211" i="144"/>
  <c r="R211" i="144"/>
  <c r="R216" i="144"/>
  <c r="AD216" i="144"/>
  <c r="AD221" i="144"/>
  <c r="R221" i="144"/>
  <c r="R227" i="144"/>
  <c r="R232" i="144"/>
  <c r="R237" i="144"/>
  <c r="R243" i="144"/>
  <c r="R178" i="144"/>
  <c r="R194" i="144"/>
  <c r="R210" i="144"/>
  <c r="AD210" i="144"/>
  <c r="R226" i="144"/>
  <c r="R242" i="144"/>
  <c r="R175" i="138"/>
  <c r="R180" i="138"/>
  <c r="R186" i="138"/>
  <c r="R191" i="138"/>
  <c r="R196" i="138"/>
  <c r="R202" i="138"/>
  <c r="R207" i="138"/>
  <c r="R212" i="138"/>
  <c r="AD212" i="138"/>
  <c r="AD218" i="138"/>
  <c r="R218" i="138"/>
  <c r="R223" i="138"/>
  <c r="AD223" i="138"/>
  <c r="R228" i="138"/>
  <c r="R234" i="138"/>
  <c r="R239" i="138"/>
  <c r="R185" i="138"/>
  <c r="R201" i="138"/>
  <c r="R217" i="138"/>
  <c r="AD217" i="138"/>
  <c r="R233" i="138"/>
  <c r="R180" i="145"/>
  <c r="R193" i="145"/>
  <c r="R207" i="145"/>
  <c r="R220" i="145"/>
  <c r="AD220" i="145"/>
  <c r="R233" i="145"/>
  <c r="R177" i="145"/>
  <c r="R185" i="145"/>
  <c r="R195" i="145"/>
  <c r="R203" i="145"/>
  <c r="R212" i="145"/>
  <c r="AD212" i="145"/>
  <c r="AD221" i="145"/>
  <c r="R221" i="145"/>
  <c r="R231" i="145"/>
  <c r="R239" i="145"/>
  <c r="R178" i="145"/>
  <c r="R194" i="145"/>
  <c r="AD210" i="145"/>
  <c r="R210" i="145"/>
  <c r="R226" i="145"/>
  <c r="R242" i="145"/>
  <c r="R176" i="137"/>
  <c r="R182" i="137"/>
  <c r="R187" i="137"/>
  <c r="R192" i="137"/>
  <c r="R198" i="137"/>
  <c r="R203" i="137"/>
  <c r="R208" i="137"/>
  <c r="AD208" i="137"/>
  <c r="AD214" i="137"/>
  <c r="R214" i="137"/>
  <c r="R219" i="137"/>
  <c r="AD219" i="137"/>
  <c r="R224" i="137"/>
  <c r="R230" i="137"/>
  <c r="R235" i="137"/>
  <c r="R240" i="137"/>
  <c r="R189" i="137"/>
  <c r="R205" i="137"/>
  <c r="AD221" i="137"/>
  <c r="R221" i="137"/>
  <c r="R237" i="137"/>
  <c r="R188" i="131"/>
  <c r="R177" i="131"/>
  <c r="R225" i="131"/>
  <c r="R194" i="131"/>
  <c r="R176" i="130"/>
  <c r="R229" i="130"/>
  <c r="R228" i="130"/>
  <c r="AD210" i="130"/>
  <c r="R210" i="130"/>
  <c r="R176" i="131"/>
  <c r="R224" i="131"/>
  <c r="R213" i="131"/>
  <c r="E131" i="131"/>
  <c r="R182" i="131"/>
  <c r="R193" i="130"/>
  <c r="R180" i="130"/>
  <c r="AD223" i="131"/>
  <c r="R223" i="131"/>
  <c r="R199" i="131"/>
  <c r="R231" i="131"/>
  <c r="R187" i="131"/>
  <c r="AD219" i="131"/>
  <c r="R219" i="131"/>
  <c r="R184" i="131"/>
  <c r="R200" i="131"/>
  <c r="R216" i="131"/>
  <c r="AD216" i="131"/>
  <c r="R232" i="131"/>
  <c r="R189" i="131"/>
  <c r="R205" i="131"/>
  <c r="AD221" i="131"/>
  <c r="R221" i="131"/>
  <c r="R237" i="131"/>
  <c r="R174" i="131"/>
  <c r="R190" i="131"/>
  <c r="R206" i="131"/>
  <c r="AD222" i="131"/>
  <c r="R222" i="131"/>
  <c r="R238" i="131"/>
  <c r="R201" i="130"/>
  <c r="R175" i="130"/>
  <c r="R197" i="130"/>
  <c r="R188" i="130"/>
  <c r="R209" i="130"/>
  <c r="AD209" i="130"/>
  <c r="R225" i="130"/>
  <c r="R241" i="130"/>
  <c r="R208" i="130"/>
  <c r="R224" i="130"/>
  <c r="R240" i="130"/>
  <c r="R174" i="130"/>
  <c r="R190" i="130"/>
  <c r="R206" i="130"/>
  <c r="AD222" i="130"/>
  <c r="R222" i="130"/>
  <c r="R238" i="130"/>
  <c r="AD211" i="130"/>
  <c r="R211" i="130"/>
  <c r="R227" i="130"/>
  <c r="R243" i="130"/>
  <c r="R181" i="144"/>
  <c r="R180" i="144"/>
  <c r="R185" i="144"/>
  <c r="R191" i="144"/>
  <c r="R196" i="144"/>
  <c r="R201" i="144"/>
  <c r="AD207" i="144"/>
  <c r="R207" i="144"/>
  <c r="R212" i="144"/>
  <c r="AD212" i="144"/>
  <c r="AD217" i="144"/>
  <c r="R217" i="144"/>
  <c r="AD223" i="144"/>
  <c r="R223" i="144"/>
  <c r="R228" i="144"/>
  <c r="R233" i="144"/>
  <c r="R239" i="144"/>
  <c r="E131" i="144"/>
  <c r="R182" i="144"/>
  <c r="R198" i="144"/>
  <c r="AD214" i="144"/>
  <c r="R214" i="144"/>
  <c r="R230" i="144"/>
  <c r="R176" i="138"/>
  <c r="R182" i="138"/>
  <c r="R187" i="138"/>
  <c r="R192" i="138"/>
  <c r="R198" i="138"/>
  <c r="R203" i="138"/>
  <c r="R208" i="138"/>
  <c r="AD214" i="138"/>
  <c r="R214" i="138"/>
  <c r="R219" i="138"/>
  <c r="AD219" i="138"/>
  <c r="R224" i="138"/>
  <c r="R230" i="138"/>
  <c r="R235" i="138"/>
  <c r="R240" i="138"/>
  <c r="R189" i="138"/>
  <c r="R205" i="138"/>
  <c r="R221" i="138"/>
  <c r="AD221" i="138"/>
  <c r="R237" i="138"/>
  <c r="R184" i="145"/>
  <c r="R196" i="145"/>
  <c r="R208" i="145"/>
  <c r="AD223" i="145"/>
  <c r="R223" i="145"/>
  <c r="R236" i="145"/>
  <c r="R179" i="145"/>
  <c r="R188" i="145"/>
  <c r="R197" i="145"/>
  <c r="R205" i="145"/>
  <c r="AD215" i="145"/>
  <c r="R215" i="145"/>
  <c r="R225" i="145"/>
  <c r="R232" i="145"/>
  <c r="R241" i="145"/>
  <c r="E131" i="145"/>
  <c r="R182" i="145"/>
  <c r="R198" i="145"/>
  <c r="AD214" i="145"/>
  <c r="R214" i="145"/>
  <c r="R230" i="145"/>
  <c r="E131" i="137"/>
  <c r="R178" i="137"/>
  <c r="R183" i="137"/>
  <c r="R188" i="137"/>
  <c r="R194" i="137"/>
  <c r="R199" i="137"/>
  <c r="R204" i="137"/>
  <c r="AD210" i="137"/>
  <c r="R210" i="137"/>
  <c r="R215" i="137"/>
  <c r="AD215" i="137"/>
  <c r="R220" i="137"/>
  <c r="AD220" i="137"/>
  <c r="R226" i="137"/>
  <c r="R231" i="137"/>
  <c r="R236" i="137"/>
  <c r="R242" i="137"/>
  <c r="R177" i="137"/>
  <c r="R193" i="137"/>
  <c r="AD209" i="137"/>
  <c r="R209" i="137"/>
  <c r="R225" i="137"/>
  <c r="R241" i="137"/>
  <c r="E9" i="136"/>
  <c r="E11" i="136"/>
  <c r="R12" i="136"/>
  <c r="Q5" i="136"/>
  <c r="F8" i="129"/>
  <c r="F11" i="129"/>
  <c r="R13" i="129"/>
  <c r="F10" i="129"/>
  <c r="R11" i="129"/>
  <c r="F9" i="136"/>
  <c r="R9" i="136"/>
  <c r="X9" i="136"/>
  <c r="F8" i="136"/>
  <c r="F10" i="136"/>
  <c r="R11" i="136"/>
  <c r="F11" i="136"/>
  <c r="R13" i="136"/>
  <c r="Q5" i="129"/>
  <c r="E11" i="129"/>
  <c r="R12" i="129"/>
  <c r="E9" i="146"/>
  <c r="F8" i="146"/>
  <c r="F10" i="146"/>
  <c r="R11" i="146"/>
  <c r="F11" i="146"/>
  <c r="R13" i="146"/>
  <c r="Q5" i="146"/>
  <c r="E11" i="146"/>
  <c r="R12" i="146"/>
  <c r="F9" i="146"/>
  <c r="R9" i="146"/>
  <c r="X9" i="146"/>
  <c r="E9" i="129"/>
  <c r="W116" i="144"/>
  <c r="Y116" i="144"/>
  <c r="F116" i="144"/>
  <c r="B116" i="144"/>
  <c r="AA116" i="144"/>
  <c r="R116" i="144"/>
  <c r="U116" i="144"/>
  <c r="A116" i="144"/>
  <c r="Q116" i="144"/>
  <c r="C116" i="144"/>
  <c r="AA119" i="144"/>
  <c r="R119" i="144"/>
  <c r="W119" i="144"/>
  <c r="Y119" i="144"/>
  <c r="F119" i="144"/>
  <c r="C119" i="144"/>
  <c r="B119" i="144"/>
  <c r="U119" i="144"/>
  <c r="A119" i="144"/>
  <c r="Q119" i="144"/>
  <c r="AA123" i="144"/>
  <c r="R123" i="144"/>
  <c r="W123" i="144"/>
  <c r="Y123" i="144"/>
  <c r="B123" i="144"/>
  <c r="C123" i="144"/>
  <c r="F123" i="144"/>
  <c r="U123" i="144"/>
  <c r="A123" i="144"/>
  <c r="Q123" i="144"/>
  <c r="AA117" i="138"/>
  <c r="R117" i="138"/>
  <c r="C117" i="138"/>
  <c r="U117" i="138"/>
  <c r="W117" i="138"/>
  <c r="Y117" i="138"/>
  <c r="B117" i="138"/>
  <c r="A117" i="138"/>
  <c r="Q117" i="138"/>
  <c r="F117" i="138"/>
  <c r="AA121" i="138"/>
  <c r="R121" i="138"/>
  <c r="C121" i="138"/>
  <c r="W121" i="138"/>
  <c r="Y121" i="138"/>
  <c r="B121" i="138"/>
  <c r="F121" i="138"/>
  <c r="A121" i="138"/>
  <c r="Q121" i="138"/>
  <c r="U121" i="138"/>
  <c r="AA125" i="138"/>
  <c r="R125" i="138"/>
  <c r="Y125" i="138"/>
  <c r="C125" i="138"/>
  <c r="AB125" i="138"/>
  <c r="W125" i="138"/>
  <c r="B125" i="138"/>
  <c r="F125" i="138"/>
  <c r="A125" i="138"/>
  <c r="Q125" i="138"/>
  <c r="U125" i="138"/>
  <c r="AC125" i="138"/>
  <c r="U117" i="137"/>
  <c r="A117" i="137"/>
  <c r="Q117" i="137"/>
  <c r="AA117" i="137"/>
  <c r="R117" i="137"/>
  <c r="W117" i="137"/>
  <c r="Y117" i="137"/>
  <c r="B117" i="137"/>
  <c r="F117" i="137"/>
  <c r="C117" i="137"/>
  <c r="AA120" i="137"/>
  <c r="R120" i="137"/>
  <c r="C120" i="137"/>
  <c r="W120" i="137"/>
  <c r="Y120" i="137"/>
  <c r="B120" i="137"/>
  <c r="U120" i="137"/>
  <c r="A120" i="137"/>
  <c r="Q120" i="137"/>
  <c r="F120" i="137"/>
  <c r="AA124" i="137"/>
  <c r="R124" i="137"/>
  <c r="C124" i="137"/>
  <c r="W124" i="137"/>
  <c r="Y124" i="137"/>
  <c r="B124" i="137"/>
  <c r="U124" i="137"/>
  <c r="F124" i="137"/>
  <c r="A124" i="137"/>
  <c r="Q124" i="137"/>
  <c r="W127" i="130"/>
  <c r="F127" i="130"/>
  <c r="B127" i="130"/>
  <c r="AB127" i="130"/>
  <c r="U127" i="130"/>
  <c r="AC127" i="130"/>
  <c r="R127" i="130"/>
  <c r="Y127" i="130"/>
  <c r="C127" i="130"/>
  <c r="AA127" i="130"/>
  <c r="AA118" i="130"/>
  <c r="R118" i="130"/>
  <c r="C118" i="130"/>
  <c r="F118" i="130"/>
  <c r="A118" i="130"/>
  <c r="Q118" i="130"/>
  <c r="W118" i="130"/>
  <c r="Y118" i="130"/>
  <c r="B118" i="130"/>
  <c r="U118" i="130"/>
  <c r="AA122" i="130"/>
  <c r="R122" i="130"/>
  <c r="C122" i="130"/>
  <c r="F122" i="130"/>
  <c r="A122" i="130"/>
  <c r="Q122" i="130"/>
  <c r="W122" i="130"/>
  <c r="Y122" i="130"/>
  <c r="B122" i="130"/>
  <c r="U122" i="130"/>
  <c r="W127" i="131"/>
  <c r="F127" i="131"/>
  <c r="B127" i="131"/>
  <c r="AB127" i="131"/>
  <c r="U127" i="131"/>
  <c r="AC127" i="131"/>
  <c r="R127" i="131"/>
  <c r="Y127" i="131"/>
  <c r="C127" i="131"/>
  <c r="AA127" i="131"/>
  <c r="U126" i="131"/>
  <c r="AA126" i="131"/>
  <c r="R126" i="131"/>
  <c r="F126" i="131"/>
  <c r="B126" i="131"/>
  <c r="W126" i="131"/>
  <c r="Y126" i="131"/>
  <c r="C126" i="131"/>
  <c r="AA122" i="131"/>
  <c r="R122" i="131"/>
  <c r="C122" i="131"/>
  <c r="F122" i="131"/>
  <c r="A122" i="131"/>
  <c r="Q122" i="131"/>
  <c r="W122" i="131"/>
  <c r="Y122" i="131"/>
  <c r="U122" i="131"/>
  <c r="B122" i="131"/>
  <c r="W127" i="145"/>
  <c r="F127" i="145"/>
  <c r="B127" i="145"/>
  <c r="AA127" i="145"/>
  <c r="R127" i="145"/>
  <c r="AB127" i="145"/>
  <c r="U127" i="145"/>
  <c r="AC127" i="145"/>
  <c r="C127" i="145"/>
  <c r="Y127" i="145"/>
  <c r="AA121" i="145"/>
  <c r="R121" i="145"/>
  <c r="F121" i="145"/>
  <c r="C121" i="145"/>
  <c r="W121" i="145"/>
  <c r="Y121" i="145"/>
  <c r="B121" i="145"/>
  <c r="A121" i="145"/>
  <c r="Q121" i="145"/>
  <c r="U121" i="145"/>
  <c r="AA125" i="145"/>
  <c r="R125" i="145"/>
  <c r="W125" i="145"/>
  <c r="F125" i="145"/>
  <c r="B125" i="145"/>
  <c r="Y125" i="145"/>
  <c r="C125" i="145"/>
  <c r="A125" i="145"/>
  <c r="Q125" i="145"/>
  <c r="AB125" i="145"/>
  <c r="U125" i="145"/>
  <c r="AC125" i="145"/>
  <c r="U117" i="144"/>
  <c r="A117" i="144"/>
  <c r="Q117" i="144"/>
  <c r="C117" i="144"/>
  <c r="AA117" i="144"/>
  <c r="R117" i="144"/>
  <c r="W117" i="144"/>
  <c r="Y117" i="144"/>
  <c r="F117" i="144"/>
  <c r="B117" i="144"/>
  <c r="AA120" i="144"/>
  <c r="R120" i="144"/>
  <c r="W120" i="144"/>
  <c r="Y120" i="144"/>
  <c r="B120" i="144"/>
  <c r="C120" i="144"/>
  <c r="F120" i="144"/>
  <c r="U120" i="144"/>
  <c r="A120" i="144"/>
  <c r="Q120" i="144"/>
  <c r="AA124" i="144"/>
  <c r="R124" i="144"/>
  <c r="W124" i="144"/>
  <c r="Y124" i="144"/>
  <c r="B124" i="144"/>
  <c r="C124" i="144"/>
  <c r="F124" i="144"/>
  <c r="U124" i="144"/>
  <c r="A124" i="144"/>
  <c r="Q124" i="144"/>
  <c r="AA118" i="138"/>
  <c r="C118" i="138"/>
  <c r="W118" i="138"/>
  <c r="Y118" i="138"/>
  <c r="F118" i="138"/>
  <c r="B118" i="138"/>
  <c r="R118" i="138"/>
  <c r="U118" i="138"/>
  <c r="A118" i="138"/>
  <c r="Q118" i="138"/>
  <c r="U126" i="138"/>
  <c r="AA126" i="138"/>
  <c r="R126" i="138"/>
  <c r="F126" i="138"/>
  <c r="C126" i="138"/>
  <c r="B126" i="138"/>
  <c r="W126" i="138"/>
  <c r="Y126" i="138"/>
  <c r="AA122" i="138"/>
  <c r="R122" i="138"/>
  <c r="C122" i="138"/>
  <c r="W122" i="138"/>
  <c r="Y122" i="138"/>
  <c r="B122" i="138"/>
  <c r="F122" i="138"/>
  <c r="A122" i="138"/>
  <c r="Q122" i="138"/>
  <c r="U122" i="138"/>
  <c r="U126" i="137"/>
  <c r="AA126" i="137"/>
  <c r="R126" i="137"/>
  <c r="F126" i="137"/>
  <c r="C126" i="137"/>
  <c r="W126" i="137"/>
  <c r="Y126" i="137"/>
  <c r="B126" i="137"/>
  <c r="AA121" i="137"/>
  <c r="R121" i="137"/>
  <c r="C121" i="137"/>
  <c r="W121" i="137"/>
  <c r="Y121" i="137"/>
  <c r="B121" i="137"/>
  <c r="U121" i="137"/>
  <c r="A121" i="137"/>
  <c r="Q121" i="137"/>
  <c r="F121" i="137"/>
  <c r="AA125" i="137"/>
  <c r="R125" i="137"/>
  <c r="Y125" i="137"/>
  <c r="C125" i="137"/>
  <c r="AB125" i="137"/>
  <c r="W125" i="137"/>
  <c r="B125" i="137"/>
  <c r="U125" i="137"/>
  <c r="AC125" i="137"/>
  <c r="A125" i="137"/>
  <c r="Q125" i="137"/>
  <c r="F125" i="137"/>
  <c r="W116" i="130"/>
  <c r="Y116" i="130"/>
  <c r="F116" i="130"/>
  <c r="B116" i="130"/>
  <c r="U116" i="130"/>
  <c r="A116" i="130"/>
  <c r="Q116" i="130"/>
  <c r="R116" i="130"/>
  <c r="AA116" i="130"/>
  <c r="C116" i="130"/>
  <c r="AA119" i="130"/>
  <c r="R119" i="130"/>
  <c r="C119" i="130"/>
  <c r="F119" i="130"/>
  <c r="A119" i="130"/>
  <c r="Q119" i="130"/>
  <c r="W119" i="130"/>
  <c r="Y119" i="130"/>
  <c r="U119" i="130"/>
  <c r="B119" i="130"/>
  <c r="AA123" i="130"/>
  <c r="R123" i="130"/>
  <c r="C123" i="130"/>
  <c r="F123" i="130"/>
  <c r="A123" i="130"/>
  <c r="Q123" i="130"/>
  <c r="W123" i="130"/>
  <c r="Y123" i="130"/>
  <c r="U123" i="130"/>
  <c r="B123" i="130"/>
  <c r="W116" i="131"/>
  <c r="Y116" i="131"/>
  <c r="F116" i="131"/>
  <c r="B116" i="131"/>
  <c r="U116" i="131"/>
  <c r="A116" i="131"/>
  <c r="Q116" i="131"/>
  <c r="AA116" i="131"/>
  <c r="C116" i="131"/>
  <c r="R116" i="131"/>
  <c r="AA119" i="131"/>
  <c r="R119" i="131"/>
  <c r="F119" i="131"/>
  <c r="A119" i="131"/>
  <c r="Q119" i="131"/>
  <c r="W119" i="131"/>
  <c r="Y119" i="131"/>
  <c r="C119" i="131"/>
  <c r="B119" i="131"/>
  <c r="U119" i="131"/>
  <c r="AA123" i="131"/>
  <c r="R123" i="131"/>
  <c r="C123" i="131"/>
  <c r="F123" i="131"/>
  <c r="A123" i="131"/>
  <c r="Q123" i="131"/>
  <c r="W123" i="131"/>
  <c r="Y123" i="131"/>
  <c r="U123" i="131"/>
  <c r="B123" i="131"/>
  <c r="U117" i="145"/>
  <c r="A117" i="145"/>
  <c r="Q117" i="145"/>
  <c r="AA117" i="145"/>
  <c r="R117" i="145"/>
  <c r="C117" i="145"/>
  <c r="W117" i="145"/>
  <c r="Y117" i="145"/>
  <c r="F117" i="145"/>
  <c r="B117" i="145"/>
  <c r="AA118" i="145"/>
  <c r="R118" i="145"/>
  <c r="W118" i="145"/>
  <c r="Y118" i="145"/>
  <c r="B118" i="145"/>
  <c r="C118" i="145"/>
  <c r="F118" i="145"/>
  <c r="U118" i="145"/>
  <c r="A118" i="145"/>
  <c r="Q118" i="145"/>
  <c r="AA122" i="145"/>
  <c r="R122" i="145"/>
  <c r="W122" i="145"/>
  <c r="Y122" i="145"/>
  <c r="B122" i="145"/>
  <c r="C122" i="145"/>
  <c r="F122" i="145"/>
  <c r="U122" i="145"/>
  <c r="A122" i="145"/>
  <c r="Q122" i="145"/>
  <c r="F9" i="129"/>
  <c r="R9" i="129"/>
  <c r="X9" i="129"/>
  <c r="Y125" i="144"/>
  <c r="C125" i="144"/>
  <c r="AA125" i="144"/>
  <c r="F125" i="144"/>
  <c r="A125" i="144"/>
  <c r="Q125" i="144"/>
  <c r="W125" i="144"/>
  <c r="U125" i="144"/>
  <c r="AC125" i="144"/>
  <c r="AB125" i="144"/>
  <c r="R125" i="144"/>
  <c r="B125" i="144"/>
  <c r="AA121" i="144"/>
  <c r="R121" i="144"/>
  <c r="W121" i="144"/>
  <c r="Y121" i="144"/>
  <c r="B121" i="144"/>
  <c r="C121" i="144"/>
  <c r="F121" i="144"/>
  <c r="U121" i="144"/>
  <c r="A121" i="144"/>
  <c r="Q121" i="144"/>
  <c r="AA126" i="144"/>
  <c r="R126" i="144"/>
  <c r="AB126" i="144"/>
  <c r="B126" i="144"/>
  <c r="W126" i="144"/>
  <c r="Y126" i="144"/>
  <c r="F126" i="144"/>
  <c r="U126" i="144"/>
  <c r="AC126" i="144"/>
  <c r="C126" i="144"/>
  <c r="U116" i="138"/>
  <c r="A116" i="138"/>
  <c r="Q116" i="138"/>
  <c r="AA116" i="138"/>
  <c r="R116" i="138"/>
  <c r="W116" i="138"/>
  <c r="Y116" i="138"/>
  <c r="B116" i="138"/>
  <c r="F116" i="138"/>
  <c r="C116" i="138"/>
  <c r="AA119" i="138"/>
  <c r="R119" i="138"/>
  <c r="C119" i="138"/>
  <c r="W119" i="138"/>
  <c r="Y119" i="138"/>
  <c r="B119" i="138"/>
  <c r="F119" i="138"/>
  <c r="A119" i="138"/>
  <c r="Q119" i="138"/>
  <c r="U119" i="138"/>
  <c r="AA123" i="138"/>
  <c r="R123" i="138"/>
  <c r="C123" i="138"/>
  <c r="W123" i="138"/>
  <c r="Y123" i="138"/>
  <c r="B123" i="138"/>
  <c r="F123" i="138"/>
  <c r="A123" i="138"/>
  <c r="Q123" i="138"/>
  <c r="U123" i="138"/>
  <c r="W116" i="137"/>
  <c r="Y116" i="137"/>
  <c r="F116" i="137"/>
  <c r="B116" i="137"/>
  <c r="U116" i="137"/>
  <c r="A116" i="137"/>
  <c r="Q116" i="137"/>
  <c r="AA116" i="137"/>
  <c r="C116" i="137"/>
  <c r="R116" i="137"/>
  <c r="AA118" i="137"/>
  <c r="R118" i="137"/>
  <c r="C118" i="137"/>
  <c r="W118" i="137"/>
  <c r="Y118" i="137"/>
  <c r="B118" i="137"/>
  <c r="U118" i="137"/>
  <c r="A118" i="137"/>
  <c r="Q118" i="137"/>
  <c r="F118" i="137"/>
  <c r="AA122" i="137"/>
  <c r="R122" i="137"/>
  <c r="C122" i="137"/>
  <c r="W122" i="137"/>
  <c r="Y122" i="137"/>
  <c r="B122" i="137"/>
  <c r="U122" i="137"/>
  <c r="F122" i="137"/>
  <c r="A122" i="137"/>
  <c r="Q122" i="137"/>
  <c r="U117" i="130"/>
  <c r="A117" i="130"/>
  <c r="Q117" i="130"/>
  <c r="AA117" i="130"/>
  <c r="R117" i="130"/>
  <c r="C117" i="130"/>
  <c r="W117" i="130"/>
  <c r="Y117" i="130"/>
  <c r="B117" i="130"/>
  <c r="F117" i="130"/>
  <c r="AA120" i="130"/>
  <c r="R120" i="130"/>
  <c r="C120" i="130"/>
  <c r="F120" i="130"/>
  <c r="A120" i="130"/>
  <c r="Q120" i="130"/>
  <c r="W120" i="130"/>
  <c r="Y120" i="130"/>
  <c r="B120" i="130"/>
  <c r="U120" i="130"/>
  <c r="AA124" i="130"/>
  <c r="R124" i="130"/>
  <c r="C124" i="130"/>
  <c r="F124" i="130"/>
  <c r="A124" i="130"/>
  <c r="Q124" i="130"/>
  <c r="W124" i="130"/>
  <c r="Y124" i="130"/>
  <c r="B124" i="130"/>
  <c r="U124" i="130"/>
  <c r="U117" i="131"/>
  <c r="A117" i="131"/>
  <c r="Q117" i="131"/>
  <c r="AA117" i="131"/>
  <c r="R117" i="131"/>
  <c r="W117" i="131"/>
  <c r="Y117" i="131"/>
  <c r="B117" i="131"/>
  <c r="F117" i="131"/>
  <c r="C117" i="131"/>
  <c r="AA120" i="131"/>
  <c r="R120" i="131"/>
  <c r="F120" i="131"/>
  <c r="A120" i="131"/>
  <c r="Q120" i="131"/>
  <c r="B120" i="131"/>
  <c r="W120" i="131"/>
  <c r="Y120" i="131"/>
  <c r="U120" i="131"/>
  <c r="C120" i="131"/>
  <c r="AA124" i="131"/>
  <c r="R124" i="131"/>
  <c r="C124" i="131"/>
  <c r="F124" i="131"/>
  <c r="A124" i="131"/>
  <c r="Q124" i="131"/>
  <c r="W124" i="131"/>
  <c r="Y124" i="131"/>
  <c r="U124" i="131"/>
  <c r="B124" i="131"/>
  <c r="AB126" i="145"/>
  <c r="U126" i="145"/>
  <c r="AC126" i="145"/>
  <c r="Y126" i="145"/>
  <c r="C126" i="145"/>
  <c r="AA126" i="145"/>
  <c r="R126" i="145"/>
  <c r="F126" i="145"/>
  <c r="W126" i="145"/>
  <c r="B126" i="145"/>
  <c r="AA119" i="145"/>
  <c r="R119" i="145"/>
  <c r="F119" i="145"/>
  <c r="B119" i="145"/>
  <c r="C119" i="145"/>
  <c r="W119" i="145"/>
  <c r="Y119" i="145"/>
  <c r="A119" i="145"/>
  <c r="Q119" i="145"/>
  <c r="U119" i="145"/>
  <c r="AA123" i="145"/>
  <c r="R123" i="145"/>
  <c r="W123" i="145"/>
  <c r="Y123" i="145"/>
  <c r="F123" i="145"/>
  <c r="C123" i="145"/>
  <c r="B123" i="145"/>
  <c r="A123" i="145"/>
  <c r="Q123" i="145"/>
  <c r="U123" i="145"/>
  <c r="AB127" i="144"/>
  <c r="U127" i="144"/>
  <c r="AC127" i="144"/>
  <c r="R127" i="144"/>
  <c r="C127" i="144"/>
  <c r="F127" i="144"/>
  <c r="AA127" i="144"/>
  <c r="B127" i="144"/>
  <c r="Y127" i="144"/>
  <c r="W127" i="144"/>
  <c r="AA118" i="144"/>
  <c r="R118" i="144"/>
  <c r="F118" i="144"/>
  <c r="C118" i="144"/>
  <c r="W118" i="144"/>
  <c r="Y118" i="144"/>
  <c r="B118" i="144"/>
  <c r="U118" i="144"/>
  <c r="A118" i="144"/>
  <c r="Q118" i="144"/>
  <c r="AA122" i="144"/>
  <c r="R122" i="144"/>
  <c r="W122" i="144"/>
  <c r="Y122" i="144"/>
  <c r="B122" i="144"/>
  <c r="C122" i="144"/>
  <c r="F122" i="144"/>
  <c r="U122" i="144"/>
  <c r="A122" i="144"/>
  <c r="Q122" i="144"/>
  <c r="W127" i="138"/>
  <c r="F127" i="138"/>
  <c r="B127" i="138"/>
  <c r="AB127" i="138"/>
  <c r="U127" i="138"/>
  <c r="AC127" i="138"/>
  <c r="AA127" i="138"/>
  <c r="Y127" i="138"/>
  <c r="C127" i="138"/>
  <c r="R127" i="138"/>
  <c r="AA120" i="138"/>
  <c r="R120" i="138"/>
  <c r="C120" i="138"/>
  <c r="W120" i="138"/>
  <c r="Y120" i="138"/>
  <c r="B120" i="138"/>
  <c r="F120" i="138"/>
  <c r="A120" i="138"/>
  <c r="Q120" i="138"/>
  <c r="U120" i="138"/>
  <c r="AA124" i="138"/>
  <c r="R124" i="138"/>
  <c r="C124" i="138"/>
  <c r="W124" i="138"/>
  <c r="Y124" i="138"/>
  <c r="B124" i="138"/>
  <c r="F124" i="138"/>
  <c r="A124" i="138"/>
  <c r="Q124" i="138"/>
  <c r="U124" i="138"/>
  <c r="W127" i="137"/>
  <c r="Y127" i="137"/>
  <c r="F127" i="137"/>
  <c r="B127" i="137"/>
  <c r="U127" i="137"/>
  <c r="AA127" i="137"/>
  <c r="R127" i="137"/>
  <c r="C127" i="137"/>
  <c r="AA119" i="137"/>
  <c r="R119" i="137"/>
  <c r="C119" i="137"/>
  <c r="W119" i="137"/>
  <c r="Y119" i="137"/>
  <c r="B119" i="137"/>
  <c r="U119" i="137"/>
  <c r="F119" i="137"/>
  <c r="A119" i="137"/>
  <c r="Q119" i="137"/>
  <c r="AA123" i="137"/>
  <c r="R123" i="137"/>
  <c r="C123" i="137"/>
  <c r="W123" i="137"/>
  <c r="Y123" i="137"/>
  <c r="B123" i="137"/>
  <c r="U123" i="137"/>
  <c r="A123" i="137"/>
  <c r="Q123" i="137"/>
  <c r="F123" i="137"/>
  <c r="U126" i="130"/>
  <c r="AA126" i="130"/>
  <c r="R126" i="130"/>
  <c r="F126" i="130"/>
  <c r="B126" i="130"/>
  <c r="W126" i="130"/>
  <c r="Y126" i="130"/>
  <c r="C126" i="130"/>
  <c r="AA121" i="130"/>
  <c r="R121" i="130"/>
  <c r="C121" i="130"/>
  <c r="F121" i="130"/>
  <c r="A121" i="130"/>
  <c r="Q121" i="130"/>
  <c r="W121" i="130"/>
  <c r="Y121" i="130"/>
  <c r="B121" i="130"/>
  <c r="U121" i="130"/>
  <c r="AA125" i="130"/>
  <c r="R125" i="130"/>
  <c r="Y125" i="130"/>
  <c r="C125" i="130"/>
  <c r="F125" i="130"/>
  <c r="AB125" i="130"/>
  <c r="A125" i="130"/>
  <c r="Q125" i="130"/>
  <c r="W125" i="130"/>
  <c r="B125" i="130"/>
  <c r="U125" i="130"/>
  <c r="AC125" i="130"/>
  <c r="AA118" i="131"/>
  <c r="R118" i="131"/>
  <c r="C118" i="131"/>
  <c r="W118" i="131"/>
  <c r="Y118" i="131"/>
  <c r="B118" i="131"/>
  <c r="U118" i="131"/>
  <c r="F118" i="131"/>
  <c r="A118" i="131"/>
  <c r="Q118" i="131"/>
  <c r="AA121" i="131"/>
  <c r="R121" i="131"/>
  <c r="C121" i="131"/>
  <c r="F121" i="131"/>
  <c r="A121" i="131"/>
  <c r="Q121" i="131"/>
  <c r="W121" i="131"/>
  <c r="Y121" i="131"/>
  <c r="U121" i="131"/>
  <c r="B121" i="131"/>
  <c r="AA125" i="131"/>
  <c r="R125" i="131"/>
  <c r="C125" i="131"/>
  <c r="F125" i="131"/>
  <c r="A125" i="131"/>
  <c r="Q125" i="131"/>
  <c r="W125" i="131"/>
  <c r="Y125" i="131"/>
  <c r="U125" i="131"/>
  <c r="B125" i="131"/>
  <c r="W116" i="145"/>
  <c r="Y116" i="145"/>
  <c r="F116" i="145"/>
  <c r="B116" i="145"/>
  <c r="AA116" i="145"/>
  <c r="U116" i="145"/>
  <c r="A116" i="145"/>
  <c r="Q116" i="145"/>
  <c r="R116" i="145"/>
  <c r="C116" i="145"/>
  <c r="AA120" i="145"/>
  <c r="R120" i="145"/>
  <c r="F120" i="145"/>
  <c r="C120" i="145"/>
  <c r="W120" i="145"/>
  <c r="Y120" i="145"/>
  <c r="B120" i="145"/>
  <c r="U120" i="145"/>
  <c r="A120" i="145"/>
  <c r="Q120" i="145"/>
  <c r="AA124" i="145"/>
  <c r="R124" i="145"/>
  <c r="W124" i="145"/>
  <c r="Y124" i="145"/>
  <c r="B124" i="145"/>
  <c r="C124" i="145"/>
  <c r="F124" i="145"/>
  <c r="A124" i="145"/>
  <c r="Q124" i="145"/>
  <c r="U124" i="145"/>
  <c r="C71" i="124"/>
  <c r="C71" i="123"/>
  <c r="C79" i="124"/>
  <c r="C79" i="123"/>
  <c r="C83" i="124"/>
  <c r="C83" i="123"/>
  <c r="C15" i="124"/>
  <c r="C15" i="123"/>
  <c r="C19" i="124"/>
  <c r="C19" i="123"/>
  <c r="C23" i="124"/>
  <c r="C23" i="123"/>
  <c r="C27" i="124"/>
  <c r="C27" i="123"/>
  <c r="C31" i="124"/>
  <c r="C31" i="123"/>
  <c r="C35" i="124"/>
  <c r="C35" i="123"/>
  <c r="C39" i="124"/>
  <c r="C39" i="123"/>
  <c r="C43" i="124"/>
  <c r="C43" i="123"/>
  <c r="C47" i="124"/>
  <c r="C47" i="123"/>
  <c r="C51" i="124"/>
  <c r="C51" i="123"/>
  <c r="C55" i="124"/>
  <c r="C55" i="123"/>
  <c r="C63" i="124"/>
  <c r="C63" i="123"/>
  <c r="S23" i="84"/>
  <c r="C59" i="124"/>
  <c r="C59" i="123"/>
  <c r="C67" i="124"/>
  <c r="C67" i="123"/>
  <c r="C75" i="124"/>
  <c r="C75" i="123"/>
  <c r="C87" i="124"/>
  <c r="C87" i="123"/>
  <c r="AI265" i="11"/>
  <c r="AF265" i="11"/>
  <c r="AC265" i="11"/>
  <c r="Y265" i="11"/>
  <c r="W265" i="11"/>
  <c r="T265" i="11"/>
  <c r="U265" i="11"/>
  <c r="Q265" i="11"/>
  <c r="P265" i="11"/>
  <c r="N265" i="11"/>
  <c r="AD265" i="11"/>
  <c r="J265" i="11"/>
  <c r="U15" i="84"/>
  <c r="B63" i="124"/>
  <c r="B62" i="124"/>
  <c r="S18" i="84"/>
  <c r="B75" i="123"/>
  <c r="B74" i="123"/>
  <c r="S19" i="84"/>
  <c r="B79" i="123"/>
  <c r="B78" i="123"/>
  <c r="S20" i="84"/>
  <c r="B83" i="129"/>
  <c r="B82" i="129"/>
  <c r="S21" i="84"/>
  <c r="B87" i="123"/>
  <c r="B86" i="123"/>
  <c r="U14" i="84"/>
  <c r="B59" i="124"/>
  <c r="B58" i="124"/>
  <c r="U16" i="84"/>
  <c r="B67" i="124"/>
  <c r="B66" i="124"/>
  <c r="U17" i="84"/>
  <c r="B71" i="124"/>
  <c r="B70" i="124"/>
  <c r="U18" i="84"/>
  <c r="B75" i="124"/>
  <c r="B74" i="124"/>
  <c r="U19" i="84"/>
  <c r="B79" i="124"/>
  <c r="B78" i="124"/>
  <c r="U20" i="84"/>
  <c r="B83" i="145"/>
  <c r="U21" i="84"/>
  <c r="B87" i="124"/>
  <c r="B86" i="124"/>
  <c r="U23" i="84"/>
  <c r="U24" i="84"/>
  <c r="S265" i="11"/>
  <c r="O265" i="11"/>
  <c r="M265" i="11"/>
  <c r="L265" i="11"/>
  <c r="Z265" i="11"/>
  <c r="V265" i="11"/>
  <c r="R265" i="11"/>
  <c r="AK265" i="11"/>
  <c r="AJ265" i="11"/>
  <c r="AA265" i="11"/>
  <c r="E54" i="148"/>
  <c r="E46" i="148"/>
  <c r="E38" i="148"/>
  <c r="E30" i="148"/>
  <c r="E22" i="148"/>
  <c r="E50" i="148"/>
  <c r="E42" i="148"/>
  <c r="E34" i="148"/>
  <c r="E26" i="148"/>
  <c r="E55" i="148"/>
  <c r="E51" i="148"/>
  <c r="E47" i="148"/>
  <c r="T47" i="148"/>
  <c r="E43" i="148"/>
  <c r="E39" i="148"/>
  <c r="E35" i="148"/>
  <c r="E31" i="148"/>
  <c r="E27" i="148"/>
  <c r="E23" i="148"/>
  <c r="E20" i="148"/>
  <c r="E15" i="148"/>
  <c r="F11" i="148"/>
  <c r="R13" i="148"/>
  <c r="F8" i="148"/>
  <c r="E56" i="148"/>
  <c r="E52" i="148"/>
  <c r="E48" i="148"/>
  <c r="E44" i="148"/>
  <c r="E28" i="148"/>
  <c r="E24" i="148"/>
  <c r="E16" i="148"/>
  <c r="E53" i="148"/>
  <c r="E45" i="148"/>
  <c r="E37" i="148"/>
  <c r="E21" i="148"/>
  <c r="E17" i="148"/>
  <c r="E9" i="148"/>
  <c r="E18" i="148"/>
  <c r="E14" i="148"/>
  <c r="E11" i="148"/>
  <c r="R12" i="148"/>
  <c r="E40" i="148"/>
  <c r="E36" i="148"/>
  <c r="E32" i="148"/>
  <c r="F10" i="148"/>
  <c r="R11" i="148"/>
  <c r="F9" i="148"/>
  <c r="R9" i="148"/>
  <c r="Q5" i="148"/>
  <c r="E57" i="148"/>
  <c r="E49" i="148"/>
  <c r="E41" i="148"/>
  <c r="E33" i="148"/>
  <c r="E29" i="148"/>
  <c r="E25" i="148"/>
  <c r="E19" i="148"/>
  <c r="E114" i="144"/>
  <c r="AB114" i="144"/>
  <c r="F11" i="144"/>
  <c r="R13" i="144"/>
  <c r="E9" i="141"/>
  <c r="E14" i="141"/>
  <c r="E11" i="141"/>
  <c r="R12" i="141"/>
  <c r="F10" i="141"/>
  <c r="R11" i="141"/>
  <c r="E16" i="141"/>
  <c r="E15" i="141"/>
  <c r="F11" i="141"/>
  <c r="R13" i="141"/>
  <c r="F9" i="141"/>
  <c r="R9" i="141"/>
  <c r="F8" i="141"/>
  <c r="E17" i="141"/>
  <c r="Q5" i="141"/>
  <c r="E57" i="134"/>
  <c r="E56" i="134"/>
  <c r="E55" i="134"/>
  <c r="E53" i="134"/>
  <c r="E48" i="134"/>
  <c r="E47" i="134"/>
  <c r="T47" i="134"/>
  <c r="E45" i="134"/>
  <c r="E40" i="134"/>
  <c r="E39" i="134"/>
  <c r="E37" i="134"/>
  <c r="E32" i="134"/>
  <c r="E31" i="134"/>
  <c r="E29" i="134"/>
  <c r="E24" i="134"/>
  <c r="E23" i="134"/>
  <c r="E54" i="134"/>
  <c r="E51" i="134"/>
  <c r="E44" i="134"/>
  <c r="E34" i="134"/>
  <c r="E33" i="134"/>
  <c r="E22" i="134"/>
  <c r="E50" i="134"/>
  <c r="E49" i="134"/>
  <c r="E38" i="134"/>
  <c r="E35" i="134"/>
  <c r="E28" i="134"/>
  <c r="E18" i="134"/>
  <c r="E9" i="134"/>
  <c r="E43" i="134"/>
  <c r="E41" i="134"/>
  <c r="E36" i="134"/>
  <c r="E16" i="134"/>
  <c r="F10" i="134"/>
  <c r="R11" i="134"/>
  <c r="E52" i="134"/>
  <c r="E26" i="134"/>
  <c r="E19" i="134"/>
  <c r="E17" i="134"/>
  <c r="E15" i="134"/>
  <c r="E14" i="134"/>
  <c r="F11" i="134"/>
  <c r="R13" i="134"/>
  <c r="F9" i="134"/>
  <c r="R9" i="134"/>
  <c r="X9" i="134"/>
  <c r="Q5" i="134"/>
  <c r="E42" i="134"/>
  <c r="E30" i="134"/>
  <c r="E25" i="134"/>
  <c r="E21" i="134"/>
  <c r="E20" i="134"/>
  <c r="E11" i="134"/>
  <c r="R12" i="134"/>
  <c r="E46" i="134"/>
  <c r="E27" i="134"/>
  <c r="F8" i="134"/>
  <c r="E68" i="147"/>
  <c r="E67" i="147"/>
  <c r="E65" i="147"/>
  <c r="E69" i="147"/>
  <c r="E64" i="147"/>
  <c r="E63" i="147"/>
  <c r="E61" i="147"/>
  <c r="E58" i="147"/>
  <c r="E50" i="147"/>
  <c r="E42" i="147"/>
  <c r="E34" i="147"/>
  <c r="E26" i="147"/>
  <c r="E18" i="147"/>
  <c r="E9" i="147"/>
  <c r="E66" i="147"/>
  <c r="E62" i="147"/>
  <c r="E59" i="147"/>
  <c r="E54" i="147"/>
  <c r="E46" i="147"/>
  <c r="E38" i="147"/>
  <c r="E30" i="147"/>
  <c r="E22" i="147"/>
  <c r="E14" i="147"/>
  <c r="E11" i="147"/>
  <c r="R12" i="147"/>
  <c r="E60" i="147"/>
  <c r="E56" i="147"/>
  <c r="E52" i="147"/>
  <c r="E48" i="147"/>
  <c r="E44" i="147"/>
  <c r="E40" i="147"/>
  <c r="E36" i="147"/>
  <c r="E32" i="147"/>
  <c r="E28" i="147"/>
  <c r="E24" i="147"/>
  <c r="E20" i="147"/>
  <c r="E17" i="147"/>
  <c r="Q5" i="147"/>
  <c r="E57" i="147"/>
  <c r="E51" i="147"/>
  <c r="E41" i="147"/>
  <c r="E35" i="147"/>
  <c r="E33" i="147"/>
  <c r="E31" i="147"/>
  <c r="E25" i="147"/>
  <c r="E23" i="147"/>
  <c r="F8" i="147"/>
  <c r="E53" i="147"/>
  <c r="E47" i="147"/>
  <c r="T47" i="147"/>
  <c r="E37" i="147"/>
  <c r="F11" i="147"/>
  <c r="R13" i="147"/>
  <c r="F10" i="147"/>
  <c r="R11" i="147"/>
  <c r="E49" i="147"/>
  <c r="E43" i="147"/>
  <c r="E29" i="147"/>
  <c r="E27" i="147"/>
  <c r="E21" i="147"/>
  <c r="E19" i="147"/>
  <c r="E15" i="147"/>
  <c r="F9" i="147"/>
  <c r="R9" i="147"/>
  <c r="E55" i="147"/>
  <c r="E45" i="147"/>
  <c r="E39" i="147"/>
  <c r="E16" i="147"/>
  <c r="F10" i="145"/>
  <c r="R11" i="145"/>
  <c r="E11" i="145"/>
  <c r="R12" i="145"/>
  <c r="E114" i="145"/>
  <c r="R114" i="145"/>
  <c r="F11" i="145"/>
  <c r="R13" i="145"/>
  <c r="E9" i="145"/>
  <c r="Q5" i="145"/>
  <c r="F8" i="145"/>
  <c r="E115" i="145"/>
  <c r="R115" i="145"/>
  <c r="F9" i="145"/>
  <c r="R9" i="145"/>
  <c r="X9" i="145"/>
  <c r="F10" i="144"/>
  <c r="R11" i="144"/>
  <c r="C75" i="144"/>
  <c r="E68" i="133"/>
  <c r="E67" i="133"/>
  <c r="E65" i="133"/>
  <c r="E60" i="133"/>
  <c r="E59" i="133"/>
  <c r="E57" i="133"/>
  <c r="E52" i="133"/>
  <c r="E51" i="133"/>
  <c r="E49" i="133"/>
  <c r="E44" i="133"/>
  <c r="E43" i="133"/>
  <c r="E41" i="133"/>
  <c r="E62" i="133"/>
  <c r="E54" i="133"/>
  <c r="E46" i="133"/>
  <c r="E38" i="133"/>
  <c r="E30" i="133"/>
  <c r="E58" i="133"/>
  <c r="E55" i="133"/>
  <c r="E45" i="133"/>
  <c r="E40" i="133"/>
  <c r="E35" i="133"/>
  <c r="E22" i="133"/>
  <c r="E14" i="133"/>
  <c r="E11" i="133"/>
  <c r="R12" i="133"/>
  <c r="E33" i="133"/>
  <c r="E53" i="133"/>
  <c r="E48" i="133"/>
  <c r="E28" i="133"/>
  <c r="E25" i="133"/>
  <c r="E20" i="133"/>
  <c r="E69" i="133"/>
  <c r="E64" i="133"/>
  <c r="E50" i="133"/>
  <c r="E47" i="133"/>
  <c r="T47" i="133"/>
  <c r="E37" i="133"/>
  <c r="E36" i="133"/>
  <c r="E31" i="133"/>
  <c r="E24" i="133"/>
  <c r="E23" i="133"/>
  <c r="E21" i="133"/>
  <c r="E17" i="133"/>
  <c r="E16" i="133"/>
  <c r="F10" i="133"/>
  <c r="R11" i="133"/>
  <c r="F9" i="133"/>
  <c r="R9" i="133"/>
  <c r="X9" i="133"/>
  <c r="Q5" i="133"/>
  <c r="E61" i="133"/>
  <c r="E56" i="133"/>
  <c r="E42" i="133"/>
  <c r="E39" i="133"/>
  <c r="E34" i="133"/>
  <c r="E32" i="133"/>
  <c r="E29" i="133"/>
  <c r="E27" i="133"/>
  <c r="E26" i="133"/>
  <c r="E18" i="133"/>
  <c r="E9" i="133"/>
  <c r="E66" i="133"/>
  <c r="E63" i="133"/>
  <c r="E19" i="133"/>
  <c r="E15" i="133"/>
  <c r="F11" i="133"/>
  <c r="R13" i="133"/>
  <c r="F8" i="133"/>
  <c r="F11" i="149"/>
  <c r="R13" i="149"/>
  <c r="F8" i="149"/>
  <c r="E11" i="149"/>
  <c r="R12" i="149"/>
  <c r="F9" i="149"/>
  <c r="R9" i="149"/>
  <c r="E9" i="149"/>
  <c r="Q5" i="149"/>
  <c r="F10" i="149"/>
  <c r="R11" i="149"/>
  <c r="F9" i="144"/>
  <c r="R9" i="144"/>
  <c r="X9" i="144"/>
  <c r="Q5" i="144"/>
  <c r="F8" i="144"/>
  <c r="E11" i="144"/>
  <c r="R12" i="144"/>
  <c r="E115" i="144"/>
  <c r="U115" i="144"/>
  <c r="AC115" i="144"/>
  <c r="E9" i="144"/>
  <c r="E9" i="143"/>
  <c r="F11" i="143"/>
  <c r="R13" i="143"/>
  <c r="F8" i="143"/>
  <c r="E11" i="143"/>
  <c r="R12" i="143"/>
  <c r="F9" i="143"/>
  <c r="R9" i="143"/>
  <c r="Q5" i="143"/>
  <c r="F10" i="143"/>
  <c r="R11" i="143"/>
  <c r="E11" i="142"/>
  <c r="R12" i="142"/>
  <c r="E9" i="142"/>
  <c r="F11" i="142"/>
  <c r="R13" i="142"/>
  <c r="F9" i="142"/>
  <c r="R9" i="142"/>
  <c r="F8" i="142"/>
  <c r="Q5" i="142"/>
  <c r="F10" i="142"/>
  <c r="R11" i="142"/>
  <c r="E9" i="139"/>
  <c r="E11" i="139"/>
  <c r="R12" i="139"/>
  <c r="Q5" i="139"/>
  <c r="F10" i="139"/>
  <c r="R11" i="139"/>
  <c r="F9" i="139"/>
  <c r="R9" i="139"/>
  <c r="F11" i="139"/>
  <c r="R13" i="139"/>
  <c r="F8" i="139"/>
  <c r="E115" i="138"/>
  <c r="E114" i="138"/>
  <c r="F11" i="138"/>
  <c r="R13" i="138"/>
  <c r="F8" i="138"/>
  <c r="C75" i="138"/>
  <c r="F10" i="138"/>
  <c r="R11" i="138"/>
  <c r="Q5" i="138"/>
  <c r="E11" i="138"/>
  <c r="R12" i="138"/>
  <c r="F9" i="138"/>
  <c r="R9" i="138"/>
  <c r="E9" i="138"/>
  <c r="E115" i="137"/>
  <c r="E114" i="137"/>
  <c r="E9" i="137"/>
  <c r="F11" i="137"/>
  <c r="R13" i="137"/>
  <c r="F8" i="137"/>
  <c r="C75" i="137"/>
  <c r="F10" i="137"/>
  <c r="R11" i="137"/>
  <c r="E11" i="137"/>
  <c r="R12" i="137"/>
  <c r="F9" i="137"/>
  <c r="R9" i="137"/>
  <c r="Q5" i="137"/>
  <c r="E11" i="135"/>
  <c r="R12" i="135"/>
  <c r="F10" i="135"/>
  <c r="R11" i="135"/>
  <c r="F9" i="135"/>
  <c r="R9" i="135"/>
  <c r="Q5" i="135"/>
  <c r="F11" i="135"/>
  <c r="R13" i="135"/>
  <c r="E9" i="135"/>
  <c r="F8" i="135"/>
  <c r="E11" i="132"/>
  <c r="R12" i="132"/>
  <c r="E9" i="132"/>
  <c r="F11" i="132"/>
  <c r="R13" i="132"/>
  <c r="F10" i="132"/>
  <c r="R11" i="132"/>
  <c r="F9" i="132"/>
  <c r="R9" i="132"/>
  <c r="F8" i="132"/>
  <c r="Q5" i="132"/>
  <c r="E115" i="131"/>
  <c r="E114" i="131"/>
  <c r="E11" i="131"/>
  <c r="R12" i="131"/>
  <c r="F10" i="131"/>
  <c r="R11" i="131"/>
  <c r="F9" i="131"/>
  <c r="R9" i="131"/>
  <c r="Q5" i="131"/>
  <c r="F11" i="131"/>
  <c r="R13" i="131"/>
  <c r="E9" i="131"/>
  <c r="C75" i="131"/>
  <c r="F8" i="131"/>
  <c r="E115" i="130"/>
  <c r="E114" i="130"/>
  <c r="F11" i="130"/>
  <c r="R13" i="130"/>
  <c r="F8" i="130"/>
  <c r="C75" i="130"/>
  <c r="E11" i="130"/>
  <c r="R12" i="130"/>
  <c r="F9" i="130"/>
  <c r="R9" i="130"/>
  <c r="E9" i="130"/>
  <c r="Q5" i="130"/>
  <c r="F10" i="130"/>
  <c r="R11" i="130"/>
  <c r="E11" i="128"/>
  <c r="R12" i="128"/>
  <c r="Q5" i="128"/>
  <c r="F10" i="128"/>
  <c r="R11" i="128"/>
  <c r="F9" i="128"/>
  <c r="R9" i="128"/>
  <c r="F11" i="128"/>
  <c r="R13" i="128"/>
  <c r="E9" i="128"/>
  <c r="F8" i="128"/>
  <c r="AE265" i="11"/>
  <c r="X265" i="11"/>
  <c r="AG265" i="11"/>
  <c r="K265" i="11"/>
  <c r="I265" i="11"/>
  <c r="AB265" i="11"/>
  <c r="AH265" i="11"/>
  <c r="B83" i="133"/>
  <c r="B82" i="133"/>
  <c r="B79" i="133"/>
  <c r="B78" i="133"/>
  <c r="B75" i="133"/>
  <c r="B74" i="133"/>
  <c r="B71" i="51"/>
  <c r="B70" i="51"/>
  <c r="B71" i="127"/>
  <c r="B70" i="127"/>
  <c r="B67" i="148"/>
  <c r="B66" i="148"/>
  <c r="B59" i="141"/>
  <c r="B58" i="141"/>
  <c r="B59" i="148"/>
  <c r="B58" i="148"/>
  <c r="B87" i="140"/>
  <c r="B86" i="140"/>
  <c r="B87" i="126"/>
  <c r="B86" i="126"/>
  <c r="B79" i="147"/>
  <c r="B78" i="147"/>
  <c r="B71" i="134"/>
  <c r="B70" i="134"/>
  <c r="B67" i="127"/>
  <c r="B66" i="127"/>
  <c r="B63" i="148"/>
  <c r="B62" i="148"/>
  <c r="B63" i="141"/>
  <c r="B62" i="141"/>
  <c r="B63" i="134"/>
  <c r="B62" i="134"/>
  <c r="B59" i="51"/>
  <c r="B58" i="51"/>
  <c r="B59" i="134"/>
  <c r="B58" i="134"/>
  <c r="B87" i="133"/>
  <c r="B86" i="133"/>
  <c r="B83" i="126"/>
  <c r="B82" i="126"/>
  <c r="B75" i="147"/>
  <c r="B74" i="147"/>
  <c r="B75" i="140"/>
  <c r="B74" i="140"/>
  <c r="B75" i="126"/>
  <c r="B74" i="126"/>
  <c r="B71" i="141"/>
  <c r="B70" i="141"/>
  <c r="B67" i="51"/>
  <c r="B66" i="51"/>
  <c r="B63" i="51"/>
  <c r="B62" i="51"/>
  <c r="B87" i="147"/>
  <c r="B86" i="147"/>
  <c r="B79" i="140"/>
  <c r="B78" i="140"/>
  <c r="B79" i="126"/>
  <c r="B78" i="126"/>
  <c r="B71" i="148"/>
  <c r="B70" i="148"/>
  <c r="B63" i="127"/>
  <c r="B62" i="127"/>
  <c r="B59" i="127"/>
  <c r="B58" i="127"/>
  <c r="B79" i="122"/>
  <c r="B78" i="122"/>
  <c r="B75" i="122"/>
  <c r="B74" i="122"/>
  <c r="Q84" i="51"/>
  <c r="H85" i="51"/>
  <c r="H83" i="51"/>
  <c r="H84" i="51"/>
  <c r="Q83" i="51"/>
  <c r="Q82" i="51"/>
  <c r="O82" i="51"/>
  <c r="H82" i="51"/>
  <c r="Q85" i="51"/>
  <c r="B87" i="129"/>
  <c r="B86" i="129"/>
  <c r="B79" i="129"/>
  <c r="B78" i="129"/>
  <c r="B75" i="129"/>
  <c r="B74" i="129"/>
  <c r="Q78" i="51"/>
  <c r="O78" i="51"/>
  <c r="H79" i="51"/>
  <c r="H80" i="51"/>
  <c r="Q79" i="51"/>
  <c r="Q81" i="51"/>
  <c r="H78" i="51"/>
  <c r="H81" i="51"/>
  <c r="Q80" i="51"/>
  <c r="Q87" i="51"/>
  <c r="H88" i="51"/>
  <c r="H87" i="51"/>
  <c r="H89" i="51"/>
  <c r="Q86" i="51"/>
  <c r="O86" i="51"/>
  <c r="H86" i="51"/>
  <c r="Q88" i="51"/>
  <c r="Q89" i="51"/>
  <c r="B87" i="122"/>
  <c r="B86" i="122"/>
  <c r="H74" i="51"/>
  <c r="Q75" i="51"/>
  <c r="Q77" i="51"/>
  <c r="H76" i="51"/>
  <c r="Q76" i="51"/>
  <c r="Q74" i="51"/>
  <c r="O74" i="51"/>
  <c r="H75" i="51"/>
  <c r="H77" i="51"/>
  <c r="W78" i="140"/>
  <c r="Y78" i="140"/>
  <c r="B83" i="124"/>
  <c r="B82" i="124"/>
  <c r="B83" i="142"/>
  <c r="B82" i="142"/>
  <c r="B83" i="149"/>
  <c r="B82" i="149"/>
  <c r="B83" i="123"/>
  <c r="B82" i="123"/>
  <c r="B83" i="150"/>
  <c r="B82" i="150"/>
  <c r="B83" i="141"/>
  <c r="B82" i="141"/>
  <c r="AE125" i="131"/>
  <c r="AE121" i="131"/>
  <c r="AE118" i="131"/>
  <c r="AE126" i="131"/>
  <c r="AE11" i="131"/>
  <c r="AE122" i="131"/>
  <c r="AE127" i="131"/>
  <c r="AE124" i="131"/>
  <c r="AE120" i="131"/>
  <c r="AE123" i="131"/>
  <c r="AE119" i="131"/>
  <c r="AE125" i="130"/>
  <c r="AE121" i="130"/>
  <c r="AE122" i="130"/>
  <c r="AE126" i="130"/>
  <c r="AE11" i="130"/>
  <c r="AE124" i="130"/>
  <c r="AE120" i="130"/>
  <c r="AE123" i="130"/>
  <c r="AE127" i="130"/>
  <c r="AE122" i="129"/>
  <c r="AE121" i="129"/>
  <c r="AE120" i="129"/>
  <c r="AE123" i="129"/>
  <c r="AE11" i="129"/>
  <c r="AE126" i="129"/>
  <c r="AE119" i="129"/>
  <c r="AE127" i="129"/>
  <c r="AE124" i="129"/>
  <c r="AE125" i="129"/>
  <c r="AE122" i="128"/>
  <c r="AE118" i="128"/>
  <c r="AE121" i="128"/>
  <c r="AE117" i="128"/>
  <c r="AE124" i="128"/>
  <c r="AE120" i="128"/>
  <c r="AE123" i="128"/>
  <c r="AE119" i="128"/>
  <c r="AE125" i="128"/>
  <c r="AE127" i="128"/>
  <c r="AE11" i="128"/>
  <c r="AC124" i="133"/>
  <c r="AB124" i="133"/>
  <c r="AB124" i="145"/>
  <c r="AC124" i="145"/>
  <c r="W66" i="133"/>
  <c r="V66" i="133"/>
  <c r="T66" i="133"/>
  <c r="U66" i="133"/>
  <c r="AC66" i="133"/>
  <c r="Y66" i="133"/>
  <c r="T39" i="133"/>
  <c r="U39" i="133"/>
  <c r="W39" i="133"/>
  <c r="Y39" i="133"/>
  <c r="V39" i="133"/>
  <c r="V31" i="133"/>
  <c r="Y31" i="133"/>
  <c r="T31" i="133"/>
  <c r="U31" i="133"/>
  <c r="W31" i="133"/>
  <c r="U25" i="133"/>
  <c r="AC25" i="133"/>
  <c r="T25" i="133"/>
  <c r="W25" i="133"/>
  <c r="Y25" i="133"/>
  <c r="Y35" i="133"/>
  <c r="W35" i="133"/>
  <c r="T35" i="133"/>
  <c r="U35" i="133"/>
  <c r="V54" i="133"/>
  <c r="Y54" i="133"/>
  <c r="U54" i="133"/>
  <c r="AC54" i="133"/>
  <c r="T54" i="133"/>
  <c r="W54" i="133"/>
  <c r="W57" i="133"/>
  <c r="V57" i="133"/>
  <c r="Y57" i="133"/>
  <c r="T57" i="133"/>
  <c r="U57" i="133"/>
  <c r="AC57" i="133"/>
  <c r="Y67" i="133"/>
  <c r="U67" i="133"/>
  <c r="T67" i="133"/>
  <c r="V67" i="133"/>
  <c r="W67" i="133"/>
  <c r="V55" i="147"/>
  <c r="W55" i="147"/>
  <c r="T55" i="147"/>
  <c r="U55" i="147"/>
  <c r="T49" i="147"/>
  <c r="W49" i="147"/>
  <c r="Y49" i="147"/>
  <c r="U49" i="147"/>
  <c r="AC49" i="147"/>
  <c r="V49" i="147"/>
  <c r="Y25" i="147"/>
  <c r="U25" i="147"/>
  <c r="AC25" i="147"/>
  <c r="T25" i="147"/>
  <c r="W25" i="147"/>
  <c r="U17" i="147"/>
  <c r="AC17" i="147"/>
  <c r="Y17" i="147"/>
  <c r="W17" i="147"/>
  <c r="T17" i="147"/>
  <c r="Z48" i="147"/>
  <c r="AA48" i="147"/>
  <c r="V48" i="147"/>
  <c r="W48" i="147"/>
  <c r="T48" i="147"/>
  <c r="U48" i="147"/>
  <c r="T38" i="147"/>
  <c r="V38" i="147"/>
  <c r="Y38" i="147"/>
  <c r="U38" i="147"/>
  <c r="AC38" i="147"/>
  <c r="W38" i="147"/>
  <c r="Y26" i="147"/>
  <c r="U26" i="147"/>
  <c r="AC26" i="147"/>
  <c r="T26" i="147"/>
  <c r="W26" i="147"/>
  <c r="W69" i="147"/>
  <c r="V69" i="147"/>
  <c r="T69" i="147"/>
  <c r="Y69" i="147"/>
  <c r="U69" i="147"/>
  <c r="AC69" i="147"/>
  <c r="Y14" i="140"/>
  <c r="W14" i="140"/>
  <c r="T14" i="140"/>
  <c r="U14" i="140"/>
  <c r="AC14" i="140"/>
  <c r="Y108" i="140"/>
  <c r="W108" i="140"/>
  <c r="Z108" i="140"/>
  <c r="AA108" i="140"/>
  <c r="U108" i="140"/>
  <c r="Y112" i="140"/>
  <c r="W112" i="140"/>
  <c r="T112" i="140"/>
  <c r="U112" i="140"/>
  <c r="T105" i="140"/>
  <c r="Y105" i="140"/>
  <c r="U105" i="140"/>
  <c r="AC105" i="140"/>
  <c r="W105" i="140"/>
  <c r="U100" i="132"/>
  <c r="Z100" i="132"/>
  <c r="AA100" i="132"/>
  <c r="W100" i="132"/>
  <c r="Y100" i="132"/>
  <c r="Z108" i="132"/>
  <c r="AA108" i="132"/>
  <c r="Y108" i="132"/>
  <c r="U108" i="132"/>
  <c r="W108" i="132"/>
  <c r="T110" i="132"/>
  <c r="U110" i="132"/>
  <c r="Y110" i="132"/>
  <c r="W110" i="132"/>
  <c r="T104" i="139"/>
  <c r="U104" i="139"/>
  <c r="Y104" i="139"/>
  <c r="W104" i="139"/>
  <c r="Y108" i="139"/>
  <c r="W108" i="139"/>
  <c r="Z108" i="139"/>
  <c r="AA108" i="139"/>
  <c r="U108" i="139"/>
  <c r="Y112" i="139"/>
  <c r="W112" i="139"/>
  <c r="T112" i="139"/>
  <c r="U112" i="139"/>
  <c r="Y99" i="133"/>
  <c r="U99" i="133"/>
  <c r="W99" i="133"/>
  <c r="U91" i="133"/>
  <c r="W91" i="133"/>
  <c r="Y91" i="133"/>
  <c r="U105" i="133"/>
  <c r="AC105" i="133"/>
  <c r="T105" i="133"/>
  <c r="W105" i="133"/>
  <c r="Y105" i="133"/>
  <c r="Y110" i="143"/>
  <c r="W110" i="143"/>
  <c r="T110" i="143"/>
  <c r="U110" i="143"/>
  <c r="Y111" i="143"/>
  <c r="W111" i="143"/>
  <c r="T111" i="143"/>
  <c r="U111" i="143"/>
  <c r="Y112" i="143"/>
  <c r="W112" i="143"/>
  <c r="T112" i="143"/>
  <c r="U112" i="143"/>
  <c r="Z108" i="136"/>
  <c r="AA108" i="136"/>
  <c r="Y108" i="136"/>
  <c r="U108" i="136"/>
  <c r="W108" i="136"/>
  <c r="Y107" i="136"/>
  <c r="W107" i="136"/>
  <c r="U107" i="136"/>
  <c r="U105" i="136"/>
  <c r="AC105" i="136"/>
  <c r="T105" i="136"/>
  <c r="W105" i="136"/>
  <c r="Y105" i="136"/>
  <c r="T94" i="129"/>
  <c r="U94" i="129"/>
  <c r="W94" i="129"/>
  <c r="Y94" i="129"/>
  <c r="Y91" i="129"/>
  <c r="U91" i="129"/>
  <c r="W91" i="129"/>
  <c r="Y112" i="129"/>
  <c r="W112" i="129"/>
  <c r="T112" i="129"/>
  <c r="U112" i="129"/>
  <c r="T94" i="147"/>
  <c r="U94" i="147"/>
  <c r="W94" i="147"/>
  <c r="Y94" i="147"/>
  <c r="T103" i="147"/>
  <c r="U103" i="147"/>
  <c r="Y103" i="147"/>
  <c r="W103" i="147"/>
  <c r="Y112" i="147"/>
  <c r="W112" i="147"/>
  <c r="T112" i="147"/>
  <c r="U112" i="147"/>
  <c r="Z100" i="146"/>
  <c r="AA100" i="146"/>
  <c r="Y100" i="146"/>
  <c r="U100" i="146"/>
  <c r="W100" i="146"/>
  <c r="Y91" i="146"/>
  <c r="U91" i="146"/>
  <c r="W91" i="146"/>
  <c r="Y112" i="146"/>
  <c r="W112" i="146"/>
  <c r="T112" i="146"/>
  <c r="U112" i="146"/>
  <c r="Y98" i="137"/>
  <c r="W98" i="137"/>
  <c r="U98" i="137"/>
  <c r="T111" i="137"/>
  <c r="U111" i="137"/>
  <c r="Y111" i="137"/>
  <c r="W111" i="137"/>
  <c r="U105" i="137"/>
  <c r="AC105" i="137"/>
  <c r="T105" i="137"/>
  <c r="W105" i="137"/>
  <c r="Y105" i="137"/>
  <c r="T103" i="130"/>
  <c r="U103" i="130"/>
  <c r="Y103" i="130"/>
  <c r="W103" i="130"/>
  <c r="T105" i="130"/>
  <c r="Y105" i="130"/>
  <c r="W105" i="130"/>
  <c r="U105" i="130"/>
  <c r="AC105" i="130"/>
  <c r="Y91" i="144"/>
  <c r="U91" i="144"/>
  <c r="W91" i="144"/>
  <c r="W111" i="144"/>
  <c r="T111" i="144"/>
  <c r="U111" i="144"/>
  <c r="Y111" i="144"/>
  <c r="Y105" i="144"/>
  <c r="U105" i="144"/>
  <c r="AC105" i="144"/>
  <c r="T105" i="144"/>
  <c r="W105" i="144"/>
  <c r="Y107" i="138"/>
  <c r="W107" i="138"/>
  <c r="U107" i="138"/>
  <c r="W98" i="138"/>
  <c r="U98" i="138"/>
  <c r="Y98" i="138"/>
  <c r="Y110" i="131"/>
  <c r="W110" i="131"/>
  <c r="T110" i="131"/>
  <c r="U110" i="131"/>
  <c r="T104" i="131"/>
  <c r="U104" i="131"/>
  <c r="Y104" i="131"/>
  <c r="W104" i="131"/>
  <c r="T105" i="131"/>
  <c r="Y105" i="131"/>
  <c r="U105" i="131"/>
  <c r="W105" i="131"/>
  <c r="U107" i="145"/>
  <c r="Y107" i="145"/>
  <c r="W107" i="145"/>
  <c r="U98" i="145"/>
  <c r="Y98" i="145"/>
  <c r="W98" i="145"/>
  <c r="T86" i="133"/>
  <c r="Y86" i="133"/>
  <c r="U86" i="133"/>
  <c r="W86" i="133"/>
  <c r="V66" i="140"/>
  <c r="Y66" i="140"/>
  <c r="U66" i="140"/>
  <c r="AC66" i="140"/>
  <c r="W66" i="140"/>
  <c r="T66" i="140"/>
  <c r="W34" i="140"/>
  <c r="U34" i="140"/>
  <c r="AC34" i="140"/>
  <c r="Y34" i="140"/>
  <c r="T34" i="140"/>
  <c r="W69" i="140"/>
  <c r="V69" i="140"/>
  <c r="T69" i="140"/>
  <c r="U69" i="140"/>
  <c r="AC69" i="140"/>
  <c r="Y69" i="140"/>
  <c r="U37" i="140"/>
  <c r="AC37" i="140"/>
  <c r="T37" i="140"/>
  <c r="W37" i="140"/>
  <c r="Y37" i="140"/>
  <c r="Z72" i="140"/>
  <c r="AA72" i="140"/>
  <c r="T72" i="140"/>
  <c r="U72" i="140"/>
  <c r="W72" i="140"/>
  <c r="Y72" i="140"/>
  <c r="Y40" i="140"/>
  <c r="T40" i="140"/>
  <c r="U40" i="140"/>
  <c r="Z40" i="140"/>
  <c r="AA40" i="140"/>
  <c r="V40" i="140"/>
  <c r="W40" i="140"/>
  <c r="R75" i="140"/>
  <c r="T75" i="140"/>
  <c r="U75" i="140"/>
  <c r="W75" i="140"/>
  <c r="Y75" i="140"/>
  <c r="V43" i="140"/>
  <c r="Y43" i="140"/>
  <c r="W43" i="140"/>
  <c r="T43" i="140"/>
  <c r="U43" i="140"/>
  <c r="AA27" i="140"/>
  <c r="T27" i="140"/>
  <c r="U27" i="140"/>
  <c r="W27" i="140"/>
  <c r="Y27" i="140"/>
  <c r="Y87" i="140"/>
  <c r="W87" i="140"/>
  <c r="T87" i="140"/>
  <c r="U87" i="140"/>
  <c r="T15" i="133"/>
  <c r="U15" i="133"/>
  <c r="Y15" i="133"/>
  <c r="W15" i="133"/>
  <c r="T29" i="133"/>
  <c r="Y29" i="133"/>
  <c r="U29" i="133"/>
  <c r="AC29" i="133"/>
  <c r="W29" i="133"/>
  <c r="Y36" i="133"/>
  <c r="W36" i="133"/>
  <c r="Z36" i="133"/>
  <c r="AA36" i="133"/>
  <c r="T36" i="133"/>
  <c r="U36" i="133"/>
  <c r="Z28" i="133"/>
  <c r="AA28" i="133"/>
  <c r="T28" i="133"/>
  <c r="U28" i="133"/>
  <c r="W28" i="133"/>
  <c r="Y28" i="133"/>
  <c r="Z40" i="133"/>
  <c r="AA40" i="133"/>
  <c r="V40" i="133"/>
  <c r="Y40" i="133"/>
  <c r="T40" i="133"/>
  <c r="U40" i="133"/>
  <c r="W40" i="133"/>
  <c r="T62" i="133"/>
  <c r="Y62" i="133"/>
  <c r="U62" i="133"/>
  <c r="W62" i="133"/>
  <c r="T59" i="133"/>
  <c r="U59" i="133"/>
  <c r="W59" i="133"/>
  <c r="Y59" i="133"/>
  <c r="W16" i="147"/>
  <c r="Z16" i="147"/>
  <c r="AA16" i="147"/>
  <c r="T16" i="147"/>
  <c r="U16" i="147"/>
  <c r="Y16" i="147"/>
  <c r="T31" i="147"/>
  <c r="U31" i="147"/>
  <c r="V31" i="147"/>
  <c r="Y31" i="147"/>
  <c r="W31" i="147"/>
  <c r="Y20" i="147"/>
  <c r="W20" i="147"/>
  <c r="T20" i="147"/>
  <c r="U20" i="147"/>
  <c r="Z20" i="147"/>
  <c r="AA20" i="147"/>
  <c r="W52" i="147"/>
  <c r="Y52" i="147"/>
  <c r="Z52" i="147"/>
  <c r="AA52" i="147"/>
  <c r="T52" i="147"/>
  <c r="U52" i="147"/>
  <c r="V46" i="147"/>
  <c r="T46" i="147"/>
  <c r="W46" i="147"/>
  <c r="U46" i="147"/>
  <c r="AC46" i="147"/>
  <c r="Y46" i="147"/>
  <c r="W34" i="147"/>
  <c r="U34" i="147"/>
  <c r="AC34" i="147"/>
  <c r="Y34" i="147"/>
  <c r="T34" i="147"/>
  <c r="W65" i="147"/>
  <c r="U65" i="147"/>
  <c r="AC65" i="147"/>
  <c r="Y65" i="147"/>
  <c r="T65" i="147"/>
  <c r="Y15" i="140"/>
  <c r="W15" i="140"/>
  <c r="T15" i="140"/>
  <c r="U15" i="140"/>
  <c r="Y90" i="140"/>
  <c r="W90" i="140"/>
  <c r="U90" i="140"/>
  <c r="T94" i="140"/>
  <c r="U94" i="140"/>
  <c r="W94" i="140"/>
  <c r="Y94" i="140"/>
  <c r="Y109" i="140"/>
  <c r="W109" i="140"/>
  <c r="U109" i="140"/>
  <c r="AC109" i="140"/>
  <c r="T111" i="132"/>
  <c r="U111" i="132"/>
  <c r="Y111" i="132"/>
  <c r="W111" i="132"/>
  <c r="W94" i="132"/>
  <c r="Y94" i="132"/>
  <c r="T94" i="132"/>
  <c r="U94" i="132"/>
  <c r="Y109" i="132"/>
  <c r="U109" i="132"/>
  <c r="AC109" i="132"/>
  <c r="W109" i="132"/>
  <c r="Y99" i="139"/>
  <c r="W99" i="139"/>
  <c r="U99" i="139"/>
  <c r="T96" i="139"/>
  <c r="U96" i="139"/>
  <c r="W96" i="139"/>
  <c r="Y96" i="139"/>
  <c r="Y109" i="139"/>
  <c r="W109" i="139"/>
  <c r="U109" i="139"/>
  <c r="AC109" i="139"/>
  <c r="W94" i="133"/>
  <c r="Y94" i="133"/>
  <c r="T94" i="133"/>
  <c r="U94" i="133"/>
  <c r="W96" i="133"/>
  <c r="Y96" i="133"/>
  <c r="T96" i="133"/>
  <c r="U96" i="133"/>
  <c r="Y109" i="133"/>
  <c r="U109" i="133"/>
  <c r="AC109" i="133"/>
  <c r="W109" i="133"/>
  <c r="Y90" i="143"/>
  <c r="W90" i="143"/>
  <c r="U90" i="143"/>
  <c r="T96" i="143"/>
  <c r="U96" i="143"/>
  <c r="W96" i="143"/>
  <c r="Y96" i="143"/>
  <c r="Y109" i="143"/>
  <c r="W109" i="143"/>
  <c r="U109" i="143"/>
  <c r="AC109" i="143"/>
  <c r="T103" i="136"/>
  <c r="U103" i="136"/>
  <c r="W103" i="136"/>
  <c r="Y103" i="136"/>
  <c r="W94" i="136"/>
  <c r="Y94" i="136"/>
  <c r="T94" i="136"/>
  <c r="U94" i="136"/>
  <c r="Y109" i="136"/>
  <c r="U109" i="136"/>
  <c r="AC109" i="136"/>
  <c r="W109" i="136"/>
  <c r="U99" i="129"/>
  <c r="Y99" i="129"/>
  <c r="W99" i="129"/>
  <c r="Y96" i="129"/>
  <c r="T96" i="129"/>
  <c r="U96" i="129"/>
  <c r="W96" i="129"/>
  <c r="U109" i="129"/>
  <c r="AC109" i="129"/>
  <c r="Y109" i="129"/>
  <c r="W109" i="129"/>
  <c r="Y91" i="147"/>
  <c r="U91" i="147"/>
  <c r="W91" i="147"/>
  <c r="Z100" i="147"/>
  <c r="AA100" i="147"/>
  <c r="Y100" i="147"/>
  <c r="U100" i="147"/>
  <c r="W100" i="147"/>
  <c r="Y109" i="147"/>
  <c r="W109" i="147"/>
  <c r="U109" i="147"/>
  <c r="AC109" i="147"/>
  <c r="T102" i="146"/>
  <c r="U102" i="146"/>
  <c r="Y102" i="146"/>
  <c r="W102" i="146"/>
  <c r="Y111" i="146"/>
  <c r="W111" i="146"/>
  <c r="T111" i="146"/>
  <c r="U111" i="146"/>
  <c r="Y109" i="146"/>
  <c r="W109" i="146"/>
  <c r="U109" i="146"/>
  <c r="AC109" i="146"/>
  <c r="T102" i="137"/>
  <c r="U102" i="137"/>
  <c r="W102" i="137"/>
  <c r="Y102" i="137"/>
  <c r="Y99" i="137"/>
  <c r="U99" i="137"/>
  <c r="W99" i="137"/>
  <c r="W92" i="137"/>
  <c r="U92" i="137"/>
  <c r="Y92" i="137"/>
  <c r="Z92" i="137"/>
  <c r="AA92" i="137"/>
  <c r="T112" i="137"/>
  <c r="U112" i="137"/>
  <c r="Y112" i="137"/>
  <c r="W112" i="137"/>
  <c r="Y109" i="137"/>
  <c r="U109" i="137"/>
  <c r="W109" i="137"/>
  <c r="U106" i="130"/>
  <c r="W106" i="130"/>
  <c r="Y106" i="130"/>
  <c r="T104" i="130"/>
  <c r="U104" i="130"/>
  <c r="Y104" i="130"/>
  <c r="W104" i="130"/>
  <c r="Y109" i="130"/>
  <c r="W109" i="130"/>
  <c r="U109" i="130"/>
  <c r="AC109" i="130"/>
  <c r="W99" i="144"/>
  <c r="U99" i="144"/>
  <c r="Y99" i="144"/>
  <c r="W112" i="144"/>
  <c r="T112" i="144"/>
  <c r="U112" i="144"/>
  <c r="Y112" i="144"/>
  <c r="Y91" i="138"/>
  <c r="U91" i="138"/>
  <c r="W91" i="138"/>
  <c r="Z108" i="138"/>
  <c r="AA108" i="138"/>
  <c r="Y108" i="138"/>
  <c r="W108" i="138"/>
  <c r="U108" i="138"/>
  <c r="Y109" i="138"/>
  <c r="U109" i="138"/>
  <c r="AC109" i="138"/>
  <c r="W109" i="138"/>
  <c r="Y108" i="131"/>
  <c r="W108" i="131"/>
  <c r="Z108" i="131"/>
  <c r="AA108" i="131"/>
  <c r="U108" i="131"/>
  <c r="Y109" i="131"/>
  <c r="W109" i="131"/>
  <c r="U109" i="131"/>
  <c r="AC109" i="131"/>
  <c r="W111" i="145"/>
  <c r="T111" i="145"/>
  <c r="U111" i="145"/>
  <c r="Y111" i="145"/>
  <c r="W106" i="145"/>
  <c r="Y106" i="145"/>
  <c r="U106" i="145"/>
  <c r="T87" i="133"/>
  <c r="Y87" i="133"/>
  <c r="U87" i="133"/>
  <c r="W87" i="133"/>
  <c r="T78" i="140"/>
  <c r="U78" i="140"/>
  <c r="AB46" i="140"/>
  <c r="W46" i="140"/>
  <c r="V46" i="140"/>
  <c r="T46" i="140"/>
  <c r="Y46" i="140"/>
  <c r="U46" i="140"/>
  <c r="AC46" i="140"/>
  <c r="T81" i="140"/>
  <c r="Y81" i="140"/>
  <c r="U81" i="140"/>
  <c r="AC81" i="140"/>
  <c r="W81" i="140"/>
  <c r="R49" i="140"/>
  <c r="X49" i="140"/>
  <c r="T49" i="140"/>
  <c r="W49" i="140"/>
  <c r="Y49" i="140"/>
  <c r="U49" i="140"/>
  <c r="AC49" i="140"/>
  <c r="V49" i="140"/>
  <c r="Z84" i="140"/>
  <c r="AA84" i="140"/>
  <c r="T84" i="140"/>
  <c r="U84" i="140"/>
  <c r="W84" i="140"/>
  <c r="Y84" i="140"/>
  <c r="R52" i="140"/>
  <c r="W52" i="140"/>
  <c r="Y52" i="140"/>
  <c r="Z52" i="140"/>
  <c r="AA52" i="140"/>
  <c r="T52" i="140"/>
  <c r="U52" i="140"/>
  <c r="W20" i="140"/>
  <c r="Y20" i="140"/>
  <c r="T20" i="140"/>
  <c r="U20" i="140"/>
  <c r="Z20" i="140"/>
  <c r="AA20" i="140"/>
  <c r="V55" i="140"/>
  <c r="W55" i="140"/>
  <c r="T55" i="140"/>
  <c r="U55" i="140"/>
  <c r="R23" i="140"/>
  <c r="T23" i="140"/>
  <c r="U23" i="140"/>
  <c r="W23" i="140"/>
  <c r="Y23" i="140"/>
  <c r="R86" i="140"/>
  <c r="Y86" i="140"/>
  <c r="W86" i="140"/>
  <c r="T86" i="140"/>
  <c r="U86" i="140"/>
  <c r="Y88" i="147"/>
  <c r="W88" i="147"/>
  <c r="Z88" i="147"/>
  <c r="T88" i="147"/>
  <c r="U88" i="147"/>
  <c r="W35" i="145"/>
  <c r="Y35" i="145"/>
  <c r="T35" i="145"/>
  <c r="U35" i="145"/>
  <c r="W19" i="133"/>
  <c r="Y19" i="133"/>
  <c r="T19" i="133"/>
  <c r="U19" i="133"/>
  <c r="Y18" i="133"/>
  <c r="W18" i="133"/>
  <c r="T18" i="133"/>
  <c r="U18" i="133"/>
  <c r="AC18" i="133"/>
  <c r="T32" i="133"/>
  <c r="U32" i="133"/>
  <c r="W32" i="133"/>
  <c r="V32" i="133"/>
  <c r="Y32" i="133"/>
  <c r="Z32" i="133"/>
  <c r="AA32" i="133"/>
  <c r="Z56" i="133"/>
  <c r="AA56" i="133"/>
  <c r="V56" i="133"/>
  <c r="W56" i="133"/>
  <c r="T56" i="133"/>
  <c r="U56" i="133"/>
  <c r="W23" i="133"/>
  <c r="Y23" i="133"/>
  <c r="T23" i="133"/>
  <c r="U23" i="133"/>
  <c r="W37" i="133"/>
  <c r="U37" i="133"/>
  <c r="AC37" i="133"/>
  <c r="T37" i="133"/>
  <c r="Y37" i="133"/>
  <c r="T69" i="133"/>
  <c r="W69" i="133"/>
  <c r="Y69" i="133"/>
  <c r="U69" i="133"/>
  <c r="AC69" i="133"/>
  <c r="V69" i="133"/>
  <c r="T48" i="133"/>
  <c r="U48" i="133"/>
  <c r="W48" i="133"/>
  <c r="Z48" i="133"/>
  <c r="AA48" i="133"/>
  <c r="Y48" i="133"/>
  <c r="V48" i="133"/>
  <c r="T14" i="133"/>
  <c r="Y14" i="133"/>
  <c r="U14" i="133"/>
  <c r="AC14" i="133"/>
  <c r="W14" i="133"/>
  <c r="V45" i="133"/>
  <c r="Y45" i="133"/>
  <c r="U45" i="133"/>
  <c r="AC45" i="133"/>
  <c r="T45" i="133"/>
  <c r="W45" i="133"/>
  <c r="V38" i="133"/>
  <c r="Y38" i="133"/>
  <c r="U38" i="133"/>
  <c r="AC38" i="133"/>
  <c r="W38" i="133"/>
  <c r="T38" i="133"/>
  <c r="W41" i="133"/>
  <c r="V41" i="133"/>
  <c r="U41" i="133"/>
  <c r="AC41" i="133"/>
  <c r="T41" i="133"/>
  <c r="Y41" i="133"/>
  <c r="Y51" i="133"/>
  <c r="W51" i="133"/>
  <c r="T51" i="133"/>
  <c r="U51" i="133"/>
  <c r="Z60" i="133"/>
  <c r="AA60" i="133"/>
  <c r="T60" i="133"/>
  <c r="U60" i="133"/>
  <c r="W60" i="133"/>
  <c r="Y60" i="133"/>
  <c r="V39" i="147"/>
  <c r="T39" i="147"/>
  <c r="U39" i="147"/>
  <c r="W39" i="147"/>
  <c r="Y39" i="147"/>
  <c r="W15" i="147"/>
  <c r="T15" i="147"/>
  <c r="U15" i="147"/>
  <c r="Y15" i="147"/>
  <c r="W29" i="147"/>
  <c r="T29" i="147"/>
  <c r="Y29" i="147"/>
  <c r="U29" i="147"/>
  <c r="AC29" i="147"/>
  <c r="W33" i="147"/>
  <c r="Y33" i="147"/>
  <c r="U33" i="147"/>
  <c r="AC33" i="147"/>
  <c r="T33" i="147"/>
  <c r="V33" i="147"/>
  <c r="V57" i="147"/>
  <c r="Y57" i="147"/>
  <c r="U57" i="147"/>
  <c r="AC57" i="147"/>
  <c r="W57" i="147"/>
  <c r="T57" i="147"/>
  <c r="Z24" i="147"/>
  <c r="AA24" i="147"/>
  <c r="T24" i="147"/>
  <c r="U24" i="147"/>
  <c r="W24" i="147"/>
  <c r="Y24" i="147"/>
  <c r="T40" i="147"/>
  <c r="U40" i="147"/>
  <c r="Z40" i="147"/>
  <c r="AA40" i="147"/>
  <c r="V40" i="147"/>
  <c r="Y40" i="147"/>
  <c r="W40" i="147"/>
  <c r="T56" i="147"/>
  <c r="U56" i="147"/>
  <c r="Z56" i="147"/>
  <c r="AA56" i="147"/>
  <c r="V56" i="147"/>
  <c r="W56" i="147"/>
  <c r="T22" i="147"/>
  <c r="W22" i="147"/>
  <c r="U22" i="147"/>
  <c r="AC22" i="147"/>
  <c r="Y22" i="147"/>
  <c r="T54" i="147"/>
  <c r="V54" i="147"/>
  <c r="Y54" i="147"/>
  <c r="U54" i="147"/>
  <c r="AC54" i="147"/>
  <c r="W54" i="147"/>
  <c r="W42" i="147"/>
  <c r="Y42" i="147"/>
  <c r="U42" i="147"/>
  <c r="AC42" i="147"/>
  <c r="T42" i="147"/>
  <c r="V42" i="147"/>
  <c r="W63" i="147"/>
  <c r="Y63" i="147"/>
  <c r="T63" i="147"/>
  <c r="U63" i="147"/>
  <c r="W67" i="147"/>
  <c r="Y67" i="147"/>
  <c r="U67" i="147"/>
  <c r="T67" i="147"/>
  <c r="V67" i="147"/>
  <c r="Y16" i="140"/>
  <c r="W16" i="140"/>
  <c r="Z16" i="140"/>
  <c r="AA16" i="140"/>
  <c r="T16" i="140"/>
  <c r="U16" i="140"/>
  <c r="W107" i="140"/>
  <c r="U107" i="140"/>
  <c r="Y107" i="140"/>
  <c r="T96" i="140"/>
  <c r="U96" i="140"/>
  <c r="W96" i="140"/>
  <c r="Y96" i="140"/>
  <c r="W98" i="140"/>
  <c r="U98" i="140"/>
  <c r="Y98" i="140"/>
  <c r="Y99" i="140"/>
  <c r="W99" i="140"/>
  <c r="U99" i="140"/>
  <c r="U97" i="140"/>
  <c r="AC97" i="140"/>
  <c r="T97" i="140"/>
  <c r="W97" i="140"/>
  <c r="Y97" i="140"/>
  <c r="Y113" i="140"/>
  <c r="W113" i="140"/>
  <c r="T113" i="140"/>
  <c r="U113" i="140"/>
  <c r="AC113" i="140"/>
  <c r="Y107" i="132"/>
  <c r="W107" i="132"/>
  <c r="U107" i="132"/>
  <c r="U91" i="132"/>
  <c r="W91" i="132"/>
  <c r="Y91" i="132"/>
  <c r="Y98" i="132"/>
  <c r="W98" i="132"/>
  <c r="U98" i="132"/>
  <c r="Y99" i="132"/>
  <c r="U99" i="132"/>
  <c r="W99" i="132"/>
  <c r="W97" i="132"/>
  <c r="U97" i="132"/>
  <c r="AC97" i="132"/>
  <c r="Y97" i="132"/>
  <c r="T97" i="132"/>
  <c r="T113" i="132"/>
  <c r="Y113" i="132"/>
  <c r="U113" i="132"/>
  <c r="AC113" i="132"/>
  <c r="W113" i="132"/>
  <c r="U106" i="139"/>
  <c r="W106" i="139"/>
  <c r="Y106" i="139"/>
  <c r="T94" i="139"/>
  <c r="U94" i="139"/>
  <c r="W94" i="139"/>
  <c r="Y94" i="139"/>
  <c r="T103" i="139"/>
  <c r="U103" i="139"/>
  <c r="Y103" i="139"/>
  <c r="W103" i="139"/>
  <c r="T102" i="139"/>
  <c r="U102" i="139"/>
  <c r="Y102" i="139"/>
  <c r="W102" i="139"/>
  <c r="U97" i="139"/>
  <c r="AC97" i="139"/>
  <c r="T97" i="139"/>
  <c r="W97" i="139"/>
  <c r="Y97" i="139"/>
  <c r="Y113" i="139"/>
  <c r="W113" i="139"/>
  <c r="T113" i="139"/>
  <c r="U113" i="139"/>
  <c r="AC113" i="139"/>
  <c r="T110" i="133"/>
  <c r="U110" i="133"/>
  <c r="Y110" i="133"/>
  <c r="W110" i="133"/>
  <c r="T104" i="133"/>
  <c r="U104" i="133"/>
  <c r="W104" i="133"/>
  <c r="Y104" i="133"/>
  <c r="W106" i="133"/>
  <c r="U106" i="133"/>
  <c r="Y106" i="133"/>
  <c r="T102" i="133"/>
  <c r="U102" i="133"/>
  <c r="W102" i="133"/>
  <c r="Y102" i="133"/>
  <c r="W97" i="133"/>
  <c r="U97" i="133"/>
  <c r="AC97" i="133"/>
  <c r="Y97" i="133"/>
  <c r="T97" i="133"/>
  <c r="T113" i="133"/>
  <c r="Y113" i="133"/>
  <c r="U113" i="133"/>
  <c r="AC113" i="133"/>
  <c r="W113" i="133"/>
  <c r="Y108" i="143"/>
  <c r="W108" i="143"/>
  <c r="Z108" i="143"/>
  <c r="AA108" i="143"/>
  <c r="U108" i="143"/>
  <c r="W98" i="143"/>
  <c r="U98" i="143"/>
  <c r="Y98" i="143"/>
  <c r="Y99" i="143"/>
  <c r="W99" i="143"/>
  <c r="U99" i="143"/>
  <c r="T102" i="143"/>
  <c r="U102" i="143"/>
  <c r="Y102" i="143"/>
  <c r="W102" i="143"/>
  <c r="U97" i="143"/>
  <c r="AC97" i="143"/>
  <c r="T97" i="143"/>
  <c r="W97" i="143"/>
  <c r="Y97" i="143"/>
  <c r="Y113" i="143"/>
  <c r="W113" i="143"/>
  <c r="T113" i="143"/>
  <c r="U113" i="143"/>
  <c r="AC113" i="143"/>
  <c r="T111" i="136"/>
  <c r="U111" i="136"/>
  <c r="Y111" i="136"/>
  <c r="W111" i="136"/>
  <c r="U91" i="136"/>
  <c r="W91" i="136"/>
  <c r="Y91" i="136"/>
  <c r="W92" i="136"/>
  <c r="U92" i="136"/>
  <c r="Y92" i="136"/>
  <c r="Z92" i="136"/>
  <c r="AA92" i="136"/>
  <c r="Y99" i="136"/>
  <c r="U99" i="136"/>
  <c r="W99" i="136"/>
  <c r="W97" i="136"/>
  <c r="U97" i="136"/>
  <c r="AC97" i="136"/>
  <c r="Y97" i="136"/>
  <c r="T97" i="136"/>
  <c r="T113" i="136"/>
  <c r="Y113" i="136"/>
  <c r="U113" i="136"/>
  <c r="AC113" i="136"/>
  <c r="W113" i="136"/>
  <c r="W104" i="129"/>
  <c r="T104" i="129"/>
  <c r="U104" i="129"/>
  <c r="Y104" i="129"/>
  <c r="Y110" i="129"/>
  <c r="W110" i="129"/>
  <c r="T110" i="129"/>
  <c r="U110" i="129"/>
  <c r="Y106" i="129"/>
  <c r="U106" i="129"/>
  <c r="W106" i="129"/>
  <c r="W102" i="129"/>
  <c r="T102" i="129"/>
  <c r="U102" i="129"/>
  <c r="Y102" i="129"/>
  <c r="Y97" i="129"/>
  <c r="U97" i="129"/>
  <c r="AC97" i="129"/>
  <c r="W97" i="129"/>
  <c r="T97" i="129"/>
  <c r="U113" i="129"/>
  <c r="AC113" i="129"/>
  <c r="Y113" i="129"/>
  <c r="T113" i="129"/>
  <c r="W113" i="129"/>
  <c r="T102" i="147"/>
  <c r="U102" i="147"/>
  <c r="Y102" i="147"/>
  <c r="W102" i="147"/>
  <c r="T95" i="147"/>
  <c r="U95" i="147"/>
  <c r="W95" i="147"/>
  <c r="Y95" i="147"/>
  <c r="Y111" i="147"/>
  <c r="W111" i="147"/>
  <c r="T111" i="147"/>
  <c r="U111" i="147"/>
  <c r="T104" i="147"/>
  <c r="U104" i="147"/>
  <c r="Y104" i="147"/>
  <c r="W104" i="147"/>
  <c r="U97" i="147"/>
  <c r="AC97" i="147"/>
  <c r="T97" i="147"/>
  <c r="W97" i="147"/>
  <c r="Y97" i="147"/>
  <c r="Y113" i="147"/>
  <c r="W113" i="147"/>
  <c r="T113" i="147"/>
  <c r="U113" i="147"/>
  <c r="AC113" i="147"/>
  <c r="Y90" i="146"/>
  <c r="W90" i="146"/>
  <c r="U90" i="146"/>
  <c r="U106" i="146"/>
  <c r="W106" i="146"/>
  <c r="Y106" i="146"/>
  <c r="Y99" i="146"/>
  <c r="W99" i="146"/>
  <c r="U99" i="146"/>
  <c r="T96" i="146"/>
  <c r="U96" i="146"/>
  <c r="W96" i="146"/>
  <c r="Y96" i="146"/>
  <c r="U97" i="146"/>
  <c r="AC97" i="146"/>
  <c r="T97" i="146"/>
  <c r="W97" i="146"/>
  <c r="Y97" i="146"/>
  <c r="Y113" i="146"/>
  <c r="W113" i="146"/>
  <c r="T113" i="146"/>
  <c r="U113" i="146"/>
  <c r="AC113" i="146"/>
  <c r="W106" i="137"/>
  <c r="U106" i="137"/>
  <c r="Y106" i="137"/>
  <c r="T103" i="137"/>
  <c r="U103" i="137"/>
  <c r="W103" i="137"/>
  <c r="Y103" i="137"/>
  <c r="U100" i="137"/>
  <c r="Z100" i="137"/>
  <c r="AA100" i="137"/>
  <c r="W100" i="137"/>
  <c r="Y100" i="137"/>
  <c r="W93" i="137"/>
  <c r="U93" i="137"/>
  <c r="AC93" i="137"/>
  <c r="Y93" i="137"/>
  <c r="T113" i="137"/>
  <c r="Y113" i="137"/>
  <c r="U113" i="137"/>
  <c r="AC113" i="137"/>
  <c r="W113" i="137"/>
  <c r="Y91" i="130"/>
  <c r="U91" i="130"/>
  <c r="W91" i="130"/>
  <c r="Y111" i="130"/>
  <c r="W111" i="130"/>
  <c r="T111" i="130"/>
  <c r="U111" i="130"/>
  <c r="Y108" i="130"/>
  <c r="W108" i="130"/>
  <c r="U108" i="130"/>
  <c r="Z108" i="130"/>
  <c r="AA108" i="130"/>
  <c r="U93" i="130"/>
  <c r="AC93" i="130"/>
  <c r="W93" i="130"/>
  <c r="Y93" i="130"/>
  <c r="Y113" i="130"/>
  <c r="W113" i="130"/>
  <c r="T113" i="130"/>
  <c r="U113" i="130"/>
  <c r="AC113" i="130"/>
  <c r="W106" i="144"/>
  <c r="Y106" i="144"/>
  <c r="U106" i="144"/>
  <c r="Y103" i="144"/>
  <c r="T103" i="144"/>
  <c r="U103" i="144"/>
  <c r="W103" i="144"/>
  <c r="Y100" i="144"/>
  <c r="U100" i="144"/>
  <c r="Z100" i="144"/>
  <c r="AA100" i="144"/>
  <c r="W100" i="144"/>
  <c r="W93" i="144"/>
  <c r="Y93" i="144"/>
  <c r="U93" i="144"/>
  <c r="AC93" i="144"/>
  <c r="W113" i="144"/>
  <c r="T113" i="144"/>
  <c r="Y113" i="144"/>
  <c r="U113" i="144"/>
  <c r="AC113" i="144"/>
  <c r="Y99" i="138"/>
  <c r="W99" i="138"/>
  <c r="U99" i="138"/>
  <c r="U92" i="138"/>
  <c r="Z92" i="138"/>
  <c r="AA92" i="138"/>
  <c r="W92" i="138"/>
  <c r="Y92" i="138"/>
  <c r="T112" i="138"/>
  <c r="U112" i="138"/>
  <c r="Y112" i="138"/>
  <c r="W112" i="138"/>
  <c r="U93" i="138"/>
  <c r="AC93" i="138"/>
  <c r="W93" i="138"/>
  <c r="Y93" i="138"/>
  <c r="T113" i="138"/>
  <c r="Y113" i="138"/>
  <c r="U113" i="138"/>
  <c r="AC113" i="138"/>
  <c r="W113" i="138"/>
  <c r="Y99" i="131"/>
  <c r="W99" i="131"/>
  <c r="U99" i="131"/>
  <c r="U92" i="131"/>
  <c r="Z92" i="131"/>
  <c r="AA92" i="131"/>
  <c r="W92" i="131"/>
  <c r="Y92" i="131"/>
  <c r="Y112" i="131"/>
  <c r="W112" i="131"/>
  <c r="T112" i="131"/>
  <c r="U112" i="131"/>
  <c r="U93" i="131"/>
  <c r="AC93" i="131"/>
  <c r="Y93" i="131"/>
  <c r="W93" i="131"/>
  <c r="Y113" i="131"/>
  <c r="W113" i="131"/>
  <c r="T113" i="131"/>
  <c r="U113" i="131"/>
  <c r="AC113" i="131"/>
  <c r="W99" i="145"/>
  <c r="U99" i="145"/>
  <c r="Y99" i="145"/>
  <c r="Z92" i="145"/>
  <c r="AA92" i="145"/>
  <c r="W92" i="145"/>
  <c r="U92" i="145"/>
  <c r="Y92" i="145"/>
  <c r="W112" i="145"/>
  <c r="T112" i="145"/>
  <c r="U112" i="145"/>
  <c r="Y112" i="145"/>
  <c r="W93" i="145"/>
  <c r="Y93" i="145"/>
  <c r="U93" i="145"/>
  <c r="AC93" i="145"/>
  <c r="W113" i="145"/>
  <c r="T113" i="145"/>
  <c r="Y113" i="145"/>
  <c r="U113" i="145"/>
  <c r="AC113" i="145"/>
  <c r="Z88" i="133"/>
  <c r="T88" i="133"/>
  <c r="Y88" i="133"/>
  <c r="U88" i="133"/>
  <c r="W88" i="133"/>
  <c r="T74" i="140"/>
  <c r="Y74" i="140"/>
  <c r="U74" i="140"/>
  <c r="AC74" i="140"/>
  <c r="W74" i="140"/>
  <c r="AA58" i="140"/>
  <c r="T58" i="140"/>
  <c r="Y58" i="140"/>
  <c r="U58" i="140"/>
  <c r="AC58" i="140"/>
  <c r="W58" i="140"/>
  <c r="T42" i="140"/>
  <c r="W42" i="140"/>
  <c r="Y42" i="140"/>
  <c r="U42" i="140"/>
  <c r="AC42" i="140"/>
  <c r="V42" i="140"/>
  <c r="U22" i="140"/>
  <c r="AC22" i="140"/>
  <c r="T22" i="140"/>
  <c r="W22" i="140"/>
  <c r="Y22" i="140"/>
  <c r="Y77" i="140"/>
  <c r="W77" i="140"/>
  <c r="T77" i="140"/>
  <c r="U77" i="140"/>
  <c r="AC77" i="140"/>
  <c r="Y61" i="140"/>
  <c r="W61" i="140"/>
  <c r="T61" i="140"/>
  <c r="U61" i="140"/>
  <c r="AC61" i="140"/>
  <c r="Y45" i="140"/>
  <c r="U45" i="140"/>
  <c r="AC45" i="140"/>
  <c r="T45" i="140"/>
  <c r="V45" i="140"/>
  <c r="W45" i="140"/>
  <c r="Y29" i="140"/>
  <c r="W29" i="140"/>
  <c r="T29" i="140"/>
  <c r="U29" i="140"/>
  <c r="AC29" i="140"/>
  <c r="Z80" i="140"/>
  <c r="AA80" i="140"/>
  <c r="T80" i="140"/>
  <c r="U80" i="140"/>
  <c r="W80" i="140"/>
  <c r="Y80" i="140"/>
  <c r="W64" i="140"/>
  <c r="Y64" i="140"/>
  <c r="Z64" i="140"/>
  <c r="AA64" i="140"/>
  <c r="T64" i="140"/>
  <c r="U64" i="140"/>
  <c r="Z48" i="140"/>
  <c r="AA48" i="140"/>
  <c r="V48" i="140"/>
  <c r="W48" i="140"/>
  <c r="T48" i="140"/>
  <c r="U48" i="140"/>
  <c r="W32" i="140"/>
  <c r="Z32" i="140"/>
  <c r="AA32" i="140"/>
  <c r="V32" i="140"/>
  <c r="T32" i="140"/>
  <c r="U32" i="140"/>
  <c r="Y32" i="140"/>
  <c r="T83" i="140"/>
  <c r="U83" i="140"/>
  <c r="W83" i="140"/>
  <c r="Y83" i="140"/>
  <c r="T67" i="140"/>
  <c r="W67" i="140"/>
  <c r="Y67" i="140"/>
  <c r="U67" i="140"/>
  <c r="V67" i="140"/>
  <c r="W51" i="140"/>
  <c r="Y51" i="140"/>
  <c r="T51" i="140"/>
  <c r="U51" i="140"/>
  <c r="AA35" i="140"/>
  <c r="W35" i="140"/>
  <c r="Y35" i="140"/>
  <c r="T35" i="140"/>
  <c r="U35" i="140"/>
  <c r="R19" i="140"/>
  <c r="W19" i="140"/>
  <c r="Y19" i="140"/>
  <c r="T19" i="140"/>
  <c r="U19" i="140"/>
  <c r="R89" i="140"/>
  <c r="AE89" i="140"/>
  <c r="W89" i="140"/>
  <c r="U89" i="140"/>
  <c r="AC89" i="140"/>
  <c r="Y89" i="140"/>
  <c r="T89" i="140"/>
  <c r="Y87" i="147"/>
  <c r="W87" i="147"/>
  <c r="T87" i="147"/>
  <c r="U87" i="147"/>
  <c r="W34" i="145"/>
  <c r="U34" i="145"/>
  <c r="AC34" i="145"/>
  <c r="Y34" i="145"/>
  <c r="T34" i="145"/>
  <c r="T27" i="133"/>
  <c r="U27" i="133"/>
  <c r="W27" i="133"/>
  <c r="Y27" i="133"/>
  <c r="Y17" i="133"/>
  <c r="W17" i="133"/>
  <c r="T17" i="133"/>
  <c r="U17" i="133"/>
  <c r="AC17" i="133"/>
  <c r="Y50" i="133"/>
  <c r="W50" i="133"/>
  <c r="U50" i="133"/>
  <c r="AC50" i="133"/>
  <c r="T50" i="133"/>
  <c r="Y33" i="133"/>
  <c r="U33" i="133"/>
  <c r="AC33" i="133"/>
  <c r="T33" i="133"/>
  <c r="W33" i="133"/>
  <c r="V33" i="133"/>
  <c r="U58" i="133"/>
  <c r="T58" i="133"/>
  <c r="W58" i="133"/>
  <c r="Y58" i="133"/>
  <c r="Y44" i="133"/>
  <c r="T44" i="133"/>
  <c r="U44" i="133"/>
  <c r="Z44" i="133"/>
  <c r="AA44" i="133"/>
  <c r="V44" i="133"/>
  <c r="W44" i="133"/>
  <c r="T21" i="147"/>
  <c r="W21" i="147"/>
  <c r="U21" i="147"/>
  <c r="AC21" i="147"/>
  <c r="Y21" i="147"/>
  <c r="V47" i="147"/>
  <c r="W47" i="147"/>
  <c r="U47" i="147"/>
  <c r="V41" i="147"/>
  <c r="Y41" i="147"/>
  <c r="U41" i="147"/>
  <c r="AC41" i="147"/>
  <c r="W41" i="147"/>
  <c r="T41" i="147"/>
  <c r="Z32" i="147"/>
  <c r="AA32" i="147"/>
  <c r="V32" i="147"/>
  <c r="T32" i="147"/>
  <c r="U32" i="147"/>
  <c r="W32" i="147"/>
  <c r="Y32" i="147"/>
  <c r="Y62" i="147"/>
  <c r="W62" i="147"/>
  <c r="T62" i="147"/>
  <c r="U62" i="147"/>
  <c r="Y58" i="147"/>
  <c r="U58" i="147"/>
  <c r="AC58" i="147"/>
  <c r="T58" i="147"/>
  <c r="W58" i="147"/>
  <c r="T102" i="140"/>
  <c r="U102" i="140"/>
  <c r="Y102" i="140"/>
  <c r="W102" i="140"/>
  <c r="Y111" i="140"/>
  <c r="W111" i="140"/>
  <c r="T111" i="140"/>
  <c r="U111" i="140"/>
  <c r="Y110" i="140"/>
  <c r="W110" i="140"/>
  <c r="T110" i="140"/>
  <c r="U110" i="140"/>
  <c r="W96" i="132"/>
  <c r="Y96" i="132"/>
  <c r="T96" i="132"/>
  <c r="U96" i="132"/>
  <c r="T112" i="132"/>
  <c r="U112" i="132"/>
  <c r="Y112" i="132"/>
  <c r="W112" i="132"/>
  <c r="U105" i="132"/>
  <c r="AC105" i="132"/>
  <c r="T105" i="132"/>
  <c r="W105" i="132"/>
  <c r="Y105" i="132"/>
  <c r="Y111" i="139"/>
  <c r="W111" i="139"/>
  <c r="T111" i="139"/>
  <c r="U111" i="139"/>
  <c r="Y91" i="139"/>
  <c r="U91" i="139"/>
  <c r="W91" i="139"/>
  <c r="T105" i="139"/>
  <c r="Y105" i="139"/>
  <c r="U105" i="139"/>
  <c r="AC105" i="139"/>
  <c r="W105" i="139"/>
  <c r="T103" i="133"/>
  <c r="U103" i="133"/>
  <c r="W103" i="133"/>
  <c r="Y103" i="133"/>
  <c r="W95" i="133"/>
  <c r="Y95" i="133"/>
  <c r="T95" i="133"/>
  <c r="U95" i="133"/>
  <c r="T112" i="133"/>
  <c r="U112" i="133"/>
  <c r="Y112" i="133"/>
  <c r="W112" i="133"/>
  <c r="T103" i="143"/>
  <c r="U103" i="143"/>
  <c r="Y103" i="143"/>
  <c r="W103" i="143"/>
  <c r="Y91" i="143"/>
  <c r="U91" i="143"/>
  <c r="W91" i="143"/>
  <c r="T105" i="143"/>
  <c r="Y105" i="143"/>
  <c r="U105" i="143"/>
  <c r="AC105" i="143"/>
  <c r="W105" i="143"/>
  <c r="Y90" i="136"/>
  <c r="U90" i="136"/>
  <c r="W90" i="136"/>
  <c r="W106" i="136"/>
  <c r="U106" i="136"/>
  <c r="Y106" i="136"/>
  <c r="T110" i="136"/>
  <c r="U110" i="136"/>
  <c r="Y110" i="136"/>
  <c r="W110" i="136"/>
  <c r="U108" i="129"/>
  <c r="Y108" i="129"/>
  <c r="Z108" i="129"/>
  <c r="AA108" i="129"/>
  <c r="W108" i="129"/>
  <c r="Y95" i="129"/>
  <c r="W95" i="129"/>
  <c r="T95" i="129"/>
  <c r="U95" i="129"/>
  <c r="W105" i="129"/>
  <c r="T105" i="129"/>
  <c r="Y105" i="129"/>
  <c r="U105" i="129"/>
  <c r="AC105" i="129"/>
  <c r="Y110" i="147"/>
  <c r="W110" i="147"/>
  <c r="T110" i="147"/>
  <c r="U110" i="147"/>
  <c r="T96" i="147"/>
  <c r="U96" i="147"/>
  <c r="W96" i="147"/>
  <c r="Y96" i="147"/>
  <c r="T105" i="147"/>
  <c r="Y105" i="147"/>
  <c r="U105" i="147"/>
  <c r="AC105" i="147"/>
  <c r="W105" i="147"/>
  <c r="W98" i="146"/>
  <c r="U98" i="146"/>
  <c r="Y98" i="146"/>
  <c r="W107" i="146"/>
  <c r="U107" i="146"/>
  <c r="Y107" i="146"/>
  <c r="T105" i="146"/>
  <c r="Y105" i="146"/>
  <c r="U105" i="146"/>
  <c r="AC105" i="146"/>
  <c r="W105" i="146"/>
  <c r="U91" i="137"/>
  <c r="W91" i="137"/>
  <c r="Y91" i="137"/>
  <c r="Z108" i="137"/>
  <c r="AA108" i="137"/>
  <c r="Y108" i="137"/>
  <c r="U108" i="137"/>
  <c r="W108" i="137"/>
  <c r="W98" i="130"/>
  <c r="U98" i="130"/>
  <c r="Y98" i="130"/>
  <c r="Z100" i="130"/>
  <c r="AA100" i="130"/>
  <c r="Y100" i="130"/>
  <c r="U100" i="130"/>
  <c r="W100" i="130"/>
  <c r="T102" i="130"/>
  <c r="U102" i="130"/>
  <c r="Y102" i="130"/>
  <c r="W102" i="130"/>
  <c r="U98" i="144"/>
  <c r="Y98" i="144"/>
  <c r="W98" i="144"/>
  <c r="W108" i="144"/>
  <c r="Z108" i="144"/>
  <c r="AA108" i="144"/>
  <c r="U108" i="144"/>
  <c r="Y108" i="144"/>
  <c r="T110" i="138"/>
  <c r="U110" i="138"/>
  <c r="Y110" i="138"/>
  <c r="W110" i="138"/>
  <c r="T104" i="138"/>
  <c r="U104" i="138"/>
  <c r="W104" i="138"/>
  <c r="Y104" i="138"/>
  <c r="U105" i="138"/>
  <c r="AC105" i="138"/>
  <c r="T105" i="138"/>
  <c r="Y105" i="138"/>
  <c r="W105" i="138"/>
  <c r="W107" i="131"/>
  <c r="U107" i="131"/>
  <c r="Y107" i="131"/>
  <c r="W98" i="131"/>
  <c r="U98" i="131"/>
  <c r="Y98" i="131"/>
  <c r="W110" i="145"/>
  <c r="T110" i="145"/>
  <c r="U110" i="145"/>
  <c r="Y110" i="145"/>
  <c r="Y104" i="145"/>
  <c r="W104" i="145"/>
  <c r="T104" i="145"/>
  <c r="U104" i="145"/>
  <c r="Y105" i="145"/>
  <c r="U105" i="145"/>
  <c r="AC105" i="145"/>
  <c r="T105" i="145"/>
  <c r="W105" i="145"/>
  <c r="T82" i="140"/>
  <c r="Y82" i="140"/>
  <c r="U82" i="140"/>
  <c r="AC82" i="140"/>
  <c r="W82" i="140"/>
  <c r="W50" i="140"/>
  <c r="U50" i="140"/>
  <c r="AC50" i="140"/>
  <c r="Y50" i="140"/>
  <c r="T50" i="140"/>
  <c r="R85" i="140"/>
  <c r="AE85" i="140"/>
  <c r="Y85" i="140"/>
  <c r="W85" i="140"/>
  <c r="T85" i="140"/>
  <c r="U85" i="140"/>
  <c r="AC85" i="140"/>
  <c r="AA53" i="140"/>
  <c r="U53" i="140"/>
  <c r="AC53" i="140"/>
  <c r="T53" i="140"/>
  <c r="W53" i="140"/>
  <c r="Y53" i="140"/>
  <c r="AB21" i="140"/>
  <c r="U21" i="140"/>
  <c r="AC21" i="140"/>
  <c r="T21" i="140"/>
  <c r="W21" i="140"/>
  <c r="Y21" i="140"/>
  <c r="T56" i="140"/>
  <c r="U56" i="140"/>
  <c r="Z56" i="140"/>
  <c r="AA56" i="140"/>
  <c r="V56" i="140"/>
  <c r="W56" i="140"/>
  <c r="R24" i="140"/>
  <c r="Z24" i="140"/>
  <c r="AA24" i="140"/>
  <c r="T24" i="140"/>
  <c r="U24" i="140"/>
  <c r="W24" i="140"/>
  <c r="Y24" i="140"/>
  <c r="T59" i="140"/>
  <c r="U59" i="140"/>
  <c r="Y59" i="140"/>
  <c r="W59" i="140"/>
  <c r="W89" i="147"/>
  <c r="U89" i="147"/>
  <c r="AC89" i="147"/>
  <c r="Y89" i="147"/>
  <c r="T89" i="147"/>
  <c r="W36" i="145"/>
  <c r="Y36" i="145"/>
  <c r="T36" i="145"/>
  <c r="U36" i="145"/>
  <c r="Z36" i="145"/>
  <c r="AA36" i="145"/>
  <c r="Y42" i="133"/>
  <c r="U42" i="133"/>
  <c r="AC42" i="133"/>
  <c r="T42" i="133"/>
  <c r="W42" i="133"/>
  <c r="V42" i="133"/>
  <c r="W21" i="133"/>
  <c r="U21" i="133"/>
  <c r="AC21" i="133"/>
  <c r="Y21" i="133"/>
  <c r="T21" i="133"/>
  <c r="Z64" i="133"/>
  <c r="AA64" i="133"/>
  <c r="T64" i="133"/>
  <c r="U64" i="133"/>
  <c r="Y64" i="133"/>
  <c r="W64" i="133"/>
  <c r="W30" i="133"/>
  <c r="T30" i="133"/>
  <c r="Y30" i="133"/>
  <c r="U30" i="133"/>
  <c r="AC30" i="133"/>
  <c r="V30" i="133"/>
  <c r="Y49" i="133"/>
  <c r="U49" i="133"/>
  <c r="AC49" i="133"/>
  <c r="T49" i="133"/>
  <c r="V49" i="133"/>
  <c r="W49" i="133"/>
  <c r="W68" i="133"/>
  <c r="Z68" i="133"/>
  <c r="AA68" i="133"/>
  <c r="V68" i="133"/>
  <c r="T68" i="133"/>
  <c r="U68" i="133"/>
  <c r="Y68" i="133"/>
  <c r="T27" i="147"/>
  <c r="U27" i="147"/>
  <c r="W27" i="147"/>
  <c r="Y27" i="147"/>
  <c r="T53" i="147"/>
  <c r="W53" i="147"/>
  <c r="U53" i="147"/>
  <c r="AC53" i="147"/>
  <c r="Y53" i="147"/>
  <c r="Y51" i="147"/>
  <c r="W51" i="147"/>
  <c r="T51" i="147"/>
  <c r="U51" i="147"/>
  <c r="Y36" i="147"/>
  <c r="W36" i="147"/>
  <c r="Z36" i="147"/>
  <c r="AA36" i="147"/>
  <c r="T36" i="147"/>
  <c r="U36" i="147"/>
  <c r="W14" i="147"/>
  <c r="T14" i="147"/>
  <c r="Y14" i="147"/>
  <c r="U14" i="147"/>
  <c r="AC14" i="147"/>
  <c r="V66" i="147"/>
  <c r="Y66" i="147"/>
  <c r="U66" i="147"/>
  <c r="AC66" i="147"/>
  <c r="W66" i="147"/>
  <c r="T66" i="147"/>
  <c r="Y61" i="147"/>
  <c r="W61" i="147"/>
  <c r="T61" i="147"/>
  <c r="U61" i="147"/>
  <c r="AC61" i="147"/>
  <c r="U92" i="140"/>
  <c r="Z92" i="140"/>
  <c r="AA92" i="140"/>
  <c r="W92" i="140"/>
  <c r="Y92" i="140"/>
  <c r="Y91" i="140"/>
  <c r="U91" i="140"/>
  <c r="W91" i="140"/>
  <c r="U93" i="140"/>
  <c r="AC93" i="140"/>
  <c r="W93" i="140"/>
  <c r="Y93" i="140"/>
  <c r="W106" i="132"/>
  <c r="U106" i="132"/>
  <c r="Y106" i="132"/>
  <c r="W92" i="132"/>
  <c r="U92" i="132"/>
  <c r="Y92" i="132"/>
  <c r="Z92" i="132"/>
  <c r="AA92" i="132"/>
  <c r="W93" i="132"/>
  <c r="U93" i="132"/>
  <c r="AC93" i="132"/>
  <c r="Y93" i="132"/>
  <c r="U92" i="139"/>
  <c r="Z92" i="139"/>
  <c r="AA92" i="139"/>
  <c r="W92" i="139"/>
  <c r="Y92" i="139"/>
  <c r="T95" i="139"/>
  <c r="U95" i="139"/>
  <c r="W95" i="139"/>
  <c r="Y95" i="139"/>
  <c r="U93" i="139"/>
  <c r="AC93" i="139"/>
  <c r="W93" i="139"/>
  <c r="Y93" i="139"/>
  <c r="Z108" i="133"/>
  <c r="AA108" i="133"/>
  <c r="Y108" i="133"/>
  <c r="U108" i="133"/>
  <c r="W108" i="133"/>
  <c r="U100" i="133"/>
  <c r="Z100" i="133"/>
  <c r="AA100" i="133"/>
  <c r="W100" i="133"/>
  <c r="Y100" i="133"/>
  <c r="W93" i="133"/>
  <c r="U93" i="133"/>
  <c r="AC93" i="133"/>
  <c r="Y93" i="133"/>
  <c r="T94" i="143"/>
  <c r="U94" i="143"/>
  <c r="W94" i="143"/>
  <c r="Y94" i="143"/>
  <c r="U92" i="143"/>
  <c r="Z92" i="143"/>
  <c r="AA92" i="143"/>
  <c r="W92" i="143"/>
  <c r="Y92" i="143"/>
  <c r="U93" i="143"/>
  <c r="AC93" i="143"/>
  <c r="W93" i="143"/>
  <c r="Y93" i="143"/>
  <c r="W96" i="136"/>
  <c r="Y96" i="136"/>
  <c r="T96" i="136"/>
  <c r="U96" i="136"/>
  <c r="T112" i="136"/>
  <c r="U112" i="136"/>
  <c r="Y112" i="136"/>
  <c r="W112" i="136"/>
  <c r="W93" i="136"/>
  <c r="U93" i="136"/>
  <c r="AC93" i="136"/>
  <c r="Y93" i="136"/>
  <c r="W103" i="129"/>
  <c r="T103" i="129"/>
  <c r="U103" i="129"/>
  <c r="Y103" i="129"/>
  <c r="W100" i="129"/>
  <c r="Z100" i="129"/>
  <c r="AA100" i="129"/>
  <c r="U100" i="129"/>
  <c r="Y100" i="129"/>
  <c r="U93" i="129"/>
  <c r="AC93" i="129"/>
  <c r="W93" i="129"/>
  <c r="Y93" i="129"/>
  <c r="W98" i="147"/>
  <c r="U98" i="147"/>
  <c r="Y98" i="147"/>
  <c r="W107" i="147"/>
  <c r="U107" i="147"/>
  <c r="Y107" i="147"/>
  <c r="U93" i="147"/>
  <c r="AC93" i="147"/>
  <c r="W93" i="147"/>
  <c r="Y93" i="147"/>
  <c r="Y108" i="146"/>
  <c r="W108" i="146"/>
  <c r="Z108" i="146"/>
  <c r="AA108" i="146"/>
  <c r="U108" i="146"/>
  <c r="T95" i="146"/>
  <c r="U95" i="146"/>
  <c r="W95" i="146"/>
  <c r="Y95" i="146"/>
  <c r="U93" i="146"/>
  <c r="AC93" i="146"/>
  <c r="W93" i="146"/>
  <c r="Y93" i="146"/>
  <c r="W107" i="130"/>
  <c r="U107" i="130"/>
  <c r="Y107" i="130"/>
  <c r="Y110" i="130"/>
  <c r="W110" i="130"/>
  <c r="T110" i="130"/>
  <c r="U110" i="130"/>
  <c r="Y102" i="144"/>
  <c r="W102" i="144"/>
  <c r="T102" i="144"/>
  <c r="U102" i="144"/>
  <c r="Z92" i="144"/>
  <c r="AA92" i="144"/>
  <c r="W92" i="144"/>
  <c r="U92" i="144"/>
  <c r="Y92" i="144"/>
  <c r="W109" i="144"/>
  <c r="Y109" i="144"/>
  <c r="U109" i="144"/>
  <c r="T111" i="138"/>
  <c r="U111" i="138"/>
  <c r="Y111" i="138"/>
  <c r="W111" i="138"/>
  <c r="W106" i="138"/>
  <c r="U106" i="138"/>
  <c r="Y106" i="138"/>
  <c r="Y91" i="131"/>
  <c r="W91" i="131"/>
  <c r="U91" i="131"/>
  <c r="Y111" i="131"/>
  <c r="W111" i="131"/>
  <c r="T111" i="131"/>
  <c r="U111" i="131"/>
  <c r="U106" i="131"/>
  <c r="W106" i="131"/>
  <c r="Y106" i="131"/>
  <c r="Y91" i="145"/>
  <c r="U91" i="145"/>
  <c r="W91" i="145"/>
  <c r="W108" i="145"/>
  <c r="Z108" i="145"/>
  <c r="AA108" i="145"/>
  <c r="U108" i="145"/>
  <c r="Y108" i="145"/>
  <c r="W109" i="145"/>
  <c r="Y109" i="145"/>
  <c r="U109" i="145"/>
  <c r="Y62" i="140"/>
  <c r="W62" i="140"/>
  <c r="T62" i="140"/>
  <c r="U62" i="140"/>
  <c r="AA26" i="140"/>
  <c r="T26" i="140"/>
  <c r="Y26" i="140"/>
  <c r="U26" i="140"/>
  <c r="AC26" i="140"/>
  <c r="W26" i="140"/>
  <c r="W65" i="140"/>
  <c r="U65" i="140"/>
  <c r="AC65" i="140"/>
  <c r="Y65" i="140"/>
  <c r="T65" i="140"/>
  <c r="T33" i="140"/>
  <c r="W33" i="140"/>
  <c r="Y33" i="140"/>
  <c r="U33" i="140"/>
  <c r="AC33" i="140"/>
  <c r="V33" i="140"/>
  <c r="Z68" i="140"/>
  <c r="AA68" i="140"/>
  <c r="V68" i="140"/>
  <c r="Y68" i="140"/>
  <c r="W68" i="140"/>
  <c r="T68" i="140"/>
  <c r="U68" i="140"/>
  <c r="W36" i="140"/>
  <c r="Y36" i="140"/>
  <c r="T36" i="140"/>
  <c r="U36" i="140"/>
  <c r="Z36" i="140"/>
  <c r="AA36" i="140"/>
  <c r="AA71" i="140"/>
  <c r="T71" i="140"/>
  <c r="U71" i="140"/>
  <c r="W71" i="140"/>
  <c r="Y71" i="140"/>
  <c r="W39" i="140"/>
  <c r="V39" i="140"/>
  <c r="T39" i="140"/>
  <c r="U39" i="140"/>
  <c r="Y39" i="140"/>
  <c r="T63" i="133"/>
  <c r="U63" i="133"/>
  <c r="Y63" i="133"/>
  <c r="W63" i="133"/>
  <c r="U26" i="133"/>
  <c r="AC26" i="133"/>
  <c r="T26" i="133"/>
  <c r="W26" i="133"/>
  <c r="Y26" i="133"/>
  <c r="Y34" i="133"/>
  <c r="W34" i="133"/>
  <c r="T34" i="133"/>
  <c r="U34" i="133"/>
  <c r="AC34" i="133"/>
  <c r="T61" i="133"/>
  <c r="Y61" i="133"/>
  <c r="U61" i="133"/>
  <c r="AC61" i="133"/>
  <c r="W61" i="133"/>
  <c r="Z16" i="133"/>
  <c r="AA16" i="133"/>
  <c r="T16" i="133"/>
  <c r="U16" i="133"/>
  <c r="Y16" i="133"/>
  <c r="W16" i="133"/>
  <c r="W24" i="133"/>
  <c r="Y24" i="133"/>
  <c r="Z24" i="133"/>
  <c r="AA24" i="133"/>
  <c r="T24" i="133"/>
  <c r="U24" i="133"/>
  <c r="V47" i="133"/>
  <c r="Y47" i="133"/>
  <c r="U47" i="133"/>
  <c r="W47" i="133"/>
  <c r="W20" i="133"/>
  <c r="Y20" i="133"/>
  <c r="Z20" i="133"/>
  <c r="AA20" i="133"/>
  <c r="T20" i="133"/>
  <c r="U20" i="133"/>
  <c r="W53" i="133"/>
  <c r="U53" i="133"/>
  <c r="AC53" i="133"/>
  <c r="Y53" i="133"/>
  <c r="T53" i="133"/>
  <c r="W22" i="133"/>
  <c r="U22" i="133"/>
  <c r="AC22" i="133"/>
  <c r="Y22" i="133"/>
  <c r="T22" i="133"/>
  <c r="T55" i="133"/>
  <c r="U55" i="133"/>
  <c r="V55" i="133"/>
  <c r="W55" i="133"/>
  <c r="T46" i="133"/>
  <c r="W46" i="133"/>
  <c r="V46" i="133"/>
  <c r="U46" i="133"/>
  <c r="AC46" i="133"/>
  <c r="Y46" i="133"/>
  <c r="W43" i="133"/>
  <c r="V43" i="133"/>
  <c r="Y43" i="133"/>
  <c r="T43" i="133"/>
  <c r="U43" i="133"/>
  <c r="Y52" i="133"/>
  <c r="W52" i="133"/>
  <c r="T52" i="133"/>
  <c r="U52" i="133"/>
  <c r="Z52" i="133"/>
  <c r="AA52" i="133"/>
  <c r="Y65" i="133"/>
  <c r="W65" i="133"/>
  <c r="T65" i="133"/>
  <c r="U65" i="133"/>
  <c r="AC65" i="133"/>
  <c r="U45" i="147"/>
  <c r="AC45" i="147"/>
  <c r="T45" i="147"/>
  <c r="V45" i="147"/>
  <c r="Y45" i="147"/>
  <c r="W45" i="147"/>
  <c r="Y19" i="147"/>
  <c r="W19" i="147"/>
  <c r="T19" i="147"/>
  <c r="U19" i="147"/>
  <c r="Y43" i="147"/>
  <c r="W43" i="147"/>
  <c r="V43" i="147"/>
  <c r="T43" i="147"/>
  <c r="U43" i="147"/>
  <c r="T37" i="147"/>
  <c r="W37" i="147"/>
  <c r="U37" i="147"/>
  <c r="AC37" i="147"/>
  <c r="Y37" i="147"/>
  <c r="T23" i="147"/>
  <c r="U23" i="147"/>
  <c r="W23" i="147"/>
  <c r="Y23" i="147"/>
  <c r="Y35" i="147"/>
  <c r="W35" i="147"/>
  <c r="T35" i="147"/>
  <c r="U35" i="147"/>
  <c r="Z28" i="147"/>
  <c r="AA28" i="147"/>
  <c r="T28" i="147"/>
  <c r="U28" i="147"/>
  <c r="W28" i="147"/>
  <c r="Y28" i="147"/>
  <c r="W44" i="147"/>
  <c r="Y44" i="147"/>
  <c r="T44" i="147"/>
  <c r="U44" i="147"/>
  <c r="Z44" i="147"/>
  <c r="AA44" i="147"/>
  <c r="V44" i="147"/>
  <c r="Z60" i="147"/>
  <c r="AA60" i="147"/>
  <c r="Y60" i="147"/>
  <c r="T60" i="147"/>
  <c r="U60" i="147"/>
  <c r="W60" i="147"/>
  <c r="V30" i="147"/>
  <c r="T30" i="147"/>
  <c r="W30" i="147"/>
  <c r="Y30" i="147"/>
  <c r="U30" i="147"/>
  <c r="AC30" i="147"/>
  <c r="T59" i="147"/>
  <c r="U59" i="147"/>
  <c r="Y59" i="147"/>
  <c r="W59" i="147"/>
  <c r="U18" i="147"/>
  <c r="AC18" i="147"/>
  <c r="Y18" i="147"/>
  <c r="W18" i="147"/>
  <c r="T18" i="147"/>
  <c r="U50" i="147"/>
  <c r="AC50" i="147"/>
  <c r="Y50" i="147"/>
  <c r="W50" i="147"/>
  <c r="T50" i="147"/>
  <c r="W64" i="147"/>
  <c r="Y64" i="147"/>
  <c r="Z64" i="147"/>
  <c r="AA64" i="147"/>
  <c r="T64" i="147"/>
  <c r="U64" i="147"/>
  <c r="Z68" i="147"/>
  <c r="AA68" i="147"/>
  <c r="V68" i="147"/>
  <c r="Y68" i="147"/>
  <c r="W68" i="147"/>
  <c r="T68" i="147"/>
  <c r="U68" i="147"/>
  <c r="W17" i="140"/>
  <c r="U17" i="140"/>
  <c r="AC17" i="140"/>
  <c r="Y17" i="140"/>
  <c r="T17" i="140"/>
  <c r="Z100" i="140"/>
  <c r="AA100" i="140"/>
  <c r="Y100" i="140"/>
  <c r="U100" i="140"/>
  <c r="W100" i="140"/>
  <c r="T95" i="140"/>
  <c r="U95" i="140"/>
  <c r="W95" i="140"/>
  <c r="Y95" i="140"/>
  <c r="T103" i="140"/>
  <c r="U103" i="140"/>
  <c r="Y103" i="140"/>
  <c r="W103" i="140"/>
  <c r="U106" i="140"/>
  <c r="W106" i="140"/>
  <c r="Y106" i="140"/>
  <c r="T104" i="140"/>
  <c r="U104" i="140"/>
  <c r="Y104" i="140"/>
  <c r="W104" i="140"/>
  <c r="Y101" i="140"/>
  <c r="U101" i="140"/>
  <c r="AC101" i="140"/>
  <c r="W101" i="140"/>
  <c r="W95" i="132"/>
  <c r="Y95" i="132"/>
  <c r="T95" i="132"/>
  <c r="U95" i="132"/>
  <c r="Y90" i="132"/>
  <c r="U90" i="132"/>
  <c r="W90" i="132"/>
  <c r="T102" i="132"/>
  <c r="U102" i="132"/>
  <c r="W102" i="132"/>
  <c r="Y102" i="132"/>
  <c r="T103" i="132"/>
  <c r="U103" i="132"/>
  <c r="W103" i="132"/>
  <c r="Y103" i="132"/>
  <c r="T104" i="132"/>
  <c r="U104" i="132"/>
  <c r="W104" i="132"/>
  <c r="Y104" i="132"/>
  <c r="U101" i="132"/>
  <c r="AC101" i="132"/>
  <c r="W101" i="132"/>
  <c r="Y101" i="132"/>
  <c r="Y90" i="139"/>
  <c r="W90" i="139"/>
  <c r="U90" i="139"/>
  <c r="W98" i="139"/>
  <c r="U98" i="139"/>
  <c r="Y98" i="139"/>
  <c r="Z100" i="139"/>
  <c r="AA100" i="139"/>
  <c r="Y100" i="139"/>
  <c r="U100" i="139"/>
  <c r="W100" i="139"/>
  <c r="Y110" i="139"/>
  <c r="W110" i="139"/>
  <c r="T110" i="139"/>
  <c r="U110" i="139"/>
  <c r="W107" i="139"/>
  <c r="U107" i="139"/>
  <c r="Y107" i="139"/>
  <c r="Y101" i="139"/>
  <c r="U101" i="139"/>
  <c r="AC101" i="139"/>
  <c r="W101" i="139"/>
  <c r="Y98" i="133"/>
  <c r="W98" i="133"/>
  <c r="U98" i="133"/>
  <c r="W92" i="133"/>
  <c r="U92" i="133"/>
  <c r="Y92" i="133"/>
  <c r="Z92" i="133"/>
  <c r="AA92" i="133"/>
  <c r="Y90" i="133"/>
  <c r="U90" i="133"/>
  <c r="W90" i="133"/>
  <c r="T111" i="133"/>
  <c r="U111" i="133"/>
  <c r="Y111" i="133"/>
  <c r="W111" i="133"/>
  <c r="Y107" i="133"/>
  <c r="W107" i="133"/>
  <c r="U107" i="133"/>
  <c r="U101" i="133"/>
  <c r="AC101" i="133"/>
  <c r="W101" i="133"/>
  <c r="Y101" i="133"/>
  <c r="Z100" i="143"/>
  <c r="AA100" i="143"/>
  <c r="Y100" i="143"/>
  <c r="U100" i="143"/>
  <c r="W100" i="143"/>
  <c r="T95" i="143"/>
  <c r="U95" i="143"/>
  <c r="W95" i="143"/>
  <c r="Y95" i="143"/>
  <c r="T104" i="143"/>
  <c r="U104" i="143"/>
  <c r="Y104" i="143"/>
  <c r="W104" i="143"/>
  <c r="U106" i="143"/>
  <c r="W106" i="143"/>
  <c r="Y106" i="143"/>
  <c r="W107" i="143"/>
  <c r="U107" i="143"/>
  <c r="Y107" i="143"/>
  <c r="Y101" i="143"/>
  <c r="U101" i="143"/>
  <c r="AC101" i="143"/>
  <c r="W101" i="143"/>
  <c r="W95" i="136"/>
  <c r="Y95" i="136"/>
  <c r="T95" i="136"/>
  <c r="U95" i="136"/>
  <c r="T102" i="136"/>
  <c r="U102" i="136"/>
  <c r="W102" i="136"/>
  <c r="Y102" i="136"/>
  <c r="Y98" i="136"/>
  <c r="W98" i="136"/>
  <c r="U98" i="136"/>
  <c r="U100" i="136"/>
  <c r="Z100" i="136"/>
  <c r="AA100" i="136"/>
  <c r="W100" i="136"/>
  <c r="Y100" i="136"/>
  <c r="T104" i="136"/>
  <c r="U104" i="136"/>
  <c r="W104" i="136"/>
  <c r="Y104" i="136"/>
  <c r="U101" i="136"/>
  <c r="AC101" i="136"/>
  <c r="W101" i="136"/>
  <c r="Y101" i="136"/>
  <c r="U92" i="129"/>
  <c r="Z92" i="129"/>
  <c r="AA92" i="129"/>
  <c r="W92" i="129"/>
  <c r="Y92" i="129"/>
  <c r="W98" i="129"/>
  <c r="U98" i="129"/>
  <c r="Y98" i="129"/>
  <c r="Y90" i="129"/>
  <c r="W90" i="129"/>
  <c r="U90" i="129"/>
  <c r="Y111" i="129"/>
  <c r="T111" i="129"/>
  <c r="U111" i="129"/>
  <c r="W111" i="129"/>
  <c r="W107" i="129"/>
  <c r="U107" i="129"/>
  <c r="Y107" i="129"/>
  <c r="W101" i="129"/>
  <c r="Y101" i="129"/>
  <c r="U101" i="129"/>
  <c r="AC101" i="129"/>
  <c r="Y90" i="147"/>
  <c r="W90" i="147"/>
  <c r="U90" i="147"/>
  <c r="U106" i="147"/>
  <c r="W106" i="147"/>
  <c r="Y106" i="147"/>
  <c r="Y99" i="147"/>
  <c r="W99" i="147"/>
  <c r="U99" i="147"/>
  <c r="U92" i="147"/>
  <c r="Z92" i="147"/>
  <c r="AA92" i="147"/>
  <c r="W92" i="147"/>
  <c r="Y92" i="147"/>
  <c r="Y108" i="147"/>
  <c r="W108" i="147"/>
  <c r="Z108" i="147"/>
  <c r="AA108" i="147"/>
  <c r="U108" i="147"/>
  <c r="Y101" i="147"/>
  <c r="U101" i="147"/>
  <c r="AC101" i="147"/>
  <c r="W101" i="147"/>
  <c r="U92" i="146"/>
  <c r="Z92" i="146"/>
  <c r="AA92" i="146"/>
  <c r="W92" i="146"/>
  <c r="Y92" i="146"/>
  <c r="T94" i="146"/>
  <c r="U94" i="146"/>
  <c r="W94" i="146"/>
  <c r="Y94" i="146"/>
  <c r="Y110" i="146"/>
  <c r="W110" i="146"/>
  <c r="T110" i="146"/>
  <c r="U110" i="146"/>
  <c r="T103" i="146"/>
  <c r="U103" i="146"/>
  <c r="Y103" i="146"/>
  <c r="W103" i="146"/>
  <c r="T104" i="146"/>
  <c r="U104" i="146"/>
  <c r="Y104" i="146"/>
  <c r="W104" i="146"/>
  <c r="Y101" i="146"/>
  <c r="U101" i="146"/>
  <c r="AC101" i="146"/>
  <c r="W101" i="146"/>
  <c r="Y90" i="137"/>
  <c r="U90" i="137"/>
  <c r="W90" i="137"/>
  <c r="T110" i="137"/>
  <c r="U110" i="137"/>
  <c r="Y110" i="137"/>
  <c r="W110" i="137"/>
  <c r="Y107" i="137"/>
  <c r="W107" i="137"/>
  <c r="U107" i="137"/>
  <c r="T104" i="137"/>
  <c r="U104" i="137"/>
  <c r="W104" i="137"/>
  <c r="Y104" i="137"/>
  <c r="U101" i="137"/>
  <c r="W101" i="137"/>
  <c r="Y101" i="137"/>
  <c r="Y90" i="130"/>
  <c r="W90" i="130"/>
  <c r="U90" i="130"/>
  <c r="Y99" i="130"/>
  <c r="W99" i="130"/>
  <c r="U99" i="130"/>
  <c r="U92" i="130"/>
  <c r="Z92" i="130"/>
  <c r="AA92" i="130"/>
  <c r="Y92" i="130"/>
  <c r="W92" i="130"/>
  <c r="Y112" i="130"/>
  <c r="W112" i="130"/>
  <c r="T112" i="130"/>
  <c r="U112" i="130"/>
  <c r="Y101" i="130"/>
  <c r="W101" i="130"/>
  <c r="U101" i="130"/>
  <c r="AC101" i="130"/>
  <c r="W90" i="144"/>
  <c r="U90" i="144"/>
  <c r="Y90" i="144"/>
  <c r="W110" i="144"/>
  <c r="T110" i="144"/>
  <c r="U110" i="144"/>
  <c r="Y110" i="144"/>
  <c r="U107" i="144"/>
  <c r="Y107" i="144"/>
  <c r="W107" i="144"/>
  <c r="Y104" i="144"/>
  <c r="W104" i="144"/>
  <c r="T104" i="144"/>
  <c r="U104" i="144"/>
  <c r="Y101" i="144"/>
  <c r="U101" i="144"/>
  <c r="W101" i="144"/>
  <c r="T102" i="138"/>
  <c r="U102" i="138"/>
  <c r="Y102" i="138"/>
  <c r="W102" i="138"/>
  <c r="T103" i="138"/>
  <c r="U103" i="138"/>
  <c r="Y103" i="138"/>
  <c r="W103" i="138"/>
  <c r="Z100" i="138"/>
  <c r="AA100" i="138"/>
  <c r="Y100" i="138"/>
  <c r="U100" i="138"/>
  <c r="W100" i="138"/>
  <c r="Y90" i="138"/>
  <c r="W90" i="138"/>
  <c r="U90" i="138"/>
  <c r="Y101" i="138"/>
  <c r="U101" i="138"/>
  <c r="AC101" i="138"/>
  <c r="W101" i="138"/>
  <c r="T102" i="131"/>
  <c r="U102" i="131"/>
  <c r="Y102" i="131"/>
  <c r="W102" i="131"/>
  <c r="T103" i="131"/>
  <c r="U103" i="131"/>
  <c r="Y103" i="131"/>
  <c r="W103" i="131"/>
  <c r="Z100" i="131"/>
  <c r="AA100" i="131"/>
  <c r="Y100" i="131"/>
  <c r="U100" i="131"/>
  <c r="W100" i="131"/>
  <c r="Y90" i="131"/>
  <c r="W90" i="131"/>
  <c r="U90" i="131"/>
  <c r="Y101" i="131"/>
  <c r="U101" i="131"/>
  <c r="AC101" i="131"/>
  <c r="W101" i="131"/>
  <c r="Y102" i="145"/>
  <c r="W102" i="145"/>
  <c r="T102" i="145"/>
  <c r="U102" i="145"/>
  <c r="Y103" i="145"/>
  <c r="T103" i="145"/>
  <c r="U103" i="145"/>
  <c r="W103" i="145"/>
  <c r="Y100" i="145"/>
  <c r="U100" i="145"/>
  <c r="Z100" i="145"/>
  <c r="AA100" i="145"/>
  <c r="W100" i="145"/>
  <c r="W90" i="145"/>
  <c r="U90" i="145"/>
  <c r="Y90" i="145"/>
  <c r="Y101" i="145"/>
  <c r="U101" i="145"/>
  <c r="W101" i="145"/>
  <c r="Y89" i="133"/>
  <c r="W89" i="133"/>
  <c r="T89" i="133"/>
  <c r="U89" i="133"/>
  <c r="AC89" i="133"/>
  <c r="U70" i="140"/>
  <c r="AC70" i="140"/>
  <c r="T70" i="140"/>
  <c r="W70" i="140"/>
  <c r="Y70" i="140"/>
  <c r="Y54" i="140"/>
  <c r="U54" i="140"/>
  <c r="AC54" i="140"/>
  <c r="T54" i="140"/>
  <c r="V54" i="140"/>
  <c r="W54" i="140"/>
  <c r="Y38" i="140"/>
  <c r="U38" i="140"/>
  <c r="AC38" i="140"/>
  <c r="T38" i="140"/>
  <c r="V38" i="140"/>
  <c r="W38" i="140"/>
  <c r="AA18" i="140"/>
  <c r="W18" i="140"/>
  <c r="U18" i="140"/>
  <c r="AC18" i="140"/>
  <c r="Y18" i="140"/>
  <c r="T18" i="140"/>
  <c r="T73" i="140"/>
  <c r="Y73" i="140"/>
  <c r="U73" i="140"/>
  <c r="AC73" i="140"/>
  <c r="W73" i="140"/>
  <c r="V57" i="140"/>
  <c r="Y57" i="140"/>
  <c r="U57" i="140"/>
  <c r="AC57" i="140"/>
  <c r="W57" i="140"/>
  <c r="T57" i="140"/>
  <c r="R41" i="140"/>
  <c r="X41" i="140"/>
  <c r="V41" i="140"/>
  <c r="Y41" i="140"/>
  <c r="U41" i="140"/>
  <c r="AC41" i="140"/>
  <c r="W41" i="140"/>
  <c r="T41" i="140"/>
  <c r="T25" i="140"/>
  <c r="Y25" i="140"/>
  <c r="U25" i="140"/>
  <c r="AC25" i="140"/>
  <c r="W25" i="140"/>
  <c r="Z76" i="140"/>
  <c r="AA76" i="140"/>
  <c r="T76" i="140"/>
  <c r="U76" i="140"/>
  <c r="W76" i="140"/>
  <c r="Y76" i="140"/>
  <c r="Z60" i="140"/>
  <c r="AA60" i="140"/>
  <c r="T60" i="140"/>
  <c r="U60" i="140"/>
  <c r="Y60" i="140"/>
  <c r="W60" i="140"/>
  <c r="T44" i="140"/>
  <c r="U44" i="140"/>
  <c r="W44" i="140"/>
  <c r="Y44" i="140"/>
  <c r="V44" i="140"/>
  <c r="Z44" i="140"/>
  <c r="AA44" i="140"/>
  <c r="Z28" i="140"/>
  <c r="AA28" i="140"/>
  <c r="T28" i="140"/>
  <c r="U28" i="140"/>
  <c r="W28" i="140"/>
  <c r="Y28" i="140"/>
  <c r="T79" i="140"/>
  <c r="U79" i="140"/>
  <c r="W79" i="140"/>
  <c r="Y79" i="140"/>
  <c r="W63" i="140"/>
  <c r="Y63" i="140"/>
  <c r="T63" i="140"/>
  <c r="U63" i="140"/>
  <c r="U47" i="140"/>
  <c r="V47" i="140"/>
  <c r="W47" i="140"/>
  <c r="Y31" i="140"/>
  <c r="T31" i="140"/>
  <c r="U31" i="140"/>
  <c r="V31" i="140"/>
  <c r="W31" i="140"/>
  <c r="R30" i="140"/>
  <c r="X30" i="140"/>
  <c r="W30" i="140"/>
  <c r="V30" i="140"/>
  <c r="T30" i="140"/>
  <c r="U30" i="140"/>
  <c r="AC30" i="140"/>
  <c r="Y30" i="140"/>
  <c r="Y88" i="140"/>
  <c r="W88" i="140"/>
  <c r="Z88" i="140"/>
  <c r="T88" i="140"/>
  <c r="U88" i="140"/>
  <c r="Y86" i="147"/>
  <c r="W86" i="147"/>
  <c r="T86" i="147"/>
  <c r="U86" i="147"/>
  <c r="U37" i="145"/>
  <c r="AC37" i="145"/>
  <c r="T37" i="145"/>
  <c r="W37" i="145"/>
  <c r="Y37" i="145"/>
  <c r="W111" i="128"/>
  <c r="T111" i="128"/>
  <c r="U111" i="128"/>
  <c r="Y111" i="128"/>
  <c r="W112" i="128"/>
  <c r="T112" i="128"/>
  <c r="U112" i="128"/>
  <c r="Y112" i="128"/>
  <c r="U107" i="128"/>
  <c r="Y107" i="128"/>
  <c r="W107" i="128"/>
  <c r="W108" i="128"/>
  <c r="Z108" i="128"/>
  <c r="AA108" i="128"/>
  <c r="Y108" i="128"/>
  <c r="U108" i="128"/>
  <c r="W110" i="128"/>
  <c r="T110" i="128"/>
  <c r="U110" i="128"/>
  <c r="Y110" i="128"/>
  <c r="Y105" i="128"/>
  <c r="U105" i="128"/>
  <c r="AC105" i="128"/>
  <c r="W105" i="128"/>
  <c r="T105" i="128"/>
  <c r="U106" i="142"/>
  <c r="Y106" i="142"/>
  <c r="W106" i="142"/>
  <c r="Y112" i="142"/>
  <c r="T112" i="142"/>
  <c r="U112" i="142"/>
  <c r="W112" i="142"/>
  <c r="U108" i="142"/>
  <c r="Y108" i="142"/>
  <c r="Z108" i="142"/>
  <c r="AA108" i="142"/>
  <c r="W108" i="142"/>
  <c r="Y111" i="142"/>
  <c r="T111" i="142"/>
  <c r="U111" i="142"/>
  <c r="W111" i="142"/>
  <c r="Y110" i="142"/>
  <c r="T110" i="142"/>
  <c r="U110" i="142"/>
  <c r="W110" i="142"/>
  <c r="T105" i="142"/>
  <c r="Y105" i="142"/>
  <c r="U105" i="142"/>
  <c r="AC105" i="142"/>
  <c r="W105" i="142"/>
  <c r="Z100" i="135"/>
  <c r="AA100" i="135"/>
  <c r="Y100" i="135"/>
  <c r="W100" i="135"/>
  <c r="U100" i="135"/>
  <c r="Y108" i="135"/>
  <c r="W108" i="135"/>
  <c r="U108" i="135"/>
  <c r="Z108" i="135"/>
  <c r="AA108" i="135"/>
  <c r="Y90" i="135"/>
  <c r="W90" i="135"/>
  <c r="U90" i="135"/>
  <c r="Y91" i="135"/>
  <c r="W91" i="135"/>
  <c r="U91" i="135"/>
  <c r="Y112" i="135"/>
  <c r="W112" i="135"/>
  <c r="T112" i="135"/>
  <c r="U112" i="135"/>
  <c r="T105" i="135"/>
  <c r="Y105" i="135"/>
  <c r="W105" i="135"/>
  <c r="U105" i="135"/>
  <c r="AC105" i="135"/>
  <c r="W104" i="149"/>
  <c r="T104" i="149"/>
  <c r="U104" i="149"/>
  <c r="Y104" i="149"/>
  <c r="W102" i="149"/>
  <c r="T102" i="149"/>
  <c r="U102" i="149"/>
  <c r="Y102" i="149"/>
  <c r="Y95" i="149"/>
  <c r="W95" i="149"/>
  <c r="T95" i="149"/>
  <c r="U95" i="149"/>
  <c r="Y111" i="149"/>
  <c r="T111" i="149"/>
  <c r="U111" i="149"/>
  <c r="W111" i="149"/>
  <c r="Y112" i="149"/>
  <c r="T112" i="149"/>
  <c r="U112" i="149"/>
  <c r="W112" i="149"/>
  <c r="W105" i="149"/>
  <c r="T105" i="149"/>
  <c r="U105" i="149"/>
  <c r="AC105" i="149"/>
  <c r="Y105" i="149"/>
  <c r="Y91" i="128"/>
  <c r="U91" i="128"/>
  <c r="W91" i="128"/>
  <c r="T95" i="128"/>
  <c r="U95" i="128"/>
  <c r="W95" i="128"/>
  <c r="Y95" i="128"/>
  <c r="Z92" i="128"/>
  <c r="AA92" i="128"/>
  <c r="W92" i="128"/>
  <c r="Y92" i="128"/>
  <c r="U92" i="128"/>
  <c r="T94" i="128"/>
  <c r="U94" i="128"/>
  <c r="W94" i="128"/>
  <c r="Y94" i="128"/>
  <c r="W93" i="128"/>
  <c r="Y93" i="128"/>
  <c r="U93" i="128"/>
  <c r="AC93" i="128"/>
  <c r="W109" i="128"/>
  <c r="U109" i="128"/>
  <c r="AC109" i="128"/>
  <c r="Y109" i="128"/>
  <c r="Y92" i="142"/>
  <c r="U92" i="142"/>
  <c r="W92" i="142"/>
  <c r="Z92" i="142"/>
  <c r="AA92" i="142"/>
  <c r="Z100" i="142"/>
  <c r="AA100" i="142"/>
  <c r="W100" i="142"/>
  <c r="U100" i="142"/>
  <c r="Y100" i="142"/>
  <c r="U90" i="142"/>
  <c r="Y90" i="142"/>
  <c r="W90" i="142"/>
  <c r="Y94" i="142"/>
  <c r="W94" i="142"/>
  <c r="T94" i="142"/>
  <c r="U94" i="142"/>
  <c r="Y93" i="142"/>
  <c r="U93" i="142"/>
  <c r="AC93" i="142"/>
  <c r="W93" i="142"/>
  <c r="U109" i="142"/>
  <c r="AC109" i="142"/>
  <c r="Y109" i="142"/>
  <c r="W109" i="142"/>
  <c r="U92" i="135"/>
  <c r="Z92" i="135"/>
  <c r="AA92" i="135"/>
  <c r="Y92" i="135"/>
  <c r="W92" i="135"/>
  <c r="T95" i="135"/>
  <c r="U95" i="135"/>
  <c r="Y95" i="135"/>
  <c r="W95" i="135"/>
  <c r="W98" i="135"/>
  <c r="U98" i="135"/>
  <c r="Y98" i="135"/>
  <c r="T96" i="135"/>
  <c r="U96" i="135"/>
  <c r="Y96" i="135"/>
  <c r="W96" i="135"/>
  <c r="U93" i="135"/>
  <c r="AC93" i="135"/>
  <c r="Y93" i="135"/>
  <c r="W93" i="135"/>
  <c r="Y109" i="135"/>
  <c r="W109" i="135"/>
  <c r="U109" i="135"/>
  <c r="AC109" i="135"/>
  <c r="U90" i="149"/>
  <c r="Y90" i="149"/>
  <c r="W90" i="149"/>
  <c r="Y106" i="149"/>
  <c r="U106" i="149"/>
  <c r="W106" i="149"/>
  <c r="U99" i="149"/>
  <c r="Y99" i="149"/>
  <c r="W99" i="149"/>
  <c r="Y96" i="149"/>
  <c r="W96" i="149"/>
  <c r="T96" i="149"/>
  <c r="U96" i="149"/>
  <c r="Y93" i="149"/>
  <c r="U93" i="149"/>
  <c r="AC93" i="149"/>
  <c r="W93" i="149"/>
  <c r="U109" i="149"/>
  <c r="AC109" i="149"/>
  <c r="Y109" i="149"/>
  <c r="W109" i="149"/>
  <c r="Y100" i="128"/>
  <c r="U100" i="128"/>
  <c r="W100" i="128"/>
  <c r="Z100" i="128"/>
  <c r="AA100" i="128"/>
  <c r="W106" i="128"/>
  <c r="Y106" i="128"/>
  <c r="U106" i="128"/>
  <c r="U98" i="128"/>
  <c r="Y98" i="128"/>
  <c r="W98" i="128"/>
  <c r="W99" i="128"/>
  <c r="Y99" i="128"/>
  <c r="U99" i="128"/>
  <c r="T97" i="128"/>
  <c r="W97" i="128"/>
  <c r="Y97" i="128"/>
  <c r="U97" i="128"/>
  <c r="AC97" i="128"/>
  <c r="W113" i="128"/>
  <c r="T113" i="128"/>
  <c r="U113" i="128"/>
  <c r="AC113" i="128"/>
  <c r="Y113" i="128"/>
  <c r="W107" i="142"/>
  <c r="Y107" i="142"/>
  <c r="U107" i="142"/>
  <c r="Y95" i="142"/>
  <c r="W95" i="142"/>
  <c r="T95" i="142"/>
  <c r="U95" i="142"/>
  <c r="Y96" i="142"/>
  <c r="W96" i="142"/>
  <c r="T96" i="142"/>
  <c r="U96" i="142"/>
  <c r="U99" i="142"/>
  <c r="Y99" i="142"/>
  <c r="W99" i="142"/>
  <c r="Y97" i="142"/>
  <c r="U97" i="142"/>
  <c r="AC97" i="142"/>
  <c r="W97" i="142"/>
  <c r="T97" i="142"/>
  <c r="U113" i="142"/>
  <c r="AC113" i="142"/>
  <c r="Y113" i="142"/>
  <c r="T113" i="142"/>
  <c r="W113" i="142"/>
  <c r="U106" i="135"/>
  <c r="Y106" i="135"/>
  <c r="W106" i="135"/>
  <c r="T103" i="135"/>
  <c r="U103" i="135"/>
  <c r="Y103" i="135"/>
  <c r="W103" i="135"/>
  <c r="T104" i="135"/>
  <c r="U104" i="135"/>
  <c r="Y104" i="135"/>
  <c r="W104" i="135"/>
  <c r="T102" i="135"/>
  <c r="U102" i="135"/>
  <c r="Y102" i="135"/>
  <c r="W102" i="135"/>
  <c r="U97" i="135"/>
  <c r="AC97" i="135"/>
  <c r="T97" i="135"/>
  <c r="Y97" i="135"/>
  <c r="W97" i="135"/>
  <c r="Y113" i="135"/>
  <c r="W113" i="135"/>
  <c r="U113" i="135"/>
  <c r="AC113" i="135"/>
  <c r="T113" i="135"/>
  <c r="Y94" i="149"/>
  <c r="W94" i="149"/>
  <c r="T94" i="149"/>
  <c r="U94" i="149"/>
  <c r="Y110" i="149"/>
  <c r="T110" i="149"/>
  <c r="U110" i="149"/>
  <c r="W110" i="149"/>
  <c r="W103" i="149"/>
  <c r="T103" i="149"/>
  <c r="U103" i="149"/>
  <c r="Y103" i="149"/>
  <c r="W100" i="149"/>
  <c r="Z100" i="149"/>
  <c r="AA100" i="149"/>
  <c r="U100" i="149"/>
  <c r="Y100" i="149"/>
  <c r="Y97" i="149"/>
  <c r="U97" i="149"/>
  <c r="AC97" i="149"/>
  <c r="W97" i="149"/>
  <c r="T97" i="149"/>
  <c r="U113" i="149"/>
  <c r="AC113" i="149"/>
  <c r="Y113" i="149"/>
  <c r="T113" i="149"/>
  <c r="W113" i="149"/>
  <c r="W90" i="128"/>
  <c r="U90" i="128"/>
  <c r="Y90" i="128"/>
  <c r="Y102" i="128"/>
  <c r="W102" i="128"/>
  <c r="T102" i="128"/>
  <c r="U102" i="128"/>
  <c r="T96" i="128"/>
  <c r="U96" i="128"/>
  <c r="W96" i="128"/>
  <c r="Y96" i="128"/>
  <c r="Y103" i="128"/>
  <c r="W103" i="128"/>
  <c r="T103" i="128"/>
  <c r="U103" i="128"/>
  <c r="Y104" i="128"/>
  <c r="W104" i="128"/>
  <c r="T104" i="128"/>
  <c r="U104" i="128"/>
  <c r="Y101" i="128"/>
  <c r="U101" i="128"/>
  <c r="AC101" i="128"/>
  <c r="W101" i="128"/>
  <c r="W91" i="142"/>
  <c r="U91" i="142"/>
  <c r="Y91" i="142"/>
  <c r="W98" i="142"/>
  <c r="Y98" i="142"/>
  <c r="U98" i="142"/>
  <c r="T102" i="142"/>
  <c r="U102" i="142"/>
  <c r="W102" i="142"/>
  <c r="Y102" i="142"/>
  <c r="T103" i="142"/>
  <c r="U103" i="142"/>
  <c r="Y103" i="142"/>
  <c r="W103" i="142"/>
  <c r="T104" i="142"/>
  <c r="U104" i="142"/>
  <c r="W104" i="142"/>
  <c r="Y104" i="142"/>
  <c r="Y101" i="142"/>
  <c r="U101" i="142"/>
  <c r="AC101" i="142"/>
  <c r="W101" i="142"/>
  <c r="Y99" i="135"/>
  <c r="W99" i="135"/>
  <c r="U99" i="135"/>
  <c r="T94" i="135"/>
  <c r="U94" i="135"/>
  <c r="Y94" i="135"/>
  <c r="W94" i="135"/>
  <c r="Y110" i="135"/>
  <c r="W110" i="135"/>
  <c r="T110" i="135"/>
  <c r="U110" i="135"/>
  <c r="Y111" i="135"/>
  <c r="W111" i="135"/>
  <c r="T111" i="135"/>
  <c r="U111" i="135"/>
  <c r="W107" i="135"/>
  <c r="U107" i="135"/>
  <c r="Y107" i="135"/>
  <c r="Y101" i="135"/>
  <c r="W101" i="135"/>
  <c r="U101" i="135"/>
  <c r="AC101" i="135"/>
  <c r="Y92" i="149"/>
  <c r="U92" i="149"/>
  <c r="W92" i="149"/>
  <c r="Z92" i="149"/>
  <c r="AA92" i="149"/>
  <c r="W98" i="149"/>
  <c r="Y98" i="149"/>
  <c r="U98" i="149"/>
  <c r="W91" i="149"/>
  <c r="U91" i="149"/>
  <c r="Y91" i="149"/>
  <c r="W107" i="149"/>
  <c r="Y107" i="149"/>
  <c r="U107" i="149"/>
  <c r="U108" i="149"/>
  <c r="Y108" i="149"/>
  <c r="Z108" i="149"/>
  <c r="AA108" i="149"/>
  <c r="W108" i="149"/>
  <c r="W101" i="149"/>
  <c r="U101" i="149"/>
  <c r="AC101" i="149"/>
  <c r="Y101" i="149"/>
  <c r="Y20" i="134"/>
  <c r="Z20" i="134"/>
  <c r="AA20" i="134"/>
  <c r="W20" i="134"/>
  <c r="T20" i="134"/>
  <c r="U20" i="134"/>
  <c r="V42" i="134"/>
  <c r="Y42" i="134"/>
  <c r="U42" i="134"/>
  <c r="AC42" i="134"/>
  <c r="T42" i="134"/>
  <c r="W42" i="134"/>
  <c r="T14" i="134"/>
  <c r="W14" i="134"/>
  <c r="Y14" i="134"/>
  <c r="U14" i="134"/>
  <c r="AC14" i="134"/>
  <c r="U26" i="134"/>
  <c r="Y26" i="134"/>
  <c r="W26" i="134"/>
  <c r="T26" i="134"/>
  <c r="Y36" i="134"/>
  <c r="W36" i="134"/>
  <c r="T36" i="134"/>
  <c r="U36" i="134"/>
  <c r="Z36" i="134"/>
  <c r="AA36" i="134"/>
  <c r="Y18" i="134"/>
  <c r="U18" i="134"/>
  <c r="AC18" i="134"/>
  <c r="W18" i="134"/>
  <c r="T18" i="134"/>
  <c r="V49" i="134"/>
  <c r="Y49" i="134"/>
  <c r="U49" i="134"/>
  <c r="AC49" i="134"/>
  <c r="T49" i="134"/>
  <c r="W49" i="134"/>
  <c r="Y34" i="134"/>
  <c r="U34" i="134"/>
  <c r="AC34" i="134"/>
  <c r="W34" i="134"/>
  <c r="T34" i="134"/>
  <c r="W23" i="134"/>
  <c r="Y23" i="134"/>
  <c r="T23" i="134"/>
  <c r="U23" i="134"/>
  <c r="T32" i="134"/>
  <c r="U32" i="134"/>
  <c r="Z32" i="134"/>
  <c r="AA32" i="134"/>
  <c r="V32" i="134"/>
  <c r="W32" i="134"/>
  <c r="W45" i="134"/>
  <c r="V45" i="134"/>
  <c r="Y45" i="134"/>
  <c r="U45" i="134"/>
  <c r="AC45" i="134"/>
  <c r="T45" i="134"/>
  <c r="Y55" i="134"/>
  <c r="T55" i="134"/>
  <c r="U55" i="134"/>
  <c r="W55" i="134"/>
  <c r="V55" i="134"/>
  <c r="T17" i="141"/>
  <c r="Y17" i="141"/>
  <c r="W17" i="141"/>
  <c r="U17" i="141"/>
  <c r="AC17" i="141"/>
  <c r="U15" i="141"/>
  <c r="T15" i="141"/>
  <c r="W15" i="141"/>
  <c r="Y15" i="141"/>
  <c r="U14" i="141"/>
  <c r="AC14" i="141"/>
  <c r="T14" i="141"/>
  <c r="Y14" i="141"/>
  <c r="W14" i="141"/>
  <c r="T19" i="148"/>
  <c r="U19" i="148"/>
  <c r="W19" i="148"/>
  <c r="Y19" i="148"/>
  <c r="T41" i="148"/>
  <c r="V41" i="148"/>
  <c r="W41" i="148"/>
  <c r="Y41" i="148"/>
  <c r="U41" i="148"/>
  <c r="AC41" i="148"/>
  <c r="W40" i="148"/>
  <c r="Y40" i="148"/>
  <c r="Z40" i="148"/>
  <c r="AA40" i="148"/>
  <c r="V40" i="148"/>
  <c r="T40" i="148"/>
  <c r="U40" i="148"/>
  <c r="W45" i="148"/>
  <c r="Y45" i="148"/>
  <c r="U45" i="148"/>
  <c r="AC45" i="148"/>
  <c r="V45" i="148"/>
  <c r="T45" i="148"/>
  <c r="W28" i="148"/>
  <c r="Y28" i="148"/>
  <c r="Z28" i="148"/>
  <c r="AA28" i="148"/>
  <c r="T28" i="148"/>
  <c r="U28" i="148"/>
  <c r="V56" i="148"/>
  <c r="W56" i="148"/>
  <c r="Z56" i="148"/>
  <c r="AA56" i="148"/>
  <c r="T56" i="148"/>
  <c r="U56" i="148"/>
  <c r="Z20" i="148"/>
  <c r="AA20" i="148"/>
  <c r="T20" i="148"/>
  <c r="U20" i="148"/>
  <c r="W20" i="148"/>
  <c r="Y20" i="148"/>
  <c r="T35" i="148"/>
  <c r="U35" i="148"/>
  <c r="W35" i="148"/>
  <c r="Y35" i="148"/>
  <c r="T51" i="148"/>
  <c r="U51" i="148"/>
  <c r="W51" i="148"/>
  <c r="Y51" i="148"/>
  <c r="V42" i="148"/>
  <c r="T42" i="148"/>
  <c r="U42" i="148"/>
  <c r="AC42" i="148"/>
  <c r="Y42" i="148"/>
  <c r="W42" i="148"/>
  <c r="W38" i="148"/>
  <c r="Y38" i="148"/>
  <c r="U38" i="148"/>
  <c r="AC38" i="148"/>
  <c r="V38" i="148"/>
  <c r="T38" i="148"/>
  <c r="W89" i="134"/>
  <c r="U89" i="134"/>
  <c r="AC89" i="134"/>
  <c r="T89" i="134"/>
  <c r="Y89" i="134"/>
  <c r="Z64" i="134"/>
  <c r="AA64" i="134"/>
  <c r="T64" i="134"/>
  <c r="U64" i="134"/>
  <c r="W64" i="134"/>
  <c r="Y64" i="134"/>
  <c r="Y70" i="134"/>
  <c r="W70" i="134"/>
  <c r="U70" i="134"/>
  <c r="AC70" i="134"/>
  <c r="T70" i="134"/>
  <c r="T63" i="134"/>
  <c r="U63" i="134"/>
  <c r="W63" i="134"/>
  <c r="Y63" i="134"/>
  <c r="U77" i="134"/>
  <c r="AC77" i="134"/>
  <c r="T77" i="134"/>
  <c r="Y77" i="134"/>
  <c r="W77" i="134"/>
  <c r="W73" i="134"/>
  <c r="U73" i="134"/>
  <c r="AC73" i="134"/>
  <c r="T73" i="134"/>
  <c r="Y73" i="134"/>
  <c r="Y85" i="134"/>
  <c r="W85" i="134"/>
  <c r="U85" i="134"/>
  <c r="AC85" i="134"/>
  <c r="T85" i="134"/>
  <c r="T110" i="141"/>
  <c r="U110" i="141"/>
  <c r="W110" i="141"/>
  <c r="Y110" i="141"/>
  <c r="Y90" i="141"/>
  <c r="W90" i="141"/>
  <c r="U90" i="141"/>
  <c r="W106" i="141"/>
  <c r="Y106" i="141"/>
  <c r="U106" i="141"/>
  <c r="Y91" i="141"/>
  <c r="W91" i="141"/>
  <c r="U91" i="141"/>
  <c r="T112" i="141"/>
  <c r="U112" i="141"/>
  <c r="W112" i="141"/>
  <c r="Y112" i="141"/>
  <c r="U105" i="141"/>
  <c r="AC105" i="141"/>
  <c r="Y105" i="141"/>
  <c r="T105" i="141"/>
  <c r="W105" i="141"/>
  <c r="T103" i="134"/>
  <c r="U103" i="134"/>
  <c r="Y103" i="134"/>
  <c r="W103" i="134"/>
  <c r="Y111" i="134"/>
  <c r="W111" i="134"/>
  <c r="T111" i="134"/>
  <c r="U111" i="134"/>
  <c r="Z100" i="134"/>
  <c r="AA100" i="134"/>
  <c r="Y100" i="134"/>
  <c r="W100" i="134"/>
  <c r="U100" i="134"/>
  <c r="Y108" i="134"/>
  <c r="W108" i="134"/>
  <c r="U108" i="134"/>
  <c r="Z108" i="134"/>
  <c r="AA108" i="134"/>
  <c r="Y110" i="134"/>
  <c r="W110" i="134"/>
  <c r="T110" i="134"/>
  <c r="U110" i="134"/>
  <c r="T105" i="134"/>
  <c r="Y105" i="134"/>
  <c r="W105" i="134"/>
  <c r="U105" i="134"/>
  <c r="AC105" i="134"/>
  <c r="Y94" i="148"/>
  <c r="W94" i="148"/>
  <c r="T94" i="148"/>
  <c r="U94" i="148"/>
  <c r="T110" i="148"/>
  <c r="U110" i="148"/>
  <c r="Y110" i="148"/>
  <c r="W110" i="148"/>
  <c r="W103" i="148"/>
  <c r="Y103" i="148"/>
  <c r="T103" i="148"/>
  <c r="U103" i="148"/>
  <c r="Y96" i="148"/>
  <c r="W96" i="148"/>
  <c r="T96" i="148"/>
  <c r="U96" i="148"/>
  <c r="T112" i="148"/>
  <c r="U112" i="148"/>
  <c r="Y112" i="148"/>
  <c r="W112" i="148"/>
  <c r="W105" i="148"/>
  <c r="U105" i="148"/>
  <c r="AC105" i="148"/>
  <c r="T105" i="148"/>
  <c r="Y105" i="148"/>
  <c r="Y87" i="141"/>
  <c r="W87" i="141"/>
  <c r="U87" i="141"/>
  <c r="AC87" i="141"/>
  <c r="T87" i="141"/>
  <c r="Y71" i="141"/>
  <c r="W71" i="141"/>
  <c r="U71" i="141"/>
  <c r="AC71" i="141"/>
  <c r="T71" i="141"/>
  <c r="Y55" i="141"/>
  <c r="T55" i="141"/>
  <c r="U55" i="141"/>
  <c r="W55" i="141"/>
  <c r="V55" i="141"/>
  <c r="T39" i="141"/>
  <c r="U39" i="141"/>
  <c r="V39" i="141"/>
  <c r="W39" i="141"/>
  <c r="W23" i="141"/>
  <c r="Y23" i="141"/>
  <c r="T23" i="141"/>
  <c r="U23" i="141"/>
  <c r="U78" i="141"/>
  <c r="T78" i="141"/>
  <c r="Y78" i="141"/>
  <c r="W78" i="141"/>
  <c r="U62" i="141"/>
  <c r="AC62" i="141"/>
  <c r="T62" i="141"/>
  <c r="Y62" i="141"/>
  <c r="W62" i="141"/>
  <c r="Y46" i="141"/>
  <c r="U46" i="141"/>
  <c r="T46" i="141"/>
  <c r="W46" i="141"/>
  <c r="V46" i="141"/>
  <c r="Y30" i="141"/>
  <c r="U30" i="141"/>
  <c r="AC30" i="141"/>
  <c r="T30" i="141"/>
  <c r="W30" i="141"/>
  <c r="V30" i="141"/>
  <c r="W89" i="141"/>
  <c r="U89" i="141"/>
  <c r="AC89" i="141"/>
  <c r="T89" i="141"/>
  <c r="Y89" i="141"/>
  <c r="W73" i="141"/>
  <c r="U73" i="141"/>
  <c r="AC73" i="141"/>
  <c r="T73" i="141"/>
  <c r="Y73" i="141"/>
  <c r="T57" i="141"/>
  <c r="W57" i="141"/>
  <c r="V57" i="141"/>
  <c r="U57" i="141"/>
  <c r="AC57" i="141"/>
  <c r="Y57" i="141"/>
  <c r="T41" i="141"/>
  <c r="W41" i="141"/>
  <c r="V41" i="141"/>
  <c r="Y41" i="141"/>
  <c r="U41" i="141"/>
  <c r="AC41" i="141"/>
  <c r="W25" i="141"/>
  <c r="U25" i="141"/>
  <c r="AC25" i="141"/>
  <c r="T25" i="141"/>
  <c r="Y25" i="141"/>
  <c r="U80" i="141"/>
  <c r="Z80" i="141"/>
  <c r="T80" i="141"/>
  <c r="Y80" i="141"/>
  <c r="W80" i="141"/>
  <c r="Z64" i="141"/>
  <c r="AA64" i="141"/>
  <c r="T64" i="141"/>
  <c r="U64" i="141"/>
  <c r="W64" i="141"/>
  <c r="Y64" i="141"/>
  <c r="Y48" i="141"/>
  <c r="U48" i="141"/>
  <c r="T48" i="141"/>
  <c r="W48" i="141"/>
  <c r="V48" i="141"/>
  <c r="Z48" i="141"/>
  <c r="T32" i="141"/>
  <c r="U32" i="141"/>
  <c r="Z32" i="141"/>
  <c r="AA32" i="141"/>
  <c r="V32" i="141"/>
  <c r="W32" i="141"/>
  <c r="Y27" i="134"/>
  <c r="T27" i="134"/>
  <c r="U27" i="134"/>
  <c r="W27" i="134"/>
  <c r="W21" i="134"/>
  <c r="T21" i="134"/>
  <c r="U21" i="134"/>
  <c r="AC21" i="134"/>
  <c r="Y21" i="134"/>
  <c r="T15" i="134"/>
  <c r="W15" i="134"/>
  <c r="Y15" i="134"/>
  <c r="U15" i="134"/>
  <c r="Z52" i="134"/>
  <c r="AA52" i="134"/>
  <c r="T52" i="134"/>
  <c r="U52" i="134"/>
  <c r="W52" i="134"/>
  <c r="Y52" i="134"/>
  <c r="T41" i="134"/>
  <c r="W41" i="134"/>
  <c r="V41" i="134"/>
  <c r="Y41" i="134"/>
  <c r="U41" i="134"/>
  <c r="AC41" i="134"/>
  <c r="Y28" i="134"/>
  <c r="Z28" i="134"/>
  <c r="AA28" i="134"/>
  <c r="W28" i="134"/>
  <c r="T28" i="134"/>
  <c r="U28" i="134"/>
  <c r="T50" i="134"/>
  <c r="Y50" i="134"/>
  <c r="W50" i="134"/>
  <c r="U50" i="134"/>
  <c r="Z44" i="134"/>
  <c r="AA44" i="134"/>
  <c r="V44" i="134"/>
  <c r="W44" i="134"/>
  <c r="T44" i="134"/>
  <c r="U44" i="134"/>
  <c r="W24" i="134"/>
  <c r="Y24" i="134"/>
  <c r="Z24" i="134"/>
  <c r="AA24" i="134"/>
  <c r="T24" i="134"/>
  <c r="U24" i="134"/>
  <c r="W37" i="134"/>
  <c r="T37" i="134"/>
  <c r="Y37" i="134"/>
  <c r="U37" i="134"/>
  <c r="AC37" i="134"/>
  <c r="W47" i="134"/>
  <c r="V47" i="134"/>
  <c r="U47" i="134"/>
  <c r="Y47" i="134"/>
  <c r="W56" i="134"/>
  <c r="Z56" i="134"/>
  <c r="AA56" i="134"/>
  <c r="V56" i="134"/>
  <c r="Y56" i="134"/>
  <c r="T56" i="134"/>
  <c r="U56" i="134"/>
  <c r="U16" i="141"/>
  <c r="Z16" i="141"/>
  <c r="T16" i="141"/>
  <c r="Y16" i="141"/>
  <c r="W16" i="141"/>
  <c r="W25" i="148"/>
  <c r="T25" i="148"/>
  <c r="U25" i="148"/>
  <c r="AC25" i="148"/>
  <c r="Y25" i="148"/>
  <c r="V49" i="148"/>
  <c r="T49" i="148"/>
  <c r="Y49" i="148"/>
  <c r="U49" i="148"/>
  <c r="AC49" i="148"/>
  <c r="W49" i="148"/>
  <c r="T17" i="148"/>
  <c r="W17" i="148"/>
  <c r="Y17" i="148"/>
  <c r="U17" i="148"/>
  <c r="AC17" i="148"/>
  <c r="Y53" i="148"/>
  <c r="U53" i="148"/>
  <c r="AC53" i="148"/>
  <c r="W53" i="148"/>
  <c r="T53" i="148"/>
  <c r="Z44" i="148"/>
  <c r="AA44" i="148"/>
  <c r="V44" i="148"/>
  <c r="T44" i="148"/>
  <c r="U44" i="148"/>
  <c r="Y44" i="148"/>
  <c r="W44" i="148"/>
  <c r="W23" i="148"/>
  <c r="Y23" i="148"/>
  <c r="T23" i="148"/>
  <c r="U23" i="148"/>
  <c r="Y39" i="148"/>
  <c r="W39" i="148"/>
  <c r="T39" i="148"/>
  <c r="U39" i="148"/>
  <c r="V39" i="148"/>
  <c r="T55" i="148"/>
  <c r="U55" i="148"/>
  <c r="V55" i="148"/>
  <c r="W55" i="148"/>
  <c r="T50" i="148"/>
  <c r="W50" i="148"/>
  <c r="Y50" i="148"/>
  <c r="U50" i="148"/>
  <c r="AC50" i="148"/>
  <c r="Y46" i="148"/>
  <c r="U46" i="148"/>
  <c r="AC46" i="148"/>
  <c r="W46" i="148"/>
  <c r="T46" i="148"/>
  <c r="V46" i="148"/>
  <c r="T66" i="134"/>
  <c r="W66" i="134"/>
  <c r="V66" i="134"/>
  <c r="U66" i="134"/>
  <c r="AC66" i="134"/>
  <c r="Y66" i="134"/>
  <c r="U79" i="134"/>
  <c r="T79" i="134"/>
  <c r="Y79" i="134"/>
  <c r="W79" i="134"/>
  <c r="U78" i="134"/>
  <c r="T78" i="134"/>
  <c r="Y78" i="134"/>
  <c r="W78" i="134"/>
  <c r="Y69" i="134"/>
  <c r="U69" i="134"/>
  <c r="AC69" i="134"/>
  <c r="T69" i="134"/>
  <c r="W69" i="134"/>
  <c r="V69" i="134"/>
  <c r="T65" i="134"/>
  <c r="Y65" i="134"/>
  <c r="W65" i="134"/>
  <c r="U65" i="134"/>
  <c r="AC65" i="134"/>
  <c r="W75" i="134"/>
  <c r="U75" i="134"/>
  <c r="T75" i="134"/>
  <c r="Y75" i="134"/>
  <c r="Y87" i="134"/>
  <c r="W87" i="134"/>
  <c r="U87" i="134"/>
  <c r="AC87" i="134"/>
  <c r="T87" i="134"/>
  <c r="W98" i="141"/>
  <c r="U98" i="141"/>
  <c r="Y98" i="141"/>
  <c r="Y104" i="141"/>
  <c r="W104" i="141"/>
  <c r="T104" i="141"/>
  <c r="U104" i="141"/>
  <c r="U94" i="141"/>
  <c r="T94" i="141"/>
  <c r="Y94" i="141"/>
  <c r="W94" i="141"/>
  <c r="T96" i="141"/>
  <c r="U96" i="141"/>
  <c r="Y96" i="141"/>
  <c r="W96" i="141"/>
  <c r="U93" i="141"/>
  <c r="AC93" i="141"/>
  <c r="Y93" i="141"/>
  <c r="W93" i="141"/>
  <c r="W109" i="141"/>
  <c r="Y109" i="141"/>
  <c r="U109" i="141"/>
  <c r="AC109" i="141"/>
  <c r="Y91" i="134"/>
  <c r="W91" i="134"/>
  <c r="U91" i="134"/>
  <c r="W98" i="134"/>
  <c r="U98" i="134"/>
  <c r="Y98" i="134"/>
  <c r="W107" i="134"/>
  <c r="U107" i="134"/>
  <c r="Y107" i="134"/>
  <c r="T94" i="134"/>
  <c r="U94" i="134"/>
  <c r="Y94" i="134"/>
  <c r="W94" i="134"/>
  <c r="U93" i="134"/>
  <c r="AC93" i="134"/>
  <c r="Y93" i="134"/>
  <c r="W93" i="134"/>
  <c r="Y109" i="134"/>
  <c r="W109" i="134"/>
  <c r="U109" i="134"/>
  <c r="AC109" i="134"/>
  <c r="Y98" i="148"/>
  <c r="U98" i="148"/>
  <c r="W98" i="148"/>
  <c r="U91" i="148"/>
  <c r="Y91" i="148"/>
  <c r="W91" i="148"/>
  <c r="Y107" i="148"/>
  <c r="U107" i="148"/>
  <c r="W107" i="148"/>
  <c r="W100" i="148"/>
  <c r="U100" i="148"/>
  <c r="Z100" i="148"/>
  <c r="AA100" i="148"/>
  <c r="Y100" i="148"/>
  <c r="W93" i="148"/>
  <c r="Y93" i="148"/>
  <c r="U93" i="148"/>
  <c r="AC93" i="148"/>
  <c r="U109" i="148"/>
  <c r="AC109" i="148"/>
  <c r="Y109" i="148"/>
  <c r="W109" i="148"/>
  <c r="T83" i="141"/>
  <c r="Y83" i="141"/>
  <c r="W83" i="141"/>
  <c r="U83" i="141"/>
  <c r="AC83" i="141"/>
  <c r="V67" i="141"/>
  <c r="Y67" i="141"/>
  <c r="U67" i="141"/>
  <c r="T67" i="141"/>
  <c r="W67" i="141"/>
  <c r="T51" i="141"/>
  <c r="U51" i="141"/>
  <c r="W51" i="141"/>
  <c r="Y51" i="141"/>
  <c r="T35" i="141"/>
  <c r="U35" i="141"/>
  <c r="Y35" i="141"/>
  <c r="W35" i="141"/>
  <c r="T19" i="141"/>
  <c r="U19" i="141"/>
  <c r="Y19" i="141"/>
  <c r="W19" i="141"/>
  <c r="W74" i="141"/>
  <c r="U74" i="141"/>
  <c r="T74" i="141"/>
  <c r="Y74" i="141"/>
  <c r="W58" i="141"/>
  <c r="U58" i="141"/>
  <c r="T58" i="141"/>
  <c r="Y58" i="141"/>
  <c r="V42" i="141"/>
  <c r="Y42" i="141"/>
  <c r="U42" i="141"/>
  <c r="AC42" i="141"/>
  <c r="T42" i="141"/>
  <c r="W42" i="141"/>
  <c r="W26" i="141"/>
  <c r="U26" i="141"/>
  <c r="AC26" i="141"/>
  <c r="T26" i="141"/>
  <c r="Y26" i="141"/>
  <c r="Y85" i="141"/>
  <c r="W85" i="141"/>
  <c r="U85" i="141"/>
  <c r="AC85" i="141"/>
  <c r="T85" i="141"/>
  <c r="Y69" i="141"/>
  <c r="U69" i="141"/>
  <c r="AC69" i="141"/>
  <c r="T69" i="141"/>
  <c r="W69" i="141"/>
  <c r="V69" i="141"/>
  <c r="Y53" i="141"/>
  <c r="W53" i="141"/>
  <c r="U53" i="141"/>
  <c r="AC53" i="141"/>
  <c r="T53" i="141"/>
  <c r="Y37" i="141"/>
  <c r="W37" i="141"/>
  <c r="U37" i="141"/>
  <c r="AC37" i="141"/>
  <c r="T37" i="141"/>
  <c r="Y21" i="141"/>
  <c r="W21" i="141"/>
  <c r="U21" i="141"/>
  <c r="AC21" i="141"/>
  <c r="T21" i="141"/>
  <c r="W76" i="141"/>
  <c r="U76" i="141"/>
  <c r="T76" i="141"/>
  <c r="Z76" i="141"/>
  <c r="Y76" i="141"/>
  <c r="W60" i="141"/>
  <c r="Z60" i="141"/>
  <c r="AA60" i="141"/>
  <c r="T60" i="141"/>
  <c r="U60" i="141"/>
  <c r="Y60" i="141"/>
  <c r="Z44" i="141"/>
  <c r="AA44" i="141"/>
  <c r="V44" i="141"/>
  <c r="W44" i="141"/>
  <c r="T44" i="141"/>
  <c r="U44" i="141"/>
  <c r="W28" i="141"/>
  <c r="T28" i="141"/>
  <c r="U28" i="141"/>
  <c r="Z28" i="141"/>
  <c r="AA28" i="141"/>
  <c r="Y28" i="141"/>
  <c r="Y46" i="134"/>
  <c r="U46" i="134"/>
  <c r="T46" i="134"/>
  <c r="W46" i="134"/>
  <c r="V46" i="134"/>
  <c r="U25" i="134"/>
  <c r="AC25" i="134"/>
  <c r="Y25" i="134"/>
  <c r="T25" i="134"/>
  <c r="W25" i="134"/>
  <c r="Y17" i="134"/>
  <c r="U17" i="134"/>
  <c r="AC17" i="134"/>
  <c r="W17" i="134"/>
  <c r="T17" i="134"/>
  <c r="T43" i="134"/>
  <c r="U43" i="134"/>
  <c r="V43" i="134"/>
  <c r="W43" i="134"/>
  <c r="Y35" i="134"/>
  <c r="W35" i="134"/>
  <c r="T35" i="134"/>
  <c r="U35" i="134"/>
  <c r="W22" i="134"/>
  <c r="T22" i="134"/>
  <c r="Y22" i="134"/>
  <c r="U22" i="134"/>
  <c r="AC22" i="134"/>
  <c r="T51" i="134"/>
  <c r="U51" i="134"/>
  <c r="W51" i="134"/>
  <c r="Y51" i="134"/>
  <c r="T29" i="134"/>
  <c r="W29" i="134"/>
  <c r="Y29" i="134"/>
  <c r="U29" i="134"/>
  <c r="AC29" i="134"/>
  <c r="T39" i="134"/>
  <c r="U39" i="134"/>
  <c r="V39" i="134"/>
  <c r="W39" i="134"/>
  <c r="Y48" i="134"/>
  <c r="U48" i="134"/>
  <c r="T48" i="134"/>
  <c r="W48" i="134"/>
  <c r="Z48" i="134"/>
  <c r="V48" i="134"/>
  <c r="T57" i="134"/>
  <c r="W57" i="134"/>
  <c r="V57" i="134"/>
  <c r="Y57" i="134"/>
  <c r="U57" i="134"/>
  <c r="AC57" i="134"/>
  <c r="U29" i="148"/>
  <c r="AC29" i="148"/>
  <c r="Y29" i="148"/>
  <c r="T29" i="148"/>
  <c r="W29" i="148"/>
  <c r="T57" i="148"/>
  <c r="V57" i="148"/>
  <c r="W57" i="148"/>
  <c r="Y57" i="148"/>
  <c r="U57" i="148"/>
  <c r="AC57" i="148"/>
  <c r="Y32" i="148"/>
  <c r="W32" i="148"/>
  <c r="T32" i="148"/>
  <c r="U32" i="148"/>
  <c r="Z32" i="148"/>
  <c r="AA32" i="148"/>
  <c r="V32" i="148"/>
  <c r="U14" i="148"/>
  <c r="AC14" i="148"/>
  <c r="Y14" i="148"/>
  <c r="T14" i="148"/>
  <c r="W14" i="148"/>
  <c r="Y21" i="148"/>
  <c r="U21" i="148"/>
  <c r="AC21" i="148"/>
  <c r="W21" i="148"/>
  <c r="T21" i="148"/>
  <c r="Y16" i="148"/>
  <c r="T16" i="148"/>
  <c r="U16" i="148"/>
  <c r="Z16" i="148"/>
  <c r="AA16" i="148"/>
  <c r="W16" i="148"/>
  <c r="T48" i="148"/>
  <c r="U48" i="148"/>
  <c r="Z48" i="148"/>
  <c r="AA48" i="148"/>
  <c r="V48" i="148"/>
  <c r="W48" i="148"/>
  <c r="W27" i="148"/>
  <c r="Y27" i="148"/>
  <c r="T27" i="148"/>
  <c r="U27" i="148"/>
  <c r="T43" i="148"/>
  <c r="U43" i="148"/>
  <c r="V43" i="148"/>
  <c r="W43" i="148"/>
  <c r="Y43" i="148"/>
  <c r="W26" i="148"/>
  <c r="T26" i="148"/>
  <c r="U26" i="148"/>
  <c r="AC26" i="148"/>
  <c r="Y26" i="148"/>
  <c r="Y22" i="148"/>
  <c r="U22" i="148"/>
  <c r="AC22" i="148"/>
  <c r="W22" i="148"/>
  <c r="T22" i="148"/>
  <c r="W54" i="148"/>
  <c r="Y54" i="148"/>
  <c r="U54" i="148"/>
  <c r="AC54" i="148"/>
  <c r="V54" i="148"/>
  <c r="T54" i="148"/>
  <c r="W74" i="134"/>
  <c r="U74" i="134"/>
  <c r="T74" i="134"/>
  <c r="Y74" i="134"/>
  <c r="U80" i="134"/>
  <c r="Z80" i="134"/>
  <c r="T80" i="134"/>
  <c r="Y80" i="134"/>
  <c r="W80" i="134"/>
  <c r="T81" i="134"/>
  <c r="Y81" i="134"/>
  <c r="W81" i="134"/>
  <c r="U81" i="134"/>
  <c r="AC81" i="134"/>
  <c r="Y71" i="134"/>
  <c r="W71" i="134"/>
  <c r="U71" i="134"/>
  <c r="AC71" i="134"/>
  <c r="T71" i="134"/>
  <c r="V67" i="134"/>
  <c r="Y67" i="134"/>
  <c r="T67" i="134"/>
  <c r="U67" i="134"/>
  <c r="W67" i="134"/>
  <c r="W76" i="134"/>
  <c r="U76" i="134"/>
  <c r="T76" i="134"/>
  <c r="Z76" i="134"/>
  <c r="Y76" i="134"/>
  <c r="Y88" i="134"/>
  <c r="W88" i="134"/>
  <c r="U88" i="134"/>
  <c r="AC88" i="134"/>
  <c r="Z88" i="134"/>
  <c r="T88" i="134"/>
  <c r="T111" i="141"/>
  <c r="U111" i="141"/>
  <c r="W111" i="141"/>
  <c r="Y111" i="141"/>
  <c r="U92" i="141"/>
  <c r="Z92" i="141"/>
  <c r="AA92" i="141"/>
  <c r="Y92" i="141"/>
  <c r="W92" i="141"/>
  <c r="Z100" i="141"/>
  <c r="AA100" i="141"/>
  <c r="Y100" i="141"/>
  <c r="W100" i="141"/>
  <c r="U100" i="141"/>
  <c r="Y102" i="141"/>
  <c r="W102" i="141"/>
  <c r="T102" i="141"/>
  <c r="U102" i="141"/>
  <c r="U97" i="141"/>
  <c r="AC97" i="141"/>
  <c r="T97" i="141"/>
  <c r="Y97" i="141"/>
  <c r="W97" i="141"/>
  <c r="T113" i="141"/>
  <c r="W113" i="141"/>
  <c r="Y113" i="141"/>
  <c r="U113" i="141"/>
  <c r="AC113" i="141"/>
  <c r="U106" i="134"/>
  <c r="Y106" i="134"/>
  <c r="W106" i="134"/>
  <c r="Y112" i="134"/>
  <c r="W112" i="134"/>
  <c r="T112" i="134"/>
  <c r="U112" i="134"/>
  <c r="T95" i="134"/>
  <c r="U95" i="134"/>
  <c r="Y95" i="134"/>
  <c r="W95" i="134"/>
  <c r="Y99" i="134"/>
  <c r="W99" i="134"/>
  <c r="U99" i="134"/>
  <c r="U97" i="134"/>
  <c r="AC97" i="134"/>
  <c r="T97" i="134"/>
  <c r="Y97" i="134"/>
  <c r="W97" i="134"/>
  <c r="Y113" i="134"/>
  <c r="W113" i="134"/>
  <c r="U113" i="134"/>
  <c r="AC113" i="134"/>
  <c r="T113" i="134"/>
  <c r="W102" i="148"/>
  <c r="T102" i="148"/>
  <c r="U102" i="148"/>
  <c r="Y102" i="148"/>
  <c r="Y95" i="148"/>
  <c r="W95" i="148"/>
  <c r="T95" i="148"/>
  <c r="U95" i="148"/>
  <c r="T111" i="148"/>
  <c r="U111" i="148"/>
  <c r="W111" i="148"/>
  <c r="Y111" i="148"/>
  <c r="W104" i="148"/>
  <c r="T104" i="148"/>
  <c r="U104" i="148"/>
  <c r="Y104" i="148"/>
  <c r="Y97" i="148"/>
  <c r="W97" i="148"/>
  <c r="U97" i="148"/>
  <c r="AC97" i="148"/>
  <c r="T97" i="148"/>
  <c r="U113" i="148"/>
  <c r="AC113" i="148"/>
  <c r="T113" i="148"/>
  <c r="Y113" i="148"/>
  <c r="W113" i="148"/>
  <c r="U79" i="141"/>
  <c r="T79" i="141"/>
  <c r="Y79" i="141"/>
  <c r="W79" i="141"/>
  <c r="T63" i="141"/>
  <c r="U63" i="141"/>
  <c r="W63" i="141"/>
  <c r="Y63" i="141"/>
  <c r="W47" i="141"/>
  <c r="V47" i="141"/>
  <c r="U47" i="141"/>
  <c r="Y47" i="141"/>
  <c r="V31" i="141"/>
  <c r="W31" i="141"/>
  <c r="T31" i="141"/>
  <c r="U31" i="141"/>
  <c r="Y86" i="141"/>
  <c r="W86" i="141"/>
  <c r="U86" i="141"/>
  <c r="AC86" i="141"/>
  <c r="T86" i="141"/>
  <c r="Y70" i="141"/>
  <c r="W70" i="141"/>
  <c r="U70" i="141"/>
  <c r="AC70" i="141"/>
  <c r="T70" i="141"/>
  <c r="W54" i="141"/>
  <c r="V54" i="141"/>
  <c r="Y54" i="141"/>
  <c r="U54" i="141"/>
  <c r="AC54" i="141"/>
  <c r="T54" i="141"/>
  <c r="W38" i="141"/>
  <c r="V38" i="141"/>
  <c r="U38" i="141"/>
  <c r="AC38" i="141"/>
  <c r="Y38" i="141"/>
  <c r="T38" i="141"/>
  <c r="Y22" i="141"/>
  <c r="W22" i="141"/>
  <c r="U22" i="141"/>
  <c r="AC22" i="141"/>
  <c r="T22" i="141"/>
  <c r="T81" i="141"/>
  <c r="Y81" i="141"/>
  <c r="W81" i="141"/>
  <c r="U81" i="141"/>
  <c r="AC81" i="141"/>
  <c r="T65" i="141"/>
  <c r="Y65" i="141"/>
  <c r="W65" i="141"/>
  <c r="U65" i="141"/>
  <c r="AC65" i="141"/>
  <c r="V49" i="141"/>
  <c r="Y49" i="141"/>
  <c r="U49" i="141"/>
  <c r="AC49" i="141"/>
  <c r="T49" i="141"/>
  <c r="W49" i="141"/>
  <c r="V33" i="141"/>
  <c r="Y33" i="141"/>
  <c r="U33" i="141"/>
  <c r="AC33" i="141"/>
  <c r="T33" i="141"/>
  <c r="W33" i="141"/>
  <c r="Y88" i="141"/>
  <c r="W88" i="141"/>
  <c r="U88" i="141"/>
  <c r="AC88" i="141"/>
  <c r="Z88" i="141"/>
  <c r="T88" i="141"/>
  <c r="Y72" i="141"/>
  <c r="W72" i="141"/>
  <c r="U72" i="141"/>
  <c r="AC72" i="141"/>
  <c r="T72" i="141"/>
  <c r="Z72" i="141"/>
  <c r="W56" i="141"/>
  <c r="Z56" i="141"/>
  <c r="AA56" i="141"/>
  <c r="V56" i="141"/>
  <c r="Y56" i="141"/>
  <c r="T56" i="141"/>
  <c r="U56" i="141"/>
  <c r="Z40" i="141"/>
  <c r="AA40" i="141"/>
  <c r="V40" i="141"/>
  <c r="W40" i="141"/>
  <c r="T40" i="141"/>
  <c r="U40" i="141"/>
  <c r="W24" i="141"/>
  <c r="Y24" i="141"/>
  <c r="T24" i="141"/>
  <c r="U24" i="141"/>
  <c r="Z24" i="141"/>
  <c r="AA24" i="141"/>
  <c r="T30" i="134"/>
  <c r="V30" i="134"/>
  <c r="W30" i="134"/>
  <c r="U30" i="134"/>
  <c r="AC30" i="134"/>
  <c r="Y30" i="134"/>
  <c r="Y19" i="134"/>
  <c r="W19" i="134"/>
  <c r="T19" i="134"/>
  <c r="U19" i="134"/>
  <c r="Z16" i="134"/>
  <c r="T16" i="134"/>
  <c r="W16" i="134"/>
  <c r="Y16" i="134"/>
  <c r="U16" i="134"/>
  <c r="V38" i="134"/>
  <c r="T38" i="134"/>
  <c r="U38" i="134"/>
  <c r="AC38" i="134"/>
  <c r="Y38" i="134"/>
  <c r="W38" i="134"/>
  <c r="Y33" i="134"/>
  <c r="U33" i="134"/>
  <c r="AC33" i="134"/>
  <c r="W33" i="134"/>
  <c r="T33" i="134"/>
  <c r="V33" i="134"/>
  <c r="W54" i="134"/>
  <c r="V54" i="134"/>
  <c r="Y54" i="134"/>
  <c r="U54" i="134"/>
  <c r="T54" i="134"/>
  <c r="V31" i="134"/>
  <c r="W31" i="134"/>
  <c r="T31" i="134"/>
  <c r="U31" i="134"/>
  <c r="Z40" i="134"/>
  <c r="AA40" i="134"/>
  <c r="V40" i="134"/>
  <c r="W40" i="134"/>
  <c r="T40" i="134"/>
  <c r="U40" i="134"/>
  <c r="Y53" i="134"/>
  <c r="W53" i="134"/>
  <c r="U53" i="134"/>
  <c r="AC53" i="134"/>
  <c r="T53" i="134"/>
  <c r="V33" i="148"/>
  <c r="T33" i="148"/>
  <c r="U33" i="148"/>
  <c r="AC33" i="148"/>
  <c r="Y33" i="148"/>
  <c r="W33" i="148"/>
  <c r="Z36" i="148"/>
  <c r="AA36" i="148"/>
  <c r="T36" i="148"/>
  <c r="U36" i="148"/>
  <c r="W36" i="148"/>
  <c r="Y36" i="148"/>
  <c r="T18" i="148"/>
  <c r="W18" i="148"/>
  <c r="Y18" i="148"/>
  <c r="U18" i="148"/>
  <c r="AC18" i="148"/>
  <c r="Y37" i="148"/>
  <c r="U37" i="148"/>
  <c r="AC37" i="148"/>
  <c r="W37" i="148"/>
  <c r="T37" i="148"/>
  <c r="W24" i="148"/>
  <c r="Y24" i="148"/>
  <c r="Z24" i="148"/>
  <c r="AA24" i="148"/>
  <c r="T24" i="148"/>
  <c r="U24" i="148"/>
  <c r="Z52" i="148"/>
  <c r="AA52" i="148"/>
  <c r="T52" i="148"/>
  <c r="U52" i="148"/>
  <c r="W52" i="148"/>
  <c r="Y52" i="148"/>
  <c r="Y15" i="148"/>
  <c r="T15" i="148"/>
  <c r="U15" i="148"/>
  <c r="W15" i="148"/>
  <c r="W31" i="148"/>
  <c r="Y31" i="148"/>
  <c r="V31" i="148"/>
  <c r="T31" i="148"/>
  <c r="U31" i="148"/>
  <c r="U47" i="148"/>
  <c r="V47" i="148"/>
  <c r="W47" i="148"/>
  <c r="T34" i="148"/>
  <c r="W34" i="148"/>
  <c r="Y34" i="148"/>
  <c r="U34" i="148"/>
  <c r="AC34" i="148"/>
  <c r="Y30" i="148"/>
  <c r="U30" i="148"/>
  <c r="AC30" i="148"/>
  <c r="W30" i="148"/>
  <c r="T30" i="148"/>
  <c r="V30" i="148"/>
  <c r="T83" i="134"/>
  <c r="Y83" i="134"/>
  <c r="W83" i="134"/>
  <c r="U83" i="134"/>
  <c r="AC83" i="134"/>
  <c r="Y86" i="134"/>
  <c r="W86" i="134"/>
  <c r="U86" i="134"/>
  <c r="AC86" i="134"/>
  <c r="T86" i="134"/>
  <c r="U62" i="134"/>
  <c r="AC62" i="134"/>
  <c r="T62" i="134"/>
  <c r="Y62" i="134"/>
  <c r="W62" i="134"/>
  <c r="T82" i="134"/>
  <c r="Y82" i="134"/>
  <c r="W82" i="134"/>
  <c r="U82" i="134"/>
  <c r="AC82" i="134"/>
  <c r="Y72" i="134"/>
  <c r="W72" i="134"/>
  <c r="U72" i="134"/>
  <c r="AC72" i="134"/>
  <c r="T72" i="134"/>
  <c r="Z72" i="134"/>
  <c r="T68" i="134"/>
  <c r="U68" i="134"/>
  <c r="W68" i="134"/>
  <c r="Z68" i="134"/>
  <c r="AA68" i="134"/>
  <c r="V68" i="134"/>
  <c r="Y68" i="134"/>
  <c r="Z84" i="134"/>
  <c r="T84" i="134"/>
  <c r="Y84" i="134"/>
  <c r="W84" i="134"/>
  <c r="U84" i="134"/>
  <c r="AC84" i="134"/>
  <c r="T95" i="141"/>
  <c r="U95" i="141"/>
  <c r="Y95" i="141"/>
  <c r="W95" i="141"/>
  <c r="Y103" i="141"/>
  <c r="T103" i="141"/>
  <c r="U103" i="141"/>
  <c r="W103" i="141"/>
  <c r="Y99" i="141"/>
  <c r="W99" i="141"/>
  <c r="U99" i="141"/>
  <c r="Z108" i="141"/>
  <c r="AA108" i="141"/>
  <c r="W108" i="141"/>
  <c r="Y108" i="141"/>
  <c r="U108" i="141"/>
  <c r="Y107" i="141"/>
  <c r="U107" i="141"/>
  <c r="W107" i="141"/>
  <c r="U101" i="141"/>
  <c r="AC101" i="141"/>
  <c r="Y101" i="141"/>
  <c r="W101" i="141"/>
  <c r="Y90" i="134"/>
  <c r="W90" i="134"/>
  <c r="U90" i="134"/>
  <c r="T96" i="134"/>
  <c r="U96" i="134"/>
  <c r="Y96" i="134"/>
  <c r="W96" i="134"/>
  <c r="U92" i="134"/>
  <c r="Z92" i="134"/>
  <c r="AA92" i="134"/>
  <c r="Y92" i="134"/>
  <c r="W92" i="134"/>
  <c r="T102" i="134"/>
  <c r="U102" i="134"/>
  <c r="Y102" i="134"/>
  <c r="W102" i="134"/>
  <c r="T104" i="134"/>
  <c r="U104" i="134"/>
  <c r="Y104" i="134"/>
  <c r="W104" i="134"/>
  <c r="Y101" i="134"/>
  <c r="W101" i="134"/>
  <c r="U101" i="134"/>
  <c r="AC101" i="134"/>
  <c r="W90" i="148"/>
  <c r="Y90" i="148"/>
  <c r="U90" i="148"/>
  <c r="Y106" i="148"/>
  <c r="W106" i="148"/>
  <c r="U106" i="148"/>
  <c r="U99" i="148"/>
  <c r="Y99" i="148"/>
  <c r="W99" i="148"/>
  <c r="W92" i="148"/>
  <c r="U92" i="148"/>
  <c r="Z92" i="148"/>
  <c r="AA92" i="148"/>
  <c r="Y92" i="148"/>
  <c r="U108" i="148"/>
  <c r="Z108" i="148"/>
  <c r="AA108" i="148"/>
  <c r="Y108" i="148"/>
  <c r="W108" i="148"/>
  <c r="W101" i="148"/>
  <c r="U101" i="148"/>
  <c r="AC101" i="148"/>
  <c r="Y101" i="148"/>
  <c r="W75" i="141"/>
  <c r="U75" i="141"/>
  <c r="T75" i="141"/>
  <c r="Y75" i="141"/>
  <c r="W59" i="141"/>
  <c r="T59" i="141"/>
  <c r="U59" i="141"/>
  <c r="Y59" i="141"/>
  <c r="T43" i="141"/>
  <c r="U43" i="141"/>
  <c r="V43" i="141"/>
  <c r="W43" i="141"/>
  <c r="W27" i="141"/>
  <c r="Y27" i="141"/>
  <c r="T27" i="141"/>
  <c r="U27" i="141"/>
  <c r="T82" i="141"/>
  <c r="Y82" i="141"/>
  <c r="W82" i="141"/>
  <c r="U82" i="141"/>
  <c r="AC82" i="141"/>
  <c r="T66" i="141"/>
  <c r="W66" i="141"/>
  <c r="V66" i="141"/>
  <c r="U66" i="141"/>
  <c r="AC66" i="141"/>
  <c r="Y66" i="141"/>
  <c r="T50" i="141"/>
  <c r="Y50" i="141"/>
  <c r="W50" i="141"/>
  <c r="U50" i="141"/>
  <c r="T34" i="141"/>
  <c r="Y34" i="141"/>
  <c r="W34" i="141"/>
  <c r="U34" i="141"/>
  <c r="AC34" i="141"/>
  <c r="T18" i="141"/>
  <c r="Y18" i="141"/>
  <c r="W18" i="141"/>
  <c r="U18" i="141"/>
  <c r="AC18" i="141"/>
  <c r="U77" i="141"/>
  <c r="AC77" i="141"/>
  <c r="T77" i="141"/>
  <c r="Y77" i="141"/>
  <c r="W77" i="141"/>
  <c r="U61" i="141"/>
  <c r="AC61" i="141"/>
  <c r="T61" i="141"/>
  <c r="Y61" i="141"/>
  <c r="W61" i="141"/>
  <c r="W45" i="141"/>
  <c r="V45" i="141"/>
  <c r="Y45" i="141"/>
  <c r="U45" i="141"/>
  <c r="AC45" i="141"/>
  <c r="T45" i="141"/>
  <c r="U29" i="141"/>
  <c r="AC29" i="141"/>
  <c r="T29" i="141"/>
  <c r="Y29" i="141"/>
  <c r="W29" i="141"/>
  <c r="Z84" i="141"/>
  <c r="T84" i="141"/>
  <c r="Y84" i="141"/>
  <c r="W84" i="141"/>
  <c r="U84" i="141"/>
  <c r="AC84" i="141"/>
  <c r="T68" i="141"/>
  <c r="W68" i="141"/>
  <c r="Z68" i="141"/>
  <c r="V68" i="141"/>
  <c r="Y68" i="141"/>
  <c r="U68" i="141"/>
  <c r="Z52" i="141"/>
  <c r="AA52" i="141"/>
  <c r="T52" i="141"/>
  <c r="U52" i="141"/>
  <c r="W52" i="141"/>
  <c r="Y52" i="141"/>
  <c r="Z36" i="141"/>
  <c r="AA36" i="141"/>
  <c r="T36" i="141"/>
  <c r="U36" i="141"/>
  <c r="Y36" i="141"/>
  <c r="W36" i="141"/>
  <c r="Z20" i="141"/>
  <c r="AA20" i="141"/>
  <c r="T20" i="141"/>
  <c r="U20" i="141"/>
  <c r="Y20" i="141"/>
  <c r="W20" i="141"/>
  <c r="AB125" i="131"/>
  <c r="AC125" i="131"/>
  <c r="AB125" i="146"/>
  <c r="AC125" i="146"/>
  <c r="AB124" i="128"/>
  <c r="AC124" i="128"/>
  <c r="AB125" i="129"/>
  <c r="AC125" i="129"/>
  <c r="AB124" i="146"/>
  <c r="AC124" i="146"/>
  <c r="AB124" i="144"/>
  <c r="AC124" i="144"/>
  <c r="AB124" i="129"/>
  <c r="AC124" i="129"/>
  <c r="AB123" i="148"/>
  <c r="AC123" i="148"/>
  <c r="AB123" i="147"/>
  <c r="AC123" i="147"/>
  <c r="AB125" i="143"/>
  <c r="AC125" i="143"/>
  <c r="AB123" i="133"/>
  <c r="AC123" i="133"/>
  <c r="AB125" i="142"/>
  <c r="AB122" i="148"/>
  <c r="AC122" i="148"/>
  <c r="AC124" i="131"/>
  <c r="AB124" i="130"/>
  <c r="AB123" i="129"/>
  <c r="AB124" i="131"/>
  <c r="AB124" i="132"/>
  <c r="AC124" i="130"/>
  <c r="AC124" i="132"/>
  <c r="AC123" i="129"/>
  <c r="AB121" i="137"/>
  <c r="AC121" i="137"/>
  <c r="AB121" i="128"/>
  <c r="AC121" i="128"/>
  <c r="AB124" i="136"/>
  <c r="AC125" i="135"/>
  <c r="AB125" i="135"/>
  <c r="AC124" i="136"/>
  <c r="AC123" i="134"/>
  <c r="AB124" i="137"/>
  <c r="AC124" i="138"/>
  <c r="AB124" i="138"/>
  <c r="AC124" i="137"/>
  <c r="AB122" i="147"/>
  <c r="AC122" i="147"/>
  <c r="AB123" i="144"/>
  <c r="AB124" i="135"/>
  <c r="AC124" i="135"/>
  <c r="AB123" i="135"/>
  <c r="AB123" i="136"/>
  <c r="AB123" i="137"/>
  <c r="AB123" i="149"/>
  <c r="AB120" i="137"/>
  <c r="AC120" i="137"/>
  <c r="AB121" i="130"/>
  <c r="AC121" i="130"/>
  <c r="AC121" i="129"/>
  <c r="AB121" i="129"/>
  <c r="AB123" i="134"/>
  <c r="AC123" i="137"/>
  <c r="AC123" i="136"/>
  <c r="AC123" i="135"/>
  <c r="AB122" i="136"/>
  <c r="AC122" i="136"/>
  <c r="AB121" i="131"/>
  <c r="AB119" i="130"/>
  <c r="AB120" i="129"/>
  <c r="AC120" i="130"/>
  <c r="AB120" i="130"/>
  <c r="AC121" i="138"/>
  <c r="AB121" i="138"/>
  <c r="AC120" i="129"/>
  <c r="AB119" i="137"/>
  <c r="AB119" i="129"/>
  <c r="AB120" i="138"/>
  <c r="AB120" i="131"/>
  <c r="AC121" i="131"/>
  <c r="AC119" i="137"/>
  <c r="AC120" i="131"/>
  <c r="AC120" i="138"/>
  <c r="AC119" i="130"/>
  <c r="AC119" i="129"/>
  <c r="AB119" i="138"/>
  <c r="AB119" i="131"/>
  <c r="AC119" i="138"/>
  <c r="AB118" i="130"/>
  <c r="AB123" i="130"/>
  <c r="AB123" i="146"/>
  <c r="AB125" i="140"/>
  <c r="AB125" i="141"/>
  <c r="AB125" i="139"/>
  <c r="AB123" i="131"/>
  <c r="AB123" i="132"/>
  <c r="AC123" i="130"/>
  <c r="AC125" i="141"/>
  <c r="AC123" i="128"/>
  <c r="AC125" i="140"/>
  <c r="AC123" i="131"/>
  <c r="AB123" i="128"/>
  <c r="AC123" i="144"/>
  <c r="AC123" i="149"/>
  <c r="AC125" i="139"/>
  <c r="AC123" i="132"/>
  <c r="AC123" i="146"/>
  <c r="AC125" i="142"/>
  <c r="AC118" i="130"/>
  <c r="B83" i="135"/>
  <c r="B82" i="135"/>
  <c r="B59" i="121"/>
  <c r="B58" i="121"/>
  <c r="B75" i="142"/>
  <c r="B74" i="142"/>
  <c r="B87" i="148"/>
  <c r="B86" i="148"/>
  <c r="B79" i="142"/>
  <c r="B78" i="142"/>
  <c r="B75" i="141"/>
  <c r="B74" i="141"/>
  <c r="B75" i="148"/>
  <c r="B74" i="148"/>
  <c r="B87" i="149"/>
  <c r="B86" i="149"/>
  <c r="B83" i="128"/>
  <c r="B82" i="128"/>
  <c r="B79" i="148"/>
  <c r="B78" i="148"/>
  <c r="B79" i="127"/>
  <c r="B78" i="127"/>
  <c r="B63" i="121"/>
  <c r="B62" i="121"/>
  <c r="B63" i="135"/>
  <c r="B62" i="135"/>
  <c r="B87" i="141"/>
  <c r="B86" i="141"/>
  <c r="B87" i="127"/>
  <c r="B86" i="127"/>
  <c r="B79" i="51"/>
  <c r="B78" i="51"/>
  <c r="B79" i="134"/>
  <c r="B78" i="134"/>
  <c r="B75" i="135"/>
  <c r="B74" i="135"/>
  <c r="B71" i="142"/>
  <c r="B70" i="142"/>
  <c r="B67" i="135"/>
  <c r="B66" i="135"/>
  <c r="B67" i="142"/>
  <c r="B66" i="142"/>
  <c r="B63" i="149"/>
  <c r="B62" i="149"/>
  <c r="B87" i="135"/>
  <c r="B86" i="135"/>
  <c r="B83" i="51"/>
  <c r="B82" i="51"/>
  <c r="B79" i="128"/>
  <c r="B78" i="128"/>
  <c r="B71" i="121"/>
  <c r="B70" i="121"/>
  <c r="B71" i="128"/>
  <c r="B70" i="128"/>
  <c r="B67" i="121"/>
  <c r="B66" i="121"/>
  <c r="B59" i="135"/>
  <c r="B58" i="135"/>
  <c r="B59" i="142"/>
  <c r="B58" i="142"/>
  <c r="B87" i="142"/>
  <c r="B86" i="142"/>
  <c r="B79" i="121"/>
  <c r="B78" i="121"/>
  <c r="B79" i="141"/>
  <c r="B78" i="141"/>
  <c r="B75" i="121"/>
  <c r="B74" i="121"/>
  <c r="B75" i="127"/>
  <c r="B74" i="127"/>
  <c r="B71" i="149"/>
  <c r="B70" i="149"/>
  <c r="B67" i="149"/>
  <c r="B66" i="149"/>
  <c r="B83" i="127"/>
  <c r="B82" i="127"/>
  <c r="B67" i="128"/>
  <c r="B66" i="128"/>
  <c r="B87" i="121"/>
  <c r="B86" i="121"/>
  <c r="B87" i="51"/>
  <c r="B86" i="51"/>
  <c r="B87" i="134"/>
  <c r="B86" i="134"/>
  <c r="B79" i="150"/>
  <c r="B78" i="150"/>
  <c r="B79" i="135"/>
  <c r="B78" i="135"/>
  <c r="B75" i="150"/>
  <c r="B74" i="150"/>
  <c r="B75" i="134"/>
  <c r="B74" i="134"/>
  <c r="B63" i="128"/>
  <c r="B62" i="128"/>
  <c r="B59" i="149"/>
  <c r="B58" i="149"/>
  <c r="B59" i="128"/>
  <c r="B58" i="128"/>
  <c r="B87" i="150"/>
  <c r="B86" i="150"/>
  <c r="B87" i="128"/>
  <c r="B86" i="128"/>
  <c r="B83" i="134"/>
  <c r="B82" i="134"/>
  <c r="B79" i="149"/>
  <c r="B78" i="149"/>
  <c r="B75" i="149"/>
  <c r="B74" i="149"/>
  <c r="B75" i="128"/>
  <c r="B74" i="128"/>
  <c r="B71" i="135"/>
  <c r="B70" i="135"/>
  <c r="B63" i="142"/>
  <c r="B62" i="142"/>
  <c r="B75" i="51"/>
  <c r="B74" i="51"/>
  <c r="AB124" i="139"/>
  <c r="AB122" i="128"/>
  <c r="AC124" i="141"/>
  <c r="AC122" i="149"/>
  <c r="AC124" i="139"/>
  <c r="AB124" i="141"/>
  <c r="AB122" i="149"/>
  <c r="AB124" i="140"/>
  <c r="AB124" i="142"/>
  <c r="AC122" i="128"/>
  <c r="AC124" i="140"/>
  <c r="AC124" i="142"/>
  <c r="X12" i="145"/>
  <c r="AE11" i="145"/>
  <c r="X12" i="144"/>
  <c r="AE11" i="144"/>
  <c r="R35" i="145"/>
  <c r="AA35" i="145"/>
  <c r="AB34" i="145"/>
  <c r="AA34" i="145"/>
  <c r="R34" i="145"/>
  <c r="R37" i="145"/>
  <c r="AA37" i="145"/>
  <c r="AB37" i="145"/>
  <c r="R36" i="145"/>
  <c r="B87" i="145"/>
  <c r="B86" i="145"/>
  <c r="B59" i="145"/>
  <c r="B58" i="145"/>
  <c r="B63" i="145"/>
  <c r="B62" i="145"/>
  <c r="B82" i="145"/>
  <c r="B67" i="145"/>
  <c r="B66" i="145"/>
  <c r="B79" i="145"/>
  <c r="B78" i="145"/>
  <c r="B75" i="145"/>
  <c r="B74" i="145"/>
  <c r="B71" i="145"/>
  <c r="B70" i="145"/>
  <c r="AB122" i="146"/>
  <c r="AC122" i="146"/>
  <c r="AC123" i="145"/>
  <c r="AB123" i="145"/>
  <c r="AB124" i="143"/>
  <c r="AC124" i="143"/>
  <c r="AB127" i="137"/>
  <c r="AC126" i="138"/>
  <c r="AB126" i="138"/>
  <c r="AC127" i="137"/>
  <c r="AB127" i="143"/>
  <c r="AB127" i="142"/>
  <c r="AC127" i="143"/>
  <c r="AC127" i="142"/>
  <c r="R67" i="140"/>
  <c r="X67" i="140"/>
  <c r="AA67" i="140"/>
  <c r="AB123" i="139"/>
  <c r="AB123" i="140"/>
  <c r="AB122" i="142"/>
  <c r="AB122" i="140"/>
  <c r="AB123" i="141"/>
  <c r="AB123" i="143"/>
  <c r="AB122" i="141"/>
  <c r="AB123" i="142"/>
  <c r="AC123" i="141"/>
  <c r="AC122" i="143"/>
  <c r="AC122" i="140"/>
  <c r="AC123" i="143"/>
  <c r="AC123" i="140"/>
  <c r="AB122" i="143"/>
  <c r="AC122" i="142"/>
  <c r="AC122" i="141"/>
  <c r="AC123" i="142"/>
  <c r="AC123" i="139"/>
  <c r="R40" i="140"/>
  <c r="X40" i="140"/>
  <c r="AB121" i="141"/>
  <c r="AB121" i="143"/>
  <c r="AC121" i="143"/>
  <c r="AC121" i="141"/>
  <c r="AB121" i="148"/>
  <c r="AB121" i="149"/>
  <c r="AB121" i="139"/>
  <c r="AC121" i="149"/>
  <c r="AC121" i="148"/>
  <c r="AB120" i="141"/>
  <c r="AB120" i="143"/>
  <c r="AC120" i="143"/>
  <c r="AC120" i="141"/>
  <c r="AC121" i="139"/>
  <c r="AC121" i="140"/>
  <c r="AB121" i="140"/>
  <c r="AB120" i="139"/>
  <c r="AC120" i="139"/>
  <c r="AB122" i="129"/>
  <c r="AC122" i="129"/>
  <c r="AB120" i="148"/>
  <c r="AB120" i="149"/>
  <c r="AB121" i="147"/>
  <c r="AC120" i="148"/>
  <c r="AC120" i="149"/>
  <c r="AC121" i="147"/>
  <c r="AB121" i="146"/>
  <c r="AC121" i="146"/>
  <c r="AB120" i="140"/>
  <c r="AB121" i="142"/>
  <c r="AB119" i="141"/>
  <c r="AB119" i="143"/>
  <c r="AC121" i="142"/>
  <c r="AC120" i="140"/>
  <c r="AB119" i="139"/>
  <c r="AC119" i="143"/>
  <c r="AC119" i="141"/>
  <c r="AC119" i="139"/>
  <c r="AE11" i="136"/>
  <c r="X12" i="140"/>
  <c r="AD15" i="150"/>
  <c r="X12" i="134"/>
  <c r="X12" i="146"/>
  <c r="X12" i="136"/>
  <c r="X12" i="133"/>
  <c r="X12" i="129"/>
  <c r="AE11" i="140"/>
  <c r="AE11" i="146"/>
  <c r="AB119" i="149"/>
  <c r="AC119" i="149"/>
  <c r="AB119" i="148"/>
  <c r="AC119" i="148"/>
  <c r="AB120" i="146"/>
  <c r="AC120" i="146"/>
  <c r="AB119" i="140"/>
  <c r="AC119" i="140"/>
  <c r="AB122" i="135"/>
  <c r="AC122" i="135"/>
  <c r="AB122" i="134"/>
  <c r="AB122" i="133"/>
  <c r="AC122" i="134"/>
  <c r="AC122" i="133"/>
  <c r="AB121" i="136"/>
  <c r="AC121" i="136"/>
  <c r="AB70" i="140"/>
  <c r="AA70" i="140"/>
  <c r="R70" i="140"/>
  <c r="AB119" i="134"/>
  <c r="AB120" i="136"/>
  <c r="AB119" i="136"/>
  <c r="AB120" i="134"/>
  <c r="AB121" i="134"/>
  <c r="AC120" i="136"/>
  <c r="AC121" i="134"/>
  <c r="AB121" i="132"/>
  <c r="AB121" i="133"/>
  <c r="AC119" i="136"/>
  <c r="AC120" i="134"/>
  <c r="AC121" i="132"/>
  <c r="AC119" i="134"/>
  <c r="AC121" i="133"/>
  <c r="AC120" i="132"/>
  <c r="AB120" i="132"/>
  <c r="AB122" i="132"/>
  <c r="AC122" i="132"/>
  <c r="AB122" i="139"/>
  <c r="AC122" i="139"/>
  <c r="AB126" i="133"/>
  <c r="AB127" i="136"/>
  <c r="AC126" i="135"/>
  <c r="AC127" i="136"/>
  <c r="AB126" i="135"/>
  <c r="AB126" i="134"/>
  <c r="AC126" i="133"/>
  <c r="AC126" i="134"/>
  <c r="R78" i="140"/>
  <c r="R35" i="140"/>
  <c r="R48" i="140"/>
  <c r="X48" i="140"/>
  <c r="AB50" i="140"/>
  <c r="R81" i="140"/>
  <c r="R47" i="140"/>
  <c r="X47" i="140"/>
  <c r="R20" i="140"/>
  <c r="AC126" i="136"/>
  <c r="AB126" i="137"/>
  <c r="AC126" i="137"/>
  <c r="AB126" i="136"/>
  <c r="R37" i="140"/>
  <c r="AA17" i="140"/>
  <c r="AB37" i="140"/>
  <c r="AB30" i="140"/>
  <c r="R17" i="140"/>
  <c r="AA37" i="140"/>
  <c r="AA30" i="140"/>
  <c r="AB17" i="140"/>
  <c r="R51" i="140"/>
  <c r="R34" i="140"/>
  <c r="AB34" i="140"/>
  <c r="AA34" i="140"/>
  <c r="AB82" i="140"/>
  <c r="R63" i="140"/>
  <c r="AB81" i="140"/>
  <c r="AB33" i="140"/>
  <c r="AA47" i="140"/>
  <c r="AA69" i="140"/>
  <c r="AA31" i="140"/>
  <c r="R60" i="140"/>
  <c r="AA63" i="140"/>
  <c r="AB29" i="140"/>
  <c r="AA19" i="140"/>
  <c r="R31" i="140"/>
  <c r="X31" i="140"/>
  <c r="R56" i="140"/>
  <c r="X56" i="140"/>
  <c r="AA78" i="140"/>
  <c r="R50" i="140"/>
  <c r="AA75" i="140"/>
  <c r="R39" i="140"/>
  <c r="X39" i="140"/>
  <c r="AA33" i="140"/>
  <c r="V9" i="140"/>
  <c r="AB88" i="140"/>
  <c r="R69" i="140"/>
  <c r="X69" i="140"/>
  <c r="R54" i="140"/>
  <c r="X54" i="140"/>
  <c r="R45" i="140"/>
  <c r="X45" i="140"/>
  <c r="AA51" i="140"/>
  <c r="AA45" i="140"/>
  <c r="R43" i="140"/>
  <c r="X43" i="140"/>
  <c r="R21" i="140"/>
  <c r="AB89" i="140"/>
  <c r="AA43" i="140"/>
  <c r="AA89" i="140"/>
  <c r="AA41" i="140"/>
  <c r="AB41" i="140"/>
  <c r="R58" i="140"/>
  <c r="AA79" i="140"/>
  <c r="R65" i="140"/>
  <c r="AB45" i="140"/>
  <c r="AA46" i="140"/>
  <c r="AA23" i="140"/>
  <c r="AA21" i="140"/>
  <c r="AA66" i="140"/>
  <c r="R66" i="140"/>
  <c r="X66" i="140"/>
  <c r="R88" i="140"/>
  <c r="AA83" i="140"/>
  <c r="AA86" i="140"/>
  <c r="R55" i="140"/>
  <c r="X55" i="140"/>
  <c r="AA55" i="140"/>
  <c r="AA62" i="140"/>
  <c r="AA39" i="140"/>
  <c r="AB66" i="140"/>
  <c r="AA88" i="140"/>
  <c r="R83" i="140"/>
  <c r="AB86" i="140"/>
  <c r="R27" i="140"/>
  <c r="R28" i="140"/>
  <c r="R62" i="140"/>
  <c r="R46" i="140"/>
  <c r="X46" i="140"/>
  <c r="AA25" i="140"/>
  <c r="AB49" i="140"/>
  <c r="AA73" i="140"/>
  <c r="AA22" i="140"/>
  <c r="AB22" i="140"/>
  <c r="R44" i="140"/>
  <c r="X44" i="140"/>
  <c r="R72" i="140"/>
  <c r="AA15" i="140"/>
  <c r="R15" i="140"/>
  <c r="R73" i="140"/>
  <c r="AB57" i="140"/>
  <c r="R82" i="140"/>
  <c r="AA82" i="140"/>
  <c r="AA29" i="140"/>
  <c r="AB25" i="140"/>
  <c r="R68" i="140"/>
  <c r="X68" i="140"/>
  <c r="AA81" i="140"/>
  <c r="R80" i="140"/>
  <c r="R22" i="140"/>
  <c r="R33" i="140"/>
  <c r="X33" i="140"/>
  <c r="AA49" i="140"/>
  <c r="AB69" i="140"/>
  <c r="AB73" i="140"/>
  <c r="AA54" i="140"/>
  <c r="E129" i="140"/>
  <c r="R71" i="140"/>
  <c r="R29" i="140"/>
  <c r="AA50" i="140"/>
  <c r="AA74" i="140"/>
  <c r="R84" i="140"/>
  <c r="AB54" i="140"/>
  <c r="R79" i="140"/>
  <c r="R26" i="140"/>
  <c r="AA61" i="140"/>
  <c r="R64" i="140"/>
  <c r="AB38" i="140"/>
  <c r="R76" i="140"/>
  <c r="R87" i="140"/>
  <c r="R61" i="140"/>
  <c r="AB61" i="140"/>
  <c r="AB26" i="140"/>
  <c r="AA77" i="140"/>
  <c r="R74" i="140"/>
  <c r="AA59" i="140"/>
  <c r="AA14" i="140"/>
  <c r="R14" i="140"/>
  <c r="R57" i="140"/>
  <c r="X57" i="140"/>
  <c r="AB117" i="128"/>
  <c r="AB117" i="149"/>
  <c r="AB120" i="128"/>
  <c r="AB118" i="136"/>
  <c r="R25" i="140"/>
  <c r="R77" i="140"/>
  <c r="AB74" i="140"/>
  <c r="R59" i="140"/>
  <c r="AB14" i="140"/>
  <c r="AA57" i="140"/>
  <c r="R36" i="140"/>
  <c r="AB77" i="140"/>
  <c r="AB116" i="139"/>
  <c r="R16" i="140"/>
  <c r="AB117" i="139"/>
  <c r="R42" i="140"/>
  <c r="X42" i="140"/>
  <c r="AA38" i="140"/>
  <c r="AB116" i="149"/>
  <c r="AB87" i="140"/>
  <c r="R18" i="140"/>
  <c r="AB85" i="140"/>
  <c r="R32" i="140"/>
  <c r="X32" i="140"/>
  <c r="R53" i="140"/>
  <c r="AA42" i="140"/>
  <c r="AA65" i="140"/>
  <c r="AB118" i="141"/>
  <c r="R38" i="140"/>
  <c r="X38" i="140"/>
  <c r="AB42" i="140"/>
  <c r="AB65" i="140"/>
  <c r="AA87" i="140"/>
  <c r="AB18" i="140"/>
  <c r="AA85" i="140"/>
  <c r="AB53" i="140"/>
  <c r="AB117" i="134"/>
  <c r="AB118" i="148"/>
  <c r="AB119" i="128"/>
  <c r="AB119" i="142"/>
  <c r="AB116" i="146"/>
  <c r="AB118" i="135"/>
  <c r="AB117" i="133"/>
  <c r="AB118" i="140"/>
  <c r="AB126" i="128"/>
  <c r="AB116" i="135"/>
  <c r="E129" i="132"/>
  <c r="AC116" i="146"/>
  <c r="AB118" i="128"/>
  <c r="AB117" i="132"/>
  <c r="AB126" i="142"/>
  <c r="AC119" i="135"/>
  <c r="AC116" i="133"/>
  <c r="AB126" i="143"/>
  <c r="AB119" i="146"/>
  <c r="AB118" i="147"/>
  <c r="AB117" i="129"/>
  <c r="AB118" i="142"/>
  <c r="AB116" i="148"/>
  <c r="AB117" i="147"/>
  <c r="AB120" i="133"/>
  <c r="AB118" i="146"/>
  <c r="AC117" i="128"/>
  <c r="AB119" i="147"/>
  <c r="E129" i="128"/>
  <c r="AB117" i="143"/>
  <c r="AB118" i="133"/>
  <c r="AB117" i="146"/>
  <c r="AB116" i="129"/>
  <c r="AB117" i="141"/>
  <c r="AB117" i="135"/>
  <c r="AB120" i="142"/>
  <c r="AB119" i="133"/>
  <c r="AB116" i="140"/>
  <c r="AB118" i="149"/>
  <c r="AC117" i="132"/>
  <c r="E129" i="149"/>
  <c r="AB118" i="143"/>
  <c r="AB119" i="132"/>
  <c r="AB117" i="136"/>
  <c r="AC126" i="143"/>
  <c r="AB118" i="132"/>
  <c r="AB116" i="136"/>
  <c r="AC121" i="135"/>
  <c r="AB127" i="128"/>
  <c r="AB120" i="135"/>
  <c r="AB116" i="141"/>
  <c r="AB116" i="128"/>
  <c r="AB117" i="142"/>
  <c r="AB126" i="129"/>
  <c r="AE127" i="134"/>
  <c r="AC117" i="129"/>
  <c r="AE127" i="148"/>
  <c r="AE127" i="141"/>
  <c r="AC116" i="132"/>
  <c r="AE126" i="147"/>
  <c r="AE127" i="147"/>
  <c r="R95" i="141"/>
  <c r="AA95" i="141"/>
  <c r="AA112" i="141"/>
  <c r="R112" i="141"/>
  <c r="AA99" i="141"/>
  <c r="R99" i="141"/>
  <c r="AA96" i="141"/>
  <c r="R96" i="141"/>
  <c r="R108" i="141"/>
  <c r="AA98" i="141"/>
  <c r="R98" i="141"/>
  <c r="R108" i="134"/>
  <c r="AA101" i="134"/>
  <c r="R101" i="134"/>
  <c r="AB101" i="134"/>
  <c r="AA106" i="134"/>
  <c r="R106" i="134"/>
  <c r="R97" i="134"/>
  <c r="AB97" i="134"/>
  <c r="AA97" i="134"/>
  <c r="R90" i="134"/>
  <c r="AA90" i="134"/>
  <c r="AB109" i="134"/>
  <c r="AA109" i="134"/>
  <c r="R109" i="134"/>
  <c r="AB105" i="134"/>
  <c r="AA105" i="134"/>
  <c r="R105" i="134"/>
  <c r="AA98" i="139"/>
  <c r="R98" i="139"/>
  <c r="AB93" i="139"/>
  <c r="AA93" i="139"/>
  <c r="R93" i="139"/>
  <c r="R91" i="139"/>
  <c r="AA91" i="139"/>
  <c r="R100" i="139"/>
  <c r="R96" i="139"/>
  <c r="AA96" i="139"/>
  <c r="R108" i="139"/>
  <c r="AA95" i="140"/>
  <c r="R95" i="140"/>
  <c r="AB114" i="140"/>
  <c r="R114" i="140"/>
  <c r="R108" i="140"/>
  <c r="R112" i="140"/>
  <c r="AA112" i="140"/>
  <c r="AA91" i="140"/>
  <c r="R91" i="140"/>
  <c r="R100" i="140"/>
  <c r="AC117" i="140"/>
  <c r="AB117" i="140"/>
  <c r="AC118" i="134"/>
  <c r="AC118" i="139"/>
  <c r="AB118" i="139"/>
  <c r="AC117" i="148"/>
  <c r="AB117" i="148"/>
  <c r="E129" i="139"/>
  <c r="E129" i="147"/>
  <c r="E130" i="141" a="1"/>
  <c r="E130" i="141"/>
  <c r="E129" i="148"/>
  <c r="E129" i="146"/>
  <c r="E129" i="136"/>
  <c r="AC118" i="143"/>
  <c r="AC118" i="142"/>
  <c r="AB116" i="133"/>
  <c r="AC117" i="146"/>
  <c r="AB116" i="132"/>
  <c r="AE126" i="140"/>
  <c r="AE125" i="147"/>
  <c r="R92" i="141"/>
  <c r="AA115" i="141"/>
  <c r="R115" i="141"/>
  <c r="W115" i="141"/>
  <c r="U115" i="141"/>
  <c r="AC115" i="141"/>
  <c r="AB115" i="141"/>
  <c r="Y115" i="141"/>
  <c r="AA105" i="141"/>
  <c r="R105" i="141"/>
  <c r="AB105" i="141"/>
  <c r="AA101" i="141"/>
  <c r="R101" i="141"/>
  <c r="AB101" i="141"/>
  <c r="AA113" i="141"/>
  <c r="R113" i="141"/>
  <c r="AB113" i="141"/>
  <c r="AA102" i="141"/>
  <c r="R102" i="141"/>
  <c r="R114" i="134"/>
  <c r="AB114" i="134"/>
  <c r="R104" i="134"/>
  <c r="AA104" i="134"/>
  <c r="R111" i="134"/>
  <c r="AA111" i="134"/>
  <c r="AA99" i="134"/>
  <c r="R99" i="134"/>
  <c r="R93" i="134"/>
  <c r="AB93" i="134"/>
  <c r="AA93" i="134"/>
  <c r="AA112" i="134"/>
  <c r="R112" i="134"/>
  <c r="AA110" i="134"/>
  <c r="R110" i="134"/>
  <c r="AB109" i="139"/>
  <c r="AA109" i="139"/>
  <c r="R109" i="139"/>
  <c r="R95" i="139"/>
  <c r="AA95" i="139"/>
  <c r="R92" i="139"/>
  <c r="R103" i="139"/>
  <c r="AA103" i="139"/>
  <c r="AB101" i="139"/>
  <c r="R101" i="139"/>
  <c r="AA101" i="139"/>
  <c r="AA111" i="139"/>
  <c r="R111" i="139"/>
  <c r="AC116" i="134"/>
  <c r="AC119" i="142"/>
  <c r="AC116" i="148"/>
  <c r="AC119" i="146"/>
  <c r="R90" i="140"/>
  <c r="AA90" i="140"/>
  <c r="E130" i="140" a="1"/>
  <c r="E130" i="140"/>
  <c r="AB101" i="140"/>
  <c r="AA101" i="140"/>
  <c r="R101" i="140"/>
  <c r="AA111" i="140"/>
  <c r="R111" i="140"/>
  <c r="AB115" i="140"/>
  <c r="U115" i="140"/>
  <c r="AC115" i="140"/>
  <c r="AA115" i="140"/>
  <c r="R115" i="140"/>
  <c r="Y115" i="140"/>
  <c r="W115" i="140"/>
  <c r="R92" i="140"/>
  <c r="AA103" i="140"/>
  <c r="R103" i="140"/>
  <c r="AB120" i="147"/>
  <c r="AC116" i="147"/>
  <c r="AA115" i="146"/>
  <c r="R115" i="146"/>
  <c r="Y115" i="146"/>
  <c r="W115" i="146"/>
  <c r="U115" i="146"/>
  <c r="AC115" i="146"/>
  <c r="AB115" i="146"/>
  <c r="AA106" i="146"/>
  <c r="R106" i="146"/>
  <c r="R108" i="146"/>
  <c r="AA99" i="146"/>
  <c r="R99" i="146"/>
  <c r="R93" i="146"/>
  <c r="AA93" i="146"/>
  <c r="AB93" i="146"/>
  <c r="AA112" i="146"/>
  <c r="R112" i="146"/>
  <c r="AA110" i="146"/>
  <c r="R110" i="146"/>
  <c r="R102" i="133"/>
  <c r="AA102" i="133"/>
  <c r="AB114" i="133"/>
  <c r="R114" i="133"/>
  <c r="R104" i="133"/>
  <c r="AA104" i="133"/>
  <c r="AA94" i="133"/>
  <c r="R94" i="133"/>
  <c r="AA91" i="133"/>
  <c r="R91" i="133"/>
  <c r="R100" i="133"/>
  <c r="AA107" i="143"/>
  <c r="R107" i="143"/>
  <c r="R96" i="143"/>
  <c r="AA96" i="143"/>
  <c r="AB101" i="143"/>
  <c r="AA101" i="143"/>
  <c r="R101" i="143"/>
  <c r="AA93" i="143"/>
  <c r="R93" i="143"/>
  <c r="AB93" i="143"/>
  <c r="AB105" i="143"/>
  <c r="AA105" i="143"/>
  <c r="R105" i="143"/>
  <c r="AA97" i="143"/>
  <c r="R97" i="143"/>
  <c r="AB97" i="143"/>
  <c r="AA106" i="143"/>
  <c r="R106" i="143"/>
  <c r="AE127" i="135"/>
  <c r="AB118" i="129"/>
  <c r="R92" i="136"/>
  <c r="R95" i="136"/>
  <c r="AA95" i="136"/>
  <c r="AA106" i="136"/>
  <c r="R106" i="136"/>
  <c r="AA101" i="136"/>
  <c r="R101" i="136"/>
  <c r="AB101" i="136"/>
  <c r="R111" i="136"/>
  <c r="AA111" i="136"/>
  <c r="AB93" i="136"/>
  <c r="AA93" i="136"/>
  <c r="R93" i="136"/>
  <c r="AA112" i="136"/>
  <c r="R112" i="136"/>
  <c r="AE124" i="134"/>
  <c r="E129" i="135"/>
  <c r="E129" i="142"/>
  <c r="E129" i="143"/>
  <c r="E129" i="133"/>
  <c r="E129" i="134"/>
  <c r="E129" i="141"/>
  <c r="E129" i="129"/>
  <c r="AB119" i="135"/>
  <c r="AC117" i="143"/>
  <c r="AC117" i="134"/>
  <c r="AC117" i="142"/>
  <c r="B6" i="90"/>
  <c r="E4" i="90"/>
  <c r="F4" i="90"/>
  <c r="G4" i="90"/>
  <c r="H4" i="90"/>
  <c r="I4" i="90"/>
  <c r="J4" i="90"/>
  <c r="K4" i="90"/>
  <c r="L4" i="90"/>
  <c r="M4" i="90"/>
  <c r="N4" i="90"/>
  <c r="O4" i="90"/>
  <c r="P4" i="90"/>
  <c r="Q4" i="90"/>
  <c r="R4" i="90"/>
  <c r="S4" i="90"/>
  <c r="T4" i="90"/>
  <c r="U4" i="90"/>
  <c r="V4" i="90"/>
  <c r="W4" i="90"/>
  <c r="X4" i="90"/>
  <c r="Y4" i="90"/>
  <c r="Z4" i="90"/>
  <c r="AA4" i="90"/>
  <c r="AB4" i="90"/>
  <c r="AC4" i="90"/>
  <c r="AD4" i="90"/>
  <c r="AE4" i="90"/>
  <c r="AF4" i="90"/>
  <c r="AG4" i="90"/>
  <c r="R8" i="148"/>
  <c r="R14" i="148"/>
  <c r="R15" i="148"/>
  <c r="R16" i="148"/>
  <c r="R17" i="148"/>
  <c r="R18" i="148"/>
  <c r="R19" i="148"/>
  <c r="R20" i="148"/>
  <c r="R21" i="148"/>
  <c r="R22" i="148"/>
  <c r="R23" i="148"/>
  <c r="R24" i="148"/>
  <c r="R25" i="148"/>
  <c r="R26" i="148"/>
  <c r="R27" i="148"/>
  <c r="R28" i="148"/>
  <c r="R29" i="148"/>
  <c r="R30" i="148"/>
  <c r="R31" i="148"/>
  <c r="R32" i="148"/>
  <c r="R33" i="148"/>
  <c r="R34" i="148"/>
  <c r="R35" i="148"/>
  <c r="R36" i="148"/>
  <c r="R37" i="148"/>
  <c r="R38" i="148"/>
  <c r="R39" i="148"/>
  <c r="R40" i="148"/>
  <c r="R41" i="148"/>
  <c r="R42" i="148"/>
  <c r="R43" i="148"/>
  <c r="R44" i="148"/>
  <c r="R45" i="148"/>
  <c r="R46" i="148"/>
  <c r="R47" i="148"/>
  <c r="R48" i="148"/>
  <c r="R49" i="148"/>
  <c r="R50" i="148"/>
  <c r="R51" i="148"/>
  <c r="R52" i="148"/>
  <c r="R53" i="148"/>
  <c r="R54" i="148"/>
  <c r="R55" i="148"/>
  <c r="R56" i="148"/>
  <c r="R57" i="148"/>
  <c r="E58" i="148"/>
  <c r="R58" i="148"/>
  <c r="E59" i="148"/>
  <c r="R59" i="148"/>
  <c r="E60" i="148"/>
  <c r="R60" i="148"/>
  <c r="E61" i="148"/>
  <c r="R61" i="148"/>
  <c r="E62" i="148"/>
  <c r="R62" i="148"/>
  <c r="E63" i="148"/>
  <c r="R63" i="148"/>
  <c r="E64" i="148"/>
  <c r="R64" i="148"/>
  <c r="E65" i="148"/>
  <c r="R65" i="148"/>
  <c r="E66" i="148"/>
  <c r="R66" i="148"/>
  <c r="E67" i="148"/>
  <c r="R67" i="148"/>
  <c r="E68" i="148"/>
  <c r="R68" i="148"/>
  <c r="E69" i="148"/>
  <c r="R69" i="148"/>
  <c r="E70" i="148"/>
  <c r="R70" i="148"/>
  <c r="E71" i="148"/>
  <c r="R71" i="148"/>
  <c r="E72" i="148"/>
  <c r="R72" i="148"/>
  <c r="E73" i="148"/>
  <c r="R73" i="148"/>
  <c r="E74" i="148"/>
  <c r="R74" i="148"/>
  <c r="E75" i="148"/>
  <c r="R75" i="148"/>
  <c r="E76" i="148"/>
  <c r="R76" i="148"/>
  <c r="E77" i="148"/>
  <c r="R77" i="148"/>
  <c r="E78" i="148"/>
  <c r="R78" i="148"/>
  <c r="E79" i="148"/>
  <c r="R79" i="148"/>
  <c r="E80" i="148"/>
  <c r="R80" i="148"/>
  <c r="E81" i="148"/>
  <c r="R81" i="148"/>
  <c r="E82" i="148"/>
  <c r="R82" i="148"/>
  <c r="E83" i="148"/>
  <c r="R83" i="148"/>
  <c r="E84" i="148"/>
  <c r="R84" i="148"/>
  <c r="E85" i="148"/>
  <c r="R85" i="148"/>
  <c r="E86" i="148"/>
  <c r="R86" i="148"/>
  <c r="E87" i="148"/>
  <c r="R87" i="148"/>
  <c r="E88" i="148"/>
  <c r="R88" i="148"/>
  <c r="E89" i="148"/>
  <c r="R89" i="148"/>
  <c r="R90" i="148"/>
  <c r="R91" i="148"/>
  <c r="R92" i="148"/>
  <c r="R93" i="148"/>
  <c r="R94" i="148"/>
  <c r="R95" i="148"/>
  <c r="R96" i="148"/>
  <c r="R97" i="148"/>
  <c r="R98" i="148"/>
  <c r="R99" i="148"/>
  <c r="R100" i="148"/>
  <c r="R101" i="148"/>
  <c r="R102" i="148"/>
  <c r="R103" i="148"/>
  <c r="R104" i="148"/>
  <c r="R105" i="148"/>
  <c r="R106" i="148"/>
  <c r="R107" i="148"/>
  <c r="R108" i="148"/>
  <c r="R109" i="148"/>
  <c r="R110" i="148"/>
  <c r="R111" i="148"/>
  <c r="R112" i="148"/>
  <c r="R113" i="148"/>
  <c r="R114" i="148"/>
  <c r="R115" i="148"/>
  <c r="AB14" i="148"/>
  <c r="AB15" i="148"/>
  <c r="AB16" i="148"/>
  <c r="AB17" i="148"/>
  <c r="AB18" i="148"/>
  <c r="AB19" i="148"/>
  <c r="AB20" i="148"/>
  <c r="AB21" i="148"/>
  <c r="AB22" i="148"/>
  <c r="AB23" i="148"/>
  <c r="AB24" i="148"/>
  <c r="AB25" i="148"/>
  <c r="AB26" i="148"/>
  <c r="AB27" i="148"/>
  <c r="AB28" i="148"/>
  <c r="AB29" i="148"/>
  <c r="AB30" i="148"/>
  <c r="AB31" i="148"/>
  <c r="AB32" i="148"/>
  <c r="AB33" i="148"/>
  <c r="AB34" i="148"/>
  <c r="AB35" i="148"/>
  <c r="AB36" i="148"/>
  <c r="AB37" i="148"/>
  <c r="AB38" i="148"/>
  <c r="AB39" i="148"/>
  <c r="AB40" i="148"/>
  <c r="AB41" i="148"/>
  <c r="AB42" i="148"/>
  <c r="AB43" i="148"/>
  <c r="AB44" i="148"/>
  <c r="AB45" i="148"/>
  <c r="AB46" i="148"/>
  <c r="AB47" i="148"/>
  <c r="AB48" i="148"/>
  <c r="AB49" i="148"/>
  <c r="AB50" i="148"/>
  <c r="AB51" i="148"/>
  <c r="AB52" i="148"/>
  <c r="AB53" i="148"/>
  <c r="AB54" i="148"/>
  <c r="AB55" i="148"/>
  <c r="AB56" i="148"/>
  <c r="AB57" i="148"/>
  <c r="AB58" i="148"/>
  <c r="AB59" i="148"/>
  <c r="AB60" i="148"/>
  <c r="AB61" i="148"/>
  <c r="AB62" i="148"/>
  <c r="AB63" i="148"/>
  <c r="AB64" i="148"/>
  <c r="AB65" i="148"/>
  <c r="AB66" i="148"/>
  <c r="AB67" i="148"/>
  <c r="AB68" i="148"/>
  <c r="AB69" i="148"/>
  <c r="AB70" i="148"/>
  <c r="AB71" i="148"/>
  <c r="AB72" i="148"/>
  <c r="AB73" i="148"/>
  <c r="AB74" i="148"/>
  <c r="AB75" i="148"/>
  <c r="AB76" i="148"/>
  <c r="AB77" i="148"/>
  <c r="AB78" i="148"/>
  <c r="AB79" i="148"/>
  <c r="AB80" i="148"/>
  <c r="AB81" i="148"/>
  <c r="AB82" i="148"/>
  <c r="AB83" i="148"/>
  <c r="AB84" i="148"/>
  <c r="AB85" i="148"/>
  <c r="AB86" i="148"/>
  <c r="AB87" i="148"/>
  <c r="AB88" i="148"/>
  <c r="AB89" i="148"/>
  <c r="AB90" i="148"/>
  <c r="AB91" i="148"/>
  <c r="AB92" i="148"/>
  <c r="AB93" i="148"/>
  <c r="AB94" i="148"/>
  <c r="AB95" i="148"/>
  <c r="AB96" i="148"/>
  <c r="AB97" i="148"/>
  <c r="AB98" i="148"/>
  <c r="AB99" i="148"/>
  <c r="AB100" i="148"/>
  <c r="AB101" i="148"/>
  <c r="AB102" i="148"/>
  <c r="AB103" i="148"/>
  <c r="AB104" i="148"/>
  <c r="AB105" i="148"/>
  <c r="AB106" i="148"/>
  <c r="AB107" i="148"/>
  <c r="AB108" i="148"/>
  <c r="AB109" i="148"/>
  <c r="AB110" i="148"/>
  <c r="AB111" i="148"/>
  <c r="AB112" i="148"/>
  <c r="AB113" i="148"/>
  <c r="AB114" i="148"/>
  <c r="AB115" i="148"/>
  <c r="AG26" i="90"/>
  <c r="AE124" i="148"/>
  <c r="AC118" i="133"/>
  <c r="AC118" i="149"/>
  <c r="AB109" i="141"/>
  <c r="R109" i="141"/>
  <c r="AA109" i="141"/>
  <c r="R100" i="141"/>
  <c r="AA94" i="141"/>
  <c r="R94" i="141"/>
  <c r="R103" i="141"/>
  <c r="AA103" i="141"/>
  <c r="AA104" i="141"/>
  <c r="R104" i="141"/>
  <c r="AA90" i="141"/>
  <c r="R90" i="141"/>
  <c r="R114" i="141"/>
  <c r="AB114" i="141"/>
  <c r="AA115" i="134"/>
  <c r="R115" i="134"/>
  <c r="Y115" i="134"/>
  <c r="W115" i="134"/>
  <c r="U115" i="134"/>
  <c r="AC115" i="134"/>
  <c r="AB115" i="134"/>
  <c r="AA107" i="134"/>
  <c r="R107" i="134"/>
  <c r="AA91" i="134"/>
  <c r="R91" i="134"/>
  <c r="R100" i="134"/>
  <c r="R98" i="134"/>
  <c r="AA98" i="134"/>
  <c r="R94" i="134"/>
  <c r="AA94" i="134"/>
  <c r="R105" i="139"/>
  <c r="AA105" i="139"/>
  <c r="AB105" i="139"/>
  <c r="R112" i="139"/>
  <c r="AA112" i="139"/>
  <c r="R102" i="139"/>
  <c r="AA102" i="139"/>
  <c r="AB97" i="139"/>
  <c r="AA97" i="139"/>
  <c r="R97" i="139"/>
  <c r="R106" i="139"/>
  <c r="AA106" i="139"/>
  <c r="AA104" i="139"/>
  <c r="R104" i="139"/>
  <c r="AB114" i="139"/>
  <c r="R114" i="139"/>
  <c r="AC126" i="129"/>
  <c r="AC117" i="139"/>
  <c r="AE125" i="133"/>
  <c r="AE126" i="132"/>
  <c r="AA94" i="140"/>
  <c r="R94" i="140"/>
  <c r="R98" i="140"/>
  <c r="AA98" i="140"/>
  <c r="R104" i="140"/>
  <c r="AA104" i="140"/>
  <c r="AA96" i="140"/>
  <c r="R96" i="140"/>
  <c r="AB105" i="140"/>
  <c r="R105" i="140"/>
  <c r="AA105" i="140"/>
  <c r="AA97" i="140"/>
  <c r="AB97" i="140"/>
  <c r="R97" i="140"/>
  <c r="AA106" i="140"/>
  <c r="R106" i="140"/>
  <c r="AE124" i="149"/>
  <c r="AB118" i="134"/>
  <c r="AB116" i="142"/>
  <c r="AE127" i="139"/>
  <c r="AC117" i="135"/>
  <c r="AE126" i="139"/>
  <c r="AC119" i="132"/>
  <c r="AC119" i="128"/>
  <c r="AE125" i="136"/>
  <c r="AC117" i="136"/>
  <c r="AA91" i="141"/>
  <c r="R91" i="141"/>
  <c r="AA106" i="141"/>
  <c r="R106" i="141"/>
  <c r="AB97" i="141"/>
  <c r="AA97" i="141"/>
  <c r="R97" i="141"/>
  <c r="R111" i="141"/>
  <c r="AA111" i="141"/>
  <c r="AA107" i="141"/>
  <c r="R107" i="141"/>
  <c r="AB93" i="141"/>
  <c r="AA93" i="141"/>
  <c r="R93" i="141"/>
  <c r="AA110" i="141"/>
  <c r="R110" i="141"/>
  <c r="AA96" i="134"/>
  <c r="R96" i="134"/>
  <c r="AA113" i="134"/>
  <c r="R113" i="134"/>
  <c r="AB113" i="134"/>
  <c r="R92" i="134"/>
  <c r="AA103" i="134"/>
  <c r="R103" i="134"/>
  <c r="AA102" i="134"/>
  <c r="R102" i="134"/>
  <c r="AA95" i="134"/>
  <c r="R95" i="134"/>
  <c r="AA94" i="139"/>
  <c r="R94" i="139"/>
  <c r="AA90" i="139"/>
  <c r="R90" i="139"/>
  <c r="R110" i="139"/>
  <c r="AA110" i="139"/>
  <c r="R99" i="139"/>
  <c r="AA99" i="139"/>
  <c r="AB113" i="139"/>
  <c r="R113" i="139"/>
  <c r="AA113" i="139"/>
  <c r="R107" i="139"/>
  <c r="AA107" i="139"/>
  <c r="W115" i="139"/>
  <c r="AB115" i="139"/>
  <c r="U115" i="139"/>
  <c r="AC115" i="139"/>
  <c r="Y115" i="139"/>
  <c r="R115" i="139"/>
  <c r="AA115" i="139"/>
  <c r="AC118" i="135"/>
  <c r="AB116" i="134"/>
  <c r="AC116" i="129"/>
  <c r="AC118" i="141"/>
  <c r="AC118" i="132"/>
  <c r="AA93" i="140"/>
  <c r="R93" i="140"/>
  <c r="AB93" i="140"/>
  <c r="AA109" i="140"/>
  <c r="R109" i="140"/>
  <c r="AB109" i="140"/>
  <c r="AA107" i="140"/>
  <c r="R107" i="140"/>
  <c r="AB116" i="147"/>
  <c r="AA113" i="146"/>
  <c r="R113" i="146"/>
  <c r="AB113" i="146"/>
  <c r="AA96" i="146"/>
  <c r="R96" i="146"/>
  <c r="R92" i="146"/>
  <c r="AA103" i="146"/>
  <c r="R103" i="146"/>
  <c r="AA102" i="146"/>
  <c r="R102" i="146"/>
  <c r="AA95" i="146"/>
  <c r="R95" i="146"/>
  <c r="AA93" i="133"/>
  <c r="R93" i="133"/>
  <c r="AB93" i="133"/>
  <c r="R112" i="133"/>
  <c r="AA112" i="133"/>
  <c r="R98" i="133"/>
  <c r="AA98" i="133"/>
  <c r="R108" i="133"/>
  <c r="AB105" i="133"/>
  <c r="R105" i="133"/>
  <c r="AA105" i="133"/>
  <c r="AA97" i="133"/>
  <c r="R97" i="133"/>
  <c r="AB97" i="133"/>
  <c r="AA106" i="133"/>
  <c r="R106" i="133"/>
  <c r="R104" i="143"/>
  <c r="AA104" i="143"/>
  <c r="AA102" i="143"/>
  <c r="R102" i="143"/>
  <c r="AB115" i="143"/>
  <c r="U115" i="143"/>
  <c r="AC115" i="143"/>
  <c r="AA115" i="143"/>
  <c r="R115" i="143"/>
  <c r="W115" i="143"/>
  <c r="Y115" i="143"/>
  <c r="AA94" i="143"/>
  <c r="R94" i="143"/>
  <c r="R91" i="143"/>
  <c r="AA91" i="143"/>
  <c r="R100" i="143"/>
  <c r="AC117" i="141"/>
  <c r="AC120" i="142"/>
  <c r="AC117" i="147"/>
  <c r="AA107" i="146"/>
  <c r="R107" i="146"/>
  <c r="R111" i="146"/>
  <c r="AA111" i="146"/>
  <c r="AA91" i="146"/>
  <c r="R91" i="146"/>
  <c r="R100" i="146"/>
  <c r="R98" i="146"/>
  <c r="AA98" i="146"/>
  <c r="R94" i="146"/>
  <c r="AA94" i="146"/>
  <c r="AA109" i="133"/>
  <c r="R109" i="133"/>
  <c r="AB109" i="133"/>
  <c r="R90" i="133"/>
  <c r="AA90" i="133"/>
  <c r="AA107" i="133"/>
  <c r="R107" i="133"/>
  <c r="AA95" i="133"/>
  <c r="R95" i="133"/>
  <c r="R92" i="133"/>
  <c r="AA103" i="133"/>
  <c r="R103" i="133"/>
  <c r="AA111" i="143"/>
  <c r="R111" i="143"/>
  <c r="AA98" i="143"/>
  <c r="R98" i="143"/>
  <c r="R112" i="143"/>
  <c r="AA112" i="143"/>
  <c r="AB114" i="143"/>
  <c r="R114" i="143"/>
  <c r="AA110" i="143"/>
  <c r="R110" i="143"/>
  <c r="R99" i="143"/>
  <c r="AA99" i="143"/>
  <c r="AB113" i="143"/>
  <c r="AA113" i="143"/>
  <c r="R113" i="143"/>
  <c r="AC118" i="129"/>
  <c r="AE126" i="148"/>
  <c r="AE125" i="132"/>
  <c r="AC127" i="128"/>
  <c r="AC126" i="128"/>
  <c r="AC117" i="149"/>
  <c r="AE125" i="134"/>
  <c r="AC118" i="148"/>
  <c r="AC116" i="139"/>
  <c r="AE126" i="141"/>
  <c r="AA94" i="136"/>
  <c r="R94" i="136"/>
  <c r="AB97" i="136"/>
  <c r="AA97" i="136"/>
  <c r="R97" i="136"/>
  <c r="R103" i="136"/>
  <c r="AA103" i="136"/>
  <c r="AA104" i="136"/>
  <c r="R104" i="136"/>
  <c r="R114" i="136"/>
  <c r="AB114" i="136"/>
  <c r="AA98" i="136"/>
  <c r="R98" i="136"/>
  <c r="AC116" i="128"/>
  <c r="AC118" i="136"/>
  <c r="AA107" i="129"/>
  <c r="R107" i="129"/>
  <c r="AB115" i="129"/>
  <c r="U115" i="129"/>
  <c r="AC115" i="129"/>
  <c r="AA115" i="129"/>
  <c r="R115" i="129"/>
  <c r="W115" i="129"/>
  <c r="Y115" i="129"/>
  <c r="AA111" i="129"/>
  <c r="R111" i="129"/>
  <c r="AB114" i="129"/>
  <c r="R114" i="129"/>
  <c r="AA110" i="129"/>
  <c r="R110" i="129"/>
  <c r="AA99" i="129"/>
  <c r="R99" i="129"/>
  <c r="AB113" i="129"/>
  <c r="AA113" i="129"/>
  <c r="R113" i="129"/>
  <c r="AA93" i="148"/>
  <c r="AA102" i="148"/>
  <c r="AA103" i="148"/>
  <c r="AA101" i="148"/>
  <c r="AA111" i="148"/>
  <c r="R104" i="149"/>
  <c r="AA104" i="149"/>
  <c r="R112" i="149"/>
  <c r="AA112" i="149"/>
  <c r="AA109" i="149"/>
  <c r="R109" i="149"/>
  <c r="AB109" i="149"/>
  <c r="AB114" i="149"/>
  <c r="R114" i="149"/>
  <c r="AA110" i="149"/>
  <c r="R110" i="149"/>
  <c r="R99" i="149"/>
  <c r="AA99" i="149"/>
  <c r="AB113" i="149"/>
  <c r="AA113" i="149"/>
  <c r="R113" i="149"/>
  <c r="AA95" i="142"/>
  <c r="R95" i="142"/>
  <c r="AB93" i="142"/>
  <c r="AA93" i="142"/>
  <c r="R93" i="142"/>
  <c r="R92" i="142"/>
  <c r="R103" i="142"/>
  <c r="AA103" i="142"/>
  <c r="AB101" i="142"/>
  <c r="AA101" i="142"/>
  <c r="R101" i="142"/>
  <c r="AA111" i="142"/>
  <c r="R111" i="142"/>
  <c r="R92" i="135"/>
  <c r="AA91" i="135"/>
  <c r="R91" i="135"/>
  <c r="R103" i="135"/>
  <c r="AA103" i="135"/>
  <c r="R104" i="135"/>
  <c r="AA104" i="135"/>
  <c r="R111" i="135"/>
  <c r="AA111" i="135"/>
  <c r="AA93" i="135"/>
  <c r="R93" i="135"/>
  <c r="AB93" i="135"/>
  <c r="AA112" i="135"/>
  <c r="R112" i="135"/>
  <c r="R92" i="147"/>
  <c r="AA91" i="147"/>
  <c r="R91" i="147"/>
  <c r="R113" i="147"/>
  <c r="AA113" i="147"/>
  <c r="AB113" i="147"/>
  <c r="AA107" i="147"/>
  <c r="R107" i="147"/>
  <c r="Y115" i="147"/>
  <c r="W115" i="147"/>
  <c r="U115" i="147"/>
  <c r="AC115" i="147"/>
  <c r="R115" i="147"/>
  <c r="AB115" i="147"/>
  <c r="AA115" i="147"/>
  <c r="AA102" i="147"/>
  <c r="R102" i="147"/>
  <c r="AA94" i="132"/>
  <c r="R94" i="132"/>
  <c r="AB93" i="132"/>
  <c r="AA93" i="132"/>
  <c r="R93" i="132"/>
  <c r="AB109" i="132"/>
  <c r="AA109" i="132"/>
  <c r="R109" i="132"/>
  <c r="R99" i="132"/>
  <c r="AA99" i="132"/>
  <c r="AB113" i="132"/>
  <c r="R113" i="132"/>
  <c r="AA113" i="132"/>
  <c r="AA107" i="132"/>
  <c r="R107" i="132"/>
  <c r="W115" i="132"/>
  <c r="AB115" i="132"/>
  <c r="U115" i="132"/>
  <c r="AC115" i="132"/>
  <c r="Y115" i="132"/>
  <c r="R115" i="132"/>
  <c r="AA115" i="132"/>
  <c r="AA90" i="128"/>
  <c r="R90" i="128"/>
  <c r="AA101" i="128"/>
  <c r="R101" i="128"/>
  <c r="AB101" i="128"/>
  <c r="R91" i="128"/>
  <c r="AA91" i="128"/>
  <c r="AA109" i="128"/>
  <c r="R109" i="128"/>
  <c r="AB109" i="128"/>
  <c r="AA103" i="128"/>
  <c r="R103" i="128"/>
  <c r="AA95" i="128"/>
  <c r="R95" i="128"/>
  <c r="AC116" i="142"/>
  <c r="AE125" i="149"/>
  <c r="AG37" i="90"/>
  <c r="AE125" i="148"/>
  <c r="AC120" i="133"/>
  <c r="AE127" i="140"/>
  <c r="AE126" i="149"/>
  <c r="AE127" i="133"/>
  <c r="AC116" i="141"/>
  <c r="AA105" i="136"/>
  <c r="R105" i="136"/>
  <c r="AB105" i="136"/>
  <c r="AA99" i="136"/>
  <c r="R99" i="136"/>
  <c r="R110" i="136"/>
  <c r="AA110" i="136"/>
  <c r="R107" i="136"/>
  <c r="AA107" i="136"/>
  <c r="Y115" i="136"/>
  <c r="W115" i="136"/>
  <c r="R115" i="136"/>
  <c r="AB115" i="136"/>
  <c r="U115" i="136"/>
  <c r="AC115" i="136"/>
  <c r="AA115" i="136"/>
  <c r="AA102" i="136"/>
  <c r="R102" i="136"/>
  <c r="AC116" i="140"/>
  <c r="AC120" i="128"/>
  <c r="AE126" i="146"/>
  <c r="R98" i="129"/>
  <c r="AA98" i="129"/>
  <c r="R108" i="129"/>
  <c r="R112" i="129"/>
  <c r="AA112" i="129"/>
  <c r="AA94" i="129"/>
  <c r="R94" i="129"/>
  <c r="AA91" i="129"/>
  <c r="R91" i="129"/>
  <c r="R100" i="129"/>
  <c r="AA109" i="148"/>
  <c r="AA94" i="148"/>
  <c r="AA110" i="148"/>
  <c r="AA97" i="148"/>
  <c r="AA106" i="148"/>
  <c r="AA104" i="148"/>
  <c r="AA107" i="149"/>
  <c r="R107" i="149"/>
  <c r="AB115" i="149"/>
  <c r="U115" i="149"/>
  <c r="AC115" i="149"/>
  <c r="AA115" i="149"/>
  <c r="R115" i="149"/>
  <c r="W115" i="149"/>
  <c r="Y115" i="149"/>
  <c r="R96" i="149"/>
  <c r="AA96" i="149"/>
  <c r="AA94" i="149"/>
  <c r="R94" i="149"/>
  <c r="R91" i="149"/>
  <c r="AA91" i="149"/>
  <c r="R100" i="149"/>
  <c r="AB109" i="142"/>
  <c r="AA109" i="142"/>
  <c r="R109" i="142"/>
  <c r="R110" i="142"/>
  <c r="AA110" i="142"/>
  <c r="R102" i="142"/>
  <c r="AA102" i="142"/>
  <c r="AB97" i="142"/>
  <c r="AA97" i="142"/>
  <c r="R97" i="142"/>
  <c r="AA106" i="142"/>
  <c r="R106" i="142"/>
  <c r="AA104" i="142"/>
  <c r="R104" i="142"/>
  <c r="AB114" i="142"/>
  <c r="R114" i="142"/>
  <c r="R97" i="135"/>
  <c r="AB97" i="135"/>
  <c r="AA97" i="135"/>
  <c r="AA106" i="135"/>
  <c r="R106" i="135"/>
  <c r="R110" i="135"/>
  <c r="AA110" i="135"/>
  <c r="R113" i="135"/>
  <c r="AA113" i="135"/>
  <c r="AB113" i="135"/>
  <c r="AB114" i="135"/>
  <c r="R114" i="135"/>
  <c r="R98" i="135"/>
  <c r="AA98" i="135"/>
  <c r="AA94" i="147"/>
  <c r="R94" i="147"/>
  <c r="R100" i="147"/>
  <c r="R95" i="147"/>
  <c r="AA95" i="147"/>
  <c r="AA96" i="147"/>
  <c r="R96" i="147"/>
  <c r="R108" i="147"/>
  <c r="AA90" i="147"/>
  <c r="R90" i="147"/>
  <c r="AB109" i="147"/>
  <c r="R109" i="147"/>
  <c r="AA109" i="147"/>
  <c r="R95" i="132"/>
  <c r="AA95" i="132"/>
  <c r="R110" i="132"/>
  <c r="AA110" i="132"/>
  <c r="AA91" i="132"/>
  <c r="R91" i="132"/>
  <c r="R100" i="132"/>
  <c r="R96" i="132"/>
  <c r="AA96" i="132"/>
  <c r="R108" i="132"/>
  <c r="AA104" i="128"/>
  <c r="R104" i="128"/>
  <c r="R108" i="128"/>
  <c r="R92" i="128"/>
  <c r="AA107" i="128"/>
  <c r="R107" i="128"/>
  <c r="R112" i="128"/>
  <c r="AA112" i="128"/>
  <c r="AA106" i="128"/>
  <c r="R106" i="128"/>
  <c r="AB105" i="128"/>
  <c r="R105" i="128"/>
  <c r="AA105" i="128"/>
  <c r="AE127" i="146"/>
  <c r="R102" i="140"/>
  <c r="AA102" i="140"/>
  <c r="AA110" i="140"/>
  <c r="R110" i="140"/>
  <c r="R99" i="140"/>
  <c r="AA99" i="140"/>
  <c r="AB113" i="140"/>
  <c r="AA113" i="140"/>
  <c r="R113" i="140"/>
  <c r="AC118" i="128"/>
  <c r="AC116" i="136"/>
  <c r="AE127" i="149"/>
  <c r="AE124" i="147"/>
  <c r="AC120" i="147"/>
  <c r="R104" i="146"/>
  <c r="AA104" i="146"/>
  <c r="R114" i="146"/>
  <c r="AB114" i="146"/>
  <c r="AA101" i="146"/>
  <c r="R101" i="146"/>
  <c r="AB101" i="146"/>
  <c r="R97" i="146"/>
  <c r="AB97" i="146"/>
  <c r="AA97" i="146"/>
  <c r="AB90" i="146"/>
  <c r="R90" i="146"/>
  <c r="AA90" i="146"/>
  <c r="AB109" i="146"/>
  <c r="AA109" i="146"/>
  <c r="R109" i="146"/>
  <c r="AB105" i="146"/>
  <c r="AA105" i="146"/>
  <c r="R105" i="146"/>
  <c r="AB115" i="133"/>
  <c r="U115" i="133"/>
  <c r="AC115" i="133"/>
  <c r="AA115" i="133"/>
  <c r="R115" i="133"/>
  <c r="Y115" i="133"/>
  <c r="W115" i="133"/>
  <c r="R96" i="133"/>
  <c r="AA96" i="133"/>
  <c r="AB101" i="133"/>
  <c r="AA101" i="133"/>
  <c r="R101" i="133"/>
  <c r="AA111" i="133"/>
  <c r="R111" i="133"/>
  <c r="AA110" i="133"/>
  <c r="R110" i="133"/>
  <c r="AA99" i="133"/>
  <c r="R99" i="133"/>
  <c r="AB113" i="133"/>
  <c r="AA113" i="133"/>
  <c r="R113" i="133"/>
  <c r="R108" i="143"/>
  <c r="AA109" i="143"/>
  <c r="R109" i="143"/>
  <c r="AB109" i="143"/>
  <c r="AA90" i="143"/>
  <c r="R90" i="143"/>
  <c r="AA95" i="143"/>
  <c r="R95" i="143"/>
  <c r="R92" i="143"/>
  <c r="AA103" i="143"/>
  <c r="R103" i="143"/>
  <c r="AB121" i="135"/>
  <c r="AC116" i="143"/>
  <c r="AB116" i="143"/>
  <c r="AC117" i="133"/>
  <c r="AC116" i="149"/>
  <c r="AC118" i="146"/>
  <c r="AC118" i="140"/>
  <c r="AC119" i="147"/>
  <c r="AC120" i="135"/>
  <c r="AC116" i="135"/>
  <c r="AC126" i="142"/>
  <c r="AC119" i="133"/>
  <c r="R113" i="136"/>
  <c r="AA113" i="136"/>
  <c r="AB113" i="136"/>
  <c r="AA91" i="136"/>
  <c r="R91" i="136"/>
  <c r="R100" i="136"/>
  <c r="AA96" i="136"/>
  <c r="R96" i="136"/>
  <c r="R108" i="136"/>
  <c r="AA90" i="136"/>
  <c r="R90" i="136"/>
  <c r="AB109" i="136"/>
  <c r="R109" i="136"/>
  <c r="AA109" i="136"/>
  <c r="AE127" i="132"/>
  <c r="AC118" i="147"/>
  <c r="AB101" i="129"/>
  <c r="AA101" i="129"/>
  <c r="R101" i="129"/>
  <c r="AA93" i="129"/>
  <c r="R93" i="129"/>
  <c r="AB93" i="129"/>
  <c r="AA109" i="129"/>
  <c r="R109" i="129"/>
  <c r="AB109" i="129"/>
  <c r="AA95" i="129"/>
  <c r="R95" i="129"/>
  <c r="R92" i="129"/>
  <c r="AA103" i="129"/>
  <c r="R103" i="129"/>
  <c r="AA98" i="148"/>
  <c r="AA105" i="148"/>
  <c r="AA112" i="148"/>
  <c r="AA99" i="148"/>
  <c r="AA113" i="148"/>
  <c r="AA107" i="148"/>
  <c r="W115" i="148"/>
  <c r="U115" i="148"/>
  <c r="AC115" i="148"/>
  <c r="AA115" i="148"/>
  <c r="Y115" i="148"/>
  <c r="R108" i="149"/>
  <c r="AA98" i="149"/>
  <c r="R98" i="149"/>
  <c r="AA90" i="149"/>
  <c r="R90" i="149"/>
  <c r="AA95" i="149"/>
  <c r="R95" i="149"/>
  <c r="R92" i="149"/>
  <c r="AA103" i="149"/>
  <c r="R103" i="149"/>
  <c r="AA98" i="142"/>
  <c r="R98" i="142"/>
  <c r="AA94" i="142"/>
  <c r="R94" i="142"/>
  <c r="R112" i="142"/>
  <c r="AA112" i="142"/>
  <c r="AA99" i="142"/>
  <c r="R99" i="142"/>
  <c r="AB113" i="142"/>
  <c r="R113" i="142"/>
  <c r="AA113" i="142"/>
  <c r="AA107" i="142"/>
  <c r="R107" i="142"/>
  <c r="W115" i="142"/>
  <c r="AB115" i="142"/>
  <c r="U115" i="142"/>
  <c r="AC115" i="142"/>
  <c r="R115" i="142"/>
  <c r="AA115" i="142"/>
  <c r="Y115" i="142"/>
  <c r="AA94" i="135"/>
  <c r="R94" i="135"/>
  <c r="R100" i="135"/>
  <c r="AA96" i="135"/>
  <c r="R96" i="135"/>
  <c r="AA107" i="135"/>
  <c r="R107" i="135"/>
  <c r="Y115" i="135"/>
  <c r="W115" i="135"/>
  <c r="U115" i="135"/>
  <c r="AC115" i="135"/>
  <c r="R115" i="135"/>
  <c r="AB115" i="135"/>
  <c r="AA115" i="135"/>
  <c r="AA102" i="135"/>
  <c r="R102" i="135"/>
  <c r="AB97" i="147"/>
  <c r="AA97" i="147"/>
  <c r="R97" i="147"/>
  <c r="AA106" i="147"/>
  <c r="R106" i="147"/>
  <c r="AA99" i="147"/>
  <c r="R99" i="147"/>
  <c r="AA101" i="147"/>
  <c r="R101" i="147"/>
  <c r="AB101" i="147"/>
  <c r="AA111" i="147"/>
  <c r="R111" i="147"/>
  <c r="AB93" i="147"/>
  <c r="AA93" i="147"/>
  <c r="R93" i="147"/>
  <c r="AA112" i="147"/>
  <c r="R112" i="147"/>
  <c r="AA90" i="132"/>
  <c r="R90" i="132"/>
  <c r="R112" i="132"/>
  <c r="AA112" i="132"/>
  <c r="R92" i="132"/>
  <c r="AA103" i="132"/>
  <c r="R103" i="132"/>
  <c r="AB101" i="132"/>
  <c r="AA101" i="132"/>
  <c r="R101" i="132"/>
  <c r="AA111" i="132"/>
  <c r="R111" i="132"/>
  <c r="AA96" i="128"/>
  <c r="R96" i="128"/>
  <c r="R100" i="128"/>
  <c r="R99" i="128"/>
  <c r="AA99" i="128"/>
  <c r="AA98" i="128"/>
  <c r="R98" i="128"/>
  <c r="R114" i="128"/>
  <c r="AB114" i="128"/>
  <c r="AA113" i="128"/>
  <c r="AB113" i="128"/>
  <c r="R113" i="128"/>
  <c r="AA110" i="128"/>
  <c r="R110" i="128"/>
  <c r="R90" i="129"/>
  <c r="AA90" i="129"/>
  <c r="R104" i="129"/>
  <c r="AA104" i="129"/>
  <c r="AA102" i="129"/>
  <c r="R102" i="129"/>
  <c r="R96" i="129"/>
  <c r="AA96" i="129"/>
  <c r="AB105" i="129"/>
  <c r="AA105" i="129"/>
  <c r="R105" i="129"/>
  <c r="AA97" i="129"/>
  <c r="R97" i="129"/>
  <c r="AB97" i="129"/>
  <c r="AA106" i="129"/>
  <c r="R106" i="129"/>
  <c r="AA90" i="148"/>
  <c r="AA95" i="148"/>
  <c r="AA91" i="148"/>
  <c r="AA96" i="148"/>
  <c r="AA111" i="149"/>
  <c r="R111" i="149"/>
  <c r="AB101" i="149"/>
  <c r="AA101" i="149"/>
  <c r="R101" i="149"/>
  <c r="AA102" i="149"/>
  <c r="R102" i="149"/>
  <c r="AA93" i="149"/>
  <c r="R93" i="149"/>
  <c r="AB93" i="149"/>
  <c r="AB105" i="149"/>
  <c r="AA105" i="149"/>
  <c r="R105" i="149"/>
  <c r="AA97" i="149"/>
  <c r="R97" i="149"/>
  <c r="AB97" i="149"/>
  <c r="AA106" i="149"/>
  <c r="R106" i="149"/>
  <c r="AA90" i="142"/>
  <c r="R90" i="142"/>
  <c r="R105" i="142"/>
  <c r="AB105" i="142"/>
  <c r="AA105" i="142"/>
  <c r="AA91" i="142"/>
  <c r="R91" i="142"/>
  <c r="R100" i="142"/>
  <c r="R96" i="142"/>
  <c r="AA96" i="142"/>
  <c r="R108" i="142"/>
  <c r="AA99" i="135"/>
  <c r="R99" i="135"/>
  <c r="R95" i="135"/>
  <c r="AA95" i="135"/>
  <c r="AA105" i="135"/>
  <c r="AB105" i="135"/>
  <c r="R105" i="135"/>
  <c r="AB101" i="135"/>
  <c r="AA101" i="135"/>
  <c r="R101" i="135"/>
  <c r="R108" i="135"/>
  <c r="R90" i="135"/>
  <c r="AA90" i="135"/>
  <c r="AB109" i="135"/>
  <c r="R109" i="135"/>
  <c r="AA109" i="135"/>
  <c r="AA105" i="147"/>
  <c r="R105" i="147"/>
  <c r="AB105" i="147"/>
  <c r="R110" i="147"/>
  <c r="AA110" i="147"/>
  <c r="R103" i="147"/>
  <c r="AA103" i="147"/>
  <c r="AA104" i="147"/>
  <c r="R104" i="147"/>
  <c r="AB114" i="147"/>
  <c r="R114" i="147"/>
  <c r="AA98" i="147"/>
  <c r="R98" i="147"/>
  <c r="R102" i="132"/>
  <c r="AA102" i="132"/>
  <c r="R105" i="132"/>
  <c r="AB105" i="132"/>
  <c r="AA105" i="132"/>
  <c r="AA98" i="132"/>
  <c r="R98" i="132"/>
  <c r="AB97" i="132"/>
  <c r="AA97" i="132"/>
  <c r="R97" i="132"/>
  <c r="AA106" i="132"/>
  <c r="R106" i="132"/>
  <c r="AA104" i="132"/>
  <c r="R104" i="132"/>
  <c r="AB114" i="132"/>
  <c r="R114" i="132"/>
  <c r="R111" i="128"/>
  <c r="AA111" i="128"/>
  <c r="R97" i="128"/>
  <c r="AB97" i="128"/>
  <c r="AA97" i="128"/>
  <c r="AA115" i="128"/>
  <c r="R115" i="128"/>
  <c r="Y115" i="128"/>
  <c r="U115" i="128"/>
  <c r="AC115" i="128"/>
  <c r="AB115" i="128"/>
  <c r="W115" i="128"/>
  <c r="AA102" i="128"/>
  <c r="R102" i="128"/>
  <c r="R93" i="128"/>
  <c r="AA93" i="128"/>
  <c r="AB93" i="128"/>
  <c r="R94" i="128"/>
  <c r="AA94" i="128"/>
  <c r="Q78" i="133"/>
  <c r="O78" i="133"/>
  <c r="Q80" i="133"/>
  <c r="Q81" i="133"/>
  <c r="Q79" i="133"/>
  <c r="Q70" i="133"/>
  <c r="O70" i="133"/>
  <c r="Q72" i="133"/>
  <c r="Q73" i="133"/>
  <c r="Q71" i="133"/>
  <c r="Q61" i="134"/>
  <c r="Q60" i="134"/>
  <c r="Q59" i="134"/>
  <c r="Q58" i="134"/>
  <c r="O58" i="134"/>
  <c r="Q82" i="133"/>
  <c r="O82" i="133"/>
  <c r="Q84" i="133"/>
  <c r="Q85" i="133"/>
  <c r="Q83" i="133"/>
  <c r="Q74" i="133"/>
  <c r="O74" i="133"/>
  <c r="Q76" i="133"/>
  <c r="Q77" i="133"/>
  <c r="Q75" i="133"/>
  <c r="X8" i="140"/>
  <c r="AB58" i="140"/>
  <c r="R83" i="141"/>
  <c r="AA83" i="141"/>
  <c r="AB83" i="141"/>
  <c r="AB72" i="141"/>
  <c r="R72" i="141"/>
  <c r="AA72" i="141"/>
  <c r="AA74" i="141"/>
  <c r="R74" i="141"/>
  <c r="AA79" i="141"/>
  <c r="R79" i="141"/>
  <c r="R58" i="141"/>
  <c r="AA58" i="141"/>
  <c r="R69" i="141"/>
  <c r="X69" i="141"/>
  <c r="AB69" i="141"/>
  <c r="AA69" i="141"/>
  <c r="R64" i="141"/>
  <c r="AA89" i="141"/>
  <c r="R89" i="141"/>
  <c r="AB89" i="141"/>
  <c r="AA54" i="141"/>
  <c r="R54" i="141"/>
  <c r="X54" i="141"/>
  <c r="AB54" i="141"/>
  <c r="R85" i="141"/>
  <c r="AB85" i="141"/>
  <c r="AA85" i="141"/>
  <c r="AA75" i="141"/>
  <c r="R75" i="141"/>
  <c r="R88" i="141"/>
  <c r="AA88" i="141"/>
  <c r="AB88" i="141"/>
  <c r="AA59" i="141"/>
  <c r="R59" i="141"/>
  <c r="R73" i="141"/>
  <c r="AB73" i="141"/>
  <c r="AA73" i="141"/>
  <c r="R56" i="141"/>
  <c r="X56" i="141"/>
  <c r="AA68" i="141"/>
  <c r="R68" i="141"/>
  <c r="X68" i="141"/>
  <c r="R63" i="141"/>
  <c r="AA63" i="141"/>
  <c r="R86" i="141"/>
  <c r="AB86" i="141"/>
  <c r="AA86" i="141"/>
  <c r="R60" i="141"/>
  <c r="AA78" i="141"/>
  <c r="R78" i="141"/>
  <c r="AB84" i="141"/>
  <c r="R84" i="141"/>
  <c r="AA84" i="141"/>
  <c r="R87" i="141"/>
  <c r="AB87" i="141"/>
  <c r="AA87" i="141"/>
  <c r="R82" i="141"/>
  <c r="AB82" i="141"/>
  <c r="AA82" i="141"/>
  <c r="R70" i="141"/>
  <c r="AA70" i="141"/>
  <c r="AB70" i="141"/>
  <c r="AA55" i="141"/>
  <c r="R55" i="141"/>
  <c r="X55" i="141"/>
  <c r="AA62" i="141"/>
  <c r="AB62" i="141"/>
  <c r="R62" i="141"/>
  <c r="R57" i="141"/>
  <c r="X57" i="141"/>
  <c r="AB57" i="141"/>
  <c r="AA57" i="141"/>
  <c r="AA71" i="141"/>
  <c r="R71" i="141"/>
  <c r="AB71" i="141"/>
  <c r="AA65" i="141"/>
  <c r="R65" i="141"/>
  <c r="AB65" i="141"/>
  <c r="AA76" i="141"/>
  <c r="R76" i="141"/>
  <c r="AA81" i="141"/>
  <c r="AB81" i="141"/>
  <c r="R81" i="141"/>
  <c r="R80" i="141"/>
  <c r="AA80" i="141"/>
  <c r="AA67" i="141"/>
  <c r="R67" i="141"/>
  <c r="X67" i="141"/>
  <c r="AA77" i="141"/>
  <c r="R77" i="141"/>
  <c r="AB77" i="141"/>
  <c r="R66" i="141"/>
  <c r="X66" i="141"/>
  <c r="AB66" i="141"/>
  <c r="AA66" i="141"/>
  <c r="AA61" i="141"/>
  <c r="AB61" i="141"/>
  <c r="R61" i="141"/>
  <c r="AA16" i="134"/>
  <c r="AA15" i="134"/>
  <c r="AB17" i="134"/>
  <c r="AA17" i="134"/>
  <c r="AB14" i="134"/>
  <c r="AA14" i="134"/>
  <c r="AA21" i="134"/>
  <c r="AB21" i="134"/>
  <c r="R21" i="134"/>
  <c r="AB41" i="134"/>
  <c r="R41" i="134"/>
  <c r="X41" i="134"/>
  <c r="AA41" i="134"/>
  <c r="R44" i="134"/>
  <c r="X44" i="134"/>
  <c r="R56" i="134"/>
  <c r="X56" i="134"/>
  <c r="R64" i="134"/>
  <c r="AA63" i="134"/>
  <c r="R63" i="134"/>
  <c r="AA84" i="134"/>
  <c r="R84" i="134"/>
  <c r="AB84" i="134"/>
  <c r="R46" i="134"/>
  <c r="X46" i="134"/>
  <c r="AA46" i="134"/>
  <c r="AB25" i="134"/>
  <c r="R25" i="134"/>
  <c r="AA25" i="134"/>
  <c r="R17" i="134"/>
  <c r="R43" i="134"/>
  <c r="X43" i="134"/>
  <c r="AA43" i="134"/>
  <c r="R35" i="134"/>
  <c r="AA35" i="134"/>
  <c r="AB22" i="134"/>
  <c r="R22" i="134"/>
  <c r="AA22" i="134"/>
  <c r="AA51" i="134"/>
  <c r="R51" i="134"/>
  <c r="AA29" i="134"/>
  <c r="AB29" i="134"/>
  <c r="R29" i="134"/>
  <c r="AA39" i="134"/>
  <c r="R39" i="134"/>
  <c r="X39" i="134"/>
  <c r="R48" i="134"/>
  <c r="X48" i="134"/>
  <c r="AA48" i="134"/>
  <c r="R57" i="134"/>
  <c r="X57" i="134"/>
  <c r="AB57" i="134"/>
  <c r="AA57" i="134"/>
  <c r="AB66" i="134"/>
  <c r="R66" i="134"/>
  <c r="X66" i="134"/>
  <c r="AA66" i="134"/>
  <c r="R79" i="134"/>
  <c r="AA79" i="134"/>
  <c r="R78" i="134"/>
  <c r="AA78" i="134"/>
  <c r="AA69" i="134"/>
  <c r="R69" i="134"/>
  <c r="X69" i="134"/>
  <c r="AB69" i="134"/>
  <c r="AB73" i="134"/>
  <c r="R73" i="134"/>
  <c r="AA73" i="134"/>
  <c r="R88" i="134"/>
  <c r="AA88" i="134"/>
  <c r="AB88" i="134"/>
  <c r="R15" i="134"/>
  <c r="R28" i="134"/>
  <c r="R24" i="134"/>
  <c r="AA47" i="134"/>
  <c r="R47" i="134"/>
  <c r="X47" i="134"/>
  <c r="AA89" i="134"/>
  <c r="AB89" i="134"/>
  <c r="R89" i="134"/>
  <c r="AA77" i="134"/>
  <c r="AB77" i="134"/>
  <c r="R77" i="134"/>
  <c r="AA87" i="134"/>
  <c r="AB87" i="134"/>
  <c r="R87" i="134"/>
  <c r="AB30" i="134"/>
  <c r="R30" i="134"/>
  <c r="X30" i="134"/>
  <c r="AA30" i="134"/>
  <c r="R19" i="134"/>
  <c r="AA19" i="134"/>
  <c r="R16" i="134"/>
  <c r="R8" i="134"/>
  <c r="V9" i="134"/>
  <c r="AB38" i="134"/>
  <c r="R38" i="134"/>
  <c r="X38" i="134"/>
  <c r="AA38" i="134"/>
  <c r="AB33" i="134"/>
  <c r="R33" i="134"/>
  <c r="X33" i="134"/>
  <c r="AA33" i="134"/>
  <c r="R54" i="134"/>
  <c r="X54" i="134"/>
  <c r="AA54" i="134"/>
  <c r="AA31" i="134"/>
  <c r="R31" i="134"/>
  <c r="X31" i="134"/>
  <c r="R40" i="134"/>
  <c r="X40" i="134"/>
  <c r="AA53" i="134"/>
  <c r="AB53" i="134"/>
  <c r="R53" i="134"/>
  <c r="AA74" i="134"/>
  <c r="R74" i="134"/>
  <c r="AA80" i="134"/>
  <c r="R80" i="134"/>
  <c r="R81" i="134"/>
  <c r="AB81" i="134"/>
  <c r="AA81" i="134"/>
  <c r="AA71" i="134"/>
  <c r="R71" i="134"/>
  <c r="AB71" i="134"/>
  <c r="AB65" i="134"/>
  <c r="R65" i="134"/>
  <c r="AA65" i="134"/>
  <c r="R75" i="134"/>
  <c r="AA75" i="134"/>
  <c r="R27" i="134"/>
  <c r="AA27" i="134"/>
  <c r="R52" i="134"/>
  <c r="AA50" i="134"/>
  <c r="R50" i="134"/>
  <c r="AA37" i="134"/>
  <c r="AB37" i="134"/>
  <c r="R37" i="134"/>
  <c r="AB70" i="134"/>
  <c r="R70" i="134"/>
  <c r="AA70" i="134"/>
  <c r="R68" i="134"/>
  <c r="X68" i="134"/>
  <c r="R20" i="134"/>
  <c r="AA42" i="134"/>
  <c r="AB42" i="134"/>
  <c r="R42" i="134"/>
  <c r="X42" i="134"/>
  <c r="R14" i="134"/>
  <c r="AA26" i="134"/>
  <c r="R26" i="134"/>
  <c r="R36" i="134"/>
  <c r="AA18" i="134"/>
  <c r="AB18" i="134"/>
  <c r="R18" i="134"/>
  <c r="AB49" i="134"/>
  <c r="R49" i="134"/>
  <c r="X49" i="134"/>
  <c r="AA49" i="134"/>
  <c r="AA34" i="134"/>
  <c r="AB34" i="134"/>
  <c r="R34" i="134"/>
  <c r="AA23" i="134"/>
  <c r="R23" i="134"/>
  <c r="R32" i="134"/>
  <c r="X32" i="134"/>
  <c r="AA45" i="134"/>
  <c r="AB45" i="134"/>
  <c r="R45" i="134"/>
  <c r="X45" i="134"/>
  <c r="AA55" i="134"/>
  <c r="R55" i="134"/>
  <c r="X55" i="134"/>
  <c r="AA83" i="134"/>
  <c r="AB83" i="134"/>
  <c r="R83" i="134"/>
  <c r="AA86" i="134"/>
  <c r="R86" i="134"/>
  <c r="AB86" i="134"/>
  <c r="AA62" i="134"/>
  <c r="R62" i="134"/>
  <c r="AB62" i="134"/>
  <c r="R82" i="134"/>
  <c r="AB82" i="134"/>
  <c r="AA82" i="134"/>
  <c r="AA72" i="134"/>
  <c r="R72" i="134"/>
  <c r="AB72" i="134"/>
  <c r="R67" i="134"/>
  <c r="X67" i="134"/>
  <c r="AA67" i="134"/>
  <c r="AA76" i="134"/>
  <c r="R76" i="134"/>
  <c r="AB85" i="134"/>
  <c r="R85" i="134"/>
  <c r="AA85" i="134"/>
  <c r="AA26" i="133"/>
  <c r="AB26" i="133"/>
  <c r="R26" i="133"/>
  <c r="R16" i="133"/>
  <c r="AA45" i="133"/>
  <c r="AB45" i="133"/>
  <c r="R45" i="133"/>
  <c r="X45" i="133"/>
  <c r="R51" i="133"/>
  <c r="AA51" i="133"/>
  <c r="R19" i="133"/>
  <c r="AA19" i="133"/>
  <c r="AA18" i="133"/>
  <c r="AB18" i="133"/>
  <c r="R18" i="133"/>
  <c r="R32" i="133"/>
  <c r="X32" i="133"/>
  <c r="R56" i="133"/>
  <c r="X56" i="133"/>
  <c r="AA23" i="133"/>
  <c r="R23" i="133"/>
  <c r="AA37" i="133"/>
  <c r="AB37" i="133"/>
  <c r="R37" i="133"/>
  <c r="AA69" i="133"/>
  <c r="AB69" i="133"/>
  <c r="R69" i="133"/>
  <c r="X69" i="133"/>
  <c r="R28" i="133"/>
  <c r="R40" i="133"/>
  <c r="X40" i="133"/>
  <c r="AB30" i="133"/>
  <c r="R30" i="133"/>
  <c r="X30" i="133"/>
  <c r="AA30" i="133"/>
  <c r="R62" i="133"/>
  <c r="AA62" i="133"/>
  <c r="AB49" i="133"/>
  <c r="R49" i="133"/>
  <c r="X49" i="133"/>
  <c r="AA49" i="133"/>
  <c r="AA59" i="133"/>
  <c r="R59" i="133"/>
  <c r="R68" i="133"/>
  <c r="X68" i="133"/>
  <c r="AB61" i="133"/>
  <c r="R61" i="133"/>
  <c r="AA61" i="133"/>
  <c r="AA47" i="133"/>
  <c r="R47" i="133"/>
  <c r="X47" i="133"/>
  <c r="R48" i="133"/>
  <c r="X48" i="133"/>
  <c r="AB38" i="133"/>
  <c r="R38" i="133"/>
  <c r="X38" i="133"/>
  <c r="AA38" i="133"/>
  <c r="AA87" i="133"/>
  <c r="R87" i="133"/>
  <c r="AB87" i="133"/>
  <c r="AB66" i="133"/>
  <c r="R66" i="133"/>
  <c r="X66" i="133"/>
  <c r="AA66" i="133"/>
  <c r="R27" i="133"/>
  <c r="AA27" i="133"/>
  <c r="AA39" i="133"/>
  <c r="R39" i="133"/>
  <c r="X39" i="133"/>
  <c r="AB17" i="133"/>
  <c r="R17" i="133"/>
  <c r="AA17" i="133"/>
  <c r="AA31" i="133"/>
  <c r="R31" i="133"/>
  <c r="X31" i="133"/>
  <c r="AA50" i="133"/>
  <c r="AB50" i="133"/>
  <c r="R50" i="133"/>
  <c r="R20" i="133"/>
  <c r="AA53" i="133"/>
  <c r="R53" i="133"/>
  <c r="AB53" i="133"/>
  <c r="AB22" i="133"/>
  <c r="R22" i="133"/>
  <c r="AA22" i="133"/>
  <c r="AA55" i="133"/>
  <c r="R55" i="133"/>
  <c r="X55" i="133"/>
  <c r="AB46" i="133"/>
  <c r="R46" i="133"/>
  <c r="X46" i="133"/>
  <c r="AA46" i="133"/>
  <c r="R43" i="133"/>
  <c r="X43" i="133"/>
  <c r="AA43" i="133"/>
  <c r="R52" i="133"/>
  <c r="AA65" i="133"/>
  <c r="AB65" i="133"/>
  <c r="R65" i="133"/>
  <c r="R63" i="133"/>
  <c r="AA63" i="133"/>
  <c r="AA34" i="133"/>
  <c r="AB34" i="133"/>
  <c r="R34" i="133"/>
  <c r="R24" i="133"/>
  <c r="AB14" i="133"/>
  <c r="R14" i="133"/>
  <c r="AA14" i="133"/>
  <c r="AB41" i="133"/>
  <c r="R41" i="133"/>
  <c r="X41" i="133"/>
  <c r="AA41" i="133"/>
  <c r="R60" i="133"/>
  <c r="AA89" i="133"/>
  <c r="AB89" i="133"/>
  <c r="R89" i="133"/>
  <c r="AA15" i="133"/>
  <c r="R15" i="133"/>
  <c r="V9" i="133"/>
  <c r="R8" i="133"/>
  <c r="AA29" i="133"/>
  <c r="AB29" i="133"/>
  <c r="R29" i="133"/>
  <c r="AA42" i="133"/>
  <c r="AB42" i="133"/>
  <c r="R42" i="133"/>
  <c r="X42" i="133"/>
  <c r="AA21" i="133"/>
  <c r="AB21" i="133"/>
  <c r="R21" i="133"/>
  <c r="R36" i="133"/>
  <c r="R64" i="133"/>
  <c r="AB25" i="133"/>
  <c r="R25" i="133"/>
  <c r="AA25" i="133"/>
  <c r="AB33" i="133"/>
  <c r="R33" i="133"/>
  <c r="X33" i="133"/>
  <c r="AA33" i="133"/>
  <c r="R35" i="133"/>
  <c r="AA35" i="133"/>
  <c r="AA58" i="133"/>
  <c r="R58" i="133"/>
  <c r="AA54" i="133"/>
  <c r="AB54" i="133"/>
  <c r="R54" i="133"/>
  <c r="X54" i="133"/>
  <c r="R44" i="133"/>
  <c r="X44" i="133"/>
  <c r="AA57" i="133"/>
  <c r="R57" i="133"/>
  <c r="X57" i="133"/>
  <c r="AB57" i="133"/>
  <c r="R67" i="133"/>
  <c r="X67" i="133"/>
  <c r="AA67" i="133"/>
  <c r="AA86" i="133"/>
  <c r="R86" i="133"/>
  <c r="AB86" i="133"/>
  <c r="AA88" i="133"/>
  <c r="R88" i="133"/>
  <c r="AB88" i="133"/>
  <c r="AB121" i="144"/>
  <c r="AB121" i="145"/>
  <c r="AC121" i="145"/>
  <c r="AC121" i="144"/>
  <c r="AC120" i="145"/>
  <c r="AB120" i="144"/>
  <c r="AB120" i="145"/>
  <c r="AC120" i="144"/>
  <c r="AB119" i="145"/>
  <c r="AB119" i="144"/>
  <c r="AC119" i="145"/>
  <c r="AC119" i="144"/>
  <c r="AB122" i="145"/>
  <c r="AC122" i="145"/>
  <c r="AB122" i="144"/>
  <c r="AC122" i="144"/>
  <c r="AB118" i="137"/>
  <c r="AB118" i="138"/>
  <c r="AC118" i="137"/>
  <c r="AC118" i="138"/>
  <c r="AA89" i="147"/>
  <c r="R89" i="147"/>
  <c r="AB89" i="147"/>
  <c r="AB86" i="147"/>
  <c r="R86" i="147"/>
  <c r="AA86" i="147"/>
  <c r="AA88" i="147"/>
  <c r="R88" i="147"/>
  <c r="AB88" i="147"/>
  <c r="AA87" i="147"/>
  <c r="R87" i="147"/>
  <c r="AB87" i="147"/>
  <c r="AB118" i="131"/>
  <c r="AC119" i="131"/>
  <c r="AB122" i="137"/>
  <c r="AB118" i="145"/>
  <c r="AB118" i="144"/>
  <c r="AC118" i="144"/>
  <c r="AB123" i="138"/>
  <c r="AC123" i="138"/>
  <c r="AC122" i="137"/>
  <c r="AB122" i="131"/>
  <c r="AC122" i="130"/>
  <c r="AB122" i="130"/>
  <c r="AB122" i="138"/>
  <c r="AA103" i="130"/>
  <c r="AA98" i="144"/>
  <c r="AA103" i="145"/>
  <c r="AB105" i="145"/>
  <c r="AA105" i="145"/>
  <c r="AA98" i="131"/>
  <c r="AA105" i="131"/>
  <c r="AA103" i="138"/>
  <c r="AA106" i="137"/>
  <c r="AA90" i="137"/>
  <c r="AA106" i="130"/>
  <c r="AA102" i="130"/>
  <c r="AA107" i="130"/>
  <c r="AB109" i="130"/>
  <c r="AA109" i="130"/>
  <c r="AA106" i="144"/>
  <c r="AA102" i="144"/>
  <c r="AA107" i="144"/>
  <c r="AB109" i="144"/>
  <c r="AA109" i="144"/>
  <c r="AA106" i="145"/>
  <c r="AA102" i="145"/>
  <c r="R107" i="145"/>
  <c r="AA107" i="145"/>
  <c r="AB109" i="145"/>
  <c r="AA109" i="145"/>
  <c r="AA106" i="131"/>
  <c r="AA102" i="131"/>
  <c r="AA107" i="131"/>
  <c r="AB109" i="131"/>
  <c r="AA109" i="131"/>
  <c r="AA106" i="138"/>
  <c r="AA102" i="138"/>
  <c r="AA107" i="138"/>
  <c r="AB109" i="138"/>
  <c r="AA109" i="138"/>
  <c r="AA102" i="137"/>
  <c r="AA107" i="137"/>
  <c r="AB109" i="137"/>
  <c r="AA109" i="137"/>
  <c r="AA91" i="130"/>
  <c r="AB93" i="130"/>
  <c r="AA93" i="130"/>
  <c r="AA90" i="145"/>
  <c r="AB93" i="145"/>
  <c r="AA93" i="145"/>
  <c r="AA91" i="131"/>
  <c r="AB93" i="131"/>
  <c r="AA93" i="131"/>
  <c r="AA91" i="138"/>
  <c r="AB93" i="138"/>
  <c r="AA93" i="138"/>
  <c r="AB93" i="137"/>
  <c r="AA93" i="137"/>
  <c r="AA90" i="144"/>
  <c r="AB93" i="144"/>
  <c r="AA93" i="144"/>
  <c r="AA104" i="130"/>
  <c r="AA104" i="144"/>
  <c r="R105" i="144"/>
  <c r="AB105" i="144"/>
  <c r="AA105" i="144"/>
  <c r="AA98" i="145"/>
  <c r="AA103" i="131"/>
  <c r="AA98" i="138"/>
  <c r="AB105" i="138"/>
  <c r="AA105" i="138"/>
  <c r="AB105" i="137"/>
  <c r="AA105" i="137"/>
  <c r="AA110" i="130"/>
  <c r="AA111" i="130"/>
  <c r="AB113" i="130"/>
  <c r="AA113" i="130"/>
  <c r="R110" i="144"/>
  <c r="AA110" i="144"/>
  <c r="AA111" i="144"/>
  <c r="R113" i="144"/>
  <c r="AB113" i="144"/>
  <c r="AA113" i="144"/>
  <c r="R100" i="145"/>
  <c r="AA110" i="145"/>
  <c r="R111" i="145"/>
  <c r="AA111" i="145"/>
  <c r="AB113" i="145"/>
  <c r="AA113" i="145"/>
  <c r="AA110" i="131"/>
  <c r="AA111" i="131"/>
  <c r="AB113" i="131"/>
  <c r="AA113" i="131"/>
  <c r="AA110" i="138"/>
  <c r="AA111" i="138"/>
  <c r="AB113" i="138"/>
  <c r="AA113" i="138"/>
  <c r="AA110" i="137"/>
  <c r="AA111" i="137"/>
  <c r="AB113" i="137"/>
  <c r="AA113" i="137"/>
  <c r="AA91" i="137"/>
  <c r="AA98" i="130"/>
  <c r="AB105" i="130"/>
  <c r="AA105" i="130"/>
  <c r="AA103" i="144"/>
  <c r="AA112" i="145"/>
  <c r="AA112" i="131"/>
  <c r="AA104" i="138"/>
  <c r="AA112" i="137"/>
  <c r="AA103" i="137"/>
  <c r="AA112" i="130"/>
  <c r="AA99" i="130"/>
  <c r="AB101" i="130"/>
  <c r="AA101" i="130"/>
  <c r="AA112" i="144"/>
  <c r="AA99" i="144"/>
  <c r="AB101" i="144"/>
  <c r="AA101" i="144"/>
  <c r="R104" i="145"/>
  <c r="AA104" i="145"/>
  <c r="AA99" i="145"/>
  <c r="AB101" i="145"/>
  <c r="AA101" i="145"/>
  <c r="AA104" i="131"/>
  <c r="AA99" i="131"/>
  <c r="AB101" i="131"/>
  <c r="AA101" i="131"/>
  <c r="AA112" i="138"/>
  <c r="AA99" i="138"/>
  <c r="AB101" i="138"/>
  <c r="AA101" i="138"/>
  <c r="AA98" i="137"/>
  <c r="AA104" i="137"/>
  <c r="AA99" i="137"/>
  <c r="AB101" i="137"/>
  <c r="AA101" i="137"/>
  <c r="AA90" i="130"/>
  <c r="AA91" i="145"/>
  <c r="AA90" i="131"/>
  <c r="AA90" i="138"/>
  <c r="AA91" i="144"/>
  <c r="E129" i="130"/>
  <c r="E129" i="138"/>
  <c r="E129" i="144"/>
  <c r="E129" i="145"/>
  <c r="V9" i="146"/>
  <c r="E129" i="137"/>
  <c r="V9" i="136"/>
  <c r="E129" i="131"/>
  <c r="R8" i="129"/>
  <c r="AC118" i="145"/>
  <c r="AB126" i="130"/>
  <c r="AB126" i="131"/>
  <c r="AC126" i="130"/>
  <c r="AC126" i="131"/>
  <c r="C91" i="144"/>
  <c r="C99" i="144"/>
  <c r="C99" i="130"/>
  <c r="B95" i="130"/>
  <c r="B94" i="130"/>
  <c r="C91" i="130"/>
  <c r="C99" i="138"/>
  <c r="C91" i="138"/>
  <c r="C91" i="131"/>
  <c r="C99" i="131"/>
  <c r="B87" i="144"/>
  <c r="B86" i="144"/>
  <c r="B79" i="144"/>
  <c r="B78" i="144"/>
  <c r="B71" i="144"/>
  <c r="B70" i="144"/>
  <c r="B63" i="144"/>
  <c r="B62" i="144"/>
  <c r="B55" i="144"/>
  <c r="B54" i="144"/>
  <c r="B47" i="144"/>
  <c r="B46" i="144"/>
  <c r="B39" i="144"/>
  <c r="B38" i="144"/>
  <c r="B31" i="144"/>
  <c r="B30" i="144"/>
  <c r="B23" i="144"/>
  <c r="B22" i="144"/>
  <c r="B15" i="144"/>
  <c r="B14" i="144"/>
  <c r="B67" i="144"/>
  <c r="B66" i="144"/>
  <c r="B35" i="144"/>
  <c r="B34" i="144"/>
  <c r="B51" i="144"/>
  <c r="B50" i="144"/>
  <c r="B75" i="144"/>
  <c r="B74" i="144"/>
  <c r="B43" i="144"/>
  <c r="B42" i="144"/>
  <c r="B82" i="144"/>
  <c r="B19" i="144"/>
  <c r="B18" i="144"/>
  <c r="B27" i="144"/>
  <c r="B26" i="144"/>
  <c r="B59" i="144"/>
  <c r="B58" i="144"/>
  <c r="B87" i="138"/>
  <c r="B86" i="138"/>
  <c r="B79" i="138"/>
  <c r="B78" i="138"/>
  <c r="B71" i="138"/>
  <c r="B70" i="138"/>
  <c r="B63" i="138"/>
  <c r="B62" i="138"/>
  <c r="B55" i="138"/>
  <c r="B54" i="138"/>
  <c r="B47" i="138"/>
  <c r="B46" i="138"/>
  <c r="B39" i="138"/>
  <c r="B38" i="138"/>
  <c r="B31" i="138"/>
  <c r="B30" i="138"/>
  <c r="B23" i="138"/>
  <c r="B22" i="138"/>
  <c r="B15" i="138"/>
  <c r="B14" i="138"/>
  <c r="B82" i="138"/>
  <c r="B67" i="138"/>
  <c r="B66" i="138"/>
  <c r="B51" i="138"/>
  <c r="B50" i="138"/>
  <c r="B35" i="138"/>
  <c r="B34" i="138"/>
  <c r="B19" i="138"/>
  <c r="B18" i="138"/>
  <c r="B75" i="138"/>
  <c r="B74" i="138"/>
  <c r="B43" i="138"/>
  <c r="B42" i="138"/>
  <c r="B59" i="138"/>
  <c r="B58" i="138"/>
  <c r="B27" i="138"/>
  <c r="B26" i="138"/>
  <c r="B83" i="130"/>
  <c r="B82" i="130"/>
  <c r="B71" i="130"/>
  <c r="B70" i="130"/>
  <c r="B51" i="130"/>
  <c r="B50" i="130"/>
  <c r="B39" i="130"/>
  <c r="B38" i="130"/>
  <c r="B19" i="130"/>
  <c r="B18" i="130"/>
  <c r="B79" i="130"/>
  <c r="B78" i="130"/>
  <c r="B59" i="130"/>
  <c r="B58" i="130"/>
  <c r="B47" i="130"/>
  <c r="B46" i="130"/>
  <c r="B27" i="130"/>
  <c r="B26" i="130"/>
  <c r="B15" i="130"/>
  <c r="B14" i="130"/>
  <c r="B63" i="130"/>
  <c r="B62" i="130"/>
  <c r="B43" i="130"/>
  <c r="B42" i="130"/>
  <c r="B75" i="130"/>
  <c r="B74" i="130"/>
  <c r="B31" i="130"/>
  <c r="B30" i="130"/>
  <c r="B55" i="130"/>
  <c r="B54" i="130"/>
  <c r="B35" i="130"/>
  <c r="B34" i="130"/>
  <c r="B67" i="130"/>
  <c r="B66" i="130"/>
  <c r="B23" i="130"/>
  <c r="B22" i="130"/>
  <c r="B87" i="130"/>
  <c r="B86" i="130"/>
  <c r="B83" i="131"/>
  <c r="B82" i="131"/>
  <c r="B63" i="131"/>
  <c r="B62" i="131"/>
  <c r="B51" i="131"/>
  <c r="B50" i="131"/>
  <c r="B31" i="131"/>
  <c r="B30" i="131"/>
  <c r="B19" i="131"/>
  <c r="B18" i="131"/>
  <c r="B71" i="131"/>
  <c r="B70" i="131"/>
  <c r="B59" i="131"/>
  <c r="B58" i="131"/>
  <c r="B39" i="131"/>
  <c r="B38" i="131"/>
  <c r="B27" i="131"/>
  <c r="B26" i="131"/>
  <c r="B75" i="131"/>
  <c r="B74" i="131"/>
  <c r="B55" i="131"/>
  <c r="B54" i="131"/>
  <c r="B87" i="131"/>
  <c r="B86" i="131"/>
  <c r="B43" i="131"/>
  <c r="B42" i="131"/>
  <c r="B23" i="131"/>
  <c r="B22" i="131"/>
  <c r="B67" i="131"/>
  <c r="B66" i="131"/>
  <c r="B47" i="131"/>
  <c r="B46" i="131"/>
  <c r="B35" i="131"/>
  <c r="B34" i="131"/>
  <c r="B79" i="131"/>
  <c r="B78" i="131"/>
  <c r="B15" i="131"/>
  <c r="B14" i="131"/>
  <c r="B82" i="137"/>
  <c r="B75" i="137"/>
  <c r="B74" i="137"/>
  <c r="B67" i="137"/>
  <c r="B66" i="137"/>
  <c r="B59" i="137"/>
  <c r="B58" i="137"/>
  <c r="B51" i="137"/>
  <c r="B50" i="137"/>
  <c r="B43" i="137"/>
  <c r="B42" i="137"/>
  <c r="B35" i="137"/>
  <c r="B34" i="137"/>
  <c r="B27" i="137"/>
  <c r="B26" i="137"/>
  <c r="B19" i="137"/>
  <c r="B18" i="137"/>
  <c r="B87" i="137"/>
  <c r="B86" i="137"/>
  <c r="B71" i="137"/>
  <c r="B70" i="137"/>
  <c r="B55" i="137"/>
  <c r="B54" i="137"/>
  <c r="B39" i="137"/>
  <c r="B38" i="137"/>
  <c r="B23" i="137"/>
  <c r="B22" i="137"/>
  <c r="B63" i="137"/>
  <c r="B62" i="137"/>
  <c r="B47" i="137"/>
  <c r="B46" i="137"/>
  <c r="B15" i="137"/>
  <c r="B14" i="137"/>
  <c r="B79" i="137"/>
  <c r="B78" i="137"/>
  <c r="B31" i="137"/>
  <c r="B30" i="137"/>
  <c r="Q52" i="146"/>
  <c r="Q55" i="146"/>
  <c r="R108" i="144"/>
  <c r="Q27" i="146"/>
  <c r="Q30" i="146"/>
  <c r="O30" i="146"/>
  <c r="Q60" i="146"/>
  <c r="Q65" i="146"/>
  <c r="Q19" i="146"/>
  <c r="H85" i="146"/>
  <c r="E85" i="146"/>
  <c r="Q22" i="146"/>
  <c r="O22" i="146"/>
  <c r="Q87" i="146"/>
  <c r="H42" i="146"/>
  <c r="E42" i="146"/>
  <c r="H75" i="146"/>
  <c r="E75" i="146"/>
  <c r="H15" i="146"/>
  <c r="E15" i="146"/>
  <c r="Q46" i="146"/>
  <c r="O46" i="146"/>
  <c r="H79" i="146"/>
  <c r="E79" i="146"/>
  <c r="H34" i="146"/>
  <c r="E34" i="146"/>
  <c r="H69" i="146"/>
  <c r="E69" i="146"/>
  <c r="Q40" i="146"/>
  <c r="H71" i="146"/>
  <c r="E71" i="146"/>
  <c r="R113" i="145"/>
  <c r="AC118" i="131"/>
  <c r="R8" i="136"/>
  <c r="H29" i="136"/>
  <c r="E29" i="136"/>
  <c r="Q70" i="136"/>
  <c r="O70" i="136"/>
  <c r="Q61" i="136"/>
  <c r="H39" i="136"/>
  <c r="E39" i="136"/>
  <c r="H37" i="136"/>
  <c r="E37" i="136"/>
  <c r="Q68" i="136"/>
  <c r="Q14" i="136"/>
  <c r="O14" i="136"/>
  <c r="H47" i="136"/>
  <c r="E47" i="136"/>
  <c r="T47" i="136"/>
  <c r="H79" i="136"/>
  <c r="E79" i="136"/>
  <c r="Q18" i="136"/>
  <c r="O18" i="136"/>
  <c r="H53" i="136"/>
  <c r="E53" i="136"/>
  <c r="H85" i="136"/>
  <c r="E85" i="136"/>
  <c r="H32" i="136"/>
  <c r="E32" i="136"/>
  <c r="H63" i="136"/>
  <c r="E63" i="136"/>
  <c r="H45" i="136"/>
  <c r="E45" i="136"/>
  <c r="Q76" i="136"/>
  <c r="Q24" i="136"/>
  <c r="H56" i="136"/>
  <c r="E56" i="136"/>
  <c r="H88" i="136"/>
  <c r="E88" i="136"/>
  <c r="Q22" i="129"/>
  <c r="O22" i="129"/>
  <c r="Q57" i="129"/>
  <c r="R8" i="146"/>
  <c r="Q76" i="129"/>
  <c r="Q45" i="129"/>
  <c r="H88" i="129"/>
  <c r="E88" i="129"/>
  <c r="AB116" i="138"/>
  <c r="V9" i="129"/>
  <c r="H37" i="129"/>
  <c r="E37" i="129"/>
  <c r="H68" i="129"/>
  <c r="E68" i="129"/>
  <c r="Q17" i="129"/>
  <c r="Q48" i="129"/>
  <c r="Q79" i="129"/>
  <c r="H28" i="129"/>
  <c r="E28" i="129"/>
  <c r="H60" i="129"/>
  <c r="E60" i="129"/>
  <c r="H38" i="129"/>
  <c r="E38" i="129"/>
  <c r="Q70" i="129"/>
  <c r="O70" i="129"/>
  <c r="AB117" i="137"/>
  <c r="H18" i="129"/>
  <c r="E18" i="129"/>
  <c r="H52" i="129"/>
  <c r="E52" i="129"/>
  <c r="H84" i="129"/>
  <c r="E84" i="129"/>
  <c r="H32" i="129"/>
  <c r="E32" i="129"/>
  <c r="H65" i="129"/>
  <c r="E65" i="129"/>
  <c r="AB116" i="130"/>
  <c r="AB117" i="138"/>
  <c r="AB116" i="145"/>
  <c r="AB116" i="131"/>
  <c r="AB116" i="144"/>
  <c r="AB117" i="144"/>
  <c r="AB117" i="145"/>
  <c r="AE125" i="144"/>
  <c r="AE125" i="137"/>
  <c r="AE126" i="144"/>
  <c r="AC116" i="130"/>
  <c r="AC117" i="144"/>
  <c r="AE125" i="145"/>
  <c r="AE127" i="145"/>
  <c r="AC117" i="137"/>
  <c r="AC117" i="131"/>
  <c r="AC117" i="130"/>
  <c r="AC116" i="137"/>
  <c r="AC117" i="145"/>
  <c r="AC116" i="131"/>
  <c r="AC122" i="138"/>
  <c r="AE125" i="138"/>
  <c r="AC117" i="138"/>
  <c r="AC116" i="145"/>
  <c r="AE127" i="138"/>
  <c r="AE127" i="144"/>
  <c r="AE126" i="145"/>
  <c r="AB117" i="131"/>
  <c r="AB117" i="130"/>
  <c r="AB116" i="137"/>
  <c r="AC116" i="138"/>
  <c r="AC122" i="131"/>
  <c r="AC116" i="144"/>
  <c r="Q97" i="145"/>
  <c r="C87" i="145"/>
  <c r="A86" i="145"/>
  <c r="Q88" i="145"/>
  <c r="C79" i="145"/>
  <c r="A78" i="145"/>
  <c r="H78" i="145"/>
  <c r="E78" i="145"/>
  <c r="C71" i="145"/>
  <c r="A70" i="145"/>
  <c r="Q71" i="145"/>
  <c r="C63" i="145"/>
  <c r="A62" i="145"/>
  <c r="Q63" i="145"/>
  <c r="C55" i="145"/>
  <c r="A54" i="145"/>
  <c r="H54" i="145"/>
  <c r="E54" i="145"/>
  <c r="C47" i="145"/>
  <c r="A46" i="145"/>
  <c r="Q47" i="145"/>
  <c r="C39" i="145"/>
  <c r="A38" i="145"/>
  <c r="Q39" i="145"/>
  <c r="C31" i="145"/>
  <c r="A30" i="145"/>
  <c r="H33" i="145"/>
  <c r="E33" i="145"/>
  <c r="C23" i="145"/>
  <c r="A22" i="145"/>
  <c r="Q22" i="145"/>
  <c r="O22" i="145"/>
  <c r="C15" i="145"/>
  <c r="A14" i="145"/>
  <c r="Q14" i="145"/>
  <c r="O14" i="145"/>
  <c r="Q91" i="145"/>
  <c r="A82" i="145"/>
  <c r="Q83" i="145"/>
  <c r="C75" i="145"/>
  <c r="A74" i="145"/>
  <c r="Q74" i="145"/>
  <c r="O74" i="145"/>
  <c r="C67" i="145"/>
  <c r="A66" i="145"/>
  <c r="Q68" i="145"/>
  <c r="C59" i="145"/>
  <c r="A58" i="145"/>
  <c r="Q58" i="145"/>
  <c r="O58" i="145"/>
  <c r="C51" i="145"/>
  <c r="A50" i="145"/>
  <c r="Q53" i="145"/>
  <c r="C43" i="145"/>
  <c r="A42" i="145"/>
  <c r="Q42" i="145"/>
  <c r="O42" i="145"/>
  <c r="C27" i="145"/>
  <c r="A26" i="145"/>
  <c r="H26" i="145"/>
  <c r="E26" i="145"/>
  <c r="C19" i="145"/>
  <c r="A18" i="145"/>
  <c r="H20" i="145"/>
  <c r="E20" i="145"/>
  <c r="A82" i="144"/>
  <c r="Q85" i="144"/>
  <c r="A74" i="144"/>
  <c r="H76" i="144"/>
  <c r="E76" i="144"/>
  <c r="C67" i="144"/>
  <c r="A66" i="144"/>
  <c r="Q67" i="144"/>
  <c r="C59" i="144"/>
  <c r="A58" i="144"/>
  <c r="H60" i="144"/>
  <c r="E60" i="144"/>
  <c r="C51" i="144"/>
  <c r="A50" i="144"/>
  <c r="Q51" i="144"/>
  <c r="C43" i="144"/>
  <c r="A42" i="144"/>
  <c r="H44" i="144"/>
  <c r="E44" i="144"/>
  <c r="C35" i="144"/>
  <c r="A34" i="144"/>
  <c r="H34" i="144"/>
  <c r="E34" i="144"/>
  <c r="C27" i="144"/>
  <c r="A26" i="144"/>
  <c r="Q27" i="144"/>
  <c r="C19" i="144"/>
  <c r="A18" i="144"/>
  <c r="Q19" i="144"/>
  <c r="H97" i="144"/>
  <c r="C87" i="144"/>
  <c r="A86" i="144"/>
  <c r="H89" i="144"/>
  <c r="E89" i="144"/>
  <c r="C79" i="144"/>
  <c r="A78" i="144"/>
  <c r="Q79" i="144"/>
  <c r="C71" i="144"/>
  <c r="A70" i="144"/>
  <c r="H70" i="144"/>
  <c r="E70" i="144"/>
  <c r="C63" i="144"/>
  <c r="A62" i="144"/>
  <c r="H64" i="144"/>
  <c r="E64" i="144"/>
  <c r="C55" i="144"/>
  <c r="A54" i="144"/>
  <c r="Q57" i="144"/>
  <c r="C47" i="144"/>
  <c r="A46" i="144"/>
  <c r="Q49" i="144"/>
  <c r="C39" i="144"/>
  <c r="A38" i="144"/>
  <c r="Q39" i="144"/>
  <c r="C31" i="144"/>
  <c r="A30" i="144"/>
  <c r="Q33" i="144"/>
  <c r="C23" i="144"/>
  <c r="A22" i="144"/>
  <c r="Q23" i="144"/>
  <c r="C15" i="144"/>
  <c r="A14" i="144"/>
  <c r="Q17" i="144"/>
  <c r="C87" i="138"/>
  <c r="A86" i="138"/>
  <c r="C79" i="138"/>
  <c r="A78" i="138"/>
  <c r="C71" i="138"/>
  <c r="A70" i="138"/>
  <c r="C63" i="138"/>
  <c r="A62" i="138"/>
  <c r="C55" i="138"/>
  <c r="A54" i="138"/>
  <c r="C47" i="138"/>
  <c r="A46" i="138"/>
  <c r="C39" i="138"/>
  <c r="A38" i="138"/>
  <c r="C31" i="138"/>
  <c r="A30" i="138"/>
  <c r="C23" i="138"/>
  <c r="A22" i="138"/>
  <c r="C15" i="138"/>
  <c r="A14" i="138"/>
  <c r="A82" i="138"/>
  <c r="A74" i="138"/>
  <c r="C67" i="138"/>
  <c r="A66" i="138"/>
  <c r="C59" i="138"/>
  <c r="A58" i="138"/>
  <c r="C51" i="138"/>
  <c r="A50" i="138"/>
  <c r="C43" i="138"/>
  <c r="A42" i="138"/>
  <c r="C35" i="138"/>
  <c r="A34" i="138"/>
  <c r="C27" i="138"/>
  <c r="A26" i="138"/>
  <c r="C19" i="138"/>
  <c r="A18" i="138"/>
  <c r="C87" i="137"/>
  <c r="A86" i="137"/>
  <c r="C79" i="137"/>
  <c r="A78" i="137"/>
  <c r="C71" i="137"/>
  <c r="A70" i="137"/>
  <c r="C63" i="137"/>
  <c r="A62" i="137"/>
  <c r="C55" i="137"/>
  <c r="A54" i="137"/>
  <c r="C47" i="137"/>
  <c r="A46" i="137"/>
  <c r="C39" i="137"/>
  <c r="A38" i="137"/>
  <c r="C31" i="137"/>
  <c r="A30" i="137"/>
  <c r="C23" i="137"/>
  <c r="A22" i="137"/>
  <c r="C15" i="137"/>
  <c r="A14" i="137"/>
  <c r="A82" i="137"/>
  <c r="A74" i="137"/>
  <c r="C67" i="137"/>
  <c r="A66" i="137"/>
  <c r="C59" i="137"/>
  <c r="A58" i="137"/>
  <c r="C51" i="137"/>
  <c r="A50" i="137"/>
  <c r="C43" i="137"/>
  <c r="A42" i="137"/>
  <c r="C35" i="137"/>
  <c r="A34" i="137"/>
  <c r="C27" i="137"/>
  <c r="A26" i="137"/>
  <c r="C19" i="137"/>
  <c r="A18" i="137"/>
  <c r="C87" i="131"/>
  <c r="A86" i="131"/>
  <c r="C79" i="131"/>
  <c r="A78" i="131"/>
  <c r="C71" i="131"/>
  <c r="A70" i="131"/>
  <c r="C63" i="131"/>
  <c r="A62" i="131"/>
  <c r="C55" i="131"/>
  <c r="A54" i="131"/>
  <c r="C47" i="131"/>
  <c r="A46" i="131"/>
  <c r="C39" i="131"/>
  <c r="A38" i="131"/>
  <c r="C31" i="131"/>
  <c r="A30" i="131"/>
  <c r="C23" i="131"/>
  <c r="A22" i="131"/>
  <c r="C15" i="131"/>
  <c r="A14" i="131"/>
  <c r="C83" i="131"/>
  <c r="A82" i="131"/>
  <c r="A74" i="131"/>
  <c r="C67" i="131"/>
  <c r="A66" i="131"/>
  <c r="C59" i="131"/>
  <c r="A58" i="131"/>
  <c r="C51" i="131"/>
  <c r="A50" i="131"/>
  <c r="C43" i="131"/>
  <c r="A42" i="131"/>
  <c r="C35" i="131"/>
  <c r="A34" i="131"/>
  <c r="C27" i="131"/>
  <c r="A26" i="131"/>
  <c r="C19" i="131"/>
  <c r="A18" i="131"/>
  <c r="C87" i="130"/>
  <c r="A86" i="130"/>
  <c r="C79" i="130"/>
  <c r="A78" i="130"/>
  <c r="C71" i="130"/>
  <c r="A70" i="130"/>
  <c r="C63" i="130"/>
  <c r="A62" i="130"/>
  <c r="C55" i="130"/>
  <c r="A54" i="130"/>
  <c r="C47" i="130"/>
  <c r="A46" i="130"/>
  <c r="C39" i="130"/>
  <c r="A38" i="130"/>
  <c r="C31" i="130"/>
  <c r="A30" i="130"/>
  <c r="C23" i="130"/>
  <c r="A22" i="130"/>
  <c r="C15" i="130"/>
  <c r="A14" i="130"/>
  <c r="C83" i="130"/>
  <c r="A82" i="130"/>
  <c r="A74" i="130"/>
  <c r="C67" i="130"/>
  <c r="A66" i="130"/>
  <c r="C59" i="130"/>
  <c r="A58" i="130"/>
  <c r="C51" i="130"/>
  <c r="A50" i="130"/>
  <c r="C43" i="130"/>
  <c r="A42" i="130"/>
  <c r="C35" i="130"/>
  <c r="A34" i="130"/>
  <c r="C27" i="130"/>
  <c r="A26" i="130"/>
  <c r="C19" i="130"/>
  <c r="A18" i="130"/>
  <c r="H71" i="133"/>
  <c r="E71" i="133"/>
  <c r="H73" i="133"/>
  <c r="E73" i="133"/>
  <c r="H72" i="133"/>
  <c r="E72" i="133"/>
  <c r="H70" i="133"/>
  <c r="E70" i="133"/>
  <c r="Q73" i="147"/>
  <c r="H73" i="147"/>
  <c r="E73" i="147"/>
  <c r="H72" i="147"/>
  <c r="E72" i="147"/>
  <c r="H71" i="147"/>
  <c r="E71" i="147"/>
  <c r="H70" i="147"/>
  <c r="E70" i="147"/>
  <c r="Q72" i="147"/>
  <c r="Q71" i="147"/>
  <c r="Q70" i="147"/>
  <c r="O70" i="147"/>
  <c r="H88" i="148"/>
  <c r="H87" i="148"/>
  <c r="H86" i="148"/>
  <c r="Q88" i="148"/>
  <c r="H89" i="148"/>
  <c r="Q89" i="148"/>
  <c r="Q87" i="148"/>
  <c r="Q86" i="148"/>
  <c r="O86" i="148"/>
  <c r="H85" i="148"/>
  <c r="H82" i="148"/>
  <c r="Q84" i="148"/>
  <c r="Q82" i="148"/>
  <c r="O82" i="148"/>
  <c r="H84" i="148"/>
  <c r="H83" i="148"/>
  <c r="Q85" i="148"/>
  <c r="Q83" i="148"/>
  <c r="H81" i="148"/>
  <c r="Q80" i="148"/>
  <c r="Q81" i="148"/>
  <c r="H79" i="148"/>
  <c r="H78" i="148"/>
  <c r="Q79" i="148"/>
  <c r="H80" i="148"/>
  <c r="Q78" i="148"/>
  <c r="O78" i="148"/>
  <c r="Q73" i="148"/>
  <c r="H73" i="148"/>
  <c r="H71" i="148"/>
  <c r="H70" i="148"/>
  <c r="Q72" i="148"/>
  <c r="Q71" i="148"/>
  <c r="Q70" i="148"/>
  <c r="O70" i="148"/>
  <c r="H72" i="148"/>
  <c r="Q61" i="148"/>
  <c r="Q59" i="148"/>
  <c r="Q58" i="148"/>
  <c r="O58" i="148"/>
  <c r="Q60" i="148"/>
  <c r="H60" i="148"/>
  <c r="H58" i="148"/>
  <c r="H61" i="148"/>
  <c r="H59" i="148"/>
  <c r="H85" i="133"/>
  <c r="E85" i="133"/>
  <c r="H83" i="133"/>
  <c r="E83" i="133"/>
  <c r="H84" i="133"/>
  <c r="E84" i="133"/>
  <c r="H82" i="133"/>
  <c r="E82" i="133"/>
  <c r="Q85" i="147"/>
  <c r="H85" i="147"/>
  <c r="E85" i="147"/>
  <c r="H83" i="147"/>
  <c r="E83" i="147"/>
  <c r="H82" i="147"/>
  <c r="E82" i="147"/>
  <c r="Q84" i="147"/>
  <c r="Q83" i="147"/>
  <c r="Q82" i="147"/>
  <c r="O82" i="147"/>
  <c r="H84" i="147"/>
  <c r="E84" i="147"/>
  <c r="H80" i="147"/>
  <c r="E80" i="147"/>
  <c r="H81" i="147"/>
  <c r="E81" i="147"/>
  <c r="H79" i="147"/>
  <c r="E79" i="147"/>
  <c r="Q80" i="147"/>
  <c r="Q78" i="147"/>
  <c r="O78" i="147"/>
  <c r="H78" i="147"/>
  <c r="E78" i="147"/>
  <c r="Q81" i="147"/>
  <c r="Q79" i="147"/>
  <c r="H77" i="133"/>
  <c r="E77" i="133"/>
  <c r="H74" i="133"/>
  <c r="E74" i="133"/>
  <c r="H75" i="133"/>
  <c r="E75" i="133"/>
  <c r="H76" i="133"/>
  <c r="E76" i="133"/>
  <c r="H74" i="147"/>
  <c r="E74" i="147"/>
  <c r="Q76" i="147"/>
  <c r="H77" i="147"/>
  <c r="E77" i="147"/>
  <c r="H75" i="147"/>
  <c r="E75" i="147"/>
  <c r="Q77" i="147"/>
  <c r="H76" i="147"/>
  <c r="E76" i="147"/>
  <c r="Q74" i="147"/>
  <c r="O74" i="147"/>
  <c r="Q75" i="147"/>
  <c r="H65" i="148"/>
  <c r="H62" i="148"/>
  <c r="Q63" i="148"/>
  <c r="Q62" i="148"/>
  <c r="O62" i="148"/>
  <c r="H63" i="148"/>
  <c r="H64" i="148"/>
  <c r="Q65" i="148"/>
  <c r="Q64" i="148"/>
  <c r="H76" i="148"/>
  <c r="T76" i="148"/>
  <c r="Q76" i="148"/>
  <c r="H77" i="148"/>
  <c r="H75" i="148"/>
  <c r="Q74" i="148"/>
  <c r="O74" i="148"/>
  <c r="Q75" i="148"/>
  <c r="Q77" i="148"/>
  <c r="H74" i="148"/>
  <c r="Q67" i="148"/>
  <c r="Q69" i="148"/>
  <c r="Q68" i="148"/>
  <c r="H67" i="148"/>
  <c r="H68" i="148"/>
  <c r="H66" i="148"/>
  <c r="Q66" i="148"/>
  <c r="O66" i="148"/>
  <c r="H69" i="148"/>
  <c r="H61" i="134"/>
  <c r="E61" i="134"/>
  <c r="H59" i="134"/>
  <c r="E59" i="134"/>
  <c r="H58" i="134"/>
  <c r="E58" i="134"/>
  <c r="H60" i="134"/>
  <c r="E60" i="134"/>
  <c r="H80" i="133"/>
  <c r="E80" i="133"/>
  <c r="H79" i="133"/>
  <c r="E79" i="133"/>
  <c r="H78" i="133"/>
  <c r="E78" i="133"/>
  <c r="H81" i="133"/>
  <c r="E81" i="133"/>
  <c r="R103" i="145"/>
  <c r="AB114" i="145"/>
  <c r="R104" i="144"/>
  <c r="R100" i="144"/>
  <c r="R99" i="144"/>
  <c r="AA115" i="145"/>
  <c r="R114" i="144"/>
  <c r="X49" i="148"/>
  <c r="AA49" i="148"/>
  <c r="X12" i="148"/>
  <c r="X44" i="148"/>
  <c r="AA15" i="148"/>
  <c r="X46" i="148"/>
  <c r="AA46" i="148"/>
  <c r="AA29" i="148"/>
  <c r="X57" i="148"/>
  <c r="AA57" i="148"/>
  <c r="X32" i="148"/>
  <c r="AA14" i="148"/>
  <c r="AA17" i="148"/>
  <c r="AA53" i="148"/>
  <c r="X48" i="148"/>
  <c r="AA35" i="148"/>
  <c r="AA51" i="148"/>
  <c r="AA26" i="148"/>
  <c r="AA22" i="148"/>
  <c r="X54" i="148"/>
  <c r="AA54" i="148"/>
  <c r="AA25" i="148"/>
  <c r="AE11" i="148"/>
  <c r="V9" i="148"/>
  <c r="X45" i="148"/>
  <c r="AA45" i="148"/>
  <c r="X31" i="148"/>
  <c r="AA31" i="148"/>
  <c r="X47" i="148"/>
  <c r="AA47" i="148"/>
  <c r="AA50" i="148"/>
  <c r="X33" i="148"/>
  <c r="AA33" i="148"/>
  <c r="AA18" i="148"/>
  <c r="AA21" i="148"/>
  <c r="AA23" i="148"/>
  <c r="X39" i="148"/>
  <c r="AA39" i="148"/>
  <c r="X55" i="148"/>
  <c r="AA55" i="148"/>
  <c r="AA34" i="148"/>
  <c r="X30" i="148"/>
  <c r="AA30" i="148"/>
  <c r="AA19" i="148"/>
  <c r="X41" i="148"/>
  <c r="AA41" i="148"/>
  <c r="X9" i="148"/>
  <c r="X40" i="148"/>
  <c r="AA37" i="148"/>
  <c r="X56" i="148"/>
  <c r="AA27" i="148"/>
  <c r="X43" i="148"/>
  <c r="AA43" i="148"/>
  <c r="X42" i="148"/>
  <c r="AA42" i="148"/>
  <c r="X38" i="148"/>
  <c r="AA38" i="148"/>
  <c r="R111" i="144"/>
  <c r="R103" i="144"/>
  <c r="W115" i="144"/>
  <c r="R102" i="144"/>
  <c r="Y115" i="144"/>
  <c r="AB37" i="141"/>
  <c r="R37" i="141"/>
  <c r="AA37" i="141"/>
  <c r="AB45" i="141"/>
  <c r="R45" i="141"/>
  <c r="X45" i="141"/>
  <c r="AA45" i="141"/>
  <c r="AB14" i="141"/>
  <c r="R14" i="141"/>
  <c r="AA14" i="141"/>
  <c r="R31" i="141"/>
  <c r="X31" i="141"/>
  <c r="AA31" i="141"/>
  <c r="R101" i="144"/>
  <c r="R112" i="145"/>
  <c r="R17" i="141"/>
  <c r="AB17" i="141"/>
  <c r="AA17" i="141"/>
  <c r="AB53" i="141"/>
  <c r="R53" i="141"/>
  <c r="AA53" i="141"/>
  <c r="R15" i="141"/>
  <c r="AA15" i="141"/>
  <c r="R19" i="141"/>
  <c r="AA19" i="141"/>
  <c r="R32" i="141"/>
  <c r="X32" i="141"/>
  <c r="AB22" i="141"/>
  <c r="R22" i="141"/>
  <c r="AA22" i="141"/>
  <c r="R39" i="141"/>
  <c r="X39" i="141"/>
  <c r="AA39" i="141"/>
  <c r="R8" i="141"/>
  <c r="V9" i="141"/>
  <c r="AB33" i="141"/>
  <c r="R33" i="141"/>
  <c r="X33" i="141"/>
  <c r="AA33" i="141"/>
  <c r="AA48" i="141"/>
  <c r="R48" i="141"/>
  <c r="X48" i="141"/>
  <c r="R50" i="141"/>
  <c r="AA50" i="141"/>
  <c r="AB38" i="141"/>
  <c r="R38" i="141"/>
  <c r="X38" i="141"/>
  <c r="AA38" i="141"/>
  <c r="AA16" i="141"/>
  <c r="R16" i="141"/>
  <c r="R51" i="141"/>
  <c r="AA51" i="141"/>
  <c r="R44" i="141"/>
  <c r="X44" i="141"/>
  <c r="R110" i="145"/>
  <c r="R106" i="145"/>
  <c r="R20" i="141"/>
  <c r="R35" i="141"/>
  <c r="AA35" i="141"/>
  <c r="R23" i="141"/>
  <c r="AA23" i="141"/>
  <c r="AE11" i="141"/>
  <c r="AB41" i="141"/>
  <c r="R41" i="141"/>
  <c r="X41" i="141"/>
  <c r="AA41" i="141"/>
  <c r="R28" i="141"/>
  <c r="R43" i="141"/>
  <c r="X43" i="141"/>
  <c r="AA43" i="141"/>
  <c r="AB18" i="141"/>
  <c r="R18" i="141"/>
  <c r="AA18" i="141"/>
  <c r="R36" i="141"/>
  <c r="R52" i="141"/>
  <c r="R46" i="141"/>
  <c r="X46" i="141"/>
  <c r="AA46" i="141"/>
  <c r="AB25" i="141"/>
  <c r="R25" i="141"/>
  <c r="AA25" i="141"/>
  <c r="AA30" i="141"/>
  <c r="R30" i="141"/>
  <c r="X30" i="141"/>
  <c r="AB30" i="141"/>
  <c r="AB42" i="141"/>
  <c r="R42" i="141"/>
  <c r="X42" i="141"/>
  <c r="AA42" i="141"/>
  <c r="R24" i="141"/>
  <c r="X9" i="141"/>
  <c r="AB49" i="141"/>
  <c r="R49" i="141"/>
  <c r="X49" i="141"/>
  <c r="AA49" i="141"/>
  <c r="AA27" i="141"/>
  <c r="R27" i="141"/>
  <c r="AB21" i="141"/>
  <c r="R21" i="141"/>
  <c r="AA21" i="141"/>
  <c r="X12" i="141"/>
  <c r="AB29" i="141"/>
  <c r="R29" i="141"/>
  <c r="AA29" i="141"/>
  <c r="R47" i="141"/>
  <c r="X47" i="141"/>
  <c r="AA47" i="141"/>
  <c r="AB26" i="141"/>
  <c r="R26" i="141"/>
  <c r="AA26" i="141"/>
  <c r="R40" i="141"/>
  <c r="X40" i="141"/>
  <c r="AB34" i="141"/>
  <c r="R34" i="141"/>
  <c r="AA34" i="141"/>
  <c r="AA115" i="144"/>
  <c r="AE11" i="134"/>
  <c r="R115" i="144"/>
  <c r="R98" i="144"/>
  <c r="R109" i="145"/>
  <c r="R105" i="145"/>
  <c r="AB115" i="144"/>
  <c r="AB49" i="147"/>
  <c r="R49" i="147"/>
  <c r="X49" i="147"/>
  <c r="AA49" i="147"/>
  <c r="R35" i="147"/>
  <c r="AA35" i="147"/>
  <c r="AB38" i="147"/>
  <c r="R38" i="147"/>
  <c r="X38" i="147"/>
  <c r="AA38" i="147"/>
  <c r="AB18" i="147"/>
  <c r="R18" i="147"/>
  <c r="AA18" i="147"/>
  <c r="R63" i="147"/>
  <c r="AA63" i="147"/>
  <c r="AA65" i="147"/>
  <c r="AB65" i="147"/>
  <c r="R65" i="147"/>
  <c r="R112" i="144"/>
  <c r="R98" i="145"/>
  <c r="R101" i="145"/>
  <c r="R99" i="145"/>
  <c r="R16" i="147"/>
  <c r="X9" i="147"/>
  <c r="R27" i="147"/>
  <c r="AA27" i="147"/>
  <c r="R47" i="147"/>
  <c r="X47" i="147"/>
  <c r="AA47" i="147"/>
  <c r="AB25" i="147"/>
  <c r="R25" i="147"/>
  <c r="AA25" i="147"/>
  <c r="AB41" i="147"/>
  <c r="R41" i="147"/>
  <c r="X41" i="147"/>
  <c r="AA41" i="147"/>
  <c r="R17" i="147"/>
  <c r="AB17" i="147"/>
  <c r="AA17" i="147"/>
  <c r="R32" i="147"/>
  <c r="X32" i="147"/>
  <c r="R48" i="147"/>
  <c r="X48" i="147"/>
  <c r="AB14" i="147"/>
  <c r="R14" i="147"/>
  <c r="AA14" i="147"/>
  <c r="AB46" i="147"/>
  <c r="R46" i="147"/>
  <c r="X46" i="147"/>
  <c r="AA46" i="147"/>
  <c r="AA66" i="147"/>
  <c r="AB66" i="147"/>
  <c r="R66" i="147"/>
  <c r="X66" i="147"/>
  <c r="AB26" i="147"/>
  <c r="R26" i="147"/>
  <c r="AA26" i="147"/>
  <c r="AB58" i="147"/>
  <c r="R58" i="147"/>
  <c r="AA58" i="147"/>
  <c r="R64" i="147"/>
  <c r="AA67" i="147"/>
  <c r="R67" i="147"/>
  <c r="X67" i="147"/>
  <c r="AB21" i="147"/>
  <c r="R21" i="147"/>
  <c r="AA21" i="147"/>
  <c r="R23" i="147"/>
  <c r="AA23" i="147"/>
  <c r="R28" i="147"/>
  <c r="R44" i="147"/>
  <c r="X44" i="147"/>
  <c r="X12" i="147"/>
  <c r="AA62" i="147"/>
  <c r="AB62" i="147"/>
  <c r="R62" i="147"/>
  <c r="R39" i="147"/>
  <c r="X39" i="147"/>
  <c r="AA39" i="147"/>
  <c r="R15" i="147"/>
  <c r="AA15" i="147"/>
  <c r="AB29" i="147"/>
  <c r="R29" i="147"/>
  <c r="AA29" i="147"/>
  <c r="AE11" i="147"/>
  <c r="AB53" i="147"/>
  <c r="R53" i="147"/>
  <c r="AA53" i="147"/>
  <c r="R31" i="147"/>
  <c r="X31" i="147"/>
  <c r="AA31" i="147"/>
  <c r="R51" i="147"/>
  <c r="AA51" i="147"/>
  <c r="R20" i="147"/>
  <c r="R36" i="147"/>
  <c r="R52" i="147"/>
  <c r="R60" i="147"/>
  <c r="AB22" i="147"/>
  <c r="R22" i="147"/>
  <c r="AA22" i="147"/>
  <c r="AB54" i="147"/>
  <c r="R54" i="147"/>
  <c r="X54" i="147"/>
  <c r="AA54" i="147"/>
  <c r="AB34" i="147"/>
  <c r="R34" i="147"/>
  <c r="AA34" i="147"/>
  <c r="AA69" i="147"/>
  <c r="R69" i="147"/>
  <c r="X69" i="147"/>
  <c r="AB69" i="147"/>
  <c r="R68" i="147"/>
  <c r="X68" i="147"/>
  <c r="R55" i="147"/>
  <c r="X55" i="147"/>
  <c r="AA55" i="147"/>
  <c r="AB37" i="147"/>
  <c r="R37" i="147"/>
  <c r="AA37" i="147"/>
  <c r="AB50" i="147"/>
  <c r="R50" i="147"/>
  <c r="AA50" i="147"/>
  <c r="AB45" i="147"/>
  <c r="R45" i="147"/>
  <c r="X45" i="147"/>
  <c r="AA45" i="147"/>
  <c r="R19" i="147"/>
  <c r="AA19" i="147"/>
  <c r="R43" i="147"/>
  <c r="X43" i="147"/>
  <c r="AA43" i="147"/>
  <c r="AB33" i="147"/>
  <c r="R33" i="147"/>
  <c r="X33" i="147"/>
  <c r="AA33" i="147"/>
  <c r="AB57" i="147"/>
  <c r="R57" i="147"/>
  <c r="X57" i="147"/>
  <c r="AA57" i="147"/>
  <c r="R24" i="147"/>
  <c r="R40" i="147"/>
  <c r="X40" i="147"/>
  <c r="R56" i="147"/>
  <c r="X56" i="147"/>
  <c r="AB30" i="147"/>
  <c r="R30" i="147"/>
  <c r="X30" i="147"/>
  <c r="AA30" i="147"/>
  <c r="AA59" i="147"/>
  <c r="R59" i="147"/>
  <c r="R8" i="147"/>
  <c r="V9" i="147"/>
  <c r="AB42" i="147"/>
  <c r="R42" i="147"/>
  <c r="X42" i="147"/>
  <c r="AA42" i="147"/>
  <c r="R61" i="147"/>
  <c r="AB61" i="147"/>
  <c r="AA61" i="147"/>
  <c r="R108" i="145"/>
  <c r="W115" i="145"/>
  <c r="U115" i="145"/>
  <c r="AC115" i="145"/>
  <c r="R102" i="145"/>
  <c r="V9" i="145"/>
  <c r="Y115" i="145"/>
  <c r="AB115" i="145"/>
  <c r="R8" i="145"/>
  <c r="R109" i="144"/>
  <c r="AE11" i="133"/>
  <c r="R106" i="144"/>
  <c r="V9" i="149"/>
  <c r="R8" i="149"/>
  <c r="R107" i="144"/>
  <c r="X9" i="149"/>
  <c r="AE11" i="149"/>
  <c r="X12" i="149"/>
  <c r="R8" i="144"/>
  <c r="V9" i="144"/>
  <c r="AE114" i="145"/>
  <c r="AE115" i="145"/>
  <c r="AE11" i="143"/>
  <c r="X9" i="143"/>
  <c r="X12" i="143"/>
  <c r="R8" i="143"/>
  <c r="V9" i="143"/>
  <c r="AE11" i="142"/>
  <c r="X12" i="142"/>
  <c r="X9" i="142"/>
  <c r="R8" i="142"/>
  <c r="V9" i="142"/>
  <c r="X9" i="139"/>
  <c r="AE11" i="139"/>
  <c r="R8" i="139"/>
  <c r="V9" i="139"/>
  <c r="X12" i="139"/>
  <c r="AE11" i="138"/>
  <c r="R108" i="138"/>
  <c r="R105" i="138"/>
  <c r="R113" i="138"/>
  <c r="V9" i="138"/>
  <c r="R8" i="138"/>
  <c r="X9" i="138"/>
  <c r="R112" i="138"/>
  <c r="R109" i="138"/>
  <c r="R103" i="138"/>
  <c r="R111" i="138"/>
  <c r="X12" i="138"/>
  <c r="R104" i="138"/>
  <c r="R107" i="138"/>
  <c r="R110" i="138"/>
  <c r="W115" i="138"/>
  <c r="AB115" i="138"/>
  <c r="U115" i="138"/>
  <c r="AC115" i="138"/>
  <c r="AA115" i="138"/>
  <c r="Y115" i="138"/>
  <c r="R115" i="138"/>
  <c r="R101" i="138"/>
  <c r="R102" i="138"/>
  <c r="R98" i="138"/>
  <c r="R99" i="138"/>
  <c r="R100" i="138"/>
  <c r="R106" i="138"/>
  <c r="AB114" i="138"/>
  <c r="R114" i="138"/>
  <c r="X9" i="137"/>
  <c r="R102" i="137"/>
  <c r="R107" i="137"/>
  <c r="R113" i="137"/>
  <c r="R99" i="137"/>
  <c r="R108" i="137"/>
  <c r="R8" i="137"/>
  <c r="V9" i="137"/>
  <c r="R105" i="137"/>
  <c r="R106" i="137"/>
  <c r="R100" i="137"/>
  <c r="R112" i="137"/>
  <c r="AE11" i="137"/>
  <c r="AA115" i="137"/>
  <c r="R115" i="137"/>
  <c r="Y115" i="137"/>
  <c r="W115" i="137"/>
  <c r="U115" i="137"/>
  <c r="AC115" i="137"/>
  <c r="AB115" i="137"/>
  <c r="R110" i="137"/>
  <c r="R98" i="137"/>
  <c r="X12" i="137"/>
  <c r="R114" i="137"/>
  <c r="AB114" i="137"/>
  <c r="R103" i="137"/>
  <c r="R111" i="137"/>
  <c r="R101" i="137"/>
  <c r="R104" i="137"/>
  <c r="R109" i="137"/>
  <c r="X9" i="135"/>
  <c r="AE11" i="135"/>
  <c r="V9" i="135"/>
  <c r="R8" i="135"/>
  <c r="X12" i="135"/>
  <c r="R8" i="132"/>
  <c r="V9" i="132"/>
  <c r="AE11" i="132"/>
  <c r="X12" i="132"/>
  <c r="X9" i="132"/>
  <c r="X12" i="131"/>
  <c r="R102" i="131"/>
  <c r="R99" i="131"/>
  <c r="R110" i="131"/>
  <c r="R107" i="131"/>
  <c r="R8" i="131"/>
  <c r="V9" i="131"/>
  <c r="R109" i="131"/>
  <c r="R100" i="131"/>
  <c r="R112" i="131"/>
  <c r="R108" i="131"/>
  <c r="X9" i="131"/>
  <c r="R101" i="131"/>
  <c r="R111" i="131"/>
  <c r="R103" i="131"/>
  <c r="AB115" i="131"/>
  <c r="U115" i="131"/>
  <c r="AC115" i="131"/>
  <c r="AA115" i="131"/>
  <c r="R115" i="131"/>
  <c r="Y115" i="131"/>
  <c r="W115" i="131"/>
  <c r="R105" i="131"/>
  <c r="AB114" i="131"/>
  <c r="R114" i="131"/>
  <c r="R98" i="131"/>
  <c r="R106" i="131"/>
  <c r="R104" i="131"/>
  <c r="R113" i="131"/>
  <c r="X9" i="130"/>
  <c r="R100" i="130"/>
  <c r="R103" i="130"/>
  <c r="R101" i="130"/>
  <c r="R105" i="130"/>
  <c r="R99" i="130"/>
  <c r="R107" i="130"/>
  <c r="R102" i="130"/>
  <c r="R114" i="130"/>
  <c r="AB114" i="130"/>
  <c r="W115" i="130"/>
  <c r="Y115" i="130"/>
  <c r="U115" i="130"/>
  <c r="AC115" i="130"/>
  <c r="AB115" i="130"/>
  <c r="AA115" i="130"/>
  <c r="R115" i="130"/>
  <c r="V9" i="130"/>
  <c r="R8" i="130"/>
  <c r="X12" i="130"/>
  <c r="R106" i="130"/>
  <c r="R104" i="130"/>
  <c r="R98" i="130"/>
  <c r="R108" i="130"/>
  <c r="R109" i="130"/>
  <c r="R113" i="130"/>
  <c r="R111" i="130"/>
  <c r="R112" i="130"/>
  <c r="R110" i="130"/>
  <c r="R8" i="128"/>
  <c r="V9" i="128"/>
  <c r="X9" i="128"/>
  <c r="X12" i="128"/>
  <c r="Y47" i="147"/>
  <c r="Y56" i="147"/>
  <c r="AC56" i="147"/>
  <c r="Y55" i="147"/>
  <c r="AC55" i="147"/>
  <c r="Y48" i="147"/>
  <c r="AB48" i="147"/>
  <c r="Y55" i="148"/>
  <c r="Z80" i="148"/>
  <c r="AA80" i="148"/>
  <c r="T80" i="148"/>
  <c r="U80" i="148"/>
  <c r="Z76" i="148"/>
  <c r="AA76" i="148"/>
  <c r="Y56" i="148"/>
  <c r="Y48" i="148"/>
  <c r="Y47" i="148"/>
  <c r="AC47" i="148"/>
  <c r="AB92" i="146"/>
  <c r="AB91" i="146"/>
  <c r="AB36" i="145"/>
  <c r="AB35" i="145"/>
  <c r="AC36" i="145"/>
  <c r="AC35" i="145"/>
  <c r="AB91" i="145"/>
  <c r="AB90" i="145"/>
  <c r="AB92" i="145"/>
  <c r="AB56" i="141"/>
  <c r="AC56" i="141"/>
  <c r="AC55" i="141"/>
  <c r="AB55" i="141"/>
  <c r="Y43" i="141"/>
  <c r="AC43" i="141"/>
  <c r="Y44" i="141"/>
  <c r="AC44" i="141"/>
  <c r="Y32" i="141"/>
  <c r="AB32" i="141"/>
  <c r="Y39" i="141"/>
  <c r="AB39" i="141"/>
  <c r="Y40" i="141"/>
  <c r="AB40" i="141"/>
  <c r="Y31" i="141"/>
  <c r="AC31" i="141"/>
  <c r="AB84" i="140"/>
  <c r="AB83" i="140"/>
  <c r="AC83" i="140"/>
  <c r="AC84" i="140"/>
  <c r="AC72" i="140"/>
  <c r="AB72" i="140"/>
  <c r="AC71" i="140"/>
  <c r="AB71" i="140"/>
  <c r="Y56" i="140"/>
  <c r="AB56" i="140"/>
  <c r="Y55" i="140"/>
  <c r="AC55" i="140"/>
  <c r="Y48" i="140"/>
  <c r="AC48" i="140"/>
  <c r="Y47" i="140"/>
  <c r="AB47" i="140"/>
  <c r="AB92" i="139"/>
  <c r="AB90" i="139"/>
  <c r="AB91" i="139"/>
  <c r="AB90" i="138"/>
  <c r="AB92" i="138"/>
  <c r="AB91" i="138"/>
  <c r="AE101" i="131"/>
  <c r="AE109" i="131"/>
  <c r="AE115" i="131"/>
  <c r="AE105" i="131"/>
  <c r="AE113" i="131"/>
  <c r="AE114" i="131"/>
  <c r="AE113" i="130"/>
  <c r="AE109" i="130"/>
  <c r="AE114" i="130"/>
  <c r="AE105" i="130"/>
  <c r="AE115" i="130"/>
  <c r="AE101" i="130"/>
  <c r="AE97" i="129"/>
  <c r="AE93" i="129"/>
  <c r="AE113" i="129"/>
  <c r="AE109" i="129"/>
  <c r="AE115" i="129"/>
  <c r="AE105" i="129"/>
  <c r="AE101" i="129"/>
  <c r="AE114" i="129"/>
  <c r="AE93" i="128"/>
  <c r="AE109" i="128"/>
  <c r="AE105" i="128"/>
  <c r="AE115" i="128"/>
  <c r="AE97" i="128"/>
  <c r="AE113" i="128"/>
  <c r="AE114" i="128"/>
  <c r="AE101" i="128"/>
  <c r="Y43" i="134"/>
  <c r="AC43" i="134"/>
  <c r="Y44" i="134"/>
  <c r="AC44" i="134"/>
  <c r="Y39" i="134"/>
  <c r="AB39" i="134"/>
  <c r="Y40" i="134"/>
  <c r="AC40" i="134"/>
  <c r="Y31" i="134"/>
  <c r="AB31" i="134"/>
  <c r="Y32" i="134"/>
  <c r="AB32" i="134"/>
  <c r="Y56" i="133"/>
  <c r="AB56" i="133"/>
  <c r="Y55" i="133"/>
  <c r="AB55" i="133"/>
  <c r="AB91" i="132"/>
  <c r="AB92" i="132"/>
  <c r="AB90" i="132"/>
  <c r="AB91" i="131"/>
  <c r="AB90" i="131"/>
  <c r="AB92" i="131"/>
  <c r="AE41" i="140"/>
  <c r="Z76" i="147"/>
  <c r="AA76" i="147"/>
  <c r="T76" i="147"/>
  <c r="U76" i="147"/>
  <c r="W76" i="147"/>
  <c r="Y76" i="147"/>
  <c r="T78" i="147"/>
  <c r="U78" i="147"/>
  <c r="Y85" i="147"/>
  <c r="W85" i="147"/>
  <c r="T85" i="147"/>
  <c r="U85" i="147"/>
  <c r="AC85" i="147"/>
  <c r="U73" i="133"/>
  <c r="AC73" i="133"/>
  <c r="T73" i="133"/>
  <c r="W73" i="133"/>
  <c r="Y73" i="133"/>
  <c r="W64" i="144"/>
  <c r="Z64" i="144"/>
  <c r="AA64" i="144"/>
  <c r="T64" i="144"/>
  <c r="U64" i="144"/>
  <c r="Y64" i="144"/>
  <c r="W52" i="129"/>
  <c r="Y52" i="129"/>
  <c r="T52" i="129"/>
  <c r="U52" i="129"/>
  <c r="Z52" i="129"/>
  <c r="AA52" i="129"/>
  <c r="Z88" i="136"/>
  <c r="T88" i="136"/>
  <c r="Y88" i="136"/>
  <c r="U88" i="136"/>
  <c r="AC88" i="136"/>
  <c r="W88" i="136"/>
  <c r="W53" i="136"/>
  <c r="U53" i="136"/>
  <c r="AC53" i="136"/>
  <c r="Y53" i="136"/>
  <c r="T53" i="136"/>
  <c r="Y15" i="146"/>
  <c r="W15" i="146"/>
  <c r="T15" i="146"/>
  <c r="U15" i="146"/>
  <c r="U81" i="133"/>
  <c r="AC81" i="133"/>
  <c r="T81" i="133"/>
  <c r="W81" i="133"/>
  <c r="Y81" i="133"/>
  <c r="T75" i="147"/>
  <c r="U75" i="147"/>
  <c r="W75" i="147"/>
  <c r="Y75" i="147"/>
  <c r="Z84" i="147"/>
  <c r="T84" i="147"/>
  <c r="U84" i="147"/>
  <c r="Y84" i="147"/>
  <c r="W84" i="147"/>
  <c r="U82" i="133"/>
  <c r="AC82" i="133"/>
  <c r="T82" i="133"/>
  <c r="W82" i="133"/>
  <c r="Y82" i="133"/>
  <c r="W70" i="133"/>
  <c r="U70" i="133"/>
  <c r="AC70" i="133"/>
  <c r="Y70" i="133"/>
  <c r="T70" i="133"/>
  <c r="U89" i="144"/>
  <c r="AC89" i="144"/>
  <c r="Y89" i="144"/>
  <c r="W89" i="144"/>
  <c r="T89" i="144"/>
  <c r="W32" i="129"/>
  <c r="Z32" i="129"/>
  <c r="AA32" i="129"/>
  <c r="V32" i="129"/>
  <c r="T32" i="129"/>
  <c r="U32" i="129"/>
  <c r="Y32" i="129"/>
  <c r="Z28" i="129"/>
  <c r="AA28" i="129"/>
  <c r="T28" i="129"/>
  <c r="U28" i="129"/>
  <c r="W28" i="129"/>
  <c r="Y28" i="129"/>
  <c r="T32" i="136"/>
  <c r="U32" i="136"/>
  <c r="W32" i="136"/>
  <c r="Y32" i="136"/>
  <c r="Z32" i="136"/>
  <c r="AA32" i="136"/>
  <c r="V32" i="136"/>
  <c r="W37" i="136"/>
  <c r="U37" i="136"/>
  <c r="AC37" i="136"/>
  <c r="Y37" i="136"/>
  <c r="T37" i="136"/>
  <c r="T71" i="146"/>
  <c r="U71" i="146"/>
  <c r="W71" i="146"/>
  <c r="Y71" i="146"/>
  <c r="T79" i="146"/>
  <c r="U79" i="146"/>
  <c r="W79" i="146"/>
  <c r="Y79" i="146"/>
  <c r="W79" i="133"/>
  <c r="Y79" i="133"/>
  <c r="T79" i="133"/>
  <c r="U79" i="133"/>
  <c r="U74" i="133"/>
  <c r="AC74" i="133"/>
  <c r="T74" i="133"/>
  <c r="W74" i="133"/>
  <c r="Y74" i="133"/>
  <c r="T81" i="147"/>
  <c r="Y81" i="147"/>
  <c r="U81" i="147"/>
  <c r="AC81" i="147"/>
  <c r="W81" i="147"/>
  <c r="T83" i="133"/>
  <c r="U83" i="133"/>
  <c r="W83" i="133"/>
  <c r="Y83" i="133"/>
  <c r="T73" i="147"/>
  <c r="Y73" i="147"/>
  <c r="U73" i="147"/>
  <c r="AC73" i="147"/>
  <c r="W73" i="147"/>
  <c r="T26" i="145"/>
  <c r="Y26" i="145"/>
  <c r="U26" i="145"/>
  <c r="AC26" i="145"/>
  <c r="W26" i="145"/>
  <c r="Y38" i="129"/>
  <c r="U38" i="129"/>
  <c r="AC38" i="129"/>
  <c r="T38" i="129"/>
  <c r="V38" i="129"/>
  <c r="W38" i="129"/>
  <c r="V45" i="136"/>
  <c r="Y45" i="136"/>
  <c r="U45" i="136"/>
  <c r="AC45" i="136"/>
  <c r="W45" i="136"/>
  <c r="T45" i="136"/>
  <c r="W69" i="146"/>
  <c r="V69" i="146"/>
  <c r="T69" i="146"/>
  <c r="U69" i="146"/>
  <c r="AC69" i="146"/>
  <c r="Y69" i="146"/>
  <c r="Z76" i="133"/>
  <c r="AA76" i="133"/>
  <c r="T76" i="133"/>
  <c r="U76" i="133"/>
  <c r="W76" i="133"/>
  <c r="Y76" i="133"/>
  <c r="T82" i="147"/>
  <c r="Y82" i="147"/>
  <c r="U82" i="147"/>
  <c r="AC82" i="147"/>
  <c r="W82" i="147"/>
  <c r="T71" i="147"/>
  <c r="U71" i="147"/>
  <c r="W71" i="147"/>
  <c r="Y71" i="147"/>
  <c r="T70" i="144"/>
  <c r="W70" i="144"/>
  <c r="U70" i="144"/>
  <c r="AC70" i="144"/>
  <c r="Y70" i="144"/>
  <c r="W20" i="145"/>
  <c r="Y20" i="145"/>
  <c r="T20" i="145"/>
  <c r="U20" i="145"/>
  <c r="Z20" i="145"/>
  <c r="AA20" i="145"/>
  <c r="Z68" i="129"/>
  <c r="AA68" i="129"/>
  <c r="V68" i="129"/>
  <c r="Y68" i="129"/>
  <c r="W68" i="129"/>
  <c r="T68" i="129"/>
  <c r="U68" i="129"/>
  <c r="Y88" i="129"/>
  <c r="W88" i="129"/>
  <c r="Z88" i="129"/>
  <c r="T88" i="129"/>
  <c r="U88" i="129"/>
  <c r="W79" i="136"/>
  <c r="Y79" i="136"/>
  <c r="T79" i="136"/>
  <c r="U79" i="136"/>
  <c r="T29" i="136"/>
  <c r="Y29" i="136"/>
  <c r="U29" i="136"/>
  <c r="AC29" i="136"/>
  <c r="W29" i="136"/>
  <c r="T42" i="146"/>
  <c r="W42" i="146"/>
  <c r="Y42" i="146"/>
  <c r="U42" i="146"/>
  <c r="AC42" i="146"/>
  <c r="V42" i="146"/>
  <c r="AE49" i="140"/>
  <c r="T78" i="133"/>
  <c r="U78" i="133"/>
  <c r="Y77" i="147"/>
  <c r="W77" i="147"/>
  <c r="T77" i="147"/>
  <c r="U77" i="147"/>
  <c r="AC77" i="147"/>
  <c r="T75" i="133"/>
  <c r="U75" i="133"/>
  <c r="W75" i="133"/>
  <c r="Y75" i="133"/>
  <c r="T79" i="147"/>
  <c r="U79" i="147"/>
  <c r="W79" i="147"/>
  <c r="Y79" i="147"/>
  <c r="T83" i="147"/>
  <c r="U83" i="147"/>
  <c r="Y83" i="147"/>
  <c r="W83" i="147"/>
  <c r="Z84" i="133"/>
  <c r="AA84" i="133"/>
  <c r="T84" i="133"/>
  <c r="U84" i="133"/>
  <c r="W84" i="133"/>
  <c r="Y84" i="133"/>
  <c r="Z72" i="147"/>
  <c r="AA72" i="147"/>
  <c r="T72" i="147"/>
  <c r="U72" i="147"/>
  <c r="W72" i="147"/>
  <c r="Y72" i="147"/>
  <c r="W72" i="133"/>
  <c r="Y72" i="133"/>
  <c r="T72" i="133"/>
  <c r="U72" i="133"/>
  <c r="Z72" i="133"/>
  <c r="AA72" i="133"/>
  <c r="W44" i="144"/>
  <c r="Y44" i="144"/>
  <c r="V44" i="144"/>
  <c r="Z44" i="144"/>
  <c r="AA44" i="144"/>
  <c r="T44" i="144"/>
  <c r="U44" i="144"/>
  <c r="Y60" i="144"/>
  <c r="Z60" i="144"/>
  <c r="AA60" i="144"/>
  <c r="W60" i="144"/>
  <c r="T60" i="144"/>
  <c r="U60" i="144"/>
  <c r="T76" i="144"/>
  <c r="U76" i="144"/>
  <c r="W76" i="144"/>
  <c r="Y76" i="144"/>
  <c r="Z76" i="144"/>
  <c r="AA76" i="144"/>
  <c r="T33" i="145"/>
  <c r="W33" i="145"/>
  <c r="Y33" i="145"/>
  <c r="U33" i="145"/>
  <c r="AC33" i="145"/>
  <c r="V33" i="145"/>
  <c r="T78" i="145"/>
  <c r="U78" i="145"/>
  <c r="Z84" i="129"/>
  <c r="T84" i="129"/>
  <c r="Y84" i="129"/>
  <c r="U84" i="129"/>
  <c r="AC84" i="129"/>
  <c r="W84" i="129"/>
  <c r="U37" i="129"/>
  <c r="AC37" i="129"/>
  <c r="T37" i="129"/>
  <c r="W37" i="129"/>
  <c r="Y37" i="129"/>
  <c r="T85" i="136"/>
  <c r="Y85" i="136"/>
  <c r="U85" i="136"/>
  <c r="AC85" i="136"/>
  <c r="W85" i="136"/>
  <c r="V47" i="136"/>
  <c r="W47" i="136"/>
  <c r="U47" i="136"/>
  <c r="T39" i="136"/>
  <c r="U39" i="136"/>
  <c r="W39" i="136"/>
  <c r="Y39" i="136"/>
  <c r="V39" i="136"/>
  <c r="AE30" i="140"/>
  <c r="W80" i="133"/>
  <c r="Y80" i="133"/>
  <c r="T80" i="133"/>
  <c r="U80" i="133"/>
  <c r="Z80" i="133"/>
  <c r="AA80" i="133"/>
  <c r="T74" i="147"/>
  <c r="Y74" i="147"/>
  <c r="U74" i="147"/>
  <c r="AC74" i="147"/>
  <c r="W74" i="147"/>
  <c r="T77" i="133"/>
  <c r="Y77" i="133"/>
  <c r="U77" i="133"/>
  <c r="AC77" i="133"/>
  <c r="W77" i="133"/>
  <c r="Z80" i="147"/>
  <c r="AA80" i="147"/>
  <c r="T80" i="147"/>
  <c r="U80" i="147"/>
  <c r="W80" i="147"/>
  <c r="Y80" i="147"/>
  <c r="T85" i="133"/>
  <c r="Y85" i="133"/>
  <c r="U85" i="133"/>
  <c r="AC85" i="133"/>
  <c r="W85" i="133"/>
  <c r="U70" i="147"/>
  <c r="AC70" i="147"/>
  <c r="T70" i="147"/>
  <c r="W70" i="147"/>
  <c r="Y70" i="147"/>
  <c r="W71" i="133"/>
  <c r="Y71" i="133"/>
  <c r="T71" i="133"/>
  <c r="U71" i="133"/>
  <c r="U34" i="144"/>
  <c r="AC34" i="144"/>
  <c r="Y34" i="144"/>
  <c r="W34" i="144"/>
  <c r="T34" i="144"/>
  <c r="Y54" i="145"/>
  <c r="U54" i="145"/>
  <c r="AC54" i="145"/>
  <c r="T54" i="145"/>
  <c r="V54" i="145"/>
  <c r="W54" i="145"/>
  <c r="W65" i="129"/>
  <c r="U65" i="129"/>
  <c r="AC65" i="129"/>
  <c r="Y65" i="129"/>
  <c r="T65" i="129"/>
  <c r="W18" i="129"/>
  <c r="U18" i="129"/>
  <c r="AC18" i="129"/>
  <c r="Y18" i="129"/>
  <c r="T18" i="129"/>
  <c r="Z60" i="129"/>
  <c r="AA60" i="129"/>
  <c r="T60" i="129"/>
  <c r="U60" i="129"/>
  <c r="Y60" i="129"/>
  <c r="W60" i="129"/>
  <c r="Z56" i="136"/>
  <c r="AA56" i="136"/>
  <c r="V56" i="136"/>
  <c r="W56" i="136"/>
  <c r="T56" i="136"/>
  <c r="U56" i="136"/>
  <c r="T63" i="136"/>
  <c r="U63" i="136"/>
  <c r="Y63" i="136"/>
  <c r="W63" i="136"/>
  <c r="W34" i="146"/>
  <c r="U34" i="146"/>
  <c r="AC34" i="146"/>
  <c r="Y34" i="146"/>
  <c r="T34" i="146"/>
  <c r="T75" i="146"/>
  <c r="U75" i="146"/>
  <c r="W75" i="146"/>
  <c r="Y75" i="146"/>
  <c r="Y85" i="146"/>
  <c r="W85" i="146"/>
  <c r="T85" i="146"/>
  <c r="U85" i="146"/>
  <c r="AC85" i="146"/>
  <c r="W60" i="134"/>
  <c r="Z60" i="134"/>
  <c r="AA60" i="134"/>
  <c r="T60" i="134"/>
  <c r="U60" i="134"/>
  <c r="Y60" i="134"/>
  <c r="Y69" i="148"/>
  <c r="U69" i="148"/>
  <c r="AC69" i="148"/>
  <c r="W69" i="148"/>
  <c r="T69" i="148"/>
  <c r="V69" i="148"/>
  <c r="V67" i="148"/>
  <c r="T67" i="148"/>
  <c r="Y67" i="148"/>
  <c r="U67" i="148"/>
  <c r="W67" i="148"/>
  <c r="W74" i="148"/>
  <c r="T74" i="148"/>
  <c r="U74" i="148"/>
  <c r="Y74" i="148"/>
  <c r="W75" i="148"/>
  <c r="Y75" i="148"/>
  <c r="T75" i="148"/>
  <c r="U75" i="148"/>
  <c r="W59" i="148"/>
  <c r="T59" i="148"/>
  <c r="U59" i="148"/>
  <c r="Y59" i="148"/>
  <c r="W72" i="148"/>
  <c r="Y72" i="148"/>
  <c r="T72" i="148"/>
  <c r="U72" i="148"/>
  <c r="Z72" i="148"/>
  <c r="AA72" i="148"/>
  <c r="W70" i="148"/>
  <c r="Y70" i="148"/>
  <c r="T70" i="148"/>
  <c r="U70" i="148"/>
  <c r="T79" i="148"/>
  <c r="U79" i="148"/>
  <c r="W79" i="148"/>
  <c r="Y79" i="148"/>
  <c r="W58" i="134"/>
  <c r="U58" i="134"/>
  <c r="T58" i="134"/>
  <c r="Y58" i="134"/>
  <c r="U77" i="148"/>
  <c r="AC77" i="148"/>
  <c r="Y77" i="148"/>
  <c r="T77" i="148"/>
  <c r="W77" i="148"/>
  <c r="U61" i="148"/>
  <c r="AC61" i="148"/>
  <c r="Y61" i="148"/>
  <c r="T61" i="148"/>
  <c r="W61" i="148"/>
  <c r="W71" i="148"/>
  <c r="Y71" i="148"/>
  <c r="T71" i="148"/>
  <c r="U71" i="148"/>
  <c r="W80" i="148"/>
  <c r="Y80" i="148"/>
  <c r="Y86" i="148"/>
  <c r="U86" i="148"/>
  <c r="AC86" i="148"/>
  <c r="W86" i="148"/>
  <c r="T86" i="148"/>
  <c r="W59" i="134"/>
  <c r="T59" i="134"/>
  <c r="U59" i="134"/>
  <c r="Y59" i="134"/>
  <c r="T66" i="148"/>
  <c r="V66" i="148"/>
  <c r="W66" i="148"/>
  <c r="U66" i="148"/>
  <c r="AC66" i="148"/>
  <c r="Y66" i="148"/>
  <c r="Y64" i="148"/>
  <c r="Z64" i="148"/>
  <c r="AA64" i="148"/>
  <c r="T64" i="148"/>
  <c r="U64" i="148"/>
  <c r="W64" i="148"/>
  <c r="U62" i="148"/>
  <c r="AC62" i="148"/>
  <c r="Y62" i="148"/>
  <c r="T62" i="148"/>
  <c r="W62" i="148"/>
  <c r="W58" i="148"/>
  <c r="T58" i="148"/>
  <c r="U58" i="148"/>
  <c r="Y58" i="148"/>
  <c r="W73" i="148"/>
  <c r="T73" i="148"/>
  <c r="U73" i="148"/>
  <c r="AC73" i="148"/>
  <c r="Y73" i="148"/>
  <c r="T83" i="148"/>
  <c r="W83" i="148"/>
  <c r="Y83" i="148"/>
  <c r="U83" i="148"/>
  <c r="T82" i="148"/>
  <c r="W82" i="148"/>
  <c r="Y82" i="148"/>
  <c r="U82" i="148"/>
  <c r="AC82" i="148"/>
  <c r="T87" i="148"/>
  <c r="W87" i="148"/>
  <c r="Y87" i="148"/>
  <c r="U87" i="148"/>
  <c r="AC87" i="148"/>
  <c r="U61" i="134"/>
  <c r="AC61" i="134"/>
  <c r="T61" i="134"/>
  <c r="Y61" i="134"/>
  <c r="W61" i="134"/>
  <c r="T68" i="148"/>
  <c r="U68" i="148"/>
  <c r="Z68" i="148"/>
  <c r="AA68" i="148"/>
  <c r="V68" i="148"/>
  <c r="W68" i="148"/>
  <c r="Y68" i="148"/>
  <c r="W76" i="148"/>
  <c r="Y76" i="148"/>
  <c r="U76" i="148"/>
  <c r="Y63" i="148"/>
  <c r="T63" i="148"/>
  <c r="U63" i="148"/>
  <c r="W63" i="148"/>
  <c r="T65" i="148"/>
  <c r="W65" i="148"/>
  <c r="Y65" i="148"/>
  <c r="U65" i="148"/>
  <c r="AC65" i="148"/>
  <c r="W60" i="148"/>
  <c r="Z60" i="148"/>
  <c r="AA60" i="148"/>
  <c r="T60" i="148"/>
  <c r="U60" i="148"/>
  <c r="Y60" i="148"/>
  <c r="U78" i="148"/>
  <c r="Y78" i="148"/>
  <c r="T78" i="148"/>
  <c r="W78" i="148"/>
  <c r="T81" i="148"/>
  <c r="W81" i="148"/>
  <c r="Y81" i="148"/>
  <c r="U81" i="148"/>
  <c r="AC81" i="148"/>
  <c r="Z84" i="148"/>
  <c r="T84" i="148"/>
  <c r="W84" i="148"/>
  <c r="Y84" i="148"/>
  <c r="U84" i="148"/>
  <c r="Y85" i="148"/>
  <c r="U85" i="148"/>
  <c r="AC85" i="148"/>
  <c r="W85" i="148"/>
  <c r="T85" i="148"/>
  <c r="Y89" i="148"/>
  <c r="T89" i="148"/>
  <c r="W89" i="148"/>
  <c r="U89" i="148"/>
  <c r="AC89" i="148"/>
  <c r="Z88" i="148"/>
  <c r="T88" i="148"/>
  <c r="U88" i="148"/>
  <c r="AC88" i="148"/>
  <c r="Y88" i="148"/>
  <c r="W88" i="148"/>
  <c r="AC91" i="146"/>
  <c r="AC91" i="139"/>
  <c r="AC91" i="132"/>
  <c r="AC90" i="131"/>
  <c r="AC62" i="147"/>
  <c r="AC58" i="141"/>
  <c r="AB58" i="141"/>
  <c r="AC90" i="139"/>
  <c r="AC90" i="146"/>
  <c r="AC92" i="132"/>
  <c r="AC92" i="146"/>
  <c r="AC92" i="138"/>
  <c r="AC92" i="139"/>
  <c r="AC90" i="132"/>
  <c r="AC92" i="131"/>
  <c r="AC91" i="131"/>
  <c r="AB94" i="149"/>
  <c r="AB104" i="149"/>
  <c r="AB112" i="149"/>
  <c r="AB110" i="149"/>
  <c r="AC111" i="149"/>
  <c r="AB102" i="149"/>
  <c r="AC110" i="149"/>
  <c r="AB111" i="149"/>
  <c r="AC112" i="149"/>
  <c r="AB103" i="149"/>
  <c r="AB95" i="149"/>
  <c r="AC104" i="149"/>
  <c r="AC102" i="149"/>
  <c r="AC103" i="149"/>
  <c r="AB96" i="149"/>
  <c r="AC95" i="149"/>
  <c r="AC94" i="149"/>
  <c r="AC96" i="149"/>
  <c r="AC47" i="147"/>
  <c r="AB43" i="147"/>
  <c r="AB106" i="149"/>
  <c r="AB44" i="147"/>
  <c r="AA58" i="148"/>
  <c r="AA84" i="148"/>
  <c r="AE85" i="148"/>
  <c r="AA85" i="147"/>
  <c r="AA75" i="148"/>
  <c r="AB108" i="149"/>
  <c r="AB107" i="149"/>
  <c r="AB100" i="149"/>
  <c r="AB99" i="149"/>
  <c r="AB98" i="149"/>
  <c r="AB90" i="149"/>
  <c r="AB92" i="149"/>
  <c r="AB91" i="149"/>
  <c r="AC110" i="148"/>
  <c r="AC112" i="148"/>
  <c r="AC111" i="148"/>
  <c r="AC104" i="148"/>
  <c r="AC102" i="148"/>
  <c r="AC103" i="148"/>
  <c r="AC96" i="148"/>
  <c r="AC95" i="148"/>
  <c r="AC94" i="148"/>
  <c r="AC51" i="148"/>
  <c r="AC52" i="148"/>
  <c r="AC40" i="148"/>
  <c r="AC39" i="148"/>
  <c r="AC35" i="148"/>
  <c r="AC32" i="148"/>
  <c r="AC36" i="148"/>
  <c r="AC31" i="148"/>
  <c r="AC16" i="148"/>
  <c r="AC15" i="148"/>
  <c r="AC28" i="147"/>
  <c r="AC27" i="147"/>
  <c r="AB77" i="147"/>
  <c r="AA77" i="147"/>
  <c r="AB74" i="147"/>
  <c r="AA74" i="147"/>
  <c r="AA75" i="147"/>
  <c r="AB102" i="147"/>
  <c r="AB103" i="147"/>
  <c r="AB112" i="147"/>
  <c r="AC110" i="147"/>
  <c r="AB111" i="147"/>
  <c r="AB110" i="147"/>
  <c r="AC111" i="147"/>
  <c r="AC112" i="147"/>
  <c r="AB94" i="147"/>
  <c r="AC104" i="147"/>
  <c r="AC103" i="147"/>
  <c r="AB104" i="147"/>
  <c r="AB96" i="147"/>
  <c r="AC95" i="147"/>
  <c r="AC102" i="147"/>
  <c r="AC96" i="147"/>
  <c r="AB95" i="147"/>
  <c r="AC94" i="147"/>
  <c r="AB67" i="147"/>
  <c r="AB64" i="147"/>
  <c r="AB68" i="147"/>
  <c r="AC68" i="147"/>
  <c r="AC67" i="147"/>
  <c r="AB63" i="147"/>
  <c r="AC64" i="147"/>
  <c r="AC63" i="147"/>
  <c r="AC60" i="147"/>
  <c r="AB60" i="147"/>
  <c r="AC59" i="147"/>
  <c r="AB59" i="147"/>
  <c r="AB52" i="147"/>
  <c r="AB51" i="147"/>
  <c r="AC52" i="147"/>
  <c r="AC51" i="147"/>
  <c r="AB39" i="147"/>
  <c r="AC40" i="147"/>
  <c r="AC39" i="147"/>
  <c r="AB40" i="147"/>
  <c r="AC36" i="147"/>
  <c r="AC35" i="147"/>
  <c r="AB35" i="147"/>
  <c r="AB36" i="147"/>
  <c r="AB32" i="147"/>
  <c r="AC31" i="147"/>
  <c r="AB31" i="147"/>
  <c r="AC32" i="147"/>
  <c r="AB16" i="147"/>
  <c r="AC15" i="147"/>
  <c r="AC16" i="147"/>
  <c r="AB15" i="147"/>
  <c r="AB107" i="147"/>
  <c r="AB100" i="147"/>
  <c r="AB106" i="147"/>
  <c r="AB108" i="147"/>
  <c r="AB99" i="147"/>
  <c r="AB98" i="147"/>
  <c r="AB91" i="147"/>
  <c r="AB92" i="147"/>
  <c r="AB90" i="147"/>
  <c r="AB103" i="146"/>
  <c r="AB111" i="146"/>
  <c r="AB112" i="146"/>
  <c r="AB104" i="146"/>
  <c r="AC111" i="146"/>
  <c r="AC110" i="146"/>
  <c r="AB110" i="146"/>
  <c r="AC112" i="146"/>
  <c r="AC102" i="146"/>
  <c r="AC96" i="146"/>
  <c r="AB102" i="146"/>
  <c r="AC104" i="146"/>
  <c r="AC103" i="146"/>
  <c r="AB94" i="146"/>
  <c r="AB95" i="146"/>
  <c r="AB96" i="146"/>
  <c r="AC95" i="146"/>
  <c r="AC94" i="146"/>
  <c r="AE115" i="144"/>
  <c r="AE114" i="144"/>
  <c r="AB108" i="146"/>
  <c r="AB104" i="145"/>
  <c r="AB106" i="146"/>
  <c r="AB107" i="146"/>
  <c r="AC112" i="145"/>
  <c r="AB111" i="145"/>
  <c r="AB99" i="146"/>
  <c r="AB100" i="146"/>
  <c r="AB98" i="146"/>
  <c r="AB102" i="145"/>
  <c r="AB103" i="145"/>
  <c r="AB110" i="145"/>
  <c r="AC111" i="145"/>
  <c r="AC104" i="145"/>
  <c r="AC102" i="145"/>
  <c r="AB112" i="145"/>
  <c r="AC110" i="145"/>
  <c r="AC103" i="145"/>
  <c r="AB107" i="145"/>
  <c r="AB108" i="145"/>
  <c r="AB106" i="145"/>
  <c r="AB99" i="145"/>
  <c r="AB98" i="145"/>
  <c r="AB100" i="145"/>
  <c r="AB111" i="144"/>
  <c r="AB110" i="144"/>
  <c r="AC112" i="144"/>
  <c r="AB112" i="144"/>
  <c r="AC111" i="144"/>
  <c r="AC110" i="144"/>
  <c r="AB102" i="144"/>
  <c r="AB104" i="144"/>
  <c r="AC104" i="144"/>
  <c r="AC102" i="144"/>
  <c r="AB103" i="144"/>
  <c r="AC103" i="144"/>
  <c r="AB112" i="143"/>
  <c r="AB111" i="143"/>
  <c r="AB104" i="143"/>
  <c r="AB102" i="143"/>
  <c r="AB110" i="143"/>
  <c r="AC103" i="143"/>
  <c r="AB95" i="143"/>
  <c r="AC110" i="143"/>
  <c r="AC112" i="143"/>
  <c r="AB103" i="143"/>
  <c r="AC111" i="143"/>
  <c r="AC96" i="143"/>
  <c r="AC102" i="143"/>
  <c r="AB94" i="143"/>
  <c r="AC104" i="143"/>
  <c r="AB96" i="143"/>
  <c r="AC95" i="143"/>
  <c r="AC94" i="143"/>
  <c r="AD25" i="141"/>
  <c r="AD33" i="141"/>
  <c r="AD77" i="141"/>
  <c r="AD86" i="141"/>
  <c r="AD126" i="141"/>
  <c r="AD46" i="141"/>
  <c r="AD41" i="141"/>
  <c r="AD38" i="141"/>
  <c r="AD17" i="141"/>
  <c r="AD45" i="141"/>
  <c r="AD37" i="141"/>
  <c r="AD66" i="141"/>
  <c r="AD65" i="141"/>
  <c r="AD57" i="141"/>
  <c r="AD82" i="141"/>
  <c r="AD87" i="141"/>
  <c r="AD73" i="141"/>
  <c r="AD88" i="141"/>
  <c r="AD85" i="141"/>
  <c r="AD54" i="141"/>
  <c r="AD97" i="141"/>
  <c r="AD109" i="141"/>
  <c r="AD113" i="141"/>
  <c r="AD127" i="141"/>
  <c r="AD42" i="141"/>
  <c r="AD69" i="141"/>
  <c r="AD26" i="141"/>
  <c r="AD29" i="141"/>
  <c r="AD10" i="141"/>
  <c r="AD14" i="141"/>
  <c r="AD61" i="141"/>
  <c r="AD93" i="141"/>
  <c r="AD114" i="141"/>
  <c r="AD18" i="141"/>
  <c r="AD81" i="141"/>
  <c r="AD70" i="141"/>
  <c r="AD101" i="141"/>
  <c r="AD11" i="141"/>
  <c r="AD34" i="141"/>
  <c r="AD21" i="141"/>
  <c r="AD49" i="141"/>
  <c r="AD30" i="141"/>
  <c r="AD50" i="141"/>
  <c r="AD53" i="141"/>
  <c r="AD62" i="141"/>
  <c r="AD89" i="141"/>
  <c r="AD94" i="141"/>
  <c r="AD105" i="141"/>
  <c r="AD115" i="141"/>
  <c r="AD123" i="141"/>
  <c r="AB107" i="143"/>
  <c r="AB108" i="143"/>
  <c r="AB106" i="143"/>
  <c r="AB99" i="143"/>
  <c r="AB100" i="143"/>
  <c r="AB98" i="143"/>
  <c r="AB90" i="143"/>
  <c r="AB91" i="143"/>
  <c r="AB92" i="143"/>
  <c r="AB110" i="142"/>
  <c r="AC111" i="142"/>
  <c r="AB111" i="142"/>
  <c r="AC112" i="142"/>
  <c r="AB112" i="142"/>
  <c r="AB103" i="142"/>
  <c r="AB102" i="142"/>
  <c r="AC110" i="142"/>
  <c r="AB104" i="142"/>
  <c r="AC104" i="142"/>
  <c r="AC103" i="142"/>
  <c r="AC102" i="142"/>
  <c r="AB95" i="142"/>
  <c r="AB96" i="142"/>
  <c r="AB94" i="142"/>
  <c r="AC96" i="142"/>
  <c r="AC94" i="142"/>
  <c r="AC95" i="142"/>
  <c r="AB102" i="141"/>
  <c r="AB107" i="142"/>
  <c r="AB111" i="141"/>
  <c r="AB98" i="142"/>
  <c r="AB99" i="142"/>
  <c r="AB106" i="142"/>
  <c r="AB108" i="142"/>
  <c r="AB100" i="142"/>
  <c r="AB91" i="142"/>
  <c r="AB92" i="142"/>
  <c r="AB90" i="142"/>
  <c r="AB103" i="141"/>
  <c r="AC110" i="141"/>
  <c r="AB96" i="141"/>
  <c r="AB112" i="141"/>
  <c r="AC95" i="141"/>
  <c r="AB110" i="141"/>
  <c r="AC112" i="141"/>
  <c r="AC111" i="141"/>
  <c r="AC104" i="141"/>
  <c r="AB104" i="141"/>
  <c r="AC103" i="141"/>
  <c r="AB94" i="141"/>
  <c r="AB95" i="141"/>
  <c r="AC94" i="141"/>
  <c r="AC102" i="141"/>
  <c r="AC96" i="141"/>
  <c r="AB64" i="141"/>
  <c r="AB68" i="141"/>
  <c r="AB67" i="141"/>
  <c r="AB60" i="141"/>
  <c r="AC67" i="141"/>
  <c r="AC68" i="141"/>
  <c r="AC64" i="141"/>
  <c r="AB63" i="141"/>
  <c r="AC63" i="141"/>
  <c r="AC59" i="141"/>
  <c r="AB59" i="141"/>
  <c r="AC60" i="141"/>
  <c r="AB36" i="141"/>
  <c r="AC35" i="141"/>
  <c r="AB35" i="141"/>
  <c r="AC36" i="141"/>
  <c r="E97" i="144"/>
  <c r="AE37" i="145"/>
  <c r="AE34" i="145"/>
  <c r="AD126" i="140"/>
  <c r="AD113" i="140"/>
  <c r="AD109" i="140"/>
  <c r="AD25" i="140"/>
  <c r="AD87" i="140"/>
  <c r="AD65" i="140"/>
  <c r="AD21" i="140"/>
  <c r="AD45" i="140"/>
  <c r="AB107" i="141"/>
  <c r="AD18" i="140"/>
  <c r="AD57" i="140"/>
  <c r="AD82" i="140"/>
  <c r="AD73" i="140"/>
  <c r="AD88" i="140"/>
  <c r="AD81" i="140"/>
  <c r="AD86" i="140"/>
  <c r="AD10" i="140"/>
  <c r="AD30" i="140"/>
  <c r="AD89" i="140"/>
  <c r="AD115" i="140"/>
  <c r="AD77" i="140"/>
  <c r="AD26" i="140"/>
  <c r="AD29" i="140"/>
  <c r="AD58" i="140"/>
  <c r="AD69" i="140"/>
  <c r="AD50" i="140"/>
  <c r="AD37" i="140"/>
  <c r="AD70" i="140"/>
  <c r="AD49" i="140"/>
  <c r="AD127" i="140"/>
  <c r="AD93" i="140"/>
  <c r="AD14" i="140"/>
  <c r="AD74" i="140"/>
  <c r="AD61" i="140"/>
  <c r="AD66" i="140"/>
  <c r="AD54" i="140"/>
  <c r="AD17" i="140"/>
  <c r="AD41" i="140"/>
  <c r="AD97" i="140"/>
  <c r="AD105" i="140"/>
  <c r="AD101" i="140"/>
  <c r="AD114" i="140"/>
  <c r="AD38" i="140"/>
  <c r="AD53" i="140"/>
  <c r="AD42" i="140"/>
  <c r="AD33" i="140"/>
  <c r="AD46" i="140"/>
  <c r="AD34" i="140"/>
  <c r="AD85" i="140"/>
  <c r="AD11" i="140"/>
  <c r="AB106" i="141"/>
  <c r="AB108" i="141"/>
  <c r="AB100" i="141"/>
  <c r="AB98" i="141"/>
  <c r="AB99" i="141"/>
  <c r="AB92" i="141"/>
  <c r="AB91" i="141"/>
  <c r="AB90" i="141"/>
  <c r="AB110" i="140"/>
  <c r="AC112" i="140"/>
  <c r="AB112" i="140"/>
  <c r="AC110" i="140"/>
  <c r="AC104" i="140"/>
  <c r="AB103" i="140"/>
  <c r="AC111" i="140"/>
  <c r="AB111" i="140"/>
  <c r="AC102" i="140"/>
  <c r="AB104" i="140"/>
  <c r="AB102" i="140"/>
  <c r="AC94" i="140"/>
  <c r="AC103" i="140"/>
  <c r="AC95" i="140"/>
  <c r="AB96" i="140"/>
  <c r="AB95" i="140"/>
  <c r="AC96" i="140"/>
  <c r="AB94" i="140"/>
  <c r="AC75" i="140"/>
  <c r="AB67" i="140"/>
  <c r="AB24" i="140"/>
  <c r="AB60" i="140"/>
  <c r="AC68" i="140"/>
  <c r="AB68" i="140"/>
  <c r="AC67" i="140"/>
  <c r="AB59" i="140"/>
  <c r="AB23" i="140"/>
  <c r="AC59" i="140"/>
  <c r="AC60" i="140"/>
  <c r="AB39" i="140"/>
  <c r="AB40" i="140"/>
  <c r="AC36" i="140"/>
  <c r="AC40" i="140"/>
  <c r="AC39" i="140"/>
  <c r="AB36" i="140"/>
  <c r="AC35" i="140"/>
  <c r="AB35" i="140"/>
  <c r="AC15" i="140"/>
  <c r="AB19" i="140"/>
  <c r="AB15" i="140"/>
  <c r="AC16" i="140"/>
  <c r="AB16" i="140"/>
  <c r="AB95" i="139"/>
  <c r="AB94" i="139"/>
  <c r="AB112" i="139"/>
  <c r="AB111" i="139"/>
  <c r="AB110" i="139"/>
  <c r="AC96" i="139"/>
  <c r="AC110" i="139"/>
  <c r="AC102" i="139"/>
  <c r="AC112" i="139"/>
  <c r="AB103" i="139"/>
  <c r="AC104" i="139"/>
  <c r="AC111" i="139"/>
  <c r="AB104" i="139"/>
  <c r="AC103" i="139"/>
  <c r="AB96" i="139"/>
  <c r="AB102" i="139"/>
  <c r="AC94" i="139"/>
  <c r="AC95" i="139"/>
  <c r="AC91" i="149"/>
  <c r="AC91" i="147"/>
  <c r="AC91" i="148"/>
  <c r="AC90" i="148"/>
  <c r="AC90" i="149"/>
  <c r="AC92" i="147"/>
  <c r="AC90" i="147"/>
  <c r="AC92" i="149"/>
  <c r="AC92" i="148"/>
  <c r="AB108" i="140"/>
  <c r="AB106" i="140"/>
  <c r="AB107" i="140"/>
  <c r="AB98" i="140"/>
  <c r="AB99" i="140"/>
  <c r="AB92" i="140"/>
  <c r="AB100" i="140"/>
  <c r="AB91" i="140"/>
  <c r="AB90" i="140"/>
  <c r="AC108" i="143"/>
  <c r="AB106" i="139"/>
  <c r="AB108" i="139"/>
  <c r="AB107" i="139"/>
  <c r="AB100" i="139"/>
  <c r="AB99" i="139"/>
  <c r="AB98" i="139"/>
  <c r="AE105" i="138"/>
  <c r="AE105" i="137"/>
  <c r="AB90" i="137"/>
  <c r="AB91" i="137"/>
  <c r="AB92" i="137"/>
  <c r="AC111" i="136"/>
  <c r="AB106" i="136"/>
  <c r="AB110" i="136"/>
  <c r="AB107" i="136"/>
  <c r="AB108" i="136"/>
  <c r="AC110" i="136"/>
  <c r="AC112" i="136"/>
  <c r="AB111" i="136"/>
  <c r="AB112" i="136"/>
  <c r="AB99" i="136"/>
  <c r="AB103" i="136"/>
  <c r="AB100" i="136"/>
  <c r="AB96" i="136"/>
  <c r="AB98" i="136"/>
  <c r="AC102" i="136"/>
  <c r="AB104" i="136"/>
  <c r="AB102" i="136"/>
  <c r="AC104" i="136"/>
  <c r="AC103" i="136"/>
  <c r="AB91" i="136"/>
  <c r="AB94" i="136"/>
  <c r="AC96" i="136"/>
  <c r="AB95" i="136"/>
  <c r="AC95" i="136"/>
  <c r="AB90" i="136"/>
  <c r="AC94" i="136"/>
  <c r="AB92" i="136"/>
  <c r="AC87" i="140"/>
  <c r="AC90" i="142"/>
  <c r="AB103" i="135"/>
  <c r="AB110" i="135"/>
  <c r="AB111" i="135"/>
  <c r="AB106" i="135"/>
  <c r="AC112" i="135"/>
  <c r="AB112" i="135"/>
  <c r="AC110" i="135"/>
  <c r="AC111" i="135"/>
  <c r="AB107" i="135"/>
  <c r="AB108" i="135"/>
  <c r="AB102" i="135"/>
  <c r="AC104" i="135"/>
  <c r="AB104" i="135"/>
  <c r="AC103" i="135"/>
  <c r="AC102" i="135"/>
  <c r="AB100" i="135"/>
  <c r="AB99" i="135"/>
  <c r="AB91" i="135"/>
  <c r="AB98" i="135"/>
  <c r="AB96" i="135"/>
  <c r="AB95" i="135"/>
  <c r="AC94" i="135"/>
  <c r="AB94" i="135"/>
  <c r="AC95" i="135"/>
  <c r="AC96" i="135"/>
  <c r="AB92" i="135"/>
  <c r="AB90" i="135"/>
  <c r="AC68" i="134"/>
  <c r="AC67" i="134"/>
  <c r="AB67" i="134"/>
  <c r="AB68" i="134"/>
  <c r="AC64" i="134"/>
  <c r="AC63" i="134"/>
  <c r="AB63" i="134"/>
  <c r="AB64" i="134"/>
  <c r="AC36" i="134"/>
  <c r="AB35" i="134"/>
  <c r="AC35" i="134"/>
  <c r="AB36" i="134"/>
  <c r="AB107" i="134"/>
  <c r="AB106" i="134"/>
  <c r="AC111" i="134"/>
  <c r="AC110" i="134"/>
  <c r="AB112" i="134"/>
  <c r="AB111" i="134"/>
  <c r="AB110" i="134"/>
  <c r="AC112" i="134"/>
  <c r="AB108" i="134"/>
  <c r="AB102" i="134"/>
  <c r="AC102" i="134"/>
  <c r="AB103" i="134"/>
  <c r="AB104" i="134"/>
  <c r="AC103" i="134"/>
  <c r="AB100" i="134"/>
  <c r="AC104" i="134"/>
  <c r="AB98" i="134"/>
  <c r="AB99" i="134"/>
  <c r="AB90" i="134"/>
  <c r="AC94" i="134"/>
  <c r="AC95" i="134"/>
  <c r="AB94" i="134"/>
  <c r="AB96" i="134"/>
  <c r="AC96" i="134"/>
  <c r="AB95" i="134"/>
  <c r="AB92" i="134"/>
  <c r="AB91" i="134"/>
  <c r="AB112" i="133"/>
  <c r="AB110" i="133"/>
  <c r="AB111" i="133"/>
  <c r="AC110" i="133"/>
  <c r="AC112" i="133"/>
  <c r="AC111" i="133"/>
  <c r="AB108" i="133"/>
  <c r="AB107" i="133"/>
  <c r="AB106" i="133"/>
  <c r="AC103" i="133"/>
  <c r="AB104" i="133"/>
  <c r="AB103" i="133"/>
  <c r="AC104" i="133"/>
  <c r="AB102" i="133"/>
  <c r="AC102" i="133"/>
  <c r="AB99" i="133"/>
  <c r="AB96" i="133"/>
  <c r="AB98" i="133"/>
  <c r="AB100" i="133"/>
  <c r="AB95" i="133"/>
  <c r="AB94" i="133"/>
  <c r="AB90" i="133"/>
  <c r="AC95" i="133"/>
  <c r="AC94" i="133"/>
  <c r="AB91" i="133"/>
  <c r="AC96" i="133"/>
  <c r="AB92" i="133"/>
  <c r="AB67" i="133"/>
  <c r="AC68" i="133"/>
  <c r="AB68" i="133"/>
  <c r="AC67" i="133"/>
  <c r="AB15" i="133"/>
  <c r="AC15" i="133"/>
  <c r="AC16" i="133"/>
  <c r="AB16" i="133"/>
  <c r="AB110" i="132"/>
  <c r="AB112" i="132"/>
  <c r="AB111" i="132"/>
  <c r="AB102" i="132"/>
  <c r="AC103" i="132"/>
  <c r="AC112" i="132"/>
  <c r="AC111" i="132"/>
  <c r="AC110" i="132"/>
  <c r="AB104" i="132"/>
  <c r="AB96" i="132"/>
  <c r="AB103" i="132"/>
  <c r="AC104" i="132"/>
  <c r="AC102" i="132"/>
  <c r="AC94" i="132"/>
  <c r="AB95" i="132"/>
  <c r="AB94" i="132"/>
  <c r="AC96" i="132"/>
  <c r="AC95" i="132"/>
  <c r="AB106" i="132"/>
  <c r="AB108" i="132"/>
  <c r="AB107" i="132"/>
  <c r="AB99" i="132"/>
  <c r="AB98" i="132"/>
  <c r="AB100" i="132"/>
  <c r="AB111" i="129"/>
  <c r="AB92" i="130"/>
  <c r="AB91" i="130"/>
  <c r="AB90" i="130"/>
  <c r="AB104" i="129"/>
  <c r="AB112" i="129"/>
  <c r="AC110" i="129"/>
  <c r="AB110" i="129"/>
  <c r="AB103" i="129"/>
  <c r="AC112" i="129"/>
  <c r="AB94" i="129"/>
  <c r="AC111" i="129"/>
  <c r="AB102" i="129"/>
  <c r="AC103" i="129"/>
  <c r="AC95" i="129"/>
  <c r="AB96" i="129"/>
  <c r="AC102" i="129"/>
  <c r="AC104" i="129"/>
  <c r="AC94" i="129"/>
  <c r="AC96" i="129"/>
  <c r="AB95" i="129"/>
  <c r="AB108" i="129"/>
  <c r="AB107" i="129"/>
  <c r="AB106" i="129"/>
  <c r="AB98" i="129"/>
  <c r="AB99" i="129"/>
  <c r="AB90" i="129"/>
  <c r="AB100" i="129"/>
  <c r="AB92" i="129"/>
  <c r="AB91" i="129"/>
  <c r="AB110" i="128"/>
  <c r="AB111" i="128"/>
  <c r="AC103" i="128"/>
  <c r="AB112" i="128"/>
  <c r="AC110" i="128"/>
  <c r="AB104" i="128"/>
  <c r="AC111" i="128"/>
  <c r="AC112" i="128"/>
  <c r="AC102" i="128"/>
  <c r="AB95" i="128"/>
  <c r="AB102" i="128"/>
  <c r="AC104" i="128"/>
  <c r="AB103" i="128"/>
  <c r="AC96" i="128"/>
  <c r="AB94" i="128"/>
  <c r="AB96" i="128"/>
  <c r="AC95" i="128"/>
  <c r="AC94" i="128"/>
  <c r="AB90" i="128"/>
  <c r="AB100" i="128"/>
  <c r="AB107" i="128"/>
  <c r="AB106" i="128"/>
  <c r="AB108" i="128"/>
  <c r="AB98" i="128"/>
  <c r="AB99" i="128"/>
  <c r="AB92" i="128"/>
  <c r="AB91" i="128"/>
  <c r="AC90" i="143"/>
  <c r="AC86" i="140"/>
  <c r="AC90" i="141"/>
  <c r="AC91" i="142"/>
  <c r="AC91" i="143"/>
  <c r="AC91" i="141"/>
  <c r="AC91" i="140"/>
  <c r="AC90" i="140"/>
  <c r="AC88" i="140"/>
  <c r="AC92" i="141"/>
  <c r="AC92" i="142"/>
  <c r="AC92" i="143"/>
  <c r="AC92" i="140"/>
  <c r="AC108" i="142"/>
  <c r="AC108" i="141"/>
  <c r="AC100" i="139"/>
  <c r="AC100" i="140"/>
  <c r="AC92" i="137"/>
  <c r="AC92" i="136"/>
  <c r="AC90" i="136"/>
  <c r="AC91" i="136"/>
  <c r="AC91" i="135"/>
  <c r="AC90" i="135"/>
  <c r="AC90" i="134"/>
  <c r="AC43" i="133"/>
  <c r="AB27" i="133"/>
  <c r="AC74" i="134"/>
  <c r="AB48" i="134"/>
  <c r="AE77" i="140"/>
  <c r="AE61" i="140"/>
  <c r="AE65" i="140"/>
  <c r="AB20" i="140"/>
  <c r="AD16" i="150"/>
  <c r="AB47" i="133"/>
  <c r="AC27" i="134"/>
  <c r="AC75" i="134"/>
  <c r="AB47" i="134"/>
  <c r="AC24" i="134"/>
  <c r="AE57" i="140"/>
  <c r="AB44" i="140"/>
  <c r="AE46" i="140"/>
  <c r="AB28" i="140"/>
  <c r="AE81" i="140"/>
  <c r="AB19" i="133"/>
  <c r="AB76" i="134"/>
  <c r="AC78" i="134"/>
  <c r="AC79" i="134"/>
  <c r="AE38" i="140"/>
  <c r="AE53" i="140"/>
  <c r="AB76" i="140"/>
  <c r="AC64" i="140"/>
  <c r="AC80" i="140"/>
  <c r="AB43" i="140"/>
  <c r="AC31" i="140"/>
  <c r="AB63" i="140"/>
  <c r="AE17" i="140"/>
  <c r="AB24" i="133"/>
  <c r="AC48" i="133"/>
  <c r="AC23" i="133"/>
  <c r="AC32" i="140"/>
  <c r="AC62" i="140"/>
  <c r="AB27" i="140"/>
  <c r="AC44" i="133"/>
  <c r="AC20" i="133"/>
  <c r="AC28" i="133"/>
  <c r="AC23" i="134"/>
  <c r="AB80" i="134"/>
  <c r="AC28" i="134"/>
  <c r="AB79" i="140"/>
  <c r="AC51" i="140"/>
  <c r="AB78" i="140"/>
  <c r="AC92" i="135"/>
  <c r="AC92" i="134"/>
  <c r="AC88" i="133"/>
  <c r="AC92" i="133"/>
  <c r="AC91" i="133"/>
  <c r="AC87" i="133"/>
  <c r="AC91" i="134"/>
  <c r="AC86" i="133"/>
  <c r="AC90" i="133"/>
  <c r="AE70" i="140"/>
  <c r="AC98" i="129"/>
  <c r="AC91" i="130"/>
  <c r="AC91" i="129"/>
  <c r="AC90" i="130"/>
  <c r="AC92" i="129"/>
  <c r="AC92" i="130"/>
  <c r="AC92" i="128"/>
  <c r="AC90" i="129"/>
  <c r="AC91" i="128"/>
  <c r="AC90" i="128"/>
  <c r="AE21" i="140"/>
  <c r="AE37" i="140"/>
  <c r="AE34" i="140"/>
  <c r="AE45" i="140"/>
  <c r="AE69" i="140"/>
  <c r="X8" i="129"/>
  <c r="X8" i="133"/>
  <c r="X8" i="134"/>
  <c r="AE33" i="140"/>
  <c r="AE82" i="140"/>
  <c r="AE73" i="140"/>
  <c r="AE66" i="140"/>
  <c r="AE25" i="140"/>
  <c r="AE29" i="140"/>
  <c r="AE14" i="140"/>
  <c r="E132" i="140"/>
  <c r="AE74" i="140"/>
  <c r="AC100" i="147"/>
  <c r="AC106" i="142"/>
  <c r="AC108" i="128"/>
  <c r="AC100" i="132"/>
  <c r="AC108" i="129"/>
  <c r="AC100" i="146"/>
  <c r="AC107" i="141"/>
  <c r="E130" i="134" a="1"/>
  <c r="E130" i="134"/>
  <c r="E132" i="134"/>
  <c r="E130" i="133" a="1"/>
  <c r="E130" i="133"/>
  <c r="E132" i="133"/>
  <c r="AC107" i="147"/>
  <c r="AC99" i="143"/>
  <c r="E132" i="141"/>
  <c r="AC106" i="132"/>
  <c r="AC99" i="136"/>
  <c r="AC99" i="129"/>
  <c r="AC107" i="146"/>
  <c r="AC100" i="143"/>
  <c r="AC100" i="141"/>
  <c r="AC106" i="146"/>
  <c r="AC99" i="135"/>
  <c r="AC106" i="147"/>
  <c r="AC100" i="135"/>
  <c r="AC98" i="149"/>
  <c r="AC108" i="149"/>
  <c r="AC99" i="148"/>
  <c r="AC99" i="140"/>
  <c r="AC98" i="135"/>
  <c r="AC107" i="136"/>
  <c r="AC99" i="132"/>
  <c r="AC98" i="146"/>
  <c r="AC106" i="141"/>
  <c r="AC106" i="139"/>
  <c r="AC108" i="146"/>
  <c r="AC108" i="140"/>
  <c r="AC99" i="141"/>
  <c r="AE97" i="132"/>
  <c r="AC108" i="148"/>
  <c r="AE115" i="133"/>
  <c r="AE105" i="133"/>
  <c r="AE109" i="140"/>
  <c r="AE114" i="132"/>
  <c r="AC98" i="132"/>
  <c r="AE105" i="147"/>
  <c r="AC99" i="128"/>
  <c r="AC99" i="147"/>
  <c r="AC107" i="135"/>
  <c r="AE115" i="142"/>
  <c r="AC98" i="142"/>
  <c r="AE113" i="148"/>
  <c r="AC100" i="136"/>
  <c r="AE113" i="133"/>
  <c r="AC99" i="133"/>
  <c r="AE109" i="146"/>
  <c r="AC107" i="128"/>
  <c r="AC108" i="132"/>
  <c r="AC108" i="147"/>
  <c r="AC106" i="135"/>
  <c r="AE97" i="135"/>
  <c r="AE114" i="142"/>
  <c r="AC100" i="149"/>
  <c r="AC106" i="148"/>
  <c r="AE97" i="148"/>
  <c r="AE105" i="136"/>
  <c r="AE115" i="132"/>
  <c r="AC107" i="132"/>
  <c r="AE93" i="132"/>
  <c r="AE115" i="147"/>
  <c r="AE93" i="135"/>
  <c r="AC99" i="149"/>
  <c r="AE109" i="149"/>
  <c r="AC98" i="136"/>
  <c r="AC107" i="133"/>
  <c r="AE109" i="133"/>
  <c r="AE113" i="146"/>
  <c r="AE113" i="139"/>
  <c r="AC99" i="139"/>
  <c r="AE114" i="139"/>
  <c r="AC100" i="134"/>
  <c r="AC107" i="134"/>
  <c r="AE114" i="141"/>
  <c r="AE101" i="136"/>
  <c r="AC106" i="143"/>
  <c r="AE93" i="143"/>
  <c r="AE101" i="143"/>
  <c r="AC107" i="143"/>
  <c r="AC99" i="146"/>
  <c r="AE93" i="134"/>
  <c r="E130" i="148" a="1"/>
  <c r="E130" i="148"/>
  <c r="E132" i="148"/>
  <c r="AE114" i="140"/>
  <c r="AE114" i="147"/>
  <c r="AE109" i="135"/>
  <c r="AE101" i="149"/>
  <c r="AC106" i="129"/>
  <c r="AE113" i="142"/>
  <c r="AE113" i="136"/>
  <c r="AE97" i="146"/>
  <c r="AE113" i="140"/>
  <c r="AE115" i="149"/>
  <c r="AE113" i="132"/>
  <c r="AE115" i="134"/>
  <c r="AE97" i="143"/>
  <c r="AE105" i="143"/>
  <c r="AE93" i="146"/>
  <c r="AE115" i="140"/>
  <c r="AE114" i="134"/>
  <c r="AE105" i="141"/>
  <c r="AE115" i="141"/>
  <c r="AE109" i="134"/>
  <c r="AE97" i="134"/>
  <c r="AE101" i="134"/>
  <c r="AE101" i="132"/>
  <c r="AE109" i="143"/>
  <c r="AE97" i="142"/>
  <c r="AC107" i="149"/>
  <c r="AE101" i="142"/>
  <c r="AC106" i="133"/>
  <c r="AE97" i="141"/>
  <c r="E130" i="147" a="1"/>
  <c r="E130" i="147"/>
  <c r="E132" i="147"/>
  <c r="AE105" i="132"/>
  <c r="AE105" i="142"/>
  <c r="AC106" i="149"/>
  <c r="AE93" i="149"/>
  <c r="AC100" i="148"/>
  <c r="AC100" i="128"/>
  <c r="AE101" i="147"/>
  <c r="AE97" i="147"/>
  <c r="AE115" i="135"/>
  <c r="AC99" i="142"/>
  <c r="AC107" i="148"/>
  <c r="AE109" i="136"/>
  <c r="AE114" i="146"/>
  <c r="AC106" i="128"/>
  <c r="AE109" i="147"/>
  <c r="AE113" i="135"/>
  <c r="AE109" i="148"/>
  <c r="AE109" i="132"/>
  <c r="AE113" i="149"/>
  <c r="AE114" i="149"/>
  <c r="AE101" i="148"/>
  <c r="AC107" i="129"/>
  <c r="AC98" i="143"/>
  <c r="AE115" i="143"/>
  <c r="AE97" i="133"/>
  <c r="AE93" i="133"/>
  <c r="AE97" i="140"/>
  <c r="AE105" i="140"/>
  <c r="AE97" i="139"/>
  <c r="AE93" i="136"/>
  <c r="AE114" i="133"/>
  <c r="AE101" i="140"/>
  <c r="AE101" i="139"/>
  <c r="AE109" i="139"/>
  <c r="AE101" i="141"/>
  <c r="AC108" i="139"/>
  <c r="AC98" i="141"/>
  <c r="AC98" i="147"/>
  <c r="AC108" i="135"/>
  <c r="AE101" i="135"/>
  <c r="AE105" i="135"/>
  <c r="AC100" i="142"/>
  <c r="AE97" i="149"/>
  <c r="AE105" i="149"/>
  <c r="AC98" i="128"/>
  <c r="AE93" i="147"/>
  <c r="AC107" i="142"/>
  <c r="AE115" i="148"/>
  <c r="AE105" i="148"/>
  <c r="AC98" i="148"/>
  <c r="AC108" i="136"/>
  <c r="AE101" i="133"/>
  <c r="AE105" i="146"/>
  <c r="AE101" i="146"/>
  <c r="AE114" i="135"/>
  <c r="AE109" i="142"/>
  <c r="AE114" i="148"/>
  <c r="AC100" i="129"/>
  <c r="AE115" i="136"/>
  <c r="AE113" i="147"/>
  <c r="AE93" i="142"/>
  <c r="AE93" i="148"/>
  <c r="AE114" i="136"/>
  <c r="AE97" i="136"/>
  <c r="AE113" i="143"/>
  <c r="AE114" i="143"/>
  <c r="AC108" i="133"/>
  <c r="AC98" i="133"/>
  <c r="AC107" i="140"/>
  <c r="AE93" i="140"/>
  <c r="AE115" i="139"/>
  <c r="AC107" i="139"/>
  <c r="AE113" i="134"/>
  <c r="AE93" i="141"/>
  <c r="AC106" i="140"/>
  <c r="AC98" i="140"/>
  <c r="AE105" i="139"/>
  <c r="AC98" i="134"/>
  <c r="AE109" i="141"/>
  <c r="AC106" i="136"/>
  <c r="AC100" i="133"/>
  <c r="AE115" i="146"/>
  <c r="AC99" i="134"/>
  <c r="AE113" i="141"/>
  <c r="AE93" i="139"/>
  <c r="AC98" i="139"/>
  <c r="AE105" i="134"/>
  <c r="AC106" i="134"/>
  <c r="AC108" i="134"/>
  <c r="AB26" i="134"/>
  <c r="AB50" i="134"/>
  <c r="AB106" i="144"/>
  <c r="AB107" i="144"/>
  <c r="AB108" i="144"/>
  <c r="AB99" i="144"/>
  <c r="AB98" i="144"/>
  <c r="AB100" i="144"/>
  <c r="AB90" i="144"/>
  <c r="AB91" i="144"/>
  <c r="AB92" i="144"/>
  <c r="AC46" i="141"/>
  <c r="AB46" i="141"/>
  <c r="AB16" i="141"/>
  <c r="AC16" i="141"/>
  <c r="AC15" i="141"/>
  <c r="AB15" i="141"/>
  <c r="AB52" i="140"/>
  <c r="AC52" i="140"/>
  <c r="AE66" i="141"/>
  <c r="AE65" i="141"/>
  <c r="AE57" i="141"/>
  <c r="AE82" i="141"/>
  <c r="AC78" i="141"/>
  <c r="AC79" i="141"/>
  <c r="AC74" i="141"/>
  <c r="AE61" i="141"/>
  <c r="AE86" i="141"/>
  <c r="AE85" i="141"/>
  <c r="AE54" i="141"/>
  <c r="AC80" i="141"/>
  <c r="AE81" i="141"/>
  <c r="AE89" i="141"/>
  <c r="AE69" i="141"/>
  <c r="AE77" i="141"/>
  <c r="AC76" i="141"/>
  <c r="AE70" i="141"/>
  <c r="AE73" i="141"/>
  <c r="AC75" i="141"/>
  <c r="AC88" i="147"/>
  <c r="AC92" i="145"/>
  <c r="AC87" i="147"/>
  <c r="AC86" i="147"/>
  <c r="AC90" i="145"/>
  <c r="AC91" i="145"/>
  <c r="AB110" i="138"/>
  <c r="AB111" i="138"/>
  <c r="AC112" i="138"/>
  <c r="AB102" i="138"/>
  <c r="AB103" i="138"/>
  <c r="AC111" i="138"/>
  <c r="AC102" i="138"/>
  <c r="AB112" i="138"/>
  <c r="AB104" i="138"/>
  <c r="AC110" i="138"/>
  <c r="AC104" i="138"/>
  <c r="AC103" i="138"/>
  <c r="AC91" i="144"/>
  <c r="AC92" i="144"/>
  <c r="AC90" i="144"/>
  <c r="AB106" i="138"/>
  <c r="AB107" i="138"/>
  <c r="AB108" i="138"/>
  <c r="AB98" i="138"/>
  <c r="AB99" i="138"/>
  <c r="AB100" i="138"/>
  <c r="AC112" i="137"/>
  <c r="AB111" i="137"/>
  <c r="AB112" i="137"/>
  <c r="AC110" i="137"/>
  <c r="AC111" i="137"/>
  <c r="AB110" i="137"/>
  <c r="AB107" i="137"/>
  <c r="AB106" i="137"/>
  <c r="AB98" i="137"/>
  <c r="AB108" i="137"/>
  <c r="AC104" i="137"/>
  <c r="AC102" i="137"/>
  <c r="AB103" i="137"/>
  <c r="AB99" i="137"/>
  <c r="AB104" i="137"/>
  <c r="AC103" i="137"/>
  <c r="AB102" i="137"/>
  <c r="AB100" i="137"/>
  <c r="AC16" i="134"/>
  <c r="AC15" i="134"/>
  <c r="AC51" i="134"/>
  <c r="AB52" i="134"/>
  <c r="AB19" i="134"/>
  <c r="AB20" i="134"/>
  <c r="AC54" i="134"/>
  <c r="AC19" i="134"/>
  <c r="AC55" i="134"/>
  <c r="AC46" i="134"/>
  <c r="AB56" i="134"/>
  <c r="AC20" i="134"/>
  <c r="AA58" i="134"/>
  <c r="R58" i="134"/>
  <c r="R59" i="134"/>
  <c r="AA59" i="134"/>
  <c r="R60" i="134"/>
  <c r="AA61" i="134"/>
  <c r="R61" i="134"/>
  <c r="AB61" i="134"/>
  <c r="AC40" i="133"/>
  <c r="AC35" i="133"/>
  <c r="AC31" i="133"/>
  <c r="AC64" i="133"/>
  <c r="AB63" i="133"/>
  <c r="AB52" i="133"/>
  <c r="AB62" i="133"/>
  <c r="AC32" i="133"/>
  <c r="AC39" i="133"/>
  <c r="AB59" i="133"/>
  <c r="AB51" i="133"/>
  <c r="AB35" i="133"/>
  <c r="AB60" i="133"/>
  <c r="AB58" i="133"/>
  <c r="AA83" i="133"/>
  <c r="R83" i="133"/>
  <c r="AA79" i="133"/>
  <c r="R79" i="133"/>
  <c r="R75" i="133"/>
  <c r="AA75" i="133"/>
  <c r="R84" i="133"/>
  <c r="R71" i="133"/>
  <c r="AA71" i="133"/>
  <c r="AC36" i="133"/>
  <c r="AB36" i="133"/>
  <c r="AB81" i="133"/>
  <c r="R81" i="133"/>
  <c r="AA81" i="133"/>
  <c r="AB77" i="133"/>
  <c r="R77" i="133"/>
  <c r="AA77" i="133"/>
  <c r="R72" i="133"/>
  <c r="R80" i="133"/>
  <c r="AA74" i="133"/>
  <c r="AB74" i="133"/>
  <c r="R74" i="133"/>
  <c r="AA70" i="133"/>
  <c r="R70" i="133"/>
  <c r="AB70" i="133"/>
  <c r="AA78" i="133"/>
  <c r="R78" i="133"/>
  <c r="R76" i="133"/>
  <c r="AA82" i="133"/>
  <c r="R82" i="133"/>
  <c r="AB82" i="133"/>
  <c r="AA85" i="133"/>
  <c r="AB85" i="133"/>
  <c r="R85" i="133"/>
  <c r="AA73" i="133"/>
  <c r="R73" i="133"/>
  <c r="AB73" i="133"/>
  <c r="AB110" i="131"/>
  <c r="AB112" i="131"/>
  <c r="AB111" i="131"/>
  <c r="AC112" i="131"/>
  <c r="AC111" i="131"/>
  <c r="AC110" i="131"/>
  <c r="AB106" i="131"/>
  <c r="AB108" i="131"/>
  <c r="AB107" i="131"/>
  <c r="AC104" i="131"/>
  <c r="AB102" i="131"/>
  <c r="AC105" i="131"/>
  <c r="AB103" i="131"/>
  <c r="AC102" i="131"/>
  <c r="AB104" i="131"/>
  <c r="AB105" i="131"/>
  <c r="AC103" i="131"/>
  <c r="AB99" i="131"/>
  <c r="AB100" i="131"/>
  <c r="AB98" i="131"/>
  <c r="AB112" i="130"/>
  <c r="AB111" i="130"/>
  <c r="AB110" i="130"/>
  <c r="AC112" i="130"/>
  <c r="AC110" i="130"/>
  <c r="AB107" i="130"/>
  <c r="AC111" i="130"/>
  <c r="AB106" i="130"/>
  <c r="AB108" i="130"/>
  <c r="AC103" i="130"/>
  <c r="AB102" i="130"/>
  <c r="AB100" i="130"/>
  <c r="AB104" i="130"/>
  <c r="AB98" i="130"/>
  <c r="AC104" i="130"/>
  <c r="AC102" i="130"/>
  <c r="AB103" i="130"/>
  <c r="AB99" i="130"/>
  <c r="AC109" i="137"/>
  <c r="AC101" i="137"/>
  <c r="AE82" i="134"/>
  <c r="AE65" i="134"/>
  <c r="AE73" i="134"/>
  <c r="AE69" i="134"/>
  <c r="AE66" i="134"/>
  <c r="AE86" i="134"/>
  <c r="AE81" i="134"/>
  <c r="AE85" i="134"/>
  <c r="AE77" i="134"/>
  <c r="AE89" i="134"/>
  <c r="AE70" i="134"/>
  <c r="AE89" i="133"/>
  <c r="AE89" i="147"/>
  <c r="AC107" i="131"/>
  <c r="AC100" i="131"/>
  <c r="AE101" i="138"/>
  <c r="AC99" i="137"/>
  <c r="AC101" i="144"/>
  <c r="AC100" i="138"/>
  <c r="AC107" i="137"/>
  <c r="AC106" i="138"/>
  <c r="AC106" i="145"/>
  <c r="AC106" i="144"/>
  <c r="AC90" i="137"/>
  <c r="AC90" i="138"/>
  <c r="AA18" i="129"/>
  <c r="AB18" i="129"/>
  <c r="AA37" i="136"/>
  <c r="AB37" i="136"/>
  <c r="AB84" i="129"/>
  <c r="AA84" i="129"/>
  <c r="AB37" i="129"/>
  <c r="AA37" i="129"/>
  <c r="AA79" i="136"/>
  <c r="AA71" i="146"/>
  <c r="AB54" i="145"/>
  <c r="AA54" i="145"/>
  <c r="AA65" i="129"/>
  <c r="AB65" i="129"/>
  <c r="AA88" i="129"/>
  <c r="AB88" i="136"/>
  <c r="AA88" i="136"/>
  <c r="AB45" i="136"/>
  <c r="AA45" i="136"/>
  <c r="AA39" i="136"/>
  <c r="AB69" i="146"/>
  <c r="AA69" i="146"/>
  <c r="AA79" i="146"/>
  <c r="AA15" i="146"/>
  <c r="AA42" i="146"/>
  <c r="AB42" i="146"/>
  <c r="AC99" i="138"/>
  <c r="AC108" i="138"/>
  <c r="AC108" i="131"/>
  <c r="AC101" i="145"/>
  <c r="AC108" i="145"/>
  <c r="AC108" i="130"/>
  <c r="AC98" i="130"/>
  <c r="AC108" i="137"/>
  <c r="AC100" i="137"/>
  <c r="AC107" i="138"/>
  <c r="AC106" i="131"/>
  <c r="AC109" i="144"/>
  <c r="AC107" i="144"/>
  <c r="AC107" i="130"/>
  <c r="AB34" i="144"/>
  <c r="AA34" i="144"/>
  <c r="AA26" i="145"/>
  <c r="AB26" i="145"/>
  <c r="AB38" i="129"/>
  <c r="AA38" i="129"/>
  <c r="AA85" i="136"/>
  <c r="AB85" i="136"/>
  <c r="AA47" i="136"/>
  <c r="AC99" i="131"/>
  <c r="AC99" i="145"/>
  <c r="AC99" i="130"/>
  <c r="AC100" i="144"/>
  <c r="AC107" i="145"/>
  <c r="AC106" i="130"/>
  <c r="AC106" i="137"/>
  <c r="AC98" i="131"/>
  <c r="AC98" i="144"/>
  <c r="AA53" i="136"/>
  <c r="AB53" i="136"/>
  <c r="AB29" i="136"/>
  <c r="AA29" i="136"/>
  <c r="AA70" i="144"/>
  <c r="AB70" i="144"/>
  <c r="AB89" i="144"/>
  <c r="AA89" i="144"/>
  <c r="AB33" i="145"/>
  <c r="AA33" i="145"/>
  <c r="AA78" i="145"/>
  <c r="AA63" i="136"/>
  <c r="R34" i="146"/>
  <c r="AA34" i="146"/>
  <c r="AB34" i="146"/>
  <c r="AA75" i="146"/>
  <c r="AB85" i="146"/>
  <c r="AA85" i="146"/>
  <c r="AC98" i="137"/>
  <c r="AC99" i="144"/>
  <c r="AC108" i="144"/>
  <c r="AC91" i="137"/>
  <c r="AC100" i="145"/>
  <c r="AC100" i="130"/>
  <c r="AC98" i="138"/>
  <c r="AC98" i="145"/>
  <c r="AC91" i="138"/>
  <c r="AC109" i="145"/>
  <c r="X8" i="146"/>
  <c r="X8" i="136"/>
  <c r="H27" i="146"/>
  <c r="E27" i="146"/>
  <c r="H26" i="146"/>
  <c r="E26" i="146"/>
  <c r="Q24" i="146"/>
  <c r="H20" i="146"/>
  <c r="E20" i="146"/>
  <c r="Q18" i="146"/>
  <c r="O18" i="146"/>
  <c r="Q25" i="146"/>
  <c r="H52" i="146"/>
  <c r="E52" i="146"/>
  <c r="H50" i="146"/>
  <c r="E50" i="146"/>
  <c r="Q56" i="146"/>
  <c r="H56" i="146"/>
  <c r="E56" i="146"/>
  <c r="H51" i="146"/>
  <c r="E51" i="146"/>
  <c r="H53" i="146"/>
  <c r="E53" i="146"/>
  <c r="Q51" i="146"/>
  <c r="Q53" i="146"/>
  <c r="Q50" i="146"/>
  <c r="O50" i="146"/>
  <c r="H55" i="146"/>
  <c r="E55" i="146"/>
  <c r="H54" i="146"/>
  <c r="E54" i="146"/>
  <c r="H57" i="146"/>
  <c r="E57" i="146"/>
  <c r="Q54" i="146"/>
  <c r="O54" i="146"/>
  <c r="Q57" i="146"/>
  <c r="Q32" i="146"/>
  <c r="H33" i="146"/>
  <c r="E33" i="146"/>
  <c r="H32" i="146"/>
  <c r="E32" i="146"/>
  <c r="Q31" i="146"/>
  <c r="H31" i="146"/>
  <c r="E31" i="146"/>
  <c r="Q33" i="146"/>
  <c r="H30" i="146"/>
  <c r="E30" i="146"/>
  <c r="Q20" i="146"/>
  <c r="H18" i="146"/>
  <c r="E18" i="146"/>
  <c r="H21" i="146"/>
  <c r="E21" i="146"/>
  <c r="Q26" i="146"/>
  <c r="O26" i="146"/>
  <c r="H29" i="146"/>
  <c r="E29" i="146"/>
  <c r="Q28" i="146"/>
  <c r="H25" i="146"/>
  <c r="E25" i="146"/>
  <c r="H24" i="146"/>
  <c r="E24" i="146"/>
  <c r="H19" i="146"/>
  <c r="E19" i="146"/>
  <c r="Q21" i="146"/>
  <c r="H28" i="146"/>
  <c r="E28" i="146"/>
  <c r="Q29" i="146"/>
  <c r="H22" i="146"/>
  <c r="E22" i="146"/>
  <c r="H23" i="146"/>
  <c r="E23" i="146"/>
  <c r="Q23" i="146"/>
  <c r="Q66" i="146"/>
  <c r="O66" i="146"/>
  <c r="H73" i="146"/>
  <c r="E73" i="146"/>
  <c r="Q72" i="146"/>
  <c r="Q69" i="146"/>
  <c r="Q64" i="146"/>
  <c r="Q62" i="146"/>
  <c r="O62" i="146"/>
  <c r="H63" i="146"/>
  <c r="E63" i="146"/>
  <c r="Q61" i="146"/>
  <c r="H81" i="146"/>
  <c r="E81" i="146"/>
  <c r="H58" i="146"/>
  <c r="E58" i="146"/>
  <c r="H59" i="146"/>
  <c r="E59" i="146"/>
  <c r="Q59" i="146"/>
  <c r="H37" i="146"/>
  <c r="E37" i="146"/>
  <c r="H64" i="146"/>
  <c r="E64" i="146"/>
  <c r="Q63" i="146"/>
  <c r="H78" i="146"/>
  <c r="E78" i="146"/>
  <c r="H61" i="146"/>
  <c r="E61" i="146"/>
  <c r="H84" i="146"/>
  <c r="E84" i="146"/>
  <c r="Q88" i="146"/>
  <c r="R85" i="146"/>
  <c r="Q86" i="146"/>
  <c r="O86" i="146"/>
  <c r="H62" i="146"/>
  <c r="E62" i="146"/>
  <c r="H89" i="146"/>
  <c r="E89" i="146"/>
  <c r="H83" i="146"/>
  <c r="E83" i="146"/>
  <c r="Q82" i="146"/>
  <c r="O82" i="146"/>
  <c r="Q83" i="146"/>
  <c r="H82" i="146"/>
  <c r="E82" i="146"/>
  <c r="H88" i="146"/>
  <c r="E88" i="146"/>
  <c r="Q89" i="146"/>
  <c r="Q84" i="146"/>
  <c r="Q85" i="146"/>
  <c r="H65" i="146"/>
  <c r="E65" i="146"/>
  <c r="H86" i="146"/>
  <c r="E86" i="146"/>
  <c r="H87" i="146"/>
  <c r="E87" i="146"/>
  <c r="Q58" i="146"/>
  <c r="O58" i="146"/>
  <c r="H60" i="146"/>
  <c r="E60" i="146"/>
  <c r="Q76" i="146"/>
  <c r="H45" i="146"/>
  <c r="E45" i="146"/>
  <c r="Q42" i="146"/>
  <c r="O42" i="146"/>
  <c r="Q47" i="146"/>
  <c r="H43" i="146"/>
  <c r="E43" i="146"/>
  <c r="R42" i="146"/>
  <c r="X42" i="146"/>
  <c r="Q44" i="146"/>
  <c r="Q49" i="146"/>
  <c r="H49" i="146"/>
  <c r="E49" i="146"/>
  <c r="H48" i="146"/>
  <c r="E48" i="146"/>
  <c r="H44" i="146"/>
  <c r="E44" i="146"/>
  <c r="H47" i="146"/>
  <c r="E47" i="146"/>
  <c r="T47" i="146"/>
  <c r="H46" i="146"/>
  <c r="E46" i="146"/>
  <c r="Q45" i="146"/>
  <c r="Q48" i="146"/>
  <c r="Q43" i="146"/>
  <c r="R79" i="146"/>
  <c r="R75" i="146"/>
  <c r="H76" i="146"/>
  <c r="E76" i="146"/>
  <c r="Q39" i="146"/>
  <c r="H38" i="146"/>
  <c r="E38" i="146"/>
  <c r="Q79" i="146"/>
  <c r="H41" i="146"/>
  <c r="E41" i="146"/>
  <c r="Q37" i="146"/>
  <c r="Q78" i="146"/>
  <c r="O78" i="146"/>
  <c r="H36" i="146"/>
  <c r="E36" i="146"/>
  <c r="Q74" i="146"/>
  <c r="O74" i="146"/>
  <c r="H77" i="146"/>
  <c r="E77" i="146"/>
  <c r="H74" i="146"/>
  <c r="E74" i="146"/>
  <c r="H39" i="146"/>
  <c r="E39" i="146"/>
  <c r="H35" i="146"/>
  <c r="E35" i="146"/>
  <c r="Q81" i="146"/>
  <c r="Q35" i="146"/>
  <c r="H40" i="146"/>
  <c r="E40" i="146"/>
  <c r="Q34" i="146"/>
  <c r="O34" i="146"/>
  <c r="Q77" i="146"/>
  <c r="Q80" i="146"/>
  <c r="Q75" i="146"/>
  <c r="Q36" i="146"/>
  <c r="Q41" i="146"/>
  <c r="Q38" i="146"/>
  <c r="O38" i="146"/>
  <c r="H80" i="146"/>
  <c r="E80" i="146"/>
  <c r="Q67" i="146"/>
  <c r="R69" i="146"/>
  <c r="X69" i="146"/>
  <c r="R71" i="146"/>
  <c r="H66" i="146"/>
  <c r="E66" i="146"/>
  <c r="Q70" i="146"/>
  <c r="O70" i="146"/>
  <c r="Q71" i="146"/>
  <c r="H67" i="146"/>
  <c r="E67" i="146"/>
  <c r="H72" i="146"/>
  <c r="E72" i="146"/>
  <c r="H68" i="146"/>
  <c r="E68" i="146"/>
  <c r="H70" i="146"/>
  <c r="E70" i="146"/>
  <c r="Q68" i="146"/>
  <c r="Q73" i="146"/>
  <c r="Q16" i="146"/>
  <c r="Q14" i="146"/>
  <c r="O14" i="146"/>
  <c r="R15" i="146"/>
  <c r="H14" i="146"/>
  <c r="E14" i="146"/>
  <c r="Q15" i="146"/>
  <c r="H17" i="146"/>
  <c r="E17" i="146"/>
  <c r="H16" i="146"/>
  <c r="E16" i="146"/>
  <c r="Q17" i="146"/>
  <c r="H25" i="136"/>
  <c r="E25" i="136"/>
  <c r="H27" i="136"/>
  <c r="E27" i="136"/>
  <c r="Q82" i="136"/>
  <c r="O82" i="136"/>
  <c r="H28" i="136"/>
  <c r="E28" i="136"/>
  <c r="Q41" i="136"/>
  <c r="H89" i="129"/>
  <c r="E89" i="129"/>
  <c r="Q42" i="136"/>
  <c r="O42" i="136"/>
  <c r="Q19" i="136"/>
  <c r="H62" i="136"/>
  <c r="E62" i="136"/>
  <c r="Q67" i="136"/>
  <c r="Q45" i="136"/>
  <c r="Q88" i="136"/>
  <c r="H68" i="136"/>
  <c r="E68" i="136"/>
  <c r="H89" i="136"/>
  <c r="E89" i="136"/>
  <c r="H70" i="136"/>
  <c r="E70" i="136"/>
  <c r="Q65" i="136"/>
  <c r="H18" i="136"/>
  <c r="E18" i="136"/>
  <c r="Q73" i="136"/>
  <c r="Q37" i="136"/>
  <c r="H24" i="129"/>
  <c r="E24" i="129"/>
  <c r="H57" i="129"/>
  <c r="E57" i="129"/>
  <c r="Q43" i="136"/>
  <c r="Q63" i="136"/>
  <c r="H21" i="136"/>
  <c r="E21" i="136"/>
  <c r="Q86" i="136"/>
  <c r="O86" i="136"/>
  <c r="Q57" i="136"/>
  <c r="H69" i="136"/>
  <c r="E69" i="136"/>
  <c r="H72" i="136"/>
  <c r="E72" i="136"/>
  <c r="H69" i="129"/>
  <c r="E69" i="129"/>
  <c r="H44" i="136"/>
  <c r="E44" i="136"/>
  <c r="Q62" i="136"/>
  <c r="O62" i="136"/>
  <c r="Q30" i="136"/>
  <c r="O30" i="136"/>
  <c r="Q21" i="136"/>
  <c r="Q87" i="136"/>
  <c r="Q66" i="136"/>
  <c r="O66" i="136"/>
  <c r="Q71" i="136"/>
  <c r="H59" i="136"/>
  <c r="E59" i="136"/>
  <c r="H30" i="136"/>
  <c r="E30" i="136"/>
  <c r="H54" i="136"/>
  <c r="E54" i="136"/>
  <c r="H61" i="136"/>
  <c r="E61" i="136"/>
  <c r="H80" i="136"/>
  <c r="E80" i="136"/>
  <c r="Q78" i="136"/>
  <c r="O78" i="136"/>
  <c r="H35" i="136"/>
  <c r="E35" i="136"/>
  <c r="H23" i="129"/>
  <c r="E23" i="129"/>
  <c r="H33" i="129"/>
  <c r="E33" i="129"/>
  <c r="H86" i="129"/>
  <c r="E86" i="129"/>
  <c r="H43" i="136"/>
  <c r="E43" i="136"/>
  <c r="Q44" i="136"/>
  <c r="Q64" i="136"/>
  <c r="H64" i="136"/>
  <c r="E64" i="136"/>
  <c r="H19" i="136"/>
  <c r="E19" i="136"/>
  <c r="H20" i="136"/>
  <c r="E20" i="136"/>
  <c r="H86" i="136"/>
  <c r="E86" i="136"/>
  <c r="H87" i="136"/>
  <c r="E87" i="136"/>
  <c r="H67" i="136"/>
  <c r="E67" i="136"/>
  <c r="Q69" i="136"/>
  <c r="H73" i="136"/>
  <c r="E73" i="136"/>
  <c r="Q72" i="136"/>
  <c r="H66" i="129"/>
  <c r="E66" i="129"/>
  <c r="H30" i="129"/>
  <c r="E30" i="129"/>
  <c r="H54" i="129"/>
  <c r="E54" i="129"/>
  <c r="H42" i="136"/>
  <c r="E42" i="136"/>
  <c r="H65" i="136"/>
  <c r="E65" i="136"/>
  <c r="Q20" i="136"/>
  <c r="Q89" i="136"/>
  <c r="H66" i="136"/>
  <c r="E66" i="136"/>
  <c r="H71" i="136"/>
  <c r="E71" i="136"/>
  <c r="Q14" i="129"/>
  <c r="O14" i="129"/>
  <c r="Q38" i="129"/>
  <c r="O38" i="129"/>
  <c r="Q15" i="136"/>
  <c r="H74" i="129"/>
  <c r="E74" i="129"/>
  <c r="Q51" i="136"/>
  <c r="H70" i="129"/>
  <c r="E70" i="129"/>
  <c r="Q26" i="136"/>
  <c r="O26" i="136"/>
  <c r="Q29" i="136"/>
  <c r="H22" i="136"/>
  <c r="E22" i="136"/>
  <c r="H49" i="136"/>
  <c r="E49" i="136"/>
  <c r="Q39" i="136"/>
  <c r="H26" i="136"/>
  <c r="E26" i="136"/>
  <c r="Q28" i="136"/>
  <c r="Q84" i="136"/>
  <c r="Q47" i="136"/>
  <c r="Q27" i="136"/>
  <c r="Q39" i="129"/>
  <c r="Q62" i="129"/>
  <c r="O62" i="129"/>
  <c r="H14" i="129"/>
  <c r="E14" i="129"/>
  <c r="H77" i="136"/>
  <c r="E77" i="136"/>
  <c r="Q17" i="136"/>
  <c r="H77" i="129"/>
  <c r="E77" i="129"/>
  <c r="H19" i="129"/>
  <c r="E19" i="129"/>
  <c r="Q50" i="136"/>
  <c r="O50" i="136"/>
  <c r="H62" i="129"/>
  <c r="E62" i="129"/>
  <c r="Q19" i="129"/>
  <c r="H74" i="136"/>
  <c r="E74" i="136"/>
  <c r="Q63" i="129"/>
  <c r="Q20" i="129"/>
  <c r="Q74" i="136"/>
  <c r="O74" i="136"/>
  <c r="Q75" i="136"/>
  <c r="H17" i="136"/>
  <c r="E17" i="136"/>
  <c r="H15" i="136"/>
  <c r="E15" i="136"/>
  <c r="H51" i="136"/>
  <c r="E51" i="136"/>
  <c r="Q53" i="136"/>
  <c r="Q65" i="129"/>
  <c r="Q41" i="129"/>
  <c r="H40" i="129"/>
  <c r="E40" i="129"/>
  <c r="Q74" i="129"/>
  <c r="O74" i="129"/>
  <c r="Q75" i="129"/>
  <c r="H15" i="129"/>
  <c r="E15" i="129"/>
  <c r="Q15" i="129"/>
  <c r="H20" i="129"/>
  <c r="E20" i="129"/>
  <c r="H63" i="129"/>
  <c r="E63" i="129"/>
  <c r="Q64" i="129"/>
  <c r="H41" i="129"/>
  <c r="E41" i="129"/>
  <c r="H39" i="129"/>
  <c r="E39" i="129"/>
  <c r="H16" i="129"/>
  <c r="E16" i="129"/>
  <c r="H17" i="129"/>
  <c r="E17" i="129"/>
  <c r="H21" i="129"/>
  <c r="E21" i="129"/>
  <c r="Q21" i="129"/>
  <c r="Q77" i="136"/>
  <c r="H76" i="136"/>
  <c r="E76" i="136"/>
  <c r="H14" i="136"/>
  <c r="E14" i="136"/>
  <c r="Q16" i="136"/>
  <c r="H50" i="136"/>
  <c r="E50" i="136"/>
  <c r="Q52" i="136"/>
  <c r="H75" i="129"/>
  <c r="E75" i="129"/>
  <c r="H76" i="129"/>
  <c r="E76" i="129"/>
  <c r="H64" i="129"/>
  <c r="E64" i="129"/>
  <c r="Q40" i="129"/>
  <c r="Q77" i="129"/>
  <c r="Q16" i="129"/>
  <c r="Q18" i="129"/>
  <c r="O18" i="129"/>
  <c r="H75" i="136"/>
  <c r="E75" i="136"/>
  <c r="H16" i="136"/>
  <c r="E16" i="136"/>
  <c r="H52" i="136"/>
  <c r="E52" i="136"/>
  <c r="H24" i="136"/>
  <c r="E24" i="136"/>
  <c r="Q25" i="136"/>
  <c r="Q49" i="136"/>
  <c r="H46" i="136"/>
  <c r="E46" i="136"/>
  <c r="Q40" i="136"/>
  <c r="H38" i="136"/>
  <c r="E38" i="136"/>
  <c r="H83" i="136"/>
  <c r="E83" i="136"/>
  <c r="H84" i="136"/>
  <c r="E84" i="136"/>
  <c r="Q27" i="129"/>
  <c r="Q23" i="136"/>
  <c r="Q22" i="136"/>
  <c r="O22" i="136"/>
  <c r="Q48" i="136"/>
  <c r="H48" i="136"/>
  <c r="E48" i="136"/>
  <c r="H41" i="136"/>
  <c r="E41" i="136"/>
  <c r="H40" i="136"/>
  <c r="E40" i="136"/>
  <c r="H82" i="136"/>
  <c r="E82" i="136"/>
  <c r="Q85" i="136"/>
  <c r="H23" i="136"/>
  <c r="E23" i="136"/>
  <c r="Q46" i="136"/>
  <c r="O46" i="136"/>
  <c r="Q38" i="136"/>
  <c r="O38" i="136"/>
  <c r="Q83" i="136"/>
  <c r="Q37" i="129"/>
  <c r="H60" i="136"/>
  <c r="E60" i="136"/>
  <c r="Q60" i="136"/>
  <c r="H33" i="136"/>
  <c r="E33" i="136"/>
  <c r="H31" i="136"/>
  <c r="E31" i="136"/>
  <c r="Q80" i="136"/>
  <c r="H81" i="136"/>
  <c r="E81" i="136"/>
  <c r="Q54" i="136"/>
  <c r="O54" i="136"/>
  <c r="H55" i="136"/>
  <c r="E55" i="136"/>
  <c r="H34" i="136"/>
  <c r="E34" i="136"/>
  <c r="Q34" i="136"/>
  <c r="O34" i="136"/>
  <c r="Q80" i="129"/>
  <c r="H58" i="136"/>
  <c r="E58" i="136"/>
  <c r="Q58" i="136"/>
  <c r="O58" i="136"/>
  <c r="Q33" i="136"/>
  <c r="Q31" i="136"/>
  <c r="H78" i="136"/>
  <c r="E78" i="136"/>
  <c r="Q81" i="136"/>
  <c r="Q56" i="136"/>
  <c r="Q55" i="136"/>
  <c r="Q35" i="136"/>
  <c r="Q36" i="136"/>
  <c r="H43" i="129"/>
  <c r="E43" i="129"/>
  <c r="Q59" i="136"/>
  <c r="Q32" i="136"/>
  <c r="Q79" i="136"/>
  <c r="H57" i="136"/>
  <c r="E57" i="136"/>
  <c r="H36" i="136"/>
  <c r="E36" i="136"/>
  <c r="Q23" i="129"/>
  <c r="Q25" i="129"/>
  <c r="H67" i="129"/>
  <c r="E67" i="129"/>
  <c r="Q68" i="129"/>
  <c r="Q32" i="129"/>
  <c r="H31" i="129"/>
  <c r="E31" i="129"/>
  <c r="Q88" i="129"/>
  <c r="H87" i="129"/>
  <c r="E87" i="129"/>
  <c r="H55" i="129"/>
  <c r="E55" i="129"/>
  <c r="Q56" i="129"/>
  <c r="H25" i="129"/>
  <c r="E25" i="129"/>
  <c r="Q24" i="129"/>
  <c r="Q66" i="129"/>
  <c r="O66" i="129"/>
  <c r="Q67" i="129"/>
  <c r="Q30" i="129"/>
  <c r="O30" i="129"/>
  <c r="Q31" i="129"/>
  <c r="Q86" i="129"/>
  <c r="O86" i="129"/>
  <c r="Q87" i="129"/>
  <c r="Q55" i="129"/>
  <c r="Q54" i="129"/>
  <c r="O54" i="129"/>
  <c r="H22" i="129"/>
  <c r="E22" i="129"/>
  <c r="Q69" i="129"/>
  <c r="Q33" i="129"/>
  <c r="Q89" i="129"/>
  <c r="H56" i="129"/>
  <c r="E56" i="129"/>
  <c r="H45" i="129"/>
  <c r="E45" i="129"/>
  <c r="Q50" i="129"/>
  <c r="O50" i="129"/>
  <c r="Q73" i="129"/>
  <c r="H42" i="129"/>
  <c r="E42" i="129"/>
  <c r="H53" i="129"/>
  <c r="E53" i="129"/>
  <c r="H61" i="129"/>
  <c r="E61" i="129"/>
  <c r="H48" i="129"/>
  <c r="E48" i="129"/>
  <c r="Q47" i="129"/>
  <c r="H80" i="129"/>
  <c r="E80" i="129"/>
  <c r="Q44" i="129"/>
  <c r="H58" i="129"/>
  <c r="E58" i="129"/>
  <c r="Q26" i="129"/>
  <c r="O26" i="129"/>
  <c r="Q78" i="129"/>
  <c r="O78" i="129"/>
  <c r="Q43" i="129"/>
  <c r="Q42" i="129"/>
  <c r="O42" i="129"/>
  <c r="Q58" i="129"/>
  <c r="O58" i="129"/>
  <c r="H82" i="129"/>
  <c r="E82" i="129"/>
  <c r="Q81" i="129"/>
  <c r="H44" i="129"/>
  <c r="E44" i="129"/>
  <c r="H59" i="129"/>
  <c r="E59" i="129"/>
  <c r="H36" i="129"/>
  <c r="E36" i="129"/>
  <c r="H85" i="129"/>
  <c r="E85" i="129"/>
  <c r="Q35" i="129"/>
  <c r="Q34" i="129"/>
  <c r="O34" i="129"/>
  <c r="Q82" i="129"/>
  <c r="O82" i="129"/>
  <c r="Q84" i="129"/>
  <c r="H78" i="129"/>
  <c r="E78" i="129"/>
  <c r="H79" i="129"/>
  <c r="E79" i="129"/>
  <c r="Q61" i="129"/>
  <c r="Q59" i="129"/>
  <c r="H35" i="129"/>
  <c r="E35" i="129"/>
  <c r="Q36" i="129"/>
  <c r="Q83" i="129"/>
  <c r="Q85" i="129"/>
  <c r="H81" i="129"/>
  <c r="E81" i="129"/>
  <c r="Q60" i="129"/>
  <c r="H34" i="129"/>
  <c r="E34" i="129"/>
  <c r="H83" i="129"/>
  <c r="E83" i="129"/>
  <c r="Q52" i="129"/>
  <c r="Q53" i="129"/>
  <c r="H27" i="129"/>
  <c r="E27" i="129"/>
  <c r="Q28" i="129"/>
  <c r="H50" i="129"/>
  <c r="E50" i="129"/>
  <c r="H51" i="129"/>
  <c r="E51" i="129"/>
  <c r="H73" i="129"/>
  <c r="E73" i="129"/>
  <c r="H71" i="129"/>
  <c r="E71" i="129"/>
  <c r="H26" i="129"/>
  <c r="E26" i="129"/>
  <c r="H29" i="129"/>
  <c r="E29" i="129"/>
  <c r="H47" i="129"/>
  <c r="E47" i="129"/>
  <c r="T47" i="129"/>
  <c r="H49" i="129"/>
  <c r="E49" i="129"/>
  <c r="Q51" i="129"/>
  <c r="Q71" i="129"/>
  <c r="Q72" i="129"/>
  <c r="Q29" i="129"/>
  <c r="Q46" i="129"/>
  <c r="O46" i="129"/>
  <c r="Q49" i="129"/>
  <c r="H72" i="129"/>
  <c r="E72" i="129"/>
  <c r="H46" i="129"/>
  <c r="E46" i="129"/>
  <c r="X8" i="144"/>
  <c r="X8" i="145"/>
  <c r="R72" i="147"/>
  <c r="R70" i="147"/>
  <c r="AA70" i="147"/>
  <c r="AA71" i="147"/>
  <c r="AB70" i="147"/>
  <c r="AA78" i="148"/>
  <c r="R77" i="147"/>
  <c r="AA83" i="147"/>
  <c r="AA71" i="148"/>
  <c r="R75" i="147"/>
  <c r="AA78" i="147"/>
  <c r="R78" i="147"/>
  <c r="AA81" i="147"/>
  <c r="AB81" i="147"/>
  <c r="AA84" i="147"/>
  <c r="R84" i="147"/>
  <c r="R71" i="147"/>
  <c r="AA73" i="147"/>
  <c r="AB73" i="147"/>
  <c r="R73" i="147"/>
  <c r="R74" i="147"/>
  <c r="R83" i="147"/>
  <c r="AA65" i="148"/>
  <c r="AA79" i="147"/>
  <c r="R79" i="147"/>
  <c r="R80" i="147"/>
  <c r="AA89" i="148"/>
  <c r="X68" i="148"/>
  <c r="AA77" i="148"/>
  <c r="AA63" i="148"/>
  <c r="AA61" i="148"/>
  <c r="AA81" i="148"/>
  <c r="AA85" i="148"/>
  <c r="AA86" i="148"/>
  <c r="AA88" i="148"/>
  <c r="AB85" i="147"/>
  <c r="AB82" i="147"/>
  <c r="AA82" i="147"/>
  <c r="AA69" i="148"/>
  <c r="X69" i="148"/>
  <c r="AA66" i="148"/>
  <c r="X66" i="148"/>
  <c r="AA67" i="148"/>
  <c r="X67" i="148"/>
  <c r="AA74" i="148"/>
  <c r="AA62" i="148"/>
  <c r="AA59" i="148"/>
  <c r="AA70" i="148"/>
  <c r="AA73" i="148"/>
  <c r="AA79" i="148"/>
  <c r="AA83" i="148"/>
  <c r="AA82" i="148"/>
  <c r="AA87" i="148"/>
  <c r="R85" i="147"/>
  <c r="R76" i="147"/>
  <c r="R81" i="147"/>
  <c r="R82" i="147"/>
  <c r="H94" i="144"/>
  <c r="E94" i="144"/>
  <c r="Q65" i="144"/>
  <c r="H16" i="144"/>
  <c r="E16" i="144"/>
  <c r="H54" i="144"/>
  <c r="E54" i="144"/>
  <c r="H50" i="144"/>
  <c r="E50" i="144"/>
  <c r="Q64" i="144"/>
  <c r="H57" i="144"/>
  <c r="E57" i="144"/>
  <c r="Q96" i="144"/>
  <c r="Q16" i="144"/>
  <c r="Q53" i="144"/>
  <c r="H65" i="144"/>
  <c r="E65" i="144"/>
  <c r="H17" i="144"/>
  <c r="E17" i="144"/>
  <c r="Q54" i="144"/>
  <c r="O54" i="144"/>
  <c r="H52" i="144"/>
  <c r="E52" i="144"/>
  <c r="H96" i="144"/>
  <c r="E96" i="144"/>
  <c r="Q63" i="144"/>
  <c r="Q14" i="144"/>
  <c r="O14" i="144"/>
  <c r="H56" i="144"/>
  <c r="E56" i="144"/>
  <c r="H51" i="144"/>
  <c r="E51" i="144"/>
  <c r="Q94" i="144"/>
  <c r="O94" i="144"/>
  <c r="H46" i="144"/>
  <c r="E46" i="144"/>
  <c r="H43" i="144"/>
  <c r="E43" i="144"/>
  <c r="H39" i="144"/>
  <c r="E39" i="144"/>
  <c r="Q38" i="145"/>
  <c r="O38" i="145"/>
  <c r="H86" i="144"/>
  <c r="E86" i="144"/>
  <c r="Q82" i="144"/>
  <c r="O82" i="144"/>
  <c r="Q37" i="144"/>
  <c r="Q42" i="144"/>
  <c r="O42" i="144"/>
  <c r="Q86" i="145"/>
  <c r="O86" i="145"/>
  <c r="H75" i="144"/>
  <c r="E75" i="144"/>
  <c r="Q74" i="144"/>
  <c r="O74" i="144"/>
  <c r="H47" i="144"/>
  <c r="E47" i="144"/>
  <c r="T47" i="144"/>
  <c r="H63" i="144"/>
  <c r="E63" i="144"/>
  <c r="H62" i="144"/>
  <c r="E62" i="144"/>
  <c r="H14" i="144"/>
  <c r="E14" i="144"/>
  <c r="Q15" i="144"/>
  <c r="Q56" i="144"/>
  <c r="Q55" i="144"/>
  <c r="H53" i="144"/>
  <c r="E53" i="144"/>
  <c r="Q50" i="144"/>
  <c r="O50" i="144"/>
  <c r="Q97" i="144"/>
  <c r="H95" i="144"/>
  <c r="E95" i="144"/>
  <c r="Q51" i="145"/>
  <c r="Q59" i="145"/>
  <c r="Q93" i="144"/>
  <c r="Q62" i="144"/>
  <c r="O62" i="144"/>
  <c r="H15" i="144"/>
  <c r="E15" i="144"/>
  <c r="H55" i="144"/>
  <c r="E55" i="144"/>
  <c r="Q52" i="144"/>
  <c r="H23" i="144"/>
  <c r="E23" i="144"/>
  <c r="Q95" i="144"/>
  <c r="Q31" i="145"/>
  <c r="H59" i="144"/>
  <c r="E59" i="144"/>
  <c r="Q32" i="144"/>
  <c r="Q58" i="144"/>
  <c r="O58" i="144"/>
  <c r="Q31" i="144"/>
  <c r="H58" i="144"/>
  <c r="E58" i="144"/>
  <c r="Q61" i="144"/>
  <c r="H33" i="144"/>
  <c r="E33" i="144"/>
  <c r="H32" i="144"/>
  <c r="E32" i="144"/>
  <c r="Q77" i="145"/>
  <c r="H61" i="144"/>
  <c r="E61" i="144"/>
  <c r="Q59" i="144"/>
  <c r="H31" i="144"/>
  <c r="E31" i="144"/>
  <c r="Q30" i="144"/>
  <c r="O30" i="144"/>
  <c r="Q78" i="144"/>
  <c r="O78" i="144"/>
  <c r="Q60" i="144"/>
  <c r="H30" i="144"/>
  <c r="E30" i="144"/>
  <c r="Q49" i="145"/>
  <c r="Q88" i="144"/>
  <c r="Q84" i="144"/>
  <c r="H24" i="144"/>
  <c r="E24" i="144"/>
  <c r="Q35" i="144"/>
  <c r="Q52" i="145"/>
  <c r="H31" i="145"/>
  <c r="E31" i="145"/>
  <c r="Q94" i="145"/>
  <c r="O94" i="145"/>
  <c r="Q89" i="144"/>
  <c r="H85" i="144"/>
  <c r="E85" i="144"/>
  <c r="Q22" i="144"/>
  <c r="O22" i="144"/>
  <c r="H36" i="144"/>
  <c r="E36" i="144"/>
  <c r="H53" i="145"/>
  <c r="E53" i="145"/>
  <c r="Q32" i="145"/>
  <c r="H87" i="144"/>
  <c r="E87" i="144"/>
  <c r="Q83" i="144"/>
  <c r="H25" i="144"/>
  <c r="E25" i="144"/>
  <c r="Q34" i="144"/>
  <c r="O34" i="144"/>
  <c r="H51" i="145"/>
  <c r="E51" i="145"/>
  <c r="Q33" i="145"/>
  <c r="Q55" i="145"/>
  <c r="H48" i="145"/>
  <c r="E48" i="145"/>
  <c r="Q71" i="144"/>
  <c r="Q65" i="145"/>
  <c r="Q26" i="144"/>
  <c r="O26" i="144"/>
  <c r="H64" i="145"/>
  <c r="E64" i="145"/>
  <c r="Q79" i="145"/>
  <c r="H74" i="144"/>
  <c r="E74" i="144"/>
  <c r="Q77" i="144"/>
  <c r="H42" i="144"/>
  <c r="E42" i="144"/>
  <c r="Q45" i="144"/>
  <c r="H80" i="144"/>
  <c r="E80" i="144"/>
  <c r="H28" i="144"/>
  <c r="E28" i="144"/>
  <c r="Q64" i="145"/>
  <c r="H63" i="145"/>
  <c r="E63" i="145"/>
  <c r="Q48" i="145"/>
  <c r="H47" i="145"/>
  <c r="E47" i="145"/>
  <c r="T47" i="145"/>
  <c r="H77" i="144"/>
  <c r="E77" i="144"/>
  <c r="Q75" i="144"/>
  <c r="H45" i="144"/>
  <c r="E45" i="144"/>
  <c r="Q43" i="144"/>
  <c r="Q18" i="144"/>
  <c r="O18" i="144"/>
  <c r="H65" i="145"/>
  <c r="E65" i="145"/>
  <c r="H62" i="145"/>
  <c r="E62" i="145"/>
  <c r="H49" i="145"/>
  <c r="E49" i="145"/>
  <c r="H46" i="145"/>
  <c r="E46" i="145"/>
  <c r="Q76" i="144"/>
  <c r="Q44" i="144"/>
  <c r="H20" i="144"/>
  <c r="E20" i="144"/>
  <c r="H67" i="144"/>
  <c r="E67" i="144"/>
  <c r="Q72" i="144"/>
  <c r="Q54" i="145"/>
  <c r="O54" i="145"/>
  <c r="Q62" i="145"/>
  <c r="O62" i="145"/>
  <c r="Q46" i="145"/>
  <c r="O46" i="145"/>
  <c r="Q75" i="145"/>
  <c r="H81" i="145"/>
  <c r="E81" i="145"/>
  <c r="AE37" i="148"/>
  <c r="AE18" i="148"/>
  <c r="AE17" i="148"/>
  <c r="AE49" i="148"/>
  <c r="Q40" i="144"/>
  <c r="Q18" i="145"/>
  <c r="O18" i="145"/>
  <c r="X8" i="148"/>
  <c r="AC20" i="148"/>
  <c r="Q46" i="144"/>
  <c r="O46" i="144"/>
  <c r="H48" i="144"/>
  <c r="E48" i="144"/>
  <c r="Q86" i="144"/>
  <c r="O86" i="144"/>
  <c r="H88" i="144"/>
  <c r="E88" i="144"/>
  <c r="H83" i="144"/>
  <c r="E83" i="144"/>
  <c r="H84" i="144"/>
  <c r="E84" i="144"/>
  <c r="H22" i="144"/>
  <c r="E22" i="144"/>
  <c r="Q25" i="144"/>
  <c r="Q36" i="144"/>
  <c r="H35" i="144"/>
  <c r="E35" i="144"/>
  <c r="Q82" i="145"/>
  <c r="O82" i="145"/>
  <c r="H50" i="145"/>
  <c r="E50" i="145"/>
  <c r="Q50" i="145"/>
  <c r="O50" i="145"/>
  <c r="H32" i="145"/>
  <c r="E32" i="145"/>
  <c r="Q30" i="145"/>
  <c r="O30" i="145"/>
  <c r="Q43" i="145"/>
  <c r="H23" i="145"/>
  <c r="E23" i="145"/>
  <c r="H19" i="145"/>
  <c r="E19" i="145"/>
  <c r="AE53" i="148"/>
  <c r="AE14" i="148"/>
  <c r="AE45" i="148"/>
  <c r="H49" i="144"/>
  <c r="E49" i="144"/>
  <c r="Q47" i="144"/>
  <c r="H40" i="145"/>
  <c r="E40" i="145"/>
  <c r="AE57" i="148"/>
  <c r="Q48" i="144"/>
  <c r="Q87" i="144"/>
  <c r="H82" i="144"/>
  <c r="E82" i="144"/>
  <c r="Q24" i="144"/>
  <c r="H37" i="144"/>
  <c r="E37" i="144"/>
  <c r="H84" i="145"/>
  <c r="E84" i="145"/>
  <c r="H52" i="145"/>
  <c r="E52" i="145"/>
  <c r="H30" i="145"/>
  <c r="E30" i="145"/>
  <c r="Q45" i="145"/>
  <c r="H94" i="145"/>
  <c r="E94" i="145"/>
  <c r="AE41" i="148"/>
  <c r="AE21" i="148"/>
  <c r="AE33" i="148"/>
  <c r="AE25" i="148"/>
  <c r="AE29" i="148"/>
  <c r="Q80" i="144"/>
  <c r="Q81" i="144"/>
  <c r="H27" i="144"/>
  <c r="E27" i="144"/>
  <c r="Q29" i="144"/>
  <c r="H19" i="144"/>
  <c r="E19" i="144"/>
  <c r="Q21" i="144"/>
  <c r="H68" i="144"/>
  <c r="E68" i="144"/>
  <c r="Q70" i="144"/>
  <c r="O70" i="144"/>
  <c r="H72" i="144"/>
  <c r="E72" i="144"/>
  <c r="H44" i="145"/>
  <c r="E44" i="145"/>
  <c r="Q44" i="145"/>
  <c r="H41" i="145"/>
  <c r="E41" i="145"/>
  <c r="H39" i="145"/>
  <c r="E39" i="145"/>
  <c r="Q21" i="145"/>
  <c r="H18" i="145"/>
  <c r="E18" i="145"/>
  <c r="H79" i="144"/>
  <c r="E79" i="144"/>
  <c r="H78" i="144"/>
  <c r="E78" i="144"/>
  <c r="Q28" i="144"/>
  <c r="H26" i="144"/>
  <c r="E26" i="144"/>
  <c r="Q20" i="144"/>
  <c r="H18" i="144"/>
  <c r="E18" i="144"/>
  <c r="H71" i="144"/>
  <c r="E71" i="144"/>
  <c r="Q73" i="144"/>
  <c r="H66" i="145"/>
  <c r="E66" i="145"/>
  <c r="H43" i="145"/>
  <c r="E43" i="145"/>
  <c r="H45" i="145"/>
  <c r="E45" i="145"/>
  <c r="Q41" i="145"/>
  <c r="H38" i="145"/>
  <c r="E38" i="145"/>
  <c r="Q20" i="145"/>
  <c r="Q19" i="145"/>
  <c r="H81" i="144"/>
  <c r="E81" i="144"/>
  <c r="H29" i="144"/>
  <c r="E29" i="144"/>
  <c r="H21" i="144"/>
  <c r="E21" i="144"/>
  <c r="H73" i="144"/>
  <c r="E73" i="144"/>
  <c r="H69" i="145"/>
  <c r="E69" i="145"/>
  <c r="H42" i="145"/>
  <c r="E42" i="145"/>
  <c r="Q40" i="145"/>
  <c r="H21" i="145"/>
  <c r="E21" i="145"/>
  <c r="Q91" i="144"/>
  <c r="Q92" i="144"/>
  <c r="H69" i="144"/>
  <c r="E69" i="144"/>
  <c r="Q66" i="144"/>
  <c r="O66" i="144"/>
  <c r="H40" i="144"/>
  <c r="E40" i="144"/>
  <c r="Q38" i="144"/>
  <c r="O38" i="144"/>
  <c r="Q85" i="145"/>
  <c r="Q84" i="145"/>
  <c r="Q93" i="145"/>
  <c r="Q61" i="145"/>
  <c r="H66" i="144"/>
  <c r="E66" i="144"/>
  <c r="Q69" i="144"/>
  <c r="H41" i="144"/>
  <c r="E41" i="144"/>
  <c r="Q41" i="144"/>
  <c r="H82" i="145"/>
  <c r="E82" i="145"/>
  <c r="H85" i="145"/>
  <c r="E85" i="145"/>
  <c r="Q73" i="145"/>
  <c r="Q90" i="144"/>
  <c r="O90" i="144"/>
  <c r="Q68" i="144"/>
  <c r="H38" i="144"/>
  <c r="E38" i="144"/>
  <c r="H83" i="145"/>
  <c r="E83" i="145"/>
  <c r="H86" i="145"/>
  <c r="E86" i="145"/>
  <c r="H72" i="145"/>
  <c r="E72" i="145"/>
  <c r="AC20" i="141"/>
  <c r="AC51" i="141"/>
  <c r="X8" i="141"/>
  <c r="AE17" i="141"/>
  <c r="Q25" i="145"/>
  <c r="Q95" i="145"/>
  <c r="H95" i="145"/>
  <c r="E95" i="145"/>
  <c r="AB28" i="141"/>
  <c r="AE41" i="141"/>
  <c r="AB52" i="141"/>
  <c r="H96" i="145"/>
  <c r="E96" i="145"/>
  <c r="H97" i="145"/>
  <c r="E97" i="145"/>
  <c r="AB47" i="141"/>
  <c r="AC50" i="141"/>
  <c r="AE33" i="141"/>
  <c r="AE53" i="141"/>
  <c r="AE29" i="141"/>
  <c r="AC27" i="141"/>
  <c r="Q96" i="145"/>
  <c r="AE21" i="141"/>
  <c r="AE49" i="141"/>
  <c r="AC24" i="141"/>
  <c r="AE25" i="141"/>
  <c r="AE18" i="141"/>
  <c r="AB23" i="141"/>
  <c r="AB48" i="141"/>
  <c r="AC19" i="141"/>
  <c r="AE14" i="141"/>
  <c r="AE45" i="141"/>
  <c r="AE37" i="141"/>
  <c r="Q57" i="145"/>
  <c r="H56" i="145"/>
  <c r="E56" i="145"/>
  <c r="H29" i="145"/>
  <c r="E29" i="145"/>
  <c r="H60" i="145"/>
  <c r="E60" i="145"/>
  <c r="Q60" i="145"/>
  <c r="H73" i="145"/>
  <c r="E73" i="145"/>
  <c r="H71" i="145"/>
  <c r="E71" i="145"/>
  <c r="H57" i="145"/>
  <c r="E57" i="145"/>
  <c r="H55" i="145"/>
  <c r="E55" i="145"/>
  <c r="Q27" i="145"/>
  <c r="H17" i="145"/>
  <c r="E17" i="145"/>
  <c r="H59" i="145"/>
  <c r="E59" i="145"/>
  <c r="H61" i="145"/>
  <c r="E61" i="145"/>
  <c r="Q72" i="145"/>
  <c r="H70" i="145"/>
  <c r="E70" i="145"/>
  <c r="AE37" i="134"/>
  <c r="AE21" i="134"/>
  <c r="AE45" i="134"/>
  <c r="AE29" i="134"/>
  <c r="AE49" i="134"/>
  <c r="AE41" i="134"/>
  <c r="AE25" i="134"/>
  <c r="Q56" i="145"/>
  <c r="Q15" i="145"/>
  <c r="H58" i="145"/>
  <c r="E58" i="145"/>
  <c r="Q70" i="145"/>
  <c r="O70" i="145"/>
  <c r="AE14" i="134"/>
  <c r="AE57" i="134"/>
  <c r="AE18" i="134"/>
  <c r="AE53" i="134"/>
  <c r="AE17" i="134"/>
  <c r="AE33" i="134"/>
  <c r="AE33" i="147"/>
  <c r="AE45" i="147"/>
  <c r="Q67" i="145"/>
  <c r="Q66" i="145"/>
  <c r="O66" i="145"/>
  <c r="H89" i="145"/>
  <c r="E89" i="145"/>
  <c r="Q89" i="145"/>
  <c r="Q92" i="145"/>
  <c r="H75" i="145"/>
  <c r="E75" i="145"/>
  <c r="Q76" i="145"/>
  <c r="Q78" i="145"/>
  <c r="O78" i="145"/>
  <c r="H80" i="145"/>
  <c r="E80" i="145"/>
  <c r="AE61" i="147"/>
  <c r="X8" i="147"/>
  <c r="AE29" i="147"/>
  <c r="AC23" i="147"/>
  <c r="AE21" i="147"/>
  <c r="AE17" i="147"/>
  <c r="AE57" i="147"/>
  <c r="AE34" i="147"/>
  <c r="H68" i="145"/>
  <c r="E68" i="145"/>
  <c r="Q69" i="145"/>
  <c r="H88" i="145"/>
  <c r="E88" i="145"/>
  <c r="H87" i="145"/>
  <c r="E87" i="145"/>
  <c r="H76" i="145"/>
  <c r="E76" i="145"/>
  <c r="H77" i="145"/>
  <c r="E77" i="145"/>
  <c r="H79" i="145"/>
  <c r="E79" i="145"/>
  <c r="Q81" i="145"/>
  <c r="AE30" i="147"/>
  <c r="AC19" i="147"/>
  <c r="AE69" i="147"/>
  <c r="AC20" i="147"/>
  <c r="AE41" i="147"/>
  <c r="AE25" i="147"/>
  <c r="AE37" i="147"/>
  <c r="H67" i="145"/>
  <c r="E67" i="145"/>
  <c r="Q87" i="145"/>
  <c r="Q90" i="145"/>
  <c r="O90" i="145"/>
  <c r="H74" i="145"/>
  <c r="E74" i="145"/>
  <c r="Q80" i="145"/>
  <c r="AB24" i="147"/>
  <c r="AE53" i="147"/>
  <c r="AE46" i="147"/>
  <c r="AE14" i="147"/>
  <c r="AE65" i="147"/>
  <c r="AE38" i="147"/>
  <c r="AE49" i="147"/>
  <c r="Q28" i="145"/>
  <c r="H28" i="145"/>
  <c r="E28" i="145"/>
  <c r="H16" i="145"/>
  <c r="E16" i="145"/>
  <c r="H15" i="145"/>
  <c r="E15" i="145"/>
  <c r="H22" i="145"/>
  <c r="E22" i="145"/>
  <c r="Q24" i="145"/>
  <c r="Q26" i="145"/>
  <c r="O26" i="145"/>
  <c r="H27" i="145"/>
  <c r="E27" i="145"/>
  <c r="Q17" i="145"/>
  <c r="Q16" i="145"/>
  <c r="Q23" i="145"/>
  <c r="H25" i="145"/>
  <c r="E25" i="145"/>
  <c r="Q29" i="145"/>
  <c r="H14" i="145"/>
  <c r="E14" i="145"/>
  <c r="H24" i="145"/>
  <c r="E24" i="145"/>
  <c r="AE69" i="133"/>
  <c r="AE46" i="133"/>
  <c r="AE45" i="133"/>
  <c r="AE17" i="133"/>
  <c r="AE41" i="133"/>
  <c r="AE30" i="133"/>
  <c r="AE21" i="133"/>
  <c r="AE61" i="133"/>
  <c r="AE34" i="133"/>
  <c r="AE25" i="133"/>
  <c r="AE57" i="133"/>
  <c r="AE53" i="133"/>
  <c r="AE14" i="133"/>
  <c r="AE38" i="133"/>
  <c r="AE33" i="133"/>
  <c r="AE29" i="133"/>
  <c r="AE49" i="133"/>
  <c r="AE37" i="133"/>
  <c r="AE65" i="133"/>
  <c r="H32" i="149"/>
  <c r="E32" i="149"/>
  <c r="Q31" i="149"/>
  <c r="H30" i="149"/>
  <c r="E30" i="149"/>
  <c r="H31" i="149"/>
  <c r="E31" i="149"/>
  <c r="H33" i="149"/>
  <c r="E33" i="149"/>
  <c r="Q30" i="149"/>
  <c r="O30" i="149"/>
  <c r="Q32" i="149"/>
  <c r="Q33" i="149"/>
  <c r="H76" i="149"/>
  <c r="E76" i="149"/>
  <c r="Q75" i="149"/>
  <c r="H74" i="149"/>
  <c r="E74" i="149"/>
  <c r="H75" i="149"/>
  <c r="E75" i="149"/>
  <c r="Q76" i="149"/>
  <c r="Q77" i="149"/>
  <c r="Q74" i="149"/>
  <c r="O74" i="149"/>
  <c r="H77" i="149"/>
  <c r="E77" i="149"/>
  <c r="H44" i="149"/>
  <c r="E44" i="149"/>
  <c r="Q43" i="149"/>
  <c r="H42" i="149"/>
  <c r="E42" i="149"/>
  <c r="H43" i="149"/>
  <c r="E43" i="149"/>
  <c r="Q44" i="149"/>
  <c r="Q42" i="149"/>
  <c r="O42" i="149"/>
  <c r="Q45" i="149"/>
  <c r="H45" i="149"/>
  <c r="E45" i="149"/>
  <c r="Q29" i="149"/>
  <c r="Q26" i="149"/>
  <c r="O26" i="149"/>
  <c r="H29" i="149"/>
  <c r="E29" i="149"/>
  <c r="Q28" i="149"/>
  <c r="H27" i="149"/>
  <c r="E27" i="149"/>
  <c r="Q27" i="149"/>
  <c r="H28" i="149"/>
  <c r="E28" i="149"/>
  <c r="H26" i="149"/>
  <c r="E26" i="149"/>
  <c r="Q49" i="149"/>
  <c r="Q46" i="149"/>
  <c r="O46" i="149"/>
  <c r="H49" i="149"/>
  <c r="E49" i="149"/>
  <c r="Q48" i="149"/>
  <c r="H47" i="149"/>
  <c r="E47" i="149"/>
  <c r="T47" i="149"/>
  <c r="H48" i="149"/>
  <c r="E48" i="149"/>
  <c r="H46" i="149"/>
  <c r="E46" i="149"/>
  <c r="Q47" i="149"/>
  <c r="Q65" i="149"/>
  <c r="Q62" i="149"/>
  <c r="O62" i="149"/>
  <c r="H65" i="149"/>
  <c r="E65" i="149"/>
  <c r="Q64" i="149"/>
  <c r="H63" i="149"/>
  <c r="E63" i="149"/>
  <c r="H64" i="149"/>
  <c r="E64" i="149"/>
  <c r="Q63" i="149"/>
  <c r="H62" i="149"/>
  <c r="E62" i="149"/>
  <c r="Q81" i="149"/>
  <c r="Q78" i="149"/>
  <c r="O78" i="149"/>
  <c r="Q80" i="149"/>
  <c r="Q79" i="149"/>
  <c r="H81" i="149"/>
  <c r="E81" i="149"/>
  <c r="H80" i="149"/>
  <c r="E80" i="149"/>
  <c r="H79" i="149"/>
  <c r="E79" i="149"/>
  <c r="H78" i="149"/>
  <c r="E78" i="149"/>
  <c r="X8" i="149"/>
  <c r="H24" i="149"/>
  <c r="E24" i="149"/>
  <c r="Q23" i="149"/>
  <c r="H22" i="149"/>
  <c r="E22" i="149"/>
  <c r="H23" i="149"/>
  <c r="E23" i="149"/>
  <c r="Q24" i="149"/>
  <c r="Q25" i="149"/>
  <c r="Q22" i="149"/>
  <c r="O22" i="149"/>
  <c r="H25" i="149"/>
  <c r="E25" i="149"/>
  <c r="Q17" i="149"/>
  <c r="H16" i="149"/>
  <c r="E16" i="149"/>
  <c r="H14" i="149"/>
  <c r="E14" i="149"/>
  <c r="H17" i="149"/>
  <c r="E17" i="149"/>
  <c r="Q16" i="149"/>
  <c r="Q14" i="149"/>
  <c r="O14" i="149"/>
  <c r="Q15" i="149"/>
  <c r="H15" i="149"/>
  <c r="E15" i="149"/>
  <c r="H68" i="149"/>
  <c r="E68" i="149"/>
  <c r="Q67" i="149"/>
  <c r="H66" i="149"/>
  <c r="E66" i="149"/>
  <c r="H67" i="149"/>
  <c r="E67" i="149"/>
  <c r="H69" i="149"/>
  <c r="E69" i="149"/>
  <c r="Q69" i="149"/>
  <c r="Q66" i="149"/>
  <c r="O66" i="149"/>
  <c r="Q68" i="149"/>
  <c r="H87" i="149"/>
  <c r="E87" i="149"/>
  <c r="Q89" i="149"/>
  <c r="Q86" i="149"/>
  <c r="O86" i="149"/>
  <c r="Q88" i="149"/>
  <c r="H88" i="149"/>
  <c r="E88" i="149"/>
  <c r="H86" i="149"/>
  <c r="E86" i="149"/>
  <c r="Q87" i="149"/>
  <c r="H89" i="149"/>
  <c r="E89" i="149"/>
  <c r="H52" i="149"/>
  <c r="E52" i="149"/>
  <c r="Q51" i="149"/>
  <c r="H50" i="149"/>
  <c r="E50" i="149"/>
  <c r="H51" i="149"/>
  <c r="E51" i="149"/>
  <c r="H53" i="149"/>
  <c r="E53" i="149"/>
  <c r="Q52" i="149"/>
  <c r="Q53" i="149"/>
  <c r="Q50" i="149"/>
  <c r="O50" i="149"/>
  <c r="H60" i="149"/>
  <c r="E60" i="149"/>
  <c r="Q59" i="149"/>
  <c r="H58" i="149"/>
  <c r="E58" i="149"/>
  <c r="H59" i="149"/>
  <c r="E59" i="149"/>
  <c r="Q60" i="149"/>
  <c r="Q61" i="149"/>
  <c r="Q58" i="149"/>
  <c r="O58" i="149"/>
  <c r="H61" i="149"/>
  <c r="E61" i="149"/>
  <c r="Q21" i="149"/>
  <c r="Q18" i="149"/>
  <c r="O18" i="149"/>
  <c r="H21" i="149"/>
  <c r="E21" i="149"/>
  <c r="Q20" i="149"/>
  <c r="Q19" i="149"/>
  <c r="H18" i="149"/>
  <c r="E18" i="149"/>
  <c r="H19" i="149"/>
  <c r="E19" i="149"/>
  <c r="H20" i="149"/>
  <c r="E20" i="149"/>
  <c r="H36" i="149"/>
  <c r="E36" i="149"/>
  <c r="Q35" i="149"/>
  <c r="H34" i="149"/>
  <c r="E34" i="149"/>
  <c r="Q37" i="149"/>
  <c r="Q36" i="149"/>
  <c r="H35" i="149"/>
  <c r="E35" i="149"/>
  <c r="Q34" i="149"/>
  <c r="O34" i="149"/>
  <c r="H37" i="149"/>
  <c r="E37" i="149"/>
  <c r="Q41" i="149"/>
  <c r="Q38" i="149"/>
  <c r="O38" i="149"/>
  <c r="Q40" i="149"/>
  <c r="Q39" i="149"/>
  <c r="H41" i="149"/>
  <c r="E41" i="149"/>
  <c r="H40" i="149"/>
  <c r="E40" i="149"/>
  <c r="H39" i="149"/>
  <c r="E39" i="149"/>
  <c r="H38" i="149"/>
  <c r="E38" i="149"/>
  <c r="Q57" i="149"/>
  <c r="Q54" i="149"/>
  <c r="O54" i="149"/>
  <c r="H57" i="149"/>
  <c r="E57" i="149"/>
  <c r="Q56" i="149"/>
  <c r="Q55" i="149"/>
  <c r="H54" i="149"/>
  <c r="E54" i="149"/>
  <c r="H55" i="149"/>
  <c r="E55" i="149"/>
  <c r="H56" i="149"/>
  <c r="E56" i="149"/>
  <c r="Q73" i="149"/>
  <c r="Q70" i="149"/>
  <c r="O70" i="149"/>
  <c r="H73" i="149"/>
  <c r="E73" i="149"/>
  <c r="Q72" i="149"/>
  <c r="Q71" i="149"/>
  <c r="H70" i="149"/>
  <c r="E70" i="149"/>
  <c r="H72" i="149"/>
  <c r="E72" i="149"/>
  <c r="H71" i="149"/>
  <c r="E71" i="149"/>
  <c r="H85" i="149"/>
  <c r="E85" i="149"/>
  <c r="Q84" i="149"/>
  <c r="H84" i="149"/>
  <c r="E84" i="149"/>
  <c r="Q83" i="149"/>
  <c r="H82" i="149"/>
  <c r="E82" i="149"/>
  <c r="Q85" i="149"/>
  <c r="H83" i="149"/>
  <c r="E83" i="149"/>
  <c r="Q82" i="149"/>
  <c r="O82" i="149"/>
  <c r="R33" i="145"/>
  <c r="X33" i="145"/>
  <c r="R54" i="145"/>
  <c r="X54" i="145"/>
  <c r="R20" i="145"/>
  <c r="R26" i="145"/>
  <c r="R78" i="145"/>
  <c r="R89" i="144"/>
  <c r="R70" i="144"/>
  <c r="R34" i="144"/>
  <c r="R76" i="144"/>
  <c r="R60" i="144"/>
  <c r="R44" i="144"/>
  <c r="X44" i="144"/>
  <c r="R91" i="144"/>
  <c r="R64" i="144"/>
  <c r="Q33" i="143"/>
  <c r="Q32" i="143"/>
  <c r="Q31" i="143"/>
  <c r="H30" i="143"/>
  <c r="E30" i="143"/>
  <c r="Q30" i="143"/>
  <c r="O30" i="143"/>
  <c r="H33" i="143"/>
  <c r="E33" i="143"/>
  <c r="H32" i="143"/>
  <c r="E32" i="143"/>
  <c r="H31" i="143"/>
  <c r="E31" i="143"/>
  <c r="Q77" i="143"/>
  <c r="H74" i="143"/>
  <c r="E74" i="143"/>
  <c r="Q76" i="143"/>
  <c r="Q75" i="143"/>
  <c r="H77" i="143"/>
  <c r="E77" i="143"/>
  <c r="H76" i="143"/>
  <c r="E76" i="143"/>
  <c r="H75" i="143"/>
  <c r="E75" i="143"/>
  <c r="Q74" i="143"/>
  <c r="O74" i="143"/>
  <c r="H60" i="143"/>
  <c r="E60" i="143"/>
  <c r="Q59" i="143"/>
  <c r="H58" i="143"/>
  <c r="E58" i="143"/>
  <c r="H59" i="143"/>
  <c r="E59" i="143"/>
  <c r="Q61" i="143"/>
  <c r="Q58" i="143"/>
  <c r="O58" i="143"/>
  <c r="H61" i="143"/>
  <c r="E61" i="143"/>
  <c r="Q60" i="143"/>
  <c r="Q49" i="143"/>
  <c r="Q46" i="143"/>
  <c r="O46" i="143"/>
  <c r="H49" i="143"/>
  <c r="E49" i="143"/>
  <c r="Q48" i="143"/>
  <c r="H48" i="143"/>
  <c r="E48" i="143"/>
  <c r="H46" i="143"/>
  <c r="E46" i="143"/>
  <c r="Q47" i="143"/>
  <c r="H47" i="143"/>
  <c r="E47" i="143"/>
  <c r="T47" i="143"/>
  <c r="Q65" i="143"/>
  <c r="Q62" i="143"/>
  <c r="O62" i="143"/>
  <c r="H65" i="143"/>
  <c r="E65" i="143"/>
  <c r="Q64" i="143"/>
  <c r="H64" i="143"/>
  <c r="E64" i="143"/>
  <c r="Q63" i="143"/>
  <c r="H63" i="143"/>
  <c r="E63" i="143"/>
  <c r="H62" i="143"/>
  <c r="E62" i="143"/>
  <c r="H80" i="143"/>
  <c r="E80" i="143"/>
  <c r="Q79" i="143"/>
  <c r="H78" i="143"/>
  <c r="E78" i="143"/>
  <c r="H81" i="143"/>
  <c r="E81" i="143"/>
  <c r="H79" i="143"/>
  <c r="E79" i="143"/>
  <c r="Q78" i="143"/>
  <c r="O78" i="143"/>
  <c r="Q80" i="143"/>
  <c r="Q81" i="143"/>
  <c r="H19" i="143"/>
  <c r="E19" i="143"/>
  <c r="Q21" i="143"/>
  <c r="Q18" i="143"/>
  <c r="O18" i="143"/>
  <c r="Q20" i="143"/>
  <c r="H20" i="143"/>
  <c r="E20" i="143"/>
  <c r="H21" i="143"/>
  <c r="E21" i="143"/>
  <c r="Q19" i="143"/>
  <c r="H18" i="143"/>
  <c r="E18" i="143"/>
  <c r="H36" i="143"/>
  <c r="E36" i="143"/>
  <c r="Q35" i="143"/>
  <c r="H34" i="143"/>
  <c r="E34" i="143"/>
  <c r="Q37" i="143"/>
  <c r="Q36" i="143"/>
  <c r="H35" i="143"/>
  <c r="E35" i="143"/>
  <c r="Q34" i="143"/>
  <c r="O34" i="143"/>
  <c r="H37" i="143"/>
  <c r="E37" i="143"/>
  <c r="H68" i="143"/>
  <c r="E68" i="143"/>
  <c r="Q67" i="143"/>
  <c r="H66" i="143"/>
  <c r="E66" i="143"/>
  <c r="H67" i="143"/>
  <c r="E67" i="143"/>
  <c r="Q68" i="143"/>
  <c r="Q69" i="143"/>
  <c r="Q66" i="143"/>
  <c r="O66" i="143"/>
  <c r="H69" i="143"/>
  <c r="E69" i="143"/>
  <c r="Q85" i="143"/>
  <c r="Q82" i="143"/>
  <c r="O82" i="143"/>
  <c r="H85" i="143"/>
  <c r="E85" i="143"/>
  <c r="Q84" i="143"/>
  <c r="Q83" i="143"/>
  <c r="H82" i="143"/>
  <c r="E82" i="143"/>
  <c r="H83" i="143"/>
  <c r="E83" i="143"/>
  <c r="H84" i="143"/>
  <c r="E84" i="143"/>
  <c r="Q16" i="143"/>
  <c r="H15" i="143"/>
  <c r="E15" i="143"/>
  <c r="Q17" i="143"/>
  <c r="H16" i="143"/>
  <c r="E16" i="143"/>
  <c r="H14" i="143"/>
  <c r="E14" i="143"/>
  <c r="H17" i="143"/>
  <c r="E17" i="143"/>
  <c r="Q14" i="143"/>
  <c r="O14" i="143"/>
  <c r="Q15" i="143"/>
  <c r="H88" i="143"/>
  <c r="E88" i="143"/>
  <c r="Q87" i="143"/>
  <c r="H86" i="143"/>
  <c r="E86" i="143"/>
  <c r="H87" i="143"/>
  <c r="E87" i="143"/>
  <c r="Q88" i="143"/>
  <c r="Q89" i="143"/>
  <c r="Q86" i="143"/>
  <c r="O86" i="143"/>
  <c r="H89" i="143"/>
  <c r="E89" i="143"/>
  <c r="Q41" i="143"/>
  <c r="Q38" i="143"/>
  <c r="O38" i="143"/>
  <c r="Q40" i="143"/>
  <c r="Q39" i="143"/>
  <c r="H41" i="143"/>
  <c r="E41" i="143"/>
  <c r="H40" i="143"/>
  <c r="E40" i="143"/>
  <c r="H39" i="143"/>
  <c r="E39" i="143"/>
  <c r="H38" i="143"/>
  <c r="E38" i="143"/>
  <c r="Q57" i="143"/>
  <c r="Q54" i="143"/>
  <c r="O54" i="143"/>
  <c r="H57" i="143"/>
  <c r="E57" i="143"/>
  <c r="Q56" i="143"/>
  <c r="Q55" i="143"/>
  <c r="H54" i="143"/>
  <c r="E54" i="143"/>
  <c r="H55" i="143"/>
  <c r="E55" i="143"/>
  <c r="H56" i="143"/>
  <c r="E56" i="143"/>
  <c r="Q73" i="143"/>
  <c r="Q70" i="143"/>
  <c r="O70" i="143"/>
  <c r="H73" i="143"/>
  <c r="E73" i="143"/>
  <c r="Q72" i="143"/>
  <c r="Q71" i="143"/>
  <c r="H70" i="143"/>
  <c r="E70" i="143"/>
  <c r="H71" i="143"/>
  <c r="E71" i="143"/>
  <c r="H72" i="143"/>
  <c r="E72" i="143"/>
  <c r="X8" i="143"/>
  <c r="H44" i="143"/>
  <c r="E44" i="143"/>
  <c r="Q43" i="143"/>
  <c r="H42" i="143"/>
  <c r="E42" i="143"/>
  <c r="H43" i="143"/>
  <c r="E43" i="143"/>
  <c r="Q45" i="143"/>
  <c r="Q42" i="143"/>
  <c r="O42" i="143"/>
  <c r="H45" i="143"/>
  <c r="E45" i="143"/>
  <c r="Q44" i="143"/>
  <c r="H25" i="143"/>
  <c r="E25" i="143"/>
  <c r="Q24" i="143"/>
  <c r="H24" i="143"/>
  <c r="E24" i="143"/>
  <c r="Q23" i="143"/>
  <c r="H22" i="143"/>
  <c r="E22" i="143"/>
  <c r="H23" i="143"/>
  <c r="E23" i="143"/>
  <c r="Q25" i="143"/>
  <c r="Q22" i="143"/>
  <c r="O22" i="143"/>
  <c r="H27" i="143"/>
  <c r="E27" i="143"/>
  <c r="Q29" i="143"/>
  <c r="Q26" i="143"/>
  <c r="O26" i="143"/>
  <c r="H29" i="143"/>
  <c r="E29" i="143"/>
  <c r="Q27" i="143"/>
  <c r="H26" i="143"/>
  <c r="E26" i="143"/>
  <c r="Q28" i="143"/>
  <c r="H28" i="143"/>
  <c r="E28" i="143"/>
  <c r="H52" i="143"/>
  <c r="E52" i="143"/>
  <c r="Q51" i="143"/>
  <c r="H50" i="143"/>
  <c r="E50" i="143"/>
  <c r="H51" i="143"/>
  <c r="E51" i="143"/>
  <c r="Q52" i="143"/>
  <c r="Q53" i="143"/>
  <c r="Q50" i="143"/>
  <c r="O50" i="143"/>
  <c r="H53" i="143"/>
  <c r="E53" i="143"/>
  <c r="H21" i="142"/>
  <c r="E21" i="142"/>
  <c r="Q20" i="142"/>
  <c r="H19" i="142"/>
  <c r="E19" i="142"/>
  <c r="H18" i="142"/>
  <c r="E18" i="142"/>
  <c r="H20" i="142"/>
  <c r="E20" i="142"/>
  <c r="Q21" i="142"/>
  <c r="Q18" i="142"/>
  <c r="O18" i="142"/>
  <c r="Q19" i="142"/>
  <c r="H53" i="142"/>
  <c r="E53" i="142"/>
  <c r="Q52" i="142"/>
  <c r="H52" i="142"/>
  <c r="E52" i="142"/>
  <c r="Q51" i="142"/>
  <c r="H50" i="142"/>
  <c r="E50" i="142"/>
  <c r="Q53" i="142"/>
  <c r="Q50" i="142"/>
  <c r="O50" i="142"/>
  <c r="H51" i="142"/>
  <c r="E51" i="142"/>
  <c r="H45" i="142"/>
  <c r="E45" i="142"/>
  <c r="Q44" i="142"/>
  <c r="H44" i="142"/>
  <c r="E44" i="142"/>
  <c r="Q43" i="142"/>
  <c r="H42" i="142"/>
  <c r="E42" i="142"/>
  <c r="Q45" i="142"/>
  <c r="Q42" i="142"/>
  <c r="O42" i="142"/>
  <c r="H43" i="142"/>
  <c r="E43" i="142"/>
  <c r="H77" i="142"/>
  <c r="E77" i="142"/>
  <c r="Q76" i="142"/>
  <c r="H76" i="142"/>
  <c r="E76" i="142"/>
  <c r="Q75" i="142"/>
  <c r="H74" i="142"/>
  <c r="E74" i="142"/>
  <c r="Q77" i="142"/>
  <c r="Q74" i="142"/>
  <c r="O74" i="142"/>
  <c r="H75" i="142"/>
  <c r="E75" i="142"/>
  <c r="H47" i="142"/>
  <c r="E47" i="142"/>
  <c r="T47" i="142"/>
  <c r="Q49" i="142"/>
  <c r="Q46" i="142"/>
  <c r="O46" i="142"/>
  <c r="Q47" i="142"/>
  <c r="H46" i="142"/>
  <c r="E46" i="142"/>
  <c r="H48" i="142"/>
  <c r="E48" i="142"/>
  <c r="H49" i="142"/>
  <c r="E49" i="142"/>
  <c r="Q48" i="142"/>
  <c r="H63" i="142"/>
  <c r="E63" i="142"/>
  <c r="Q65" i="142"/>
  <c r="Q62" i="142"/>
  <c r="O62" i="142"/>
  <c r="Q63" i="142"/>
  <c r="H62" i="142"/>
  <c r="E62" i="142"/>
  <c r="H64" i="142"/>
  <c r="E64" i="142"/>
  <c r="H65" i="142"/>
  <c r="E65" i="142"/>
  <c r="Q64" i="142"/>
  <c r="H81" i="142"/>
  <c r="E81" i="142"/>
  <c r="H79" i="142"/>
  <c r="E79" i="142"/>
  <c r="Q78" i="142"/>
  <c r="O78" i="142"/>
  <c r="Q81" i="142"/>
  <c r="Q79" i="142"/>
  <c r="H78" i="142"/>
  <c r="E78" i="142"/>
  <c r="H80" i="142"/>
  <c r="E80" i="142"/>
  <c r="Q80" i="142"/>
  <c r="H29" i="142"/>
  <c r="E29" i="142"/>
  <c r="Q28" i="142"/>
  <c r="H27" i="142"/>
  <c r="E27" i="142"/>
  <c r="Q29" i="142"/>
  <c r="Q26" i="142"/>
  <c r="O26" i="142"/>
  <c r="Q27" i="142"/>
  <c r="H26" i="142"/>
  <c r="E26" i="142"/>
  <c r="H28" i="142"/>
  <c r="E28" i="142"/>
  <c r="H23" i="142"/>
  <c r="E23" i="142"/>
  <c r="H25" i="142"/>
  <c r="E25" i="142"/>
  <c r="Q24" i="142"/>
  <c r="Q23" i="142"/>
  <c r="H22" i="142"/>
  <c r="E22" i="142"/>
  <c r="H24" i="142"/>
  <c r="E24" i="142"/>
  <c r="Q25" i="142"/>
  <c r="Q22" i="142"/>
  <c r="O22" i="142"/>
  <c r="H83" i="142"/>
  <c r="E83" i="142"/>
  <c r="H82" i="142"/>
  <c r="E82" i="142"/>
  <c r="H85" i="142"/>
  <c r="E85" i="142"/>
  <c r="H84" i="142"/>
  <c r="E84" i="142"/>
  <c r="Q85" i="142"/>
  <c r="Q84" i="142"/>
  <c r="Q83" i="142"/>
  <c r="Q82" i="142"/>
  <c r="O82" i="142"/>
  <c r="X8" i="142"/>
  <c r="H17" i="142"/>
  <c r="E17" i="142"/>
  <c r="Q16" i="142"/>
  <c r="H15" i="142"/>
  <c r="E15" i="142"/>
  <c r="Q17" i="142"/>
  <c r="Q14" i="142"/>
  <c r="O14" i="142"/>
  <c r="H16" i="142"/>
  <c r="E16" i="142"/>
  <c r="H14" i="142"/>
  <c r="E14" i="142"/>
  <c r="Q15" i="142"/>
  <c r="H36" i="142"/>
  <c r="E36" i="142"/>
  <c r="Q37" i="142"/>
  <c r="Q35" i="142"/>
  <c r="H34" i="142"/>
  <c r="E34" i="142"/>
  <c r="H37" i="142"/>
  <c r="E37" i="142"/>
  <c r="H35" i="142"/>
  <c r="E35" i="142"/>
  <c r="Q36" i="142"/>
  <c r="Q34" i="142"/>
  <c r="O34" i="142"/>
  <c r="H69" i="142"/>
  <c r="E69" i="142"/>
  <c r="Q68" i="142"/>
  <c r="H68" i="142"/>
  <c r="E68" i="142"/>
  <c r="Q67" i="142"/>
  <c r="H66" i="142"/>
  <c r="E66" i="142"/>
  <c r="Q69" i="142"/>
  <c r="Q66" i="142"/>
  <c r="O66" i="142"/>
  <c r="H67" i="142"/>
  <c r="E67" i="142"/>
  <c r="H61" i="142"/>
  <c r="E61" i="142"/>
  <c r="Q60" i="142"/>
  <c r="H60" i="142"/>
  <c r="E60" i="142"/>
  <c r="Q59" i="142"/>
  <c r="H58" i="142"/>
  <c r="E58" i="142"/>
  <c r="Q61" i="142"/>
  <c r="Q58" i="142"/>
  <c r="O58" i="142"/>
  <c r="H59" i="142"/>
  <c r="E59" i="142"/>
  <c r="H39" i="142"/>
  <c r="E39" i="142"/>
  <c r="Q41" i="142"/>
  <c r="Q38" i="142"/>
  <c r="O38" i="142"/>
  <c r="Q39" i="142"/>
  <c r="H38" i="142"/>
  <c r="E38" i="142"/>
  <c r="Q40" i="142"/>
  <c r="H40" i="142"/>
  <c r="E40" i="142"/>
  <c r="H41" i="142"/>
  <c r="E41" i="142"/>
  <c r="H55" i="142"/>
  <c r="E55" i="142"/>
  <c r="Q57" i="142"/>
  <c r="Q54" i="142"/>
  <c r="O54" i="142"/>
  <c r="H56" i="142"/>
  <c r="E56" i="142"/>
  <c r="Q55" i="142"/>
  <c r="H54" i="142"/>
  <c r="E54" i="142"/>
  <c r="H57" i="142"/>
  <c r="E57" i="142"/>
  <c r="Q56" i="142"/>
  <c r="H71" i="142"/>
  <c r="E71" i="142"/>
  <c r="Q73" i="142"/>
  <c r="Q70" i="142"/>
  <c r="O70" i="142"/>
  <c r="H72" i="142"/>
  <c r="E72" i="142"/>
  <c r="Q71" i="142"/>
  <c r="H70" i="142"/>
  <c r="E70" i="142"/>
  <c r="Q72" i="142"/>
  <c r="H73" i="142"/>
  <c r="E73" i="142"/>
  <c r="H31" i="142"/>
  <c r="E31" i="142"/>
  <c r="Q33" i="142"/>
  <c r="H33" i="142"/>
  <c r="E33" i="142"/>
  <c r="Q32" i="142"/>
  <c r="Q31" i="142"/>
  <c r="Q30" i="142"/>
  <c r="O30" i="142"/>
  <c r="H32" i="142"/>
  <c r="E32" i="142"/>
  <c r="H30" i="142"/>
  <c r="E30" i="142"/>
  <c r="H89" i="142"/>
  <c r="E89" i="142"/>
  <c r="Q88" i="142"/>
  <c r="Q87" i="142"/>
  <c r="H86" i="142"/>
  <c r="E86" i="142"/>
  <c r="Q89" i="142"/>
  <c r="H88" i="142"/>
  <c r="E88" i="142"/>
  <c r="H87" i="142"/>
  <c r="E87" i="142"/>
  <c r="Q86" i="142"/>
  <c r="O86" i="142"/>
  <c r="Q41" i="139"/>
  <c r="Q38" i="139"/>
  <c r="O38" i="139"/>
  <c r="H40" i="139"/>
  <c r="E40" i="139"/>
  <c r="Q39" i="139"/>
  <c r="H38" i="139"/>
  <c r="E38" i="139"/>
  <c r="H41" i="139"/>
  <c r="E41" i="139"/>
  <c r="Q40" i="139"/>
  <c r="H39" i="139"/>
  <c r="E39" i="139"/>
  <c r="Q70" i="139"/>
  <c r="O70" i="139"/>
  <c r="Q73" i="139"/>
  <c r="Q72" i="139"/>
  <c r="Q71" i="139"/>
  <c r="H70" i="139"/>
  <c r="E70" i="139"/>
  <c r="H71" i="139"/>
  <c r="E71" i="139"/>
  <c r="H73" i="139"/>
  <c r="E73" i="139"/>
  <c r="H72" i="139"/>
  <c r="E72" i="139"/>
  <c r="H25" i="139"/>
  <c r="E25" i="139"/>
  <c r="Q24" i="139"/>
  <c r="H23" i="139"/>
  <c r="E23" i="139"/>
  <c r="Q23" i="139"/>
  <c r="H22" i="139"/>
  <c r="E22" i="139"/>
  <c r="Q25" i="139"/>
  <c r="Q22" i="139"/>
  <c r="O22" i="139"/>
  <c r="H24" i="139"/>
  <c r="E24" i="139"/>
  <c r="H36" i="139"/>
  <c r="E36" i="139"/>
  <c r="Q35" i="139"/>
  <c r="H34" i="139"/>
  <c r="E34" i="139"/>
  <c r="Q37" i="139"/>
  <c r="Q34" i="139"/>
  <c r="O34" i="139"/>
  <c r="H35" i="139"/>
  <c r="E35" i="139"/>
  <c r="Q36" i="139"/>
  <c r="H37" i="139"/>
  <c r="E37" i="139"/>
  <c r="H52" i="139"/>
  <c r="E52" i="139"/>
  <c r="Q51" i="139"/>
  <c r="H50" i="139"/>
  <c r="E50" i="139"/>
  <c r="Q53" i="139"/>
  <c r="Q50" i="139"/>
  <c r="O50" i="139"/>
  <c r="H51" i="139"/>
  <c r="E51" i="139"/>
  <c r="H53" i="139"/>
  <c r="E53" i="139"/>
  <c r="Q52" i="139"/>
  <c r="H68" i="139"/>
  <c r="E68" i="139"/>
  <c r="Q67" i="139"/>
  <c r="H66" i="139"/>
  <c r="E66" i="139"/>
  <c r="Q69" i="139"/>
  <c r="Q66" i="139"/>
  <c r="O66" i="139"/>
  <c r="H67" i="139"/>
  <c r="E67" i="139"/>
  <c r="Q68" i="139"/>
  <c r="H69" i="139"/>
  <c r="E69" i="139"/>
  <c r="X8" i="139"/>
  <c r="Q57" i="139"/>
  <c r="Q54" i="139"/>
  <c r="O54" i="139"/>
  <c r="H56" i="139"/>
  <c r="E56" i="139"/>
  <c r="Q55" i="139"/>
  <c r="H54" i="139"/>
  <c r="E54" i="139"/>
  <c r="H57" i="139"/>
  <c r="E57" i="139"/>
  <c r="Q56" i="139"/>
  <c r="H55" i="139"/>
  <c r="E55" i="139"/>
  <c r="H19" i="139"/>
  <c r="E19" i="139"/>
  <c r="H21" i="139"/>
  <c r="E21" i="139"/>
  <c r="Q20" i="139"/>
  <c r="H20" i="139"/>
  <c r="E20" i="139"/>
  <c r="Q19" i="139"/>
  <c r="Q21" i="139"/>
  <c r="Q18" i="139"/>
  <c r="O18" i="139"/>
  <c r="H18" i="139"/>
  <c r="E18" i="139"/>
  <c r="H89" i="139"/>
  <c r="E89" i="139"/>
  <c r="Q88" i="139"/>
  <c r="H87" i="139"/>
  <c r="E87" i="139"/>
  <c r="Q87" i="139"/>
  <c r="H86" i="139"/>
  <c r="E86" i="139"/>
  <c r="H88" i="139"/>
  <c r="E88" i="139"/>
  <c r="Q89" i="139"/>
  <c r="Q86" i="139"/>
  <c r="O86" i="139"/>
  <c r="Q33" i="139"/>
  <c r="Q30" i="139"/>
  <c r="O30" i="139"/>
  <c r="H32" i="139"/>
  <c r="E32" i="139"/>
  <c r="Q31" i="139"/>
  <c r="H30" i="139"/>
  <c r="E30" i="139"/>
  <c r="Q32" i="139"/>
  <c r="H33" i="139"/>
  <c r="E33" i="139"/>
  <c r="H31" i="139"/>
  <c r="E31" i="139"/>
  <c r="Q49" i="139"/>
  <c r="Q46" i="139"/>
  <c r="O46" i="139"/>
  <c r="H48" i="139"/>
  <c r="E48" i="139"/>
  <c r="Q47" i="139"/>
  <c r="H46" i="139"/>
  <c r="E46" i="139"/>
  <c r="Q48" i="139"/>
  <c r="H49" i="139"/>
  <c r="E49" i="139"/>
  <c r="H47" i="139"/>
  <c r="E47" i="139"/>
  <c r="T47" i="139"/>
  <c r="Q65" i="139"/>
  <c r="Q62" i="139"/>
  <c r="O62" i="139"/>
  <c r="H64" i="139"/>
  <c r="E64" i="139"/>
  <c r="Q63" i="139"/>
  <c r="H62" i="139"/>
  <c r="E62" i="139"/>
  <c r="Q64" i="139"/>
  <c r="H65" i="139"/>
  <c r="E65" i="139"/>
  <c r="H63" i="139"/>
  <c r="E63" i="139"/>
  <c r="H83" i="139"/>
  <c r="E83" i="139"/>
  <c r="H85" i="139"/>
  <c r="E85" i="139"/>
  <c r="Q84" i="139"/>
  <c r="Q85" i="139"/>
  <c r="Q82" i="139"/>
  <c r="O82" i="139"/>
  <c r="H82" i="139"/>
  <c r="E82" i="139"/>
  <c r="H84" i="139"/>
  <c r="E84" i="139"/>
  <c r="Q83" i="139"/>
  <c r="Q16" i="139"/>
  <c r="H15" i="139"/>
  <c r="E15" i="139"/>
  <c r="H17" i="139"/>
  <c r="E17" i="139"/>
  <c r="Q17" i="139"/>
  <c r="Q14" i="139"/>
  <c r="O14" i="139"/>
  <c r="H16" i="139"/>
  <c r="E16" i="139"/>
  <c r="Q15" i="139"/>
  <c r="H14" i="139"/>
  <c r="E14" i="139"/>
  <c r="H81" i="139"/>
  <c r="E81" i="139"/>
  <c r="Q80" i="139"/>
  <c r="H79" i="139"/>
  <c r="E79" i="139"/>
  <c r="H80" i="139"/>
  <c r="E80" i="139"/>
  <c r="Q79" i="139"/>
  <c r="H78" i="139"/>
  <c r="E78" i="139"/>
  <c r="Q81" i="139"/>
  <c r="Q78" i="139"/>
  <c r="O78" i="139"/>
  <c r="Q29" i="139"/>
  <c r="Q26" i="139"/>
  <c r="O26" i="139"/>
  <c r="Q28" i="139"/>
  <c r="Q27" i="139"/>
  <c r="H26" i="139"/>
  <c r="E26" i="139"/>
  <c r="H29" i="139"/>
  <c r="E29" i="139"/>
  <c r="H28" i="139"/>
  <c r="E28" i="139"/>
  <c r="H27" i="139"/>
  <c r="E27" i="139"/>
  <c r="H44" i="139"/>
  <c r="E44" i="139"/>
  <c r="Q43" i="139"/>
  <c r="H42" i="139"/>
  <c r="E42" i="139"/>
  <c r="Q45" i="139"/>
  <c r="Q42" i="139"/>
  <c r="O42" i="139"/>
  <c r="H43" i="139"/>
  <c r="E43" i="139"/>
  <c r="Q44" i="139"/>
  <c r="H45" i="139"/>
  <c r="E45" i="139"/>
  <c r="H60" i="139"/>
  <c r="E60" i="139"/>
  <c r="Q59" i="139"/>
  <c r="H58" i="139"/>
  <c r="E58" i="139"/>
  <c r="Q61" i="139"/>
  <c r="Q58" i="139"/>
  <c r="O58" i="139"/>
  <c r="H61" i="139"/>
  <c r="E61" i="139"/>
  <c r="H59" i="139"/>
  <c r="E59" i="139"/>
  <c r="Q60" i="139"/>
  <c r="H75" i="139"/>
  <c r="E75" i="139"/>
  <c r="H77" i="139"/>
  <c r="E77" i="139"/>
  <c r="Q76" i="139"/>
  <c r="Q77" i="139"/>
  <c r="Q74" i="139"/>
  <c r="O74" i="139"/>
  <c r="H74" i="139"/>
  <c r="E74" i="139"/>
  <c r="H76" i="139"/>
  <c r="E76" i="139"/>
  <c r="Q75" i="139"/>
  <c r="H68" i="138"/>
  <c r="E68" i="138"/>
  <c r="H69" i="138"/>
  <c r="E69" i="138"/>
  <c r="H67" i="138"/>
  <c r="E67" i="138"/>
  <c r="Q66" i="138"/>
  <c r="O66" i="138"/>
  <c r="Q67" i="138"/>
  <c r="H66" i="138"/>
  <c r="E66" i="138"/>
  <c r="Q69" i="138"/>
  <c r="Q68" i="138"/>
  <c r="H25" i="138"/>
  <c r="E25" i="138"/>
  <c r="Q24" i="138"/>
  <c r="H22" i="138"/>
  <c r="E22" i="138"/>
  <c r="Q25" i="138"/>
  <c r="H24" i="138"/>
  <c r="E24" i="138"/>
  <c r="Q23" i="138"/>
  <c r="H23" i="138"/>
  <c r="E23" i="138"/>
  <c r="Q22" i="138"/>
  <c r="O22" i="138"/>
  <c r="H88" i="138"/>
  <c r="E88" i="138"/>
  <c r="Q87" i="138"/>
  <c r="H86" i="138"/>
  <c r="E86" i="138"/>
  <c r="Q89" i="138"/>
  <c r="Q88" i="138"/>
  <c r="H87" i="138"/>
  <c r="E87" i="138"/>
  <c r="Q86" i="138"/>
  <c r="O86" i="138"/>
  <c r="H89" i="138"/>
  <c r="E89" i="138"/>
  <c r="H57" i="138"/>
  <c r="E57" i="138"/>
  <c r="Q56" i="138"/>
  <c r="H55" i="138"/>
  <c r="E55" i="138"/>
  <c r="H56" i="138"/>
  <c r="E56" i="138"/>
  <c r="Q57" i="138"/>
  <c r="Q54" i="138"/>
  <c r="O54" i="138"/>
  <c r="H54" i="138"/>
  <c r="E54" i="138"/>
  <c r="Q55" i="138"/>
  <c r="H49" i="138"/>
  <c r="E49" i="138"/>
  <c r="Q48" i="138"/>
  <c r="H47" i="138"/>
  <c r="E47" i="138"/>
  <c r="T47" i="138"/>
  <c r="Q47" i="138"/>
  <c r="H46" i="138"/>
  <c r="E46" i="138"/>
  <c r="Q49" i="138"/>
  <c r="Q46" i="138"/>
  <c r="O46" i="138"/>
  <c r="H48" i="138"/>
  <c r="E48" i="138"/>
  <c r="H72" i="138"/>
  <c r="E72" i="138"/>
  <c r="Q73" i="138"/>
  <c r="Q70" i="138"/>
  <c r="O70" i="138"/>
  <c r="H70" i="138"/>
  <c r="E70" i="138"/>
  <c r="Q71" i="138"/>
  <c r="Q72" i="138"/>
  <c r="H71" i="138"/>
  <c r="E71" i="138"/>
  <c r="H73" i="138"/>
  <c r="E73" i="138"/>
  <c r="Q93" i="138"/>
  <c r="Q90" i="138"/>
  <c r="O90" i="138"/>
  <c r="Q92" i="138"/>
  <c r="Q91" i="138"/>
  <c r="AE114" i="138"/>
  <c r="AE115" i="138"/>
  <c r="AE109" i="138"/>
  <c r="H21" i="138"/>
  <c r="E21" i="138"/>
  <c r="Q20" i="138"/>
  <c r="Q18" i="138"/>
  <c r="O18" i="138"/>
  <c r="Q19" i="138"/>
  <c r="H18" i="138"/>
  <c r="E18" i="138"/>
  <c r="Q21" i="138"/>
  <c r="H20" i="138"/>
  <c r="E20" i="138"/>
  <c r="H19" i="138"/>
  <c r="E19" i="138"/>
  <c r="H43" i="138"/>
  <c r="E43" i="138"/>
  <c r="H45" i="138"/>
  <c r="E45" i="138"/>
  <c r="Q44" i="138"/>
  <c r="H44" i="138"/>
  <c r="E44" i="138"/>
  <c r="H42" i="138"/>
  <c r="E42" i="138"/>
  <c r="Q43" i="138"/>
  <c r="Q45" i="138"/>
  <c r="Q42" i="138"/>
  <c r="O42" i="138"/>
  <c r="Q77" i="138"/>
  <c r="Q74" i="138"/>
  <c r="O74" i="138"/>
  <c r="H76" i="138"/>
  <c r="E76" i="138"/>
  <c r="Q75" i="138"/>
  <c r="H74" i="138"/>
  <c r="E74" i="138"/>
  <c r="Q76" i="138"/>
  <c r="H77" i="138"/>
  <c r="E77" i="138"/>
  <c r="H75" i="138"/>
  <c r="E75" i="138"/>
  <c r="H96" i="138"/>
  <c r="E96" i="138"/>
  <c r="Q95" i="138"/>
  <c r="H94" i="138"/>
  <c r="E94" i="138"/>
  <c r="H95" i="138"/>
  <c r="E95" i="138"/>
  <c r="Q97" i="138"/>
  <c r="Q94" i="138"/>
  <c r="O94" i="138"/>
  <c r="Q96" i="138"/>
  <c r="H97" i="138"/>
  <c r="E97" i="138"/>
  <c r="X8" i="138"/>
  <c r="H51" i="138"/>
  <c r="E51" i="138"/>
  <c r="H53" i="138"/>
  <c r="E53" i="138"/>
  <c r="Q52" i="138"/>
  <c r="Q53" i="138"/>
  <c r="Q50" i="138"/>
  <c r="O50" i="138"/>
  <c r="Q51" i="138"/>
  <c r="H50" i="138"/>
  <c r="E50" i="138"/>
  <c r="H52" i="138"/>
  <c r="E52" i="138"/>
  <c r="H35" i="138"/>
  <c r="E35" i="138"/>
  <c r="H37" i="138"/>
  <c r="E37" i="138"/>
  <c r="Q36" i="138"/>
  <c r="Q37" i="138"/>
  <c r="Q34" i="138"/>
  <c r="O34" i="138"/>
  <c r="Q35" i="138"/>
  <c r="H34" i="138"/>
  <c r="E34" i="138"/>
  <c r="H36" i="138"/>
  <c r="E36" i="138"/>
  <c r="H33" i="138"/>
  <c r="E33" i="138"/>
  <c r="Q32" i="138"/>
  <c r="H31" i="138"/>
  <c r="E31" i="138"/>
  <c r="Q31" i="138"/>
  <c r="H30" i="138"/>
  <c r="E30" i="138"/>
  <c r="Q33" i="138"/>
  <c r="Q30" i="138"/>
  <c r="O30" i="138"/>
  <c r="H32" i="138"/>
  <c r="E32" i="138"/>
  <c r="H65" i="138"/>
  <c r="E65" i="138"/>
  <c r="Q64" i="138"/>
  <c r="H63" i="138"/>
  <c r="E63" i="138"/>
  <c r="Q63" i="138"/>
  <c r="H62" i="138"/>
  <c r="E62" i="138"/>
  <c r="Q65" i="138"/>
  <c r="Q62" i="138"/>
  <c r="O62" i="138"/>
  <c r="H64" i="138"/>
  <c r="E64" i="138"/>
  <c r="H80" i="138"/>
  <c r="E80" i="138"/>
  <c r="Q79" i="138"/>
  <c r="H78" i="138"/>
  <c r="E78" i="138"/>
  <c r="Q81" i="138"/>
  <c r="Q78" i="138"/>
  <c r="O78" i="138"/>
  <c r="H79" i="138"/>
  <c r="E79" i="138"/>
  <c r="Q80" i="138"/>
  <c r="H81" i="138"/>
  <c r="E81" i="138"/>
  <c r="Q17" i="138"/>
  <c r="H16" i="138"/>
  <c r="E16" i="138"/>
  <c r="H14" i="138"/>
  <c r="E14" i="138"/>
  <c r="Q15" i="138"/>
  <c r="Q14" i="138"/>
  <c r="O14" i="138"/>
  <c r="Q16" i="138"/>
  <c r="H17" i="138"/>
  <c r="E17" i="138"/>
  <c r="H15" i="138"/>
  <c r="E15" i="138"/>
  <c r="H41" i="138"/>
  <c r="E41" i="138"/>
  <c r="Q40" i="138"/>
  <c r="H39" i="138"/>
  <c r="E39" i="138"/>
  <c r="H40" i="138"/>
  <c r="E40" i="138"/>
  <c r="Q41" i="138"/>
  <c r="Q38" i="138"/>
  <c r="O38" i="138"/>
  <c r="H38" i="138"/>
  <c r="E38" i="138"/>
  <c r="Q39" i="138"/>
  <c r="H27" i="138"/>
  <c r="E27" i="138"/>
  <c r="H29" i="138"/>
  <c r="E29" i="138"/>
  <c r="Q28" i="138"/>
  <c r="H28" i="138"/>
  <c r="E28" i="138"/>
  <c r="Q27" i="138"/>
  <c r="H26" i="138"/>
  <c r="E26" i="138"/>
  <c r="Q29" i="138"/>
  <c r="Q26" i="138"/>
  <c r="O26" i="138"/>
  <c r="H59" i="138"/>
  <c r="E59" i="138"/>
  <c r="H61" i="138"/>
  <c r="E61" i="138"/>
  <c r="Q60" i="138"/>
  <c r="H60" i="138"/>
  <c r="E60" i="138"/>
  <c r="Q59" i="138"/>
  <c r="H58" i="138"/>
  <c r="E58" i="138"/>
  <c r="Q61" i="138"/>
  <c r="Q58" i="138"/>
  <c r="O58" i="138"/>
  <c r="Q85" i="138"/>
  <c r="Q82" i="138"/>
  <c r="O82" i="138"/>
  <c r="Q84" i="138"/>
  <c r="Q83" i="138"/>
  <c r="H82" i="138"/>
  <c r="E82" i="138"/>
  <c r="H85" i="138"/>
  <c r="E85" i="138"/>
  <c r="H84" i="138"/>
  <c r="E84" i="138"/>
  <c r="H83" i="138"/>
  <c r="E83" i="138"/>
  <c r="X8" i="137"/>
  <c r="H39" i="137"/>
  <c r="E39" i="137"/>
  <c r="Q41" i="137"/>
  <c r="Q38" i="137"/>
  <c r="O38" i="137"/>
  <c r="H41" i="137"/>
  <c r="E41" i="137"/>
  <c r="Q39" i="137"/>
  <c r="H38" i="137"/>
  <c r="E38" i="137"/>
  <c r="Q40" i="137"/>
  <c r="H40" i="137"/>
  <c r="E40" i="137"/>
  <c r="Q73" i="137"/>
  <c r="H71" i="137"/>
  <c r="E71" i="137"/>
  <c r="Q70" i="137"/>
  <c r="O70" i="137"/>
  <c r="Q71" i="137"/>
  <c r="H70" i="137"/>
  <c r="E70" i="137"/>
  <c r="Q72" i="137"/>
  <c r="H72" i="137"/>
  <c r="E72" i="137"/>
  <c r="H73" i="137"/>
  <c r="E73" i="137"/>
  <c r="H25" i="137"/>
  <c r="E25" i="137"/>
  <c r="Q24" i="137"/>
  <c r="H23" i="137"/>
  <c r="E23" i="137"/>
  <c r="H24" i="137"/>
  <c r="E24" i="137"/>
  <c r="Q23" i="137"/>
  <c r="H22" i="137"/>
  <c r="E22" i="137"/>
  <c r="Q22" i="137"/>
  <c r="O22" i="137"/>
  <c r="Q25" i="137"/>
  <c r="H45" i="137"/>
  <c r="E45" i="137"/>
  <c r="Q44" i="137"/>
  <c r="H44" i="137"/>
  <c r="E44" i="137"/>
  <c r="Q43" i="137"/>
  <c r="H42" i="137"/>
  <c r="E42" i="137"/>
  <c r="Q45" i="137"/>
  <c r="Q42" i="137"/>
  <c r="O42" i="137"/>
  <c r="H43" i="137"/>
  <c r="E43" i="137"/>
  <c r="H37" i="137"/>
  <c r="E37" i="137"/>
  <c r="Q36" i="137"/>
  <c r="H36" i="137"/>
  <c r="E36" i="137"/>
  <c r="Q35" i="137"/>
  <c r="H34" i="137"/>
  <c r="E34" i="137"/>
  <c r="H35" i="137"/>
  <c r="E35" i="137"/>
  <c r="Q37" i="137"/>
  <c r="Q34" i="137"/>
  <c r="O34" i="137"/>
  <c r="H69" i="137"/>
  <c r="E69" i="137"/>
  <c r="Q68" i="137"/>
  <c r="H68" i="137"/>
  <c r="E68" i="137"/>
  <c r="Q67" i="137"/>
  <c r="H66" i="137"/>
  <c r="E66" i="137"/>
  <c r="H67" i="137"/>
  <c r="E67" i="137"/>
  <c r="Q69" i="137"/>
  <c r="Q66" i="137"/>
  <c r="O66" i="137"/>
  <c r="H97" i="137"/>
  <c r="E97" i="137"/>
  <c r="Q96" i="137"/>
  <c r="H94" i="137"/>
  <c r="E94" i="137"/>
  <c r="Q95" i="137"/>
  <c r="Q97" i="137"/>
  <c r="H96" i="137"/>
  <c r="E96" i="137"/>
  <c r="H95" i="137"/>
  <c r="E95" i="137"/>
  <c r="Q94" i="137"/>
  <c r="O94" i="137"/>
  <c r="H76" i="137"/>
  <c r="E76" i="137"/>
  <c r="Q75" i="137"/>
  <c r="H74" i="137"/>
  <c r="E74" i="137"/>
  <c r="Q77" i="137"/>
  <c r="Q76" i="137"/>
  <c r="H75" i="137"/>
  <c r="E75" i="137"/>
  <c r="Q74" i="137"/>
  <c r="O74" i="137"/>
  <c r="H77" i="137"/>
  <c r="E77" i="137"/>
  <c r="Q81" i="137"/>
  <c r="Q78" i="137"/>
  <c r="O78" i="137"/>
  <c r="H81" i="137"/>
  <c r="E81" i="137"/>
  <c r="Q80" i="137"/>
  <c r="Q79" i="137"/>
  <c r="H80" i="137"/>
  <c r="E80" i="137"/>
  <c r="H79" i="137"/>
  <c r="E79" i="137"/>
  <c r="H78" i="137"/>
  <c r="E78" i="137"/>
  <c r="H85" i="137"/>
  <c r="E85" i="137"/>
  <c r="Q84" i="137"/>
  <c r="H84" i="137"/>
  <c r="E84" i="137"/>
  <c r="Q83" i="137"/>
  <c r="H82" i="137"/>
  <c r="E82" i="137"/>
  <c r="Q85" i="137"/>
  <c r="Q82" i="137"/>
  <c r="O82" i="137"/>
  <c r="H83" i="137"/>
  <c r="E83" i="137"/>
  <c r="H31" i="137"/>
  <c r="E31" i="137"/>
  <c r="Q33" i="137"/>
  <c r="Q30" i="137"/>
  <c r="O30" i="137"/>
  <c r="Q32" i="137"/>
  <c r="H32" i="137"/>
  <c r="E32" i="137"/>
  <c r="H33" i="137"/>
  <c r="E33" i="137"/>
  <c r="Q31" i="137"/>
  <c r="H30" i="137"/>
  <c r="E30" i="137"/>
  <c r="H47" i="137"/>
  <c r="E47" i="137"/>
  <c r="T47" i="137"/>
  <c r="Q49" i="137"/>
  <c r="Q46" i="137"/>
  <c r="O46" i="137"/>
  <c r="Q48" i="137"/>
  <c r="H49" i="137"/>
  <c r="E49" i="137"/>
  <c r="H48" i="137"/>
  <c r="E48" i="137"/>
  <c r="H46" i="137"/>
  <c r="E46" i="137"/>
  <c r="Q47" i="137"/>
  <c r="H63" i="137"/>
  <c r="E63" i="137"/>
  <c r="Q65" i="137"/>
  <c r="Q62" i="137"/>
  <c r="O62" i="137"/>
  <c r="Q64" i="137"/>
  <c r="H64" i="137"/>
  <c r="E64" i="137"/>
  <c r="H65" i="137"/>
  <c r="E65" i="137"/>
  <c r="Q63" i="137"/>
  <c r="H62" i="137"/>
  <c r="E62" i="137"/>
  <c r="AE113" i="137"/>
  <c r="H55" i="137"/>
  <c r="E55" i="137"/>
  <c r="Q57" i="137"/>
  <c r="Q54" i="137"/>
  <c r="O54" i="137"/>
  <c r="H57" i="137"/>
  <c r="E57" i="137"/>
  <c r="Q56" i="137"/>
  <c r="Q55" i="137"/>
  <c r="H54" i="137"/>
  <c r="E54" i="137"/>
  <c r="H56" i="137"/>
  <c r="E56" i="137"/>
  <c r="AE114" i="137"/>
  <c r="H19" i="137"/>
  <c r="E19" i="137"/>
  <c r="Q21" i="137"/>
  <c r="Q18" i="137"/>
  <c r="O18" i="137"/>
  <c r="Q19" i="137"/>
  <c r="H18" i="137"/>
  <c r="E18" i="137"/>
  <c r="Q20" i="137"/>
  <c r="H20" i="137"/>
  <c r="E20" i="137"/>
  <c r="H21" i="137"/>
  <c r="E21" i="137"/>
  <c r="AE115" i="137"/>
  <c r="H61" i="137"/>
  <c r="E61" i="137"/>
  <c r="Q60" i="137"/>
  <c r="H60" i="137"/>
  <c r="E60" i="137"/>
  <c r="Q59" i="137"/>
  <c r="H58" i="137"/>
  <c r="E58" i="137"/>
  <c r="H59" i="137"/>
  <c r="E59" i="137"/>
  <c r="Q61" i="137"/>
  <c r="Q58" i="137"/>
  <c r="O58" i="137"/>
  <c r="Q16" i="137"/>
  <c r="H15" i="137"/>
  <c r="E15" i="137"/>
  <c r="Q17" i="137"/>
  <c r="H16" i="137"/>
  <c r="E16" i="137"/>
  <c r="H14" i="137"/>
  <c r="E14" i="137"/>
  <c r="Q15" i="137"/>
  <c r="Q14" i="137"/>
  <c r="O14" i="137"/>
  <c r="H17" i="137"/>
  <c r="E17" i="137"/>
  <c r="H27" i="137"/>
  <c r="E27" i="137"/>
  <c r="Q29" i="137"/>
  <c r="Q26" i="137"/>
  <c r="O26" i="137"/>
  <c r="Q28" i="137"/>
  <c r="Q27" i="137"/>
  <c r="H29" i="137"/>
  <c r="E29" i="137"/>
  <c r="H26" i="137"/>
  <c r="E26" i="137"/>
  <c r="H28" i="137"/>
  <c r="E28" i="137"/>
  <c r="H53" i="137"/>
  <c r="E53" i="137"/>
  <c r="Q52" i="137"/>
  <c r="H52" i="137"/>
  <c r="E52" i="137"/>
  <c r="Q51" i="137"/>
  <c r="H50" i="137"/>
  <c r="E50" i="137"/>
  <c r="H51" i="137"/>
  <c r="E51" i="137"/>
  <c r="Q53" i="137"/>
  <c r="Q50" i="137"/>
  <c r="O50" i="137"/>
  <c r="Q92" i="137"/>
  <c r="Q91" i="137"/>
  <c r="Q93" i="137"/>
  <c r="Q90" i="137"/>
  <c r="O90" i="137"/>
  <c r="H87" i="137"/>
  <c r="E87" i="137"/>
  <c r="Q89" i="137"/>
  <c r="Q86" i="137"/>
  <c r="O86" i="137"/>
  <c r="Q88" i="137"/>
  <c r="H88" i="137"/>
  <c r="E88" i="137"/>
  <c r="H89" i="137"/>
  <c r="E89" i="137"/>
  <c r="H86" i="137"/>
  <c r="E86" i="137"/>
  <c r="Q87" i="137"/>
  <c r="R29" i="136"/>
  <c r="R53" i="136"/>
  <c r="R37" i="136"/>
  <c r="R45" i="136"/>
  <c r="X45" i="136"/>
  <c r="R39" i="136"/>
  <c r="X39" i="136"/>
  <c r="R56" i="136"/>
  <c r="X56" i="136"/>
  <c r="R88" i="136"/>
  <c r="R63" i="136"/>
  <c r="R79" i="136"/>
  <c r="R32" i="136"/>
  <c r="X32" i="136"/>
  <c r="R47" i="136"/>
  <c r="X47" i="136"/>
  <c r="R85" i="136"/>
  <c r="H33" i="135"/>
  <c r="E33" i="135"/>
  <c r="Q32" i="135"/>
  <c r="Q31" i="135"/>
  <c r="H32" i="135"/>
  <c r="E32" i="135"/>
  <c r="H31" i="135"/>
  <c r="E31" i="135"/>
  <c r="Q30" i="135"/>
  <c r="O30" i="135"/>
  <c r="Q33" i="135"/>
  <c r="H30" i="135"/>
  <c r="E30" i="135"/>
  <c r="H35" i="135"/>
  <c r="E35" i="135"/>
  <c r="Q37" i="135"/>
  <c r="Q34" i="135"/>
  <c r="O34" i="135"/>
  <c r="Q35" i="135"/>
  <c r="H34" i="135"/>
  <c r="E34" i="135"/>
  <c r="Q36" i="135"/>
  <c r="H37" i="135"/>
  <c r="E37" i="135"/>
  <c r="H36" i="135"/>
  <c r="E36" i="135"/>
  <c r="H51" i="135"/>
  <c r="E51" i="135"/>
  <c r="Q53" i="135"/>
  <c r="Q50" i="135"/>
  <c r="O50" i="135"/>
  <c r="Q51" i="135"/>
  <c r="H50" i="135"/>
  <c r="E50" i="135"/>
  <c r="Q52" i="135"/>
  <c r="H52" i="135"/>
  <c r="E52" i="135"/>
  <c r="H53" i="135"/>
  <c r="E53" i="135"/>
  <c r="X8" i="135"/>
  <c r="H41" i="135"/>
  <c r="E41" i="135"/>
  <c r="Q40" i="135"/>
  <c r="H40" i="135"/>
  <c r="E40" i="135"/>
  <c r="Q39" i="135"/>
  <c r="H38" i="135"/>
  <c r="E38" i="135"/>
  <c r="Q41" i="135"/>
  <c r="Q38" i="135"/>
  <c r="O38" i="135"/>
  <c r="H39" i="135"/>
  <c r="E39" i="135"/>
  <c r="Q81" i="135"/>
  <c r="Q78" i="135"/>
  <c r="O78" i="135"/>
  <c r="H81" i="135"/>
  <c r="E81" i="135"/>
  <c r="H80" i="135"/>
  <c r="E80" i="135"/>
  <c r="H79" i="135"/>
  <c r="E79" i="135"/>
  <c r="H78" i="135"/>
  <c r="E78" i="135"/>
  <c r="Q80" i="135"/>
  <c r="Q79" i="135"/>
  <c r="Q28" i="135"/>
  <c r="Q29" i="135"/>
  <c r="H28" i="135"/>
  <c r="E28" i="135"/>
  <c r="Q27" i="135"/>
  <c r="H26" i="135"/>
  <c r="E26" i="135"/>
  <c r="H29" i="135"/>
  <c r="E29" i="135"/>
  <c r="H27" i="135"/>
  <c r="E27" i="135"/>
  <c r="T27" i="135"/>
  <c r="Q26" i="135"/>
  <c r="O26" i="135"/>
  <c r="H17" i="135"/>
  <c r="E17" i="135"/>
  <c r="Q15" i="135"/>
  <c r="Q14" i="135"/>
  <c r="O14" i="135"/>
  <c r="H16" i="135"/>
  <c r="E16" i="135"/>
  <c r="H14" i="135"/>
  <c r="E14" i="135"/>
  <c r="Q17" i="135"/>
  <c r="Q16" i="135"/>
  <c r="H15" i="135"/>
  <c r="E15" i="135"/>
  <c r="H57" i="135"/>
  <c r="E57" i="135"/>
  <c r="Q56" i="135"/>
  <c r="H56" i="135"/>
  <c r="E56" i="135"/>
  <c r="Q55" i="135"/>
  <c r="H54" i="135"/>
  <c r="E54" i="135"/>
  <c r="Q57" i="135"/>
  <c r="Q54" i="135"/>
  <c r="O54" i="135"/>
  <c r="H55" i="135"/>
  <c r="E55" i="135"/>
  <c r="H65" i="135"/>
  <c r="E65" i="135"/>
  <c r="Q64" i="135"/>
  <c r="H64" i="135"/>
  <c r="E64" i="135"/>
  <c r="Q63" i="135"/>
  <c r="H62" i="135"/>
  <c r="E62" i="135"/>
  <c r="Q62" i="135"/>
  <c r="O62" i="135"/>
  <c r="Q65" i="135"/>
  <c r="H63" i="135"/>
  <c r="E63" i="135"/>
  <c r="H68" i="135"/>
  <c r="E68" i="135"/>
  <c r="H67" i="135"/>
  <c r="E67" i="135"/>
  <c r="Q69" i="135"/>
  <c r="Q68" i="135"/>
  <c r="Q66" i="135"/>
  <c r="O66" i="135"/>
  <c r="Q67" i="135"/>
  <c r="H66" i="135"/>
  <c r="E66" i="135"/>
  <c r="H69" i="135"/>
  <c r="E69" i="135"/>
  <c r="H85" i="135"/>
  <c r="E85" i="135"/>
  <c r="Q84" i="135"/>
  <c r="H84" i="135"/>
  <c r="E84" i="135"/>
  <c r="H83" i="135"/>
  <c r="E83" i="135"/>
  <c r="H82" i="135"/>
  <c r="E82" i="135"/>
  <c r="Q85" i="135"/>
  <c r="Q83" i="135"/>
  <c r="Q82" i="135"/>
  <c r="O82" i="135"/>
  <c r="H21" i="135"/>
  <c r="E21" i="135"/>
  <c r="Q20" i="135"/>
  <c r="H20" i="135"/>
  <c r="E20" i="135"/>
  <c r="Q19" i="135"/>
  <c r="H18" i="135"/>
  <c r="E18" i="135"/>
  <c r="Q21" i="135"/>
  <c r="Q18" i="135"/>
  <c r="O18" i="135"/>
  <c r="H19" i="135"/>
  <c r="E19" i="135"/>
  <c r="H49" i="135"/>
  <c r="E49" i="135"/>
  <c r="Q48" i="135"/>
  <c r="H48" i="135"/>
  <c r="E48" i="135"/>
  <c r="Q47" i="135"/>
  <c r="H46" i="135"/>
  <c r="E46" i="135"/>
  <c r="Q46" i="135"/>
  <c r="O46" i="135"/>
  <c r="Q49" i="135"/>
  <c r="H47" i="135"/>
  <c r="E47" i="135"/>
  <c r="T47" i="135"/>
  <c r="H76" i="135"/>
  <c r="E76" i="135"/>
  <c r="Q75" i="135"/>
  <c r="H74" i="135"/>
  <c r="E74" i="135"/>
  <c r="Q77" i="135"/>
  <c r="Q76" i="135"/>
  <c r="H75" i="135"/>
  <c r="E75" i="135"/>
  <c r="Q74" i="135"/>
  <c r="O74" i="135"/>
  <c r="H77" i="135"/>
  <c r="E77" i="135"/>
  <c r="H43" i="135"/>
  <c r="E43" i="135"/>
  <c r="Q45" i="135"/>
  <c r="Q42" i="135"/>
  <c r="O42" i="135"/>
  <c r="H44" i="135"/>
  <c r="E44" i="135"/>
  <c r="Q43" i="135"/>
  <c r="H45" i="135"/>
  <c r="E45" i="135"/>
  <c r="Q44" i="135"/>
  <c r="H42" i="135"/>
  <c r="E42" i="135"/>
  <c r="H59" i="135"/>
  <c r="E59" i="135"/>
  <c r="Q61" i="135"/>
  <c r="Q58" i="135"/>
  <c r="O58" i="135"/>
  <c r="H60" i="135"/>
  <c r="E60" i="135"/>
  <c r="Q59" i="135"/>
  <c r="H61" i="135"/>
  <c r="E61" i="135"/>
  <c r="H58" i="135"/>
  <c r="E58" i="135"/>
  <c r="Q60" i="135"/>
  <c r="H23" i="135"/>
  <c r="E23" i="135"/>
  <c r="Q25" i="135"/>
  <c r="Q22" i="135"/>
  <c r="O22" i="135"/>
  <c r="H24" i="135"/>
  <c r="E24" i="135"/>
  <c r="Q23" i="135"/>
  <c r="H25" i="135"/>
  <c r="E25" i="135"/>
  <c r="H22" i="135"/>
  <c r="E22" i="135"/>
  <c r="Q24" i="135"/>
  <c r="Q73" i="135"/>
  <c r="Q70" i="135"/>
  <c r="O70" i="135"/>
  <c r="Q72" i="135"/>
  <c r="Q71" i="135"/>
  <c r="H73" i="135"/>
  <c r="E73" i="135"/>
  <c r="H72" i="135"/>
  <c r="E72" i="135"/>
  <c r="H71" i="135"/>
  <c r="E71" i="135"/>
  <c r="H70" i="135"/>
  <c r="E70" i="135"/>
  <c r="H87" i="135"/>
  <c r="E87" i="135"/>
  <c r="Q89" i="135"/>
  <c r="Q86" i="135"/>
  <c r="O86" i="135"/>
  <c r="H89" i="135"/>
  <c r="E89" i="135"/>
  <c r="H88" i="135"/>
  <c r="E88" i="135"/>
  <c r="H86" i="135"/>
  <c r="E86" i="135"/>
  <c r="Q88" i="135"/>
  <c r="Q87" i="135"/>
  <c r="H31" i="132"/>
  <c r="E31" i="132"/>
  <c r="H33" i="132"/>
  <c r="E33" i="132"/>
  <c r="Q32" i="132"/>
  <c r="H32" i="132"/>
  <c r="E32" i="132"/>
  <c r="Q31" i="132"/>
  <c r="H30" i="132"/>
  <c r="E30" i="132"/>
  <c r="Q30" i="132"/>
  <c r="O30" i="132"/>
  <c r="Q33" i="132"/>
  <c r="H17" i="132"/>
  <c r="E17" i="132"/>
  <c r="Q16" i="132"/>
  <c r="H15" i="132"/>
  <c r="E15" i="132"/>
  <c r="Q15" i="132"/>
  <c r="Q17" i="132"/>
  <c r="Q14" i="132"/>
  <c r="O14" i="132"/>
  <c r="H16" i="132"/>
  <c r="E16" i="132"/>
  <c r="H14" i="132"/>
  <c r="E14" i="132"/>
  <c r="H29" i="132"/>
  <c r="E29" i="132"/>
  <c r="Q28" i="132"/>
  <c r="H27" i="132"/>
  <c r="E27" i="132"/>
  <c r="Q29" i="132"/>
  <c r="Q26" i="132"/>
  <c r="O26" i="132"/>
  <c r="H26" i="132"/>
  <c r="E26" i="132"/>
  <c r="H28" i="132"/>
  <c r="E28" i="132"/>
  <c r="Q27" i="132"/>
  <c r="H65" i="132"/>
  <c r="E65" i="132"/>
  <c r="Q64" i="132"/>
  <c r="H63" i="132"/>
  <c r="E63" i="132"/>
  <c r="H64" i="132"/>
  <c r="E64" i="132"/>
  <c r="Q63" i="132"/>
  <c r="H62" i="132"/>
  <c r="E62" i="132"/>
  <c r="Q65" i="132"/>
  <c r="Q62" i="132"/>
  <c r="O62" i="132"/>
  <c r="H81" i="132"/>
  <c r="E81" i="132"/>
  <c r="Q80" i="132"/>
  <c r="Q79" i="132"/>
  <c r="H78" i="132"/>
  <c r="E78" i="132"/>
  <c r="Q81" i="132"/>
  <c r="H80" i="132"/>
  <c r="E80" i="132"/>
  <c r="H79" i="132"/>
  <c r="E79" i="132"/>
  <c r="Q78" i="132"/>
  <c r="O78" i="132"/>
  <c r="H45" i="132"/>
  <c r="E45" i="132"/>
  <c r="Q44" i="132"/>
  <c r="Q45" i="132"/>
  <c r="H44" i="132"/>
  <c r="E44" i="132"/>
  <c r="H43" i="132"/>
  <c r="E43" i="132"/>
  <c r="Q42" i="132"/>
  <c r="O42" i="132"/>
  <c r="Q43" i="132"/>
  <c r="H42" i="132"/>
  <c r="E42" i="132"/>
  <c r="H75" i="132"/>
  <c r="E75" i="132"/>
  <c r="H77" i="132"/>
  <c r="E77" i="132"/>
  <c r="Q76" i="132"/>
  <c r="Q77" i="132"/>
  <c r="Q74" i="132"/>
  <c r="O74" i="132"/>
  <c r="H76" i="132"/>
  <c r="E76" i="132"/>
  <c r="Q75" i="132"/>
  <c r="H74" i="132"/>
  <c r="E74" i="132"/>
  <c r="H37" i="132"/>
  <c r="E37" i="132"/>
  <c r="Q36" i="132"/>
  <c r="Q35" i="132"/>
  <c r="H34" i="132"/>
  <c r="E34" i="132"/>
  <c r="Q37" i="132"/>
  <c r="H36" i="132"/>
  <c r="E36" i="132"/>
  <c r="H35" i="132"/>
  <c r="E35" i="132"/>
  <c r="Q34" i="132"/>
  <c r="O34" i="132"/>
  <c r="H67" i="132"/>
  <c r="E67" i="132"/>
  <c r="H69" i="132"/>
  <c r="E69" i="132"/>
  <c r="Q68" i="132"/>
  <c r="Q69" i="132"/>
  <c r="Q66" i="132"/>
  <c r="O66" i="132"/>
  <c r="Q67" i="132"/>
  <c r="H66" i="132"/>
  <c r="E66" i="132"/>
  <c r="H68" i="132"/>
  <c r="E68" i="132"/>
  <c r="H57" i="132"/>
  <c r="E57" i="132"/>
  <c r="Q56" i="132"/>
  <c r="H55" i="132"/>
  <c r="E55" i="132"/>
  <c r="Q55" i="132"/>
  <c r="H54" i="132"/>
  <c r="E54" i="132"/>
  <c r="H56" i="132"/>
  <c r="E56" i="132"/>
  <c r="Q57" i="132"/>
  <c r="Q54" i="132"/>
  <c r="O54" i="132"/>
  <c r="H23" i="132"/>
  <c r="E23" i="132"/>
  <c r="H25" i="132"/>
  <c r="E25" i="132"/>
  <c r="Q24" i="132"/>
  <c r="H24" i="132"/>
  <c r="E24" i="132"/>
  <c r="Q23" i="132"/>
  <c r="H22" i="132"/>
  <c r="E22" i="132"/>
  <c r="Q25" i="132"/>
  <c r="Q22" i="132"/>
  <c r="O22" i="132"/>
  <c r="H73" i="132"/>
  <c r="E73" i="132"/>
  <c r="Q72" i="132"/>
  <c r="H71" i="132"/>
  <c r="E71" i="132"/>
  <c r="Q71" i="132"/>
  <c r="H70" i="132"/>
  <c r="E70" i="132"/>
  <c r="H72" i="132"/>
  <c r="E72" i="132"/>
  <c r="Q73" i="132"/>
  <c r="Q70" i="132"/>
  <c r="O70" i="132"/>
  <c r="H49" i="132"/>
  <c r="E49" i="132"/>
  <c r="Q48" i="132"/>
  <c r="H47" i="132"/>
  <c r="E47" i="132"/>
  <c r="T47" i="132"/>
  <c r="H48" i="132"/>
  <c r="E48" i="132"/>
  <c r="Q47" i="132"/>
  <c r="H46" i="132"/>
  <c r="E46" i="132"/>
  <c r="Q49" i="132"/>
  <c r="Q46" i="132"/>
  <c r="O46" i="132"/>
  <c r="H87" i="132"/>
  <c r="E87" i="132"/>
  <c r="H89" i="132"/>
  <c r="E89" i="132"/>
  <c r="Q88" i="132"/>
  <c r="Q89" i="132"/>
  <c r="Q86" i="132"/>
  <c r="O86" i="132"/>
  <c r="H88" i="132"/>
  <c r="E88" i="132"/>
  <c r="Q87" i="132"/>
  <c r="H86" i="132"/>
  <c r="E86" i="132"/>
  <c r="X8" i="132"/>
  <c r="H85" i="132"/>
  <c r="E85" i="132"/>
  <c r="Q84" i="132"/>
  <c r="H83" i="132"/>
  <c r="E83" i="132"/>
  <c r="H84" i="132"/>
  <c r="E84" i="132"/>
  <c r="Q82" i="132"/>
  <c r="O82" i="132"/>
  <c r="Q83" i="132"/>
  <c r="H82" i="132"/>
  <c r="E82" i="132"/>
  <c r="Q85" i="132"/>
  <c r="H21" i="132"/>
  <c r="E21" i="132"/>
  <c r="Q20" i="132"/>
  <c r="H19" i="132"/>
  <c r="E19" i="132"/>
  <c r="Q19" i="132"/>
  <c r="H18" i="132"/>
  <c r="E18" i="132"/>
  <c r="H20" i="132"/>
  <c r="E20" i="132"/>
  <c r="Q21" i="132"/>
  <c r="Q18" i="132"/>
  <c r="O18" i="132"/>
  <c r="H39" i="132"/>
  <c r="E39" i="132"/>
  <c r="Q41" i="132"/>
  <c r="Q40" i="132"/>
  <c r="Q39" i="132"/>
  <c r="Q38" i="132"/>
  <c r="O38" i="132"/>
  <c r="H38" i="132"/>
  <c r="E38" i="132"/>
  <c r="H41" i="132"/>
  <c r="E41" i="132"/>
  <c r="H40" i="132"/>
  <c r="E40" i="132"/>
  <c r="H59" i="132"/>
  <c r="E59" i="132"/>
  <c r="H61" i="132"/>
  <c r="E61" i="132"/>
  <c r="Q60" i="132"/>
  <c r="Q61" i="132"/>
  <c r="Q58" i="132"/>
  <c r="O58" i="132"/>
  <c r="H60" i="132"/>
  <c r="E60" i="132"/>
  <c r="H58" i="132"/>
  <c r="E58" i="132"/>
  <c r="Q59" i="132"/>
  <c r="H51" i="132"/>
  <c r="E51" i="132"/>
  <c r="H53" i="132"/>
  <c r="E53" i="132"/>
  <c r="Q52" i="132"/>
  <c r="Q53" i="132"/>
  <c r="Q50" i="132"/>
  <c r="O50" i="132"/>
  <c r="Q51" i="132"/>
  <c r="H50" i="132"/>
  <c r="E50" i="132"/>
  <c r="H52" i="132"/>
  <c r="E52" i="132"/>
  <c r="X8" i="131"/>
  <c r="H39" i="131"/>
  <c r="E39" i="131"/>
  <c r="Q41" i="131"/>
  <c r="Q38" i="131"/>
  <c r="O38" i="131"/>
  <c r="H40" i="131"/>
  <c r="E40" i="131"/>
  <c r="Q39" i="131"/>
  <c r="H38" i="131"/>
  <c r="E38" i="131"/>
  <c r="H41" i="131"/>
  <c r="E41" i="131"/>
  <c r="Q40" i="131"/>
  <c r="H71" i="131"/>
  <c r="E71" i="131"/>
  <c r="H70" i="131"/>
  <c r="E70" i="131"/>
  <c r="H73" i="131"/>
  <c r="E73" i="131"/>
  <c r="H72" i="131"/>
  <c r="E72" i="131"/>
  <c r="Q73" i="131"/>
  <c r="Q71" i="131"/>
  <c r="Q72" i="131"/>
  <c r="Q70" i="131"/>
  <c r="O70" i="131"/>
  <c r="H29" i="131"/>
  <c r="E29" i="131"/>
  <c r="Q28" i="131"/>
  <c r="H28" i="131"/>
  <c r="E28" i="131"/>
  <c r="Q27" i="131"/>
  <c r="H26" i="131"/>
  <c r="E26" i="131"/>
  <c r="H27" i="131"/>
  <c r="E27" i="131"/>
  <c r="Q29" i="131"/>
  <c r="Q26" i="131"/>
  <c r="O26" i="131"/>
  <c r="H79" i="131"/>
  <c r="E79" i="131"/>
  <c r="Q81" i="131"/>
  <c r="Q78" i="131"/>
  <c r="O78" i="131"/>
  <c r="H81" i="131"/>
  <c r="E81" i="131"/>
  <c r="Q79" i="131"/>
  <c r="H78" i="131"/>
  <c r="E78" i="131"/>
  <c r="AA78" i="131"/>
  <c r="H80" i="131"/>
  <c r="E80" i="131"/>
  <c r="Q80" i="131"/>
  <c r="H31" i="131"/>
  <c r="E31" i="131"/>
  <c r="Q33" i="131"/>
  <c r="Q30" i="131"/>
  <c r="O30" i="131"/>
  <c r="Q31" i="131"/>
  <c r="H30" i="131"/>
  <c r="E30" i="131"/>
  <c r="Q32" i="131"/>
  <c r="H33" i="131"/>
  <c r="E33" i="131"/>
  <c r="H32" i="131"/>
  <c r="E32" i="131"/>
  <c r="H47" i="131"/>
  <c r="E47" i="131"/>
  <c r="T47" i="131"/>
  <c r="Q49" i="131"/>
  <c r="Q46" i="131"/>
  <c r="O46" i="131"/>
  <c r="Q47" i="131"/>
  <c r="H46" i="131"/>
  <c r="E46" i="131"/>
  <c r="Q48" i="131"/>
  <c r="H48" i="131"/>
  <c r="E48" i="131"/>
  <c r="H49" i="131"/>
  <c r="E49" i="131"/>
  <c r="H63" i="131"/>
  <c r="E63" i="131"/>
  <c r="Q65" i="131"/>
  <c r="Q62" i="131"/>
  <c r="O62" i="131"/>
  <c r="Q63" i="131"/>
  <c r="H62" i="131"/>
  <c r="E62" i="131"/>
  <c r="H64" i="131"/>
  <c r="E64" i="131"/>
  <c r="Q64" i="131"/>
  <c r="H65" i="131"/>
  <c r="E65" i="131"/>
  <c r="H77" i="131"/>
  <c r="E77" i="131"/>
  <c r="Q76" i="131"/>
  <c r="Q75" i="131"/>
  <c r="H74" i="131"/>
  <c r="E74" i="131"/>
  <c r="Q77" i="131"/>
  <c r="H75" i="131"/>
  <c r="E75" i="131"/>
  <c r="H76" i="131"/>
  <c r="E76" i="131"/>
  <c r="Q74" i="131"/>
  <c r="O74" i="131"/>
  <c r="Q21" i="131"/>
  <c r="Q20" i="131"/>
  <c r="H21" i="131"/>
  <c r="E21" i="131"/>
  <c r="H20" i="131"/>
  <c r="E20" i="131"/>
  <c r="Q19" i="131"/>
  <c r="H18" i="131"/>
  <c r="E18" i="131"/>
  <c r="Q18" i="131"/>
  <c r="O18" i="131"/>
  <c r="H19" i="131"/>
  <c r="E19" i="131"/>
  <c r="H23" i="131"/>
  <c r="E23" i="131"/>
  <c r="Q25" i="131"/>
  <c r="Q22" i="131"/>
  <c r="O22" i="131"/>
  <c r="H24" i="131"/>
  <c r="E24" i="131"/>
  <c r="H25" i="131"/>
  <c r="E25" i="131"/>
  <c r="Q24" i="131"/>
  <c r="H22" i="131"/>
  <c r="E22" i="131"/>
  <c r="Q23" i="131"/>
  <c r="H55" i="131"/>
  <c r="E55" i="131"/>
  <c r="Q57" i="131"/>
  <c r="Q54" i="131"/>
  <c r="O54" i="131"/>
  <c r="H56" i="131"/>
  <c r="E56" i="131"/>
  <c r="Q55" i="131"/>
  <c r="H54" i="131"/>
  <c r="E54" i="131"/>
  <c r="H57" i="131"/>
  <c r="E57" i="131"/>
  <c r="Q56" i="131"/>
  <c r="H97" i="131"/>
  <c r="E97" i="131"/>
  <c r="Q96" i="131"/>
  <c r="H96" i="131"/>
  <c r="E96" i="131"/>
  <c r="Q95" i="131"/>
  <c r="H94" i="131"/>
  <c r="E94" i="131"/>
  <c r="Q97" i="131"/>
  <c r="Q94" i="131"/>
  <c r="O94" i="131"/>
  <c r="H95" i="131"/>
  <c r="E95" i="131"/>
  <c r="Q93" i="131"/>
  <c r="Q90" i="131"/>
  <c r="O90" i="131"/>
  <c r="Q91" i="131"/>
  <c r="Q92" i="131"/>
  <c r="H37" i="131"/>
  <c r="E37" i="131"/>
  <c r="Q36" i="131"/>
  <c r="H36" i="131"/>
  <c r="E36" i="131"/>
  <c r="Q35" i="131"/>
  <c r="H34" i="131"/>
  <c r="E34" i="131"/>
  <c r="Q37" i="131"/>
  <c r="Q34" i="131"/>
  <c r="O34" i="131"/>
  <c r="H35" i="131"/>
  <c r="E35" i="131"/>
  <c r="H69" i="131"/>
  <c r="E69" i="131"/>
  <c r="Q68" i="131"/>
  <c r="H66" i="131"/>
  <c r="E66" i="131"/>
  <c r="Q69" i="131"/>
  <c r="H68" i="131"/>
  <c r="E68" i="131"/>
  <c r="H67" i="131"/>
  <c r="E67" i="131"/>
  <c r="Q66" i="131"/>
  <c r="O66" i="131"/>
  <c r="Q67" i="131"/>
  <c r="H61" i="131"/>
  <c r="E61" i="131"/>
  <c r="Q60" i="131"/>
  <c r="H60" i="131"/>
  <c r="E60" i="131"/>
  <c r="Q59" i="131"/>
  <c r="H58" i="131"/>
  <c r="E58" i="131"/>
  <c r="Q61" i="131"/>
  <c r="Q58" i="131"/>
  <c r="O58" i="131"/>
  <c r="H59" i="131"/>
  <c r="E59" i="131"/>
  <c r="H17" i="131"/>
  <c r="E17" i="131"/>
  <c r="Q15" i="131"/>
  <c r="Q14" i="131"/>
  <c r="O14" i="131"/>
  <c r="Q17" i="131"/>
  <c r="H16" i="131"/>
  <c r="E16" i="131"/>
  <c r="H14" i="131"/>
  <c r="E14" i="131"/>
  <c r="Q16" i="131"/>
  <c r="H15" i="131"/>
  <c r="E15" i="131"/>
  <c r="H53" i="131"/>
  <c r="E53" i="131"/>
  <c r="Q52" i="131"/>
  <c r="H52" i="131"/>
  <c r="E52" i="131"/>
  <c r="Q51" i="131"/>
  <c r="H50" i="131"/>
  <c r="E50" i="131"/>
  <c r="Q53" i="131"/>
  <c r="Q50" i="131"/>
  <c r="O50" i="131"/>
  <c r="H51" i="131"/>
  <c r="E51" i="131"/>
  <c r="H45" i="131"/>
  <c r="E45" i="131"/>
  <c r="Q44" i="131"/>
  <c r="H44" i="131"/>
  <c r="E44" i="131"/>
  <c r="Q43" i="131"/>
  <c r="H42" i="131"/>
  <c r="E42" i="131"/>
  <c r="Q45" i="131"/>
  <c r="Q42" i="131"/>
  <c r="O42" i="131"/>
  <c r="H43" i="131"/>
  <c r="E43" i="131"/>
  <c r="Q83" i="131"/>
  <c r="H82" i="131"/>
  <c r="E82" i="131"/>
  <c r="Q85" i="131"/>
  <c r="Q84" i="131"/>
  <c r="H85" i="131"/>
  <c r="E85" i="131"/>
  <c r="H84" i="131"/>
  <c r="E84" i="131"/>
  <c r="Q82" i="131"/>
  <c r="O82" i="131"/>
  <c r="H83" i="131"/>
  <c r="E83" i="131"/>
  <c r="H89" i="131"/>
  <c r="E89" i="131"/>
  <c r="Q88" i="131"/>
  <c r="Q87" i="131"/>
  <c r="Q89" i="131"/>
  <c r="H88" i="131"/>
  <c r="E88" i="131"/>
  <c r="H87" i="131"/>
  <c r="E87" i="131"/>
  <c r="Q86" i="131"/>
  <c r="O86" i="131"/>
  <c r="H86" i="131"/>
  <c r="E86" i="131"/>
  <c r="H40" i="130"/>
  <c r="E40" i="130"/>
  <c r="Q39" i="130"/>
  <c r="H38" i="130"/>
  <c r="E38" i="130"/>
  <c r="H39" i="130"/>
  <c r="E39" i="130"/>
  <c r="H41" i="130"/>
  <c r="E41" i="130"/>
  <c r="Q40" i="130"/>
  <c r="Q41" i="130"/>
  <c r="Q38" i="130"/>
  <c r="O38" i="130"/>
  <c r="H60" i="130"/>
  <c r="E60" i="130"/>
  <c r="Q59" i="130"/>
  <c r="H58" i="130"/>
  <c r="E58" i="130"/>
  <c r="Q61" i="130"/>
  <c r="Q58" i="130"/>
  <c r="O58" i="130"/>
  <c r="H61" i="130"/>
  <c r="E61" i="130"/>
  <c r="H59" i="130"/>
  <c r="E59" i="130"/>
  <c r="Q60" i="130"/>
  <c r="Q29" i="130"/>
  <c r="Q26" i="130"/>
  <c r="O26" i="130"/>
  <c r="H28" i="130"/>
  <c r="E28" i="130"/>
  <c r="Q27" i="130"/>
  <c r="H29" i="130"/>
  <c r="E29" i="130"/>
  <c r="Q28" i="130"/>
  <c r="H26" i="130"/>
  <c r="E26" i="130"/>
  <c r="H27" i="130"/>
  <c r="E27" i="130"/>
  <c r="Q37" i="130"/>
  <c r="Q34" i="130"/>
  <c r="O34" i="130"/>
  <c r="H37" i="130"/>
  <c r="E37" i="130"/>
  <c r="H36" i="130"/>
  <c r="E36" i="130"/>
  <c r="H35" i="130"/>
  <c r="E35" i="130"/>
  <c r="Q36" i="130"/>
  <c r="Q35" i="130"/>
  <c r="H34" i="130"/>
  <c r="E34" i="130"/>
  <c r="H52" i="130"/>
  <c r="E52" i="130"/>
  <c r="Q53" i="130"/>
  <c r="Q52" i="130"/>
  <c r="Q50" i="130"/>
  <c r="O50" i="130"/>
  <c r="H51" i="130"/>
  <c r="E51" i="130"/>
  <c r="Q51" i="130"/>
  <c r="H53" i="130"/>
  <c r="E53" i="130"/>
  <c r="H50" i="130"/>
  <c r="E50" i="130"/>
  <c r="Q57" i="130"/>
  <c r="Q54" i="130"/>
  <c r="O54" i="130"/>
  <c r="H56" i="130"/>
  <c r="E56" i="130"/>
  <c r="Q55" i="130"/>
  <c r="H54" i="130"/>
  <c r="E54" i="130"/>
  <c r="H55" i="130"/>
  <c r="E55" i="130"/>
  <c r="Q56" i="130"/>
  <c r="H57" i="130"/>
  <c r="E57" i="130"/>
  <c r="Q73" i="130"/>
  <c r="Q70" i="130"/>
  <c r="O70" i="130"/>
  <c r="H72" i="130"/>
  <c r="E72" i="130"/>
  <c r="H71" i="130"/>
  <c r="E71" i="130"/>
  <c r="H70" i="130"/>
  <c r="E70" i="130"/>
  <c r="Q72" i="130"/>
  <c r="Q71" i="130"/>
  <c r="H73" i="130"/>
  <c r="E73" i="130"/>
  <c r="H88" i="130"/>
  <c r="E88" i="130"/>
  <c r="Q87" i="130"/>
  <c r="H86" i="130"/>
  <c r="E86" i="130"/>
  <c r="Q89" i="130"/>
  <c r="Q86" i="130"/>
  <c r="O86" i="130"/>
  <c r="H87" i="130"/>
  <c r="E87" i="130"/>
  <c r="H89" i="130"/>
  <c r="E89" i="130"/>
  <c r="Q88" i="130"/>
  <c r="Q93" i="130"/>
  <c r="Q90" i="130"/>
  <c r="O90" i="130"/>
  <c r="Q91" i="130"/>
  <c r="Q92" i="130"/>
  <c r="X8" i="130"/>
  <c r="H24" i="130"/>
  <c r="E24" i="130"/>
  <c r="Q23" i="130"/>
  <c r="H22" i="130"/>
  <c r="E22" i="130"/>
  <c r="H23" i="130"/>
  <c r="E23" i="130"/>
  <c r="Q25" i="130"/>
  <c r="H25" i="130"/>
  <c r="E25" i="130"/>
  <c r="Q24" i="130"/>
  <c r="Q22" i="130"/>
  <c r="O22" i="130"/>
  <c r="H68" i="130"/>
  <c r="E68" i="130"/>
  <c r="Q67" i="130"/>
  <c r="H66" i="130"/>
  <c r="E66" i="130"/>
  <c r="Q69" i="130"/>
  <c r="Q68" i="130"/>
  <c r="H67" i="130"/>
  <c r="E67" i="130"/>
  <c r="Q66" i="130"/>
  <c r="O66" i="130"/>
  <c r="H69" i="130"/>
  <c r="E69" i="130"/>
  <c r="H48" i="130"/>
  <c r="E48" i="130"/>
  <c r="Q47" i="130"/>
  <c r="H46" i="130"/>
  <c r="E46" i="130"/>
  <c r="H47" i="130"/>
  <c r="E47" i="130"/>
  <c r="T47" i="130"/>
  <c r="Q48" i="130"/>
  <c r="H49" i="130"/>
  <c r="E49" i="130"/>
  <c r="Q49" i="130"/>
  <c r="Q46" i="130"/>
  <c r="O46" i="130"/>
  <c r="H32" i="130"/>
  <c r="E32" i="130"/>
  <c r="Q31" i="130"/>
  <c r="H30" i="130"/>
  <c r="E30" i="130"/>
  <c r="Q33" i="130"/>
  <c r="Q32" i="130"/>
  <c r="Q30" i="130"/>
  <c r="O30" i="130"/>
  <c r="H31" i="130"/>
  <c r="E31" i="130"/>
  <c r="H33" i="130"/>
  <c r="E33" i="130"/>
  <c r="Q17" i="130"/>
  <c r="H16" i="130"/>
  <c r="E16" i="130"/>
  <c r="H14" i="130"/>
  <c r="E14" i="130"/>
  <c r="H17" i="130"/>
  <c r="E17" i="130"/>
  <c r="Q14" i="130"/>
  <c r="O14" i="130"/>
  <c r="Q15" i="130"/>
  <c r="Q16" i="130"/>
  <c r="H15" i="130"/>
  <c r="E15" i="130"/>
  <c r="Q77" i="130"/>
  <c r="Q74" i="130"/>
  <c r="O74" i="130"/>
  <c r="H76" i="130"/>
  <c r="E76" i="130"/>
  <c r="Q75" i="130"/>
  <c r="H74" i="130"/>
  <c r="E74" i="130"/>
  <c r="H77" i="130"/>
  <c r="E77" i="130"/>
  <c r="Q76" i="130"/>
  <c r="H75" i="130"/>
  <c r="E75" i="130"/>
  <c r="Q21" i="130"/>
  <c r="Q18" i="130"/>
  <c r="O18" i="130"/>
  <c r="H21" i="130"/>
  <c r="E21" i="130"/>
  <c r="Q20" i="130"/>
  <c r="H20" i="130"/>
  <c r="E20" i="130"/>
  <c r="Q19" i="130"/>
  <c r="H18" i="130"/>
  <c r="E18" i="130"/>
  <c r="H19" i="130"/>
  <c r="E19" i="130"/>
  <c r="Q45" i="130"/>
  <c r="Q42" i="130"/>
  <c r="O42" i="130"/>
  <c r="H45" i="130"/>
  <c r="E45" i="130"/>
  <c r="Q44" i="130"/>
  <c r="H43" i="130"/>
  <c r="E43" i="130"/>
  <c r="Q43" i="130"/>
  <c r="H42" i="130"/>
  <c r="E42" i="130"/>
  <c r="H44" i="130"/>
  <c r="E44" i="130"/>
  <c r="Q65" i="130"/>
  <c r="Q62" i="130"/>
  <c r="O62" i="130"/>
  <c r="H64" i="130"/>
  <c r="E64" i="130"/>
  <c r="Q63" i="130"/>
  <c r="H62" i="130"/>
  <c r="E62" i="130"/>
  <c r="H65" i="130"/>
  <c r="E65" i="130"/>
  <c r="Q64" i="130"/>
  <c r="H63" i="130"/>
  <c r="E63" i="130"/>
  <c r="H80" i="130"/>
  <c r="E80" i="130"/>
  <c r="Q79" i="130"/>
  <c r="H78" i="130"/>
  <c r="E78" i="130"/>
  <c r="Q81" i="130"/>
  <c r="Q78" i="130"/>
  <c r="O78" i="130"/>
  <c r="H79" i="130"/>
  <c r="E79" i="130"/>
  <c r="Q80" i="130"/>
  <c r="H81" i="130"/>
  <c r="E81" i="130"/>
  <c r="Q97" i="130"/>
  <c r="H95" i="130"/>
  <c r="E95" i="130"/>
  <c r="H97" i="130"/>
  <c r="E97" i="130"/>
  <c r="Q96" i="130"/>
  <c r="H94" i="130"/>
  <c r="E94" i="130"/>
  <c r="H96" i="130"/>
  <c r="E96" i="130"/>
  <c r="Q94" i="130"/>
  <c r="O94" i="130"/>
  <c r="Q95" i="130"/>
  <c r="Q85" i="130"/>
  <c r="Q82" i="130"/>
  <c r="O82" i="130"/>
  <c r="H84" i="130"/>
  <c r="E84" i="130"/>
  <c r="Q83" i="130"/>
  <c r="H82" i="130"/>
  <c r="E82" i="130"/>
  <c r="Q84" i="130"/>
  <c r="H85" i="130"/>
  <c r="E85" i="130"/>
  <c r="H83" i="130"/>
  <c r="E83" i="130"/>
  <c r="R84" i="129"/>
  <c r="R65" i="129"/>
  <c r="R52" i="129"/>
  <c r="R38" i="129"/>
  <c r="R68" i="129"/>
  <c r="R88" i="129"/>
  <c r="R18" i="129"/>
  <c r="R28" i="129"/>
  <c r="R60" i="129"/>
  <c r="R32" i="129"/>
  <c r="R37" i="129"/>
  <c r="H23" i="128"/>
  <c r="E23" i="128"/>
  <c r="Q25" i="128"/>
  <c r="Q22" i="128"/>
  <c r="O22" i="128"/>
  <c r="Q23" i="128"/>
  <c r="H22" i="128"/>
  <c r="E22" i="128"/>
  <c r="H25" i="128"/>
  <c r="E25" i="128"/>
  <c r="Q24" i="128"/>
  <c r="H24" i="128"/>
  <c r="E24" i="128"/>
  <c r="H84" i="128"/>
  <c r="E84" i="128"/>
  <c r="Q83" i="128"/>
  <c r="H82" i="128"/>
  <c r="E82" i="128"/>
  <c r="H83" i="128"/>
  <c r="E83" i="128"/>
  <c r="Q84" i="128"/>
  <c r="Q85" i="128"/>
  <c r="Q82" i="128"/>
  <c r="O82" i="128"/>
  <c r="H85" i="128"/>
  <c r="E85" i="128"/>
  <c r="H44" i="128"/>
  <c r="E44" i="128"/>
  <c r="Q43" i="128"/>
  <c r="H42" i="128"/>
  <c r="E42" i="128"/>
  <c r="H45" i="128"/>
  <c r="E45" i="128"/>
  <c r="Q45" i="128"/>
  <c r="Q44" i="128"/>
  <c r="H43" i="128"/>
  <c r="E43" i="128"/>
  <c r="Q42" i="128"/>
  <c r="O42" i="128"/>
  <c r="Q41" i="128"/>
  <c r="Q38" i="128"/>
  <c r="O38" i="128"/>
  <c r="H38" i="128"/>
  <c r="E38" i="128"/>
  <c r="H41" i="128"/>
  <c r="E41" i="128"/>
  <c r="H40" i="128"/>
  <c r="E40" i="128"/>
  <c r="H39" i="128"/>
  <c r="E39" i="128"/>
  <c r="Q40" i="128"/>
  <c r="Q39" i="128"/>
  <c r="H29" i="128"/>
  <c r="E29" i="128"/>
  <c r="Q28" i="128"/>
  <c r="H28" i="128"/>
  <c r="E28" i="128"/>
  <c r="Q27" i="128"/>
  <c r="H26" i="128"/>
  <c r="E26" i="128"/>
  <c r="Q29" i="128"/>
  <c r="Q26" i="128"/>
  <c r="O26" i="128"/>
  <c r="H27" i="128"/>
  <c r="E27" i="128"/>
  <c r="H36" i="128"/>
  <c r="E36" i="128"/>
  <c r="Q35" i="128"/>
  <c r="H34" i="128"/>
  <c r="E34" i="128"/>
  <c r="H37" i="128"/>
  <c r="E37" i="128"/>
  <c r="Q37" i="128"/>
  <c r="Q36" i="128"/>
  <c r="H35" i="128"/>
  <c r="E35" i="128"/>
  <c r="Q34" i="128"/>
  <c r="O34" i="128"/>
  <c r="H21" i="128"/>
  <c r="E21" i="128"/>
  <c r="Q20" i="128"/>
  <c r="H20" i="128"/>
  <c r="E20" i="128"/>
  <c r="Q19" i="128"/>
  <c r="H18" i="128"/>
  <c r="E18" i="128"/>
  <c r="H19" i="128"/>
  <c r="E19" i="128"/>
  <c r="Q21" i="128"/>
  <c r="Q18" i="128"/>
  <c r="O18" i="128"/>
  <c r="Q33" i="128"/>
  <c r="H33" i="128"/>
  <c r="E33" i="128"/>
  <c r="H32" i="128"/>
  <c r="E32" i="128"/>
  <c r="H31" i="128"/>
  <c r="E31" i="128"/>
  <c r="Q30" i="128"/>
  <c r="O30" i="128"/>
  <c r="Q32" i="128"/>
  <c r="Q31" i="128"/>
  <c r="H30" i="128"/>
  <c r="E30" i="128"/>
  <c r="H17" i="128"/>
  <c r="E17" i="128"/>
  <c r="Q15" i="128"/>
  <c r="Q14" i="128"/>
  <c r="O14" i="128"/>
  <c r="Q17" i="128"/>
  <c r="H16" i="128"/>
  <c r="E16" i="128"/>
  <c r="Q16" i="128"/>
  <c r="H14" i="128"/>
  <c r="E14" i="128"/>
  <c r="H15" i="128"/>
  <c r="E15" i="128"/>
  <c r="H76" i="128"/>
  <c r="E76" i="128"/>
  <c r="Q75" i="128"/>
  <c r="H74" i="128"/>
  <c r="E74" i="128"/>
  <c r="Q77" i="128"/>
  <c r="Q76" i="128"/>
  <c r="H75" i="128"/>
  <c r="E75" i="128"/>
  <c r="Q74" i="128"/>
  <c r="O74" i="128"/>
  <c r="H77" i="128"/>
  <c r="E77" i="128"/>
  <c r="H60" i="128"/>
  <c r="E60" i="128"/>
  <c r="Q59" i="128"/>
  <c r="H58" i="128"/>
  <c r="E58" i="128"/>
  <c r="H59" i="128"/>
  <c r="E59" i="128"/>
  <c r="Q60" i="128"/>
  <c r="Q61" i="128"/>
  <c r="Q58" i="128"/>
  <c r="O58" i="128"/>
  <c r="H61" i="128"/>
  <c r="E61" i="128"/>
  <c r="X8" i="128"/>
  <c r="H68" i="128"/>
  <c r="E68" i="128"/>
  <c r="Q67" i="128"/>
  <c r="H66" i="128"/>
  <c r="E66" i="128"/>
  <c r="H67" i="128"/>
  <c r="E67" i="128"/>
  <c r="H69" i="128"/>
  <c r="E69" i="128"/>
  <c r="Q68" i="128"/>
  <c r="Q69" i="128"/>
  <c r="Q66" i="128"/>
  <c r="O66" i="128"/>
  <c r="Q57" i="128"/>
  <c r="Q54" i="128"/>
  <c r="O54" i="128"/>
  <c r="H57" i="128"/>
  <c r="E57" i="128"/>
  <c r="Q56" i="128"/>
  <c r="Q55" i="128"/>
  <c r="H54" i="128"/>
  <c r="E54" i="128"/>
  <c r="H56" i="128"/>
  <c r="E56" i="128"/>
  <c r="H55" i="128"/>
  <c r="E55" i="128"/>
  <c r="Q73" i="128"/>
  <c r="Q70" i="128"/>
  <c r="O70" i="128"/>
  <c r="Q72" i="128"/>
  <c r="H73" i="128"/>
  <c r="E73" i="128"/>
  <c r="Q71" i="128"/>
  <c r="H70" i="128"/>
  <c r="E70" i="128"/>
  <c r="H71" i="128"/>
  <c r="E71" i="128"/>
  <c r="H72" i="128"/>
  <c r="E72" i="128"/>
  <c r="Q89" i="128"/>
  <c r="Q86" i="128"/>
  <c r="O86" i="128"/>
  <c r="H89" i="128"/>
  <c r="E89" i="128"/>
  <c r="Q88" i="128"/>
  <c r="H87" i="128"/>
  <c r="E87" i="128"/>
  <c r="H88" i="128"/>
  <c r="E88" i="128"/>
  <c r="H86" i="128"/>
  <c r="E86" i="128"/>
  <c r="Q87" i="128"/>
  <c r="H52" i="128"/>
  <c r="E52" i="128"/>
  <c r="Q51" i="128"/>
  <c r="H50" i="128"/>
  <c r="E50" i="128"/>
  <c r="H51" i="128"/>
  <c r="E51" i="128"/>
  <c r="H53" i="128"/>
  <c r="E53" i="128"/>
  <c r="Q53" i="128"/>
  <c r="Q50" i="128"/>
  <c r="O50" i="128"/>
  <c r="Q52" i="128"/>
  <c r="Q49" i="128"/>
  <c r="Q46" i="128"/>
  <c r="O46" i="128"/>
  <c r="H49" i="128"/>
  <c r="E49" i="128"/>
  <c r="Q48" i="128"/>
  <c r="H47" i="128"/>
  <c r="E47" i="128"/>
  <c r="T47" i="128"/>
  <c r="H48" i="128"/>
  <c r="E48" i="128"/>
  <c r="Q47" i="128"/>
  <c r="H46" i="128"/>
  <c r="E46" i="128"/>
  <c r="Q65" i="128"/>
  <c r="Q62" i="128"/>
  <c r="O62" i="128"/>
  <c r="H65" i="128"/>
  <c r="E65" i="128"/>
  <c r="Q64" i="128"/>
  <c r="H63" i="128"/>
  <c r="E63" i="128"/>
  <c r="H64" i="128"/>
  <c r="E64" i="128"/>
  <c r="H62" i="128"/>
  <c r="E62" i="128"/>
  <c r="Q63" i="128"/>
  <c r="Q81" i="128"/>
  <c r="Q78" i="128"/>
  <c r="O78" i="128"/>
  <c r="Q80" i="128"/>
  <c r="Q79" i="128"/>
  <c r="H81" i="128"/>
  <c r="E81" i="128"/>
  <c r="H80" i="128"/>
  <c r="E80" i="128"/>
  <c r="H79" i="128"/>
  <c r="E79" i="128"/>
  <c r="H78" i="128"/>
  <c r="E78" i="128"/>
  <c r="AC83" i="147"/>
  <c r="AB84" i="147"/>
  <c r="AB83" i="147"/>
  <c r="AC84" i="147"/>
  <c r="AB72" i="147"/>
  <c r="AC72" i="147"/>
  <c r="AC71" i="147"/>
  <c r="AB71" i="147"/>
  <c r="AB56" i="147"/>
  <c r="AC55" i="148"/>
  <c r="AB55" i="147"/>
  <c r="AC71" i="146"/>
  <c r="AB71" i="146"/>
  <c r="AC70" i="148"/>
  <c r="AC71" i="148"/>
  <c r="AC72" i="148"/>
  <c r="AC56" i="148"/>
  <c r="AB78" i="145"/>
  <c r="AC78" i="145"/>
  <c r="W78" i="144"/>
  <c r="Y78" i="144"/>
  <c r="AB76" i="144"/>
  <c r="AC76" i="144"/>
  <c r="AC39" i="141"/>
  <c r="AB44" i="144"/>
  <c r="AC44" i="144"/>
  <c r="W78" i="143"/>
  <c r="Y78" i="143"/>
  <c r="AC32" i="141"/>
  <c r="AC40" i="141"/>
  <c r="AB31" i="141"/>
  <c r="AC56" i="140"/>
  <c r="AB55" i="140"/>
  <c r="Y47" i="136"/>
  <c r="AC47" i="136"/>
  <c r="Y56" i="136"/>
  <c r="AC56" i="136"/>
  <c r="W78" i="131"/>
  <c r="Y78" i="131"/>
  <c r="W78" i="130"/>
  <c r="Y78" i="130"/>
  <c r="X32" i="129"/>
  <c r="AE88" i="129"/>
  <c r="AE65" i="129"/>
  <c r="X68" i="129"/>
  <c r="X38" i="129"/>
  <c r="AE38" i="129"/>
  <c r="AE37" i="129"/>
  <c r="AE18" i="129"/>
  <c r="AC31" i="134"/>
  <c r="AC32" i="134"/>
  <c r="AC55" i="133"/>
  <c r="AC84" i="133"/>
  <c r="AB84" i="133"/>
  <c r="AC83" i="133"/>
  <c r="AB83" i="133"/>
  <c r="AC56" i="133"/>
  <c r="AB71" i="133"/>
  <c r="AB72" i="133"/>
  <c r="AC72" i="133"/>
  <c r="AC71" i="133"/>
  <c r="U97" i="130"/>
  <c r="AC97" i="130"/>
  <c r="T97" i="130"/>
  <c r="W97" i="130"/>
  <c r="Y97" i="130"/>
  <c r="T42" i="130"/>
  <c r="W42" i="130"/>
  <c r="Y42" i="130"/>
  <c r="U42" i="130"/>
  <c r="V42" i="130"/>
  <c r="U21" i="130"/>
  <c r="AC21" i="130"/>
  <c r="T21" i="130"/>
  <c r="W21" i="130"/>
  <c r="Y21" i="130"/>
  <c r="W17" i="130"/>
  <c r="U17" i="130"/>
  <c r="AC17" i="130"/>
  <c r="Y17" i="130"/>
  <c r="T17" i="130"/>
  <c r="U47" i="130"/>
  <c r="V47" i="130"/>
  <c r="W47" i="130"/>
  <c r="Z24" i="130"/>
  <c r="AA24" i="130"/>
  <c r="T24" i="130"/>
  <c r="U24" i="130"/>
  <c r="W24" i="130"/>
  <c r="Y24" i="130"/>
  <c r="Z72" i="130"/>
  <c r="AA72" i="130"/>
  <c r="T72" i="130"/>
  <c r="U72" i="130"/>
  <c r="W72" i="130"/>
  <c r="Y72" i="130"/>
  <c r="U37" i="130"/>
  <c r="AC37" i="130"/>
  <c r="T37" i="130"/>
  <c r="W37" i="130"/>
  <c r="Y37" i="130"/>
  <c r="W39" i="130"/>
  <c r="V39" i="130"/>
  <c r="T39" i="130"/>
  <c r="U39" i="130"/>
  <c r="Y39" i="130"/>
  <c r="W43" i="131"/>
  <c r="V43" i="131"/>
  <c r="T43" i="131"/>
  <c r="U43" i="131"/>
  <c r="Y43" i="131"/>
  <c r="T59" i="131"/>
  <c r="U59" i="131"/>
  <c r="W59" i="131"/>
  <c r="Y59" i="131"/>
  <c r="Z56" i="131"/>
  <c r="AA56" i="131"/>
  <c r="V56" i="131"/>
  <c r="W56" i="131"/>
  <c r="T56" i="131"/>
  <c r="U56" i="131"/>
  <c r="W20" i="131"/>
  <c r="Y20" i="131"/>
  <c r="Z20" i="131"/>
  <c r="AA20" i="131"/>
  <c r="T20" i="131"/>
  <c r="U20" i="131"/>
  <c r="Y49" i="131"/>
  <c r="U49" i="131"/>
  <c r="AC49" i="131"/>
  <c r="T49" i="131"/>
  <c r="V49" i="131"/>
  <c r="W49" i="131"/>
  <c r="U26" i="131"/>
  <c r="AC26" i="131"/>
  <c r="T26" i="131"/>
  <c r="W26" i="131"/>
  <c r="Y26" i="131"/>
  <c r="T39" i="131"/>
  <c r="U39" i="131"/>
  <c r="W39" i="131"/>
  <c r="Y39" i="131"/>
  <c r="V39" i="131"/>
  <c r="U84" i="132"/>
  <c r="AC84" i="132"/>
  <c r="Z84" i="132"/>
  <c r="T84" i="132"/>
  <c r="W84" i="132"/>
  <c r="Y84" i="132"/>
  <c r="W70" i="132"/>
  <c r="U70" i="132"/>
  <c r="AC70" i="132"/>
  <c r="Y70" i="132"/>
  <c r="T70" i="132"/>
  <c r="V54" i="132"/>
  <c r="Y54" i="132"/>
  <c r="U54" i="132"/>
  <c r="AC54" i="132"/>
  <c r="W54" i="132"/>
  <c r="T54" i="132"/>
  <c r="W37" i="132"/>
  <c r="U37" i="132"/>
  <c r="AC37" i="132"/>
  <c r="Y37" i="132"/>
  <c r="T37" i="132"/>
  <c r="V45" i="132"/>
  <c r="Y45" i="132"/>
  <c r="U45" i="132"/>
  <c r="AC45" i="132"/>
  <c r="W45" i="132"/>
  <c r="T45" i="132"/>
  <c r="T29" i="132"/>
  <c r="Y29" i="132"/>
  <c r="U29" i="132"/>
  <c r="AC29" i="132"/>
  <c r="W29" i="132"/>
  <c r="Y89" i="137"/>
  <c r="W89" i="137"/>
  <c r="T89" i="137"/>
  <c r="U89" i="137"/>
  <c r="AC89" i="137"/>
  <c r="T15" i="137"/>
  <c r="U15" i="137"/>
  <c r="Y15" i="137"/>
  <c r="W15" i="137"/>
  <c r="Z56" i="137"/>
  <c r="AA56" i="137"/>
  <c r="V56" i="137"/>
  <c r="W56" i="137"/>
  <c r="T56" i="137"/>
  <c r="U56" i="137"/>
  <c r="T63" i="137"/>
  <c r="U63" i="137"/>
  <c r="Y63" i="137"/>
  <c r="W63" i="137"/>
  <c r="T32" i="137"/>
  <c r="U32" i="137"/>
  <c r="W32" i="137"/>
  <c r="Y32" i="137"/>
  <c r="V32" i="137"/>
  <c r="Z32" i="137"/>
  <c r="AA32" i="137"/>
  <c r="T85" i="137"/>
  <c r="Y85" i="137"/>
  <c r="U85" i="137"/>
  <c r="AC85" i="137"/>
  <c r="W85" i="137"/>
  <c r="W66" i="137"/>
  <c r="V66" i="137"/>
  <c r="T66" i="137"/>
  <c r="Y66" i="137"/>
  <c r="U66" i="137"/>
  <c r="AC66" i="137"/>
  <c r="W37" i="137"/>
  <c r="U37" i="137"/>
  <c r="AC37" i="137"/>
  <c r="Y37" i="137"/>
  <c r="T37" i="137"/>
  <c r="U25" i="137"/>
  <c r="AC25" i="137"/>
  <c r="T25" i="137"/>
  <c r="W25" i="137"/>
  <c r="Y25" i="137"/>
  <c r="Y85" i="138"/>
  <c r="W85" i="138"/>
  <c r="T85" i="138"/>
  <c r="U85" i="138"/>
  <c r="AC85" i="138"/>
  <c r="T26" i="138"/>
  <c r="Y26" i="138"/>
  <c r="U26" i="138"/>
  <c r="AC26" i="138"/>
  <c r="W26" i="138"/>
  <c r="T79" i="138"/>
  <c r="U79" i="138"/>
  <c r="W79" i="138"/>
  <c r="Y79" i="138"/>
  <c r="T94" i="138"/>
  <c r="U94" i="138"/>
  <c r="W94" i="138"/>
  <c r="Y94" i="138"/>
  <c r="W20" i="138"/>
  <c r="Y20" i="138"/>
  <c r="Z20" i="138"/>
  <c r="AA20" i="138"/>
  <c r="T20" i="138"/>
  <c r="U20" i="138"/>
  <c r="W69" i="138"/>
  <c r="V69" i="138"/>
  <c r="T69" i="138"/>
  <c r="Y69" i="138"/>
  <c r="U69" i="138"/>
  <c r="AC69" i="138"/>
  <c r="Y61" i="139"/>
  <c r="W61" i="139"/>
  <c r="T61" i="139"/>
  <c r="U61" i="139"/>
  <c r="AC61" i="139"/>
  <c r="T78" i="139"/>
  <c r="U78" i="139"/>
  <c r="T82" i="139"/>
  <c r="Y82" i="139"/>
  <c r="U82" i="139"/>
  <c r="AC82" i="139"/>
  <c r="W82" i="139"/>
  <c r="U21" i="139"/>
  <c r="AC21" i="139"/>
  <c r="T21" i="139"/>
  <c r="W21" i="139"/>
  <c r="Y21" i="139"/>
  <c r="U53" i="139"/>
  <c r="AC53" i="139"/>
  <c r="T53" i="139"/>
  <c r="W53" i="139"/>
  <c r="Y53" i="139"/>
  <c r="T23" i="139"/>
  <c r="U23" i="139"/>
  <c r="W23" i="139"/>
  <c r="Y23" i="139"/>
  <c r="Z28" i="143"/>
  <c r="AA28" i="143"/>
  <c r="T28" i="143"/>
  <c r="U28" i="143"/>
  <c r="W28" i="143"/>
  <c r="Y28" i="143"/>
  <c r="V41" i="143"/>
  <c r="Y41" i="143"/>
  <c r="U41" i="143"/>
  <c r="AC41" i="143"/>
  <c r="W41" i="143"/>
  <c r="T41" i="143"/>
  <c r="Z68" i="143"/>
  <c r="AA68" i="143"/>
  <c r="V68" i="143"/>
  <c r="Y68" i="143"/>
  <c r="W68" i="143"/>
  <c r="T68" i="143"/>
  <c r="U68" i="143"/>
  <c r="W19" i="143"/>
  <c r="Y19" i="143"/>
  <c r="T19" i="143"/>
  <c r="U19" i="143"/>
  <c r="Y64" i="143"/>
  <c r="W64" i="143"/>
  <c r="Z64" i="143"/>
  <c r="AA64" i="143"/>
  <c r="T64" i="143"/>
  <c r="U64" i="143"/>
  <c r="Z60" i="143"/>
  <c r="AA60" i="143"/>
  <c r="T60" i="143"/>
  <c r="U60" i="143"/>
  <c r="Y60" i="143"/>
  <c r="W60" i="143"/>
  <c r="Y14" i="145"/>
  <c r="W14" i="145"/>
  <c r="T14" i="145"/>
  <c r="U14" i="145"/>
  <c r="AC14" i="145"/>
  <c r="Z68" i="145"/>
  <c r="AA68" i="145"/>
  <c r="V68" i="145"/>
  <c r="Y68" i="145"/>
  <c r="W68" i="145"/>
  <c r="T68" i="145"/>
  <c r="U68" i="145"/>
  <c r="T73" i="145"/>
  <c r="Y73" i="145"/>
  <c r="U73" i="145"/>
  <c r="AC73" i="145"/>
  <c r="W73" i="145"/>
  <c r="W86" i="145"/>
  <c r="T86" i="145"/>
  <c r="U86" i="145"/>
  <c r="AC86" i="145"/>
  <c r="Y86" i="145"/>
  <c r="Y38" i="145"/>
  <c r="U38" i="145"/>
  <c r="AC38" i="145"/>
  <c r="T38" i="145"/>
  <c r="V38" i="145"/>
  <c r="W38" i="145"/>
  <c r="V41" i="145"/>
  <c r="Y41" i="145"/>
  <c r="U41" i="145"/>
  <c r="AC41" i="145"/>
  <c r="W41" i="145"/>
  <c r="T41" i="145"/>
  <c r="T22" i="144"/>
  <c r="W22" i="144"/>
  <c r="Y22" i="144"/>
  <c r="U22" i="144"/>
  <c r="AC22" i="144"/>
  <c r="W77" i="144"/>
  <c r="T77" i="144"/>
  <c r="Y77" i="144"/>
  <c r="U77" i="144"/>
  <c r="AC77" i="144"/>
  <c r="Z48" i="145"/>
  <c r="AA48" i="145"/>
  <c r="V48" i="145"/>
  <c r="W48" i="145"/>
  <c r="T48" i="145"/>
  <c r="U48" i="145"/>
  <c r="T23" i="144"/>
  <c r="U23" i="144"/>
  <c r="W23" i="144"/>
  <c r="Y23" i="144"/>
  <c r="W75" i="144"/>
  <c r="Y75" i="144"/>
  <c r="T75" i="144"/>
  <c r="U75" i="144"/>
  <c r="Y43" i="144"/>
  <c r="W43" i="144"/>
  <c r="V43" i="144"/>
  <c r="T43" i="144"/>
  <c r="U43" i="144"/>
  <c r="Z72" i="129"/>
  <c r="AA72" i="129"/>
  <c r="T72" i="129"/>
  <c r="U72" i="129"/>
  <c r="W72" i="129"/>
  <c r="Y72" i="129"/>
  <c r="T27" i="129"/>
  <c r="U27" i="129"/>
  <c r="W27" i="129"/>
  <c r="Y27" i="129"/>
  <c r="T82" i="129"/>
  <c r="Y82" i="129"/>
  <c r="U82" i="129"/>
  <c r="AC82" i="129"/>
  <c r="W82" i="129"/>
  <c r="Y45" i="129"/>
  <c r="U45" i="129"/>
  <c r="AC45" i="129"/>
  <c r="T45" i="129"/>
  <c r="V45" i="129"/>
  <c r="W45" i="129"/>
  <c r="Z60" i="136"/>
  <c r="AA60" i="136"/>
  <c r="T60" i="136"/>
  <c r="U60" i="136"/>
  <c r="W60" i="136"/>
  <c r="Y60" i="136"/>
  <c r="Z16" i="136"/>
  <c r="AA16" i="136"/>
  <c r="T16" i="136"/>
  <c r="U16" i="136"/>
  <c r="Y16" i="136"/>
  <c r="W16" i="136"/>
  <c r="U21" i="129"/>
  <c r="AC21" i="129"/>
  <c r="T21" i="129"/>
  <c r="W21" i="129"/>
  <c r="Y21" i="129"/>
  <c r="Y51" i="136"/>
  <c r="W51" i="136"/>
  <c r="T51" i="136"/>
  <c r="U51" i="136"/>
  <c r="T33" i="129"/>
  <c r="W33" i="129"/>
  <c r="Y33" i="129"/>
  <c r="U33" i="129"/>
  <c r="AC33" i="129"/>
  <c r="V33" i="129"/>
  <c r="T83" i="130"/>
  <c r="U83" i="130"/>
  <c r="Y83" i="130"/>
  <c r="W83" i="130"/>
  <c r="T81" i="130"/>
  <c r="Y81" i="130"/>
  <c r="U81" i="130"/>
  <c r="AC81" i="130"/>
  <c r="W81" i="130"/>
  <c r="W63" i="130"/>
  <c r="Y63" i="130"/>
  <c r="T63" i="130"/>
  <c r="U63" i="130"/>
  <c r="T44" i="130"/>
  <c r="U44" i="130"/>
  <c r="W44" i="130"/>
  <c r="Y44" i="130"/>
  <c r="V44" i="130"/>
  <c r="Z44" i="130"/>
  <c r="AA44" i="130"/>
  <c r="W19" i="130"/>
  <c r="Y19" i="130"/>
  <c r="T19" i="130"/>
  <c r="U19" i="130"/>
  <c r="T74" i="130"/>
  <c r="Y74" i="130"/>
  <c r="U74" i="130"/>
  <c r="AC74" i="130"/>
  <c r="W74" i="130"/>
  <c r="W32" i="130"/>
  <c r="Z32" i="130"/>
  <c r="AA32" i="130"/>
  <c r="V32" i="130"/>
  <c r="T32" i="130"/>
  <c r="U32" i="130"/>
  <c r="Y32" i="130"/>
  <c r="Z48" i="130"/>
  <c r="AA48" i="130"/>
  <c r="V48" i="130"/>
  <c r="W48" i="130"/>
  <c r="T48" i="130"/>
  <c r="U48" i="130"/>
  <c r="T67" i="130"/>
  <c r="W67" i="130"/>
  <c r="Y67" i="130"/>
  <c r="U67" i="130"/>
  <c r="V67" i="130"/>
  <c r="T25" i="130"/>
  <c r="Y25" i="130"/>
  <c r="U25" i="130"/>
  <c r="AC25" i="130"/>
  <c r="W25" i="130"/>
  <c r="T73" i="130"/>
  <c r="Y73" i="130"/>
  <c r="U73" i="130"/>
  <c r="AC73" i="130"/>
  <c r="W73" i="130"/>
  <c r="T71" i="130"/>
  <c r="U71" i="130"/>
  <c r="W71" i="130"/>
  <c r="Y71" i="130"/>
  <c r="V57" i="130"/>
  <c r="Y57" i="130"/>
  <c r="U57" i="130"/>
  <c r="AC57" i="130"/>
  <c r="W57" i="130"/>
  <c r="T57" i="130"/>
  <c r="W50" i="130"/>
  <c r="U50" i="130"/>
  <c r="AC50" i="130"/>
  <c r="Y50" i="130"/>
  <c r="T50" i="130"/>
  <c r="W34" i="130"/>
  <c r="U34" i="130"/>
  <c r="AC34" i="130"/>
  <c r="Y34" i="130"/>
  <c r="T34" i="130"/>
  <c r="W36" i="130"/>
  <c r="Y36" i="130"/>
  <c r="T36" i="130"/>
  <c r="U36" i="130"/>
  <c r="Z36" i="130"/>
  <c r="AA36" i="130"/>
  <c r="T27" i="130"/>
  <c r="U27" i="130"/>
  <c r="W27" i="130"/>
  <c r="Y27" i="130"/>
  <c r="Z60" i="130"/>
  <c r="AA60" i="130"/>
  <c r="T60" i="130"/>
  <c r="U60" i="130"/>
  <c r="Y60" i="130"/>
  <c r="W60" i="130"/>
  <c r="V41" i="130"/>
  <c r="Y41" i="130"/>
  <c r="U41" i="130"/>
  <c r="AC41" i="130"/>
  <c r="W41" i="130"/>
  <c r="T41" i="130"/>
  <c r="Y40" i="130"/>
  <c r="T40" i="130"/>
  <c r="U40" i="130"/>
  <c r="Z40" i="130"/>
  <c r="AA40" i="130"/>
  <c r="V40" i="130"/>
  <c r="W40" i="130"/>
  <c r="Y88" i="131"/>
  <c r="W88" i="131"/>
  <c r="Z88" i="131"/>
  <c r="T88" i="131"/>
  <c r="U88" i="131"/>
  <c r="W89" i="131"/>
  <c r="U89" i="131"/>
  <c r="AC89" i="131"/>
  <c r="T89" i="131"/>
  <c r="Y89" i="131"/>
  <c r="Y85" i="131"/>
  <c r="W85" i="131"/>
  <c r="U85" i="131"/>
  <c r="AC85" i="131"/>
  <c r="T85" i="131"/>
  <c r="Y42" i="131"/>
  <c r="U42" i="131"/>
  <c r="AC42" i="131"/>
  <c r="T42" i="131"/>
  <c r="V42" i="131"/>
  <c r="W42" i="131"/>
  <c r="V45" i="131"/>
  <c r="Y45" i="131"/>
  <c r="U45" i="131"/>
  <c r="AC45" i="131"/>
  <c r="W45" i="131"/>
  <c r="T45" i="131"/>
  <c r="Y50" i="131"/>
  <c r="W50" i="131"/>
  <c r="T50" i="131"/>
  <c r="U50" i="131"/>
  <c r="W53" i="131"/>
  <c r="U53" i="131"/>
  <c r="AC53" i="131"/>
  <c r="Y53" i="131"/>
  <c r="T53" i="131"/>
  <c r="Z16" i="131"/>
  <c r="AA16" i="131"/>
  <c r="T16" i="131"/>
  <c r="U16" i="131"/>
  <c r="Y16" i="131"/>
  <c r="W16" i="131"/>
  <c r="Y17" i="131"/>
  <c r="W17" i="131"/>
  <c r="T17" i="131"/>
  <c r="U17" i="131"/>
  <c r="AC17" i="131"/>
  <c r="U58" i="131"/>
  <c r="AC58" i="131"/>
  <c r="T58" i="131"/>
  <c r="W58" i="131"/>
  <c r="Y58" i="131"/>
  <c r="T61" i="131"/>
  <c r="Y61" i="131"/>
  <c r="U61" i="131"/>
  <c r="AC61" i="131"/>
  <c r="W61" i="131"/>
  <c r="W68" i="131"/>
  <c r="Z68" i="131"/>
  <c r="AA68" i="131"/>
  <c r="V68" i="131"/>
  <c r="T68" i="131"/>
  <c r="U68" i="131"/>
  <c r="Y68" i="131"/>
  <c r="T69" i="131"/>
  <c r="W69" i="131"/>
  <c r="Y69" i="131"/>
  <c r="U69" i="131"/>
  <c r="AC69" i="131"/>
  <c r="V69" i="131"/>
  <c r="Y34" i="131"/>
  <c r="W34" i="131"/>
  <c r="T34" i="131"/>
  <c r="U34" i="131"/>
  <c r="W37" i="131"/>
  <c r="U37" i="131"/>
  <c r="AC37" i="131"/>
  <c r="Y37" i="131"/>
  <c r="T37" i="131"/>
  <c r="T94" i="131"/>
  <c r="U94" i="131"/>
  <c r="W94" i="131"/>
  <c r="Y94" i="131"/>
  <c r="U97" i="131"/>
  <c r="AC97" i="131"/>
  <c r="T97" i="131"/>
  <c r="W97" i="131"/>
  <c r="Y97" i="131"/>
  <c r="T55" i="131"/>
  <c r="U55" i="131"/>
  <c r="V55" i="131"/>
  <c r="W55" i="131"/>
  <c r="U25" i="131"/>
  <c r="AC25" i="131"/>
  <c r="T25" i="131"/>
  <c r="W25" i="131"/>
  <c r="Y25" i="131"/>
  <c r="W23" i="131"/>
  <c r="Y23" i="131"/>
  <c r="T23" i="131"/>
  <c r="U23" i="131"/>
  <c r="T77" i="131"/>
  <c r="Y77" i="131"/>
  <c r="U77" i="131"/>
  <c r="AC77" i="131"/>
  <c r="W77" i="131"/>
  <c r="T62" i="131"/>
  <c r="Y62" i="131"/>
  <c r="U62" i="131"/>
  <c r="W62" i="131"/>
  <c r="T63" i="131"/>
  <c r="U63" i="131"/>
  <c r="Y63" i="131"/>
  <c r="W63" i="131"/>
  <c r="T46" i="131"/>
  <c r="W46" i="131"/>
  <c r="Y46" i="131"/>
  <c r="U46" i="131"/>
  <c r="V46" i="131"/>
  <c r="V47" i="131"/>
  <c r="W47" i="131"/>
  <c r="U47" i="131"/>
  <c r="T30" i="131"/>
  <c r="W30" i="131"/>
  <c r="Y30" i="131"/>
  <c r="U30" i="131"/>
  <c r="V30" i="131"/>
  <c r="V31" i="131"/>
  <c r="Y31" i="131"/>
  <c r="W31" i="131"/>
  <c r="T31" i="131"/>
  <c r="U31" i="131"/>
  <c r="T78" i="131"/>
  <c r="U78" i="131"/>
  <c r="T27" i="131"/>
  <c r="U27" i="131"/>
  <c r="W27" i="131"/>
  <c r="Y27" i="131"/>
  <c r="W70" i="131"/>
  <c r="U70" i="131"/>
  <c r="AC70" i="131"/>
  <c r="Y70" i="131"/>
  <c r="T70" i="131"/>
  <c r="V38" i="131"/>
  <c r="Y38" i="131"/>
  <c r="U38" i="131"/>
  <c r="W38" i="131"/>
  <c r="T38" i="131"/>
  <c r="Y51" i="132"/>
  <c r="W51" i="132"/>
  <c r="T51" i="132"/>
  <c r="U51" i="132"/>
  <c r="T59" i="132"/>
  <c r="U59" i="132"/>
  <c r="W59" i="132"/>
  <c r="Y59" i="132"/>
  <c r="T39" i="132"/>
  <c r="U39" i="132"/>
  <c r="W39" i="132"/>
  <c r="Y39" i="132"/>
  <c r="V39" i="132"/>
  <c r="Y18" i="132"/>
  <c r="W18" i="132"/>
  <c r="T18" i="132"/>
  <c r="U18" i="132"/>
  <c r="AC18" i="132"/>
  <c r="W21" i="132"/>
  <c r="U21" i="132"/>
  <c r="AC21" i="132"/>
  <c r="Y21" i="132"/>
  <c r="T21" i="132"/>
  <c r="T85" i="132"/>
  <c r="Y85" i="132"/>
  <c r="U85" i="132"/>
  <c r="AC85" i="132"/>
  <c r="W85" i="132"/>
  <c r="Z88" i="132"/>
  <c r="T88" i="132"/>
  <c r="Y88" i="132"/>
  <c r="U88" i="132"/>
  <c r="W88" i="132"/>
  <c r="Y89" i="132"/>
  <c r="W89" i="132"/>
  <c r="T89" i="132"/>
  <c r="U89" i="132"/>
  <c r="AC89" i="132"/>
  <c r="T46" i="132"/>
  <c r="W46" i="132"/>
  <c r="Y46" i="132"/>
  <c r="U46" i="132"/>
  <c r="AC46" i="132"/>
  <c r="V46" i="132"/>
  <c r="W72" i="132"/>
  <c r="Y72" i="132"/>
  <c r="Z72" i="132"/>
  <c r="T72" i="132"/>
  <c r="U72" i="132"/>
  <c r="W22" i="132"/>
  <c r="U22" i="132"/>
  <c r="AC22" i="132"/>
  <c r="Y22" i="132"/>
  <c r="T22" i="132"/>
  <c r="U25" i="132"/>
  <c r="AC25" i="132"/>
  <c r="T25" i="132"/>
  <c r="W25" i="132"/>
  <c r="Y25" i="132"/>
  <c r="Z56" i="132"/>
  <c r="AA56" i="132"/>
  <c r="V56" i="132"/>
  <c r="W56" i="132"/>
  <c r="T56" i="132"/>
  <c r="U56" i="132"/>
  <c r="T69" i="132"/>
  <c r="W69" i="132"/>
  <c r="Y69" i="132"/>
  <c r="U69" i="132"/>
  <c r="AC69" i="132"/>
  <c r="V69" i="132"/>
  <c r="Y36" i="132"/>
  <c r="W36" i="132"/>
  <c r="Z36" i="132"/>
  <c r="AA36" i="132"/>
  <c r="T36" i="132"/>
  <c r="U36" i="132"/>
  <c r="Z76" i="132"/>
  <c r="AA76" i="132"/>
  <c r="T76" i="132"/>
  <c r="U76" i="132"/>
  <c r="W76" i="132"/>
  <c r="Y76" i="132"/>
  <c r="T77" i="132"/>
  <c r="Y77" i="132"/>
  <c r="U77" i="132"/>
  <c r="AC77" i="132"/>
  <c r="W77" i="132"/>
  <c r="W80" i="132"/>
  <c r="Y80" i="132"/>
  <c r="Z80" i="132"/>
  <c r="AA80" i="132"/>
  <c r="T80" i="132"/>
  <c r="U80" i="132"/>
  <c r="T62" i="132"/>
  <c r="Y62" i="132"/>
  <c r="U62" i="132"/>
  <c r="W62" i="132"/>
  <c r="U26" i="132"/>
  <c r="T26" i="132"/>
  <c r="W26" i="132"/>
  <c r="Y26" i="132"/>
  <c r="T30" i="132"/>
  <c r="W30" i="132"/>
  <c r="Y30" i="132"/>
  <c r="U30" i="132"/>
  <c r="AC30" i="132"/>
  <c r="V30" i="132"/>
  <c r="Y33" i="132"/>
  <c r="U33" i="132"/>
  <c r="AC33" i="132"/>
  <c r="T33" i="132"/>
  <c r="V33" i="132"/>
  <c r="W33" i="132"/>
  <c r="T86" i="137"/>
  <c r="Y86" i="137"/>
  <c r="U86" i="137"/>
  <c r="AC86" i="137"/>
  <c r="W86" i="137"/>
  <c r="Y52" i="137"/>
  <c r="W52" i="137"/>
  <c r="Z52" i="137"/>
  <c r="AA52" i="137"/>
  <c r="T52" i="137"/>
  <c r="U52" i="137"/>
  <c r="U26" i="137"/>
  <c r="AC26" i="137"/>
  <c r="T26" i="137"/>
  <c r="W26" i="137"/>
  <c r="Y26" i="137"/>
  <c r="Z60" i="137"/>
  <c r="AA60" i="137"/>
  <c r="T60" i="137"/>
  <c r="U60" i="137"/>
  <c r="W60" i="137"/>
  <c r="Y60" i="137"/>
  <c r="W21" i="137"/>
  <c r="U21" i="137"/>
  <c r="AC21" i="137"/>
  <c r="Y21" i="137"/>
  <c r="T21" i="137"/>
  <c r="T55" i="137"/>
  <c r="U55" i="137"/>
  <c r="V55" i="137"/>
  <c r="W55" i="137"/>
  <c r="Y65" i="137"/>
  <c r="W65" i="137"/>
  <c r="T65" i="137"/>
  <c r="U65" i="137"/>
  <c r="AC65" i="137"/>
  <c r="T48" i="137"/>
  <c r="U48" i="137"/>
  <c r="V48" i="137"/>
  <c r="W48" i="137"/>
  <c r="Z48" i="137"/>
  <c r="AA48" i="137"/>
  <c r="Y33" i="137"/>
  <c r="U33" i="137"/>
  <c r="AC33" i="137"/>
  <c r="T33" i="137"/>
  <c r="V33" i="137"/>
  <c r="W33" i="137"/>
  <c r="W80" i="137"/>
  <c r="Y80" i="137"/>
  <c r="Z80" i="137"/>
  <c r="AA80" i="137"/>
  <c r="T80" i="137"/>
  <c r="U80" i="137"/>
  <c r="T75" i="137"/>
  <c r="U75" i="137"/>
  <c r="W75" i="137"/>
  <c r="Y75" i="137"/>
  <c r="W96" i="137"/>
  <c r="Y96" i="137"/>
  <c r="T96" i="137"/>
  <c r="U96" i="137"/>
  <c r="Y67" i="137"/>
  <c r="U67" i="137"/>
  <c r="T67" i="137"/>
  <c r="V67" i="137"/>
  <c r="W67" i="137"/>
  <c r="Y35" i="137"/>
  <c r="W35" i="137"/>
  <c r="T35" i="137"/>
  <c r="U35" i="137"/>
  <c r="W22" i="137"/>
  <c r="U22" i="137"/>
  <c r="AC22" i="137"/>
  <c r="Y22" i="137"/>
  <c r="T22" i="137"/>
  <c r="W71" i="137"/>
  <c r="Y71" i="137"/>
  <c r="T71" i="137"/>
  <c r="U71" i="137"/>
  <c r="V38" i="137"/>
  <c r="Y38" i="137"/>
  <c r="U38" i="137"/>
  <c r="AC38" i="137"/>
  <c r="W38" i="137"/>
  <c r="T38" i="137"/>
  <c r="Z84" i="138"/>
  <c r="T84" i="138"/>
  <c r="Y84" i="138"/>
  <c r="U84" i="138"/>
  <c r="W84" i="138"/>
  <c r="Y38" i="138"/>
  <c r="U38" i="138"/>
  <c r="T38" i="138"/>
  <c r="V38" i="138"/>
  <c r="W38" i="138"/>
  <c r="W39" i="138"/>
  <c r="V39" i="138"/>
  <c r="T39" i="138"/>
  <c r="U39" i="138"/>
  <c r="Y39" i="138"/>
  <c r="W17" i="138"/>
  <c r="U17" i="138"/>
  <c r="AC17" i="138"/>
  <c r="Y17" i="138"/>
  <c r="T17" i="138"/>
  <c r="Y14" i="138"/>
  <c r="W14" i="138"/>
  <c r="T14" i="138"/>
  <c r="U14" i="138"/>
  <c r="AC14" i="138"/>
  <c r="T78" i="138"/>
  <c r="U78" i="138"/>
  <c r="Y63" i="138"/>
  <c r="W63" i="138"/>
  <c r="T63" i="138"/>
  <c r="U63" i="138"/>
  <c r="Y31" i="138"/>
  <c r="T31" i="138"/>
  <c r="U31" i="138"/>
  <c r="V31" i="138"/>
  <c r="W31" i="138"/>
  <c r="W34" i="138"/>
  <c r="U34" i="138"/>
  <c r="Y34" i="138"/>
  <c r="T34" i="138"/>
  <c r="W50" i="138"/>
  <c r="U50" i="138"/>
  <c r="Y50" i="138"/>
  <c r="T50" i="138"/>
  <c r="U97" i="138"/>
  <c r="AC97" i="138"/>
  <c r="T97" i="138"/>
  <c r="W97" i="138"/>
  <c r="Y97" i="138"/>
  <c r="T95" i="138"/>
  <c r="U95" i="138"/>
  <c r="W95" i="138"/>
  <c r="Y95" i="138"/>
  <c r="T75" i="138"/>
  <c r="U75" i="138"/>
  <c r="W75" i="138"/>
  <c r="Y75" i="138"/>
  <c r="T44" i="138"/>
  <c r="U44" i="138"/>
  <c r="W44" i="138"/>
  <c r="Y44" i="138"/>
  <c r="V44" i="138"/>
  <c r="Z44" i="138"/>
  <c r="AA44" i="138"/>
  <c r="W19" i="138"/>
  <c r="Y19" i="138"/>
  <c r="T19" i="138"/>
  <c r="U19" i="138"/>
  <c r="T71" i="138"/>
  <c r="U71" i="138"/>
  <c r="W71" i="138"/>
  <c r="Y71" i="138"/>
  <c r="U47" i="138"/>
  <c r="V47" i="138"/>
  <c r="W47" i="138"/>
  <c r="Y54" i="138"/>
  <c r="U54" i="138"/>
  <c r="AC54" i="138"/>
  <c r="T54" i="138"/>
  <c r="V54" i="138"/>
  <c r="W54" i="138"/>
  <c r="V55" i="138"/>
  <c r="W55" i="138"/>
  <c r="T55" i="138"/>
  <c r="U55" i="138"/>
  <c r="Y86" i="138"/>
  <c r="W86" i="138"/>
  <c r="T86" i="138"/>
  <c r="U86" i="138"/>
  <c r="AC86" i="138"/>
  <c r="T23" i="138"/>
  <c r="U23" i="138"/>
  <c r="W23" i="138"/>
  <c r="Y23" i="138"/>
  <c r="U22" i="138"/>
  <c r="AC22" i="138"/>
  <c r="T22" i="138"/>
  <c r="W22" i="138"/>
  <c r="Y22" i="138"/>
  <c r="T67" i="138"/>
  <c r="W67" i="138"/>
  <c r="Y67" i="138"/>
  <c r="U67" i="138"/>
  <c r="V67" i="138"/>
  <c r="Z76" i="139"/>
  <c r="AA76" i="139"/>
  <c r="T76" i="139"/>
  <c r="U76" i="139"/>
  <c r="W76" i="139"/>
  <c r="Y76" i="139"/>
  <c r="T59" i="139"/>
  <c r="U59" i="139"/>
  <c r="Y59" i="139"/>
  <c r="W59" i="139"/>
  <c r="T58" i="139"/>
  <c r="Y58" i="139"/>
  <c r="U58" i="139"/>
  <c r="AC58" i="139"/>
  <c r="W58" i="139"/>
  <c r="T42" i="139"/>
  <c r="W42" i="139"/>
  <c r="Y42" i="139"/>
  <c r="U42" i="139"/>
  <c r="AC42" i="139"/>
  <c r="V42" i="139"/>
  <c r="Z28" i="139"/>
  <c r="AA28" i="139"/>
  <c r="T28" i="139"/>
  <c r="U28" i="139"/>
  <c r="W28" i="139"/>
  <c r="Y28" i="139"/>
  <c r="T79" i="139"/>
  <c r="U79" i="139"/>
  <c r="W79" i="139"/>
  <c r="Y79" i="139"/>
  <c r="W17" i="139"/>
  <c r="U17" i="139"/>
  <c r="AC17" i="139"/>
  <c r="Y17" i="139"/>
  <c r="T17" i="139"/>
  <c r="Z84" i="139"/>
  <c r="T84" i="139"/>
  <c r="Y84" i="139"/>
  <c r="U84" i="139"/>
  <c r="W84" i="139"/>
  <c r="W65" i="139"/>
  <c r="U65" i="139"/>
  <c r="AC65" i="139"/>
  <c r="Y65" i="139"/>
  <c r="T65" i="139"/>
  <c r="W64" i="139"/>
  <c r="Y64" i="139"/>
  <c r="Z64" i="139"/>
  <c r="AA64" i="139"/>
  <c r="T64" i="139"/>
  <c r="U64" i="139"/>
  <c r="T49" i="139"/>
  <c r="W49" i="139"/>
  <c r="Y49" i="139"/>
  <c r="U49" i="139"/>
  <c r="AC49" i="139"/>
  <c r="V49" i="139"/>
  <c r="Z48" i="139"/>
  <c r="AA48" i="139"/>
  <c r="V48" i="139"/>
  <c r="W48" i="139"/>
  <c r="T48" i="139"/>
  <c r="U48" i="139"/>
  <c r="T33" i="139"/>
  <c r="W33" i="139"/>
  <c r="Y33" i="139"/>
  <c r="U33" i="139"/>
  <c r="AC33" i="139"/>
  <c r="V33" i="139"/>
  <c r="W32" i="139"/>
  <c r="Z32" i="139"/>
  <c r="AA32" i="139"/>
  <c r="V32" i="139"/>
  <c r="T32" i="139"/>
  <c r="U32" i="139"/>
  <c r="Y32" i="139"/>
  <c r="Y87" i="139"/>
  <c r="W87" i="139"/>
  <c r="T87" i="139"/>
  <c r="U87" i="139"/>
  <c r="T56" i="139"/>
  <c r="U56" i="139"/>
  <c r="Z56" i="139"/>
  <c r="AA56" i="139"/>
  <c r="V56" i="139"/>
  <c r="W56" i="139"/>
  <c r="W69" i="139"/>
  <c r="V69" i="139"/>
  <c r="T69" i="139"/>
  <c r="Y69" i="139"/>
  <c r="U69" i="139"/>
  <c r="AC69" i="139"/>
  <c r="U37" i="139"/>
  <c r="AC37" i="139"/>
  <c r="T37" i="139"/>
  <c r="W37" i="139"/>
  <c r="Y37" i="139"/>
  <c r="Z24" i="139"/>
  <c r="AA24" i="139"/>
  <c r="T24" i="139"/>
  <c r="U24" i="139"/>
  <c r="W24" i="139"/>
  <c r="Y24" i="139"/>
  <c r="Z72" i="139"/>
  <c r="AA72" i="139"/>
  <c r="T72" i="139"/>
  <c r="U72" i="139"/>
  <c r="W72" i="139"/>
  <c r="Y72" i="139"/>
  <c r="W39" i="139"/>
  <c r="V39" i="139"/>
  <c r="T39" i="139"/>
  <c r="U39" i="139"/>
  <c r="Y39" i="139"/>
  <c r="W52" i="143"/>
  <c r="Y52" i="143"/>
  <c r="T52" i="143"/>
  <c r="U52" i="143"/>
  <c r="Z52" i="143"/>
  <c r="AA52" i="143"/>
  <c r="T27" i="143"/>
  <c r="U27" i="143"/>
  <c r="W27" i="143"/>
  <c r="Y27" i="143"/>
  <c r="U22" i="143"/>
  <c r="AC22" i="143"/>
  <c r="T22" i="143"/>
  <c r="W22" i="143"/>
  <c r="Y22" i="143"/>
  <c r="T25" i="143"/>
  <c r="Y25" i="143"/>
  <c r="U25" i="143"/>
  <c r="AC25" i="143"/>
  <c r="W25" i="143"/>
  <c r="T44" i="143"/>
  <c r="U44" i="143"/>
  <c r="W44" i="143"/>
  <c r="Y44" i="143"/>
  <c r="Z44" i="143"/>
  <c r="AA44" i="143"/>
  <c r="V44" i="143"/>
  <c r="U70" i="143"/>
  <c r="AC70" i="143"/>
  <c r="T70" i="143"/>
  <c r="W70" i="143"/>
  <c r="Y70" i="143"/>
  <c r="Y54" i="143"/>
  <c r="U54" i="143"/>
  <c r="AC54" i="143"/>
  <c r="T54" i="143"/>
  <c r="V54" i="143"/>
  <c r="W54" i="143"/>
  <c r="Y40" i="143"/>
  <c r="T40" i="143"/>
  <c r="U40" i="143"/>
  <c r="Z40" i="143"/>
  <c r="AA40" i="143"/>
  <c r="V40" i="143"/>
  <c r="W40" i="143"/>
  <c r="U17" i="143"/>
  <c r="AC17" i="143"/>
  <c r="Y17" i="143"/>
  <c r="W17" i="143"/>
  <c r="T17" i="143"/>
  <c r="W15" i="143"/>
  <c r="T15" i="143"/>
  <c r="U15" i="143"/>
  <c r="Y15" i="143"/>
  <c r="T82" i="143"/>
  <c r="Y82" i="143"/>
  <c r="U82" i="143"/>
  <c r="AC82" i="143"/>
  <c r="W82" i="143"/>
  <c r="W35" i="143"/>
  <c r="Y35" i="143"/>
  <c r="T35" i="143"/>
  <c r="U35" i="143"/>
  <c r="T21" i="143"/>
  <c r="W21" i="143"/>
  <c r="U21" i="143"/>
  <c r="AC21" i="143"/>
  <c r="Y21" i="143"/>
  <c r="W46" i="143"/>
  <c r="V46" i="143"/>
  <c r="T46" i="143"/>
  <c r="U46" i="143"/>
  <c r="AC46" i="143"/>
  <c r="Y46" i="143"/>
  <c r="Z76" i="143"/>
  <c r="AA76" i="143"/>
  <c r="T76" i="143"/>
  <c r="U76" i="143"/>
  <c r="W76" i="143"/>
  <c r="Y76" i="143"/>
  <c r="T74" i="143"/>
  <c r="Y74" i="143"/>
  <c r="U74" i="143"/>
  <c r="W74" i="143"/>
  <c r="T33" i="143"/>
  <c r="W33" i="143"/>
  <c r="Y33" i="143"/>
  <c r="U33" i="143"/>
  <c r="AC33" i="143"/>
  <c r="V33" i="143"/>
  <c r="Z24" i="145"/>
  <c r="AA24" i="145"/>
  <c r="T24" i="145"/>
  <c r="U24" i="145"/>
  <c r="W24" i="145"/>
  <c r="Y24" i="145"/>
  <c r="Y16" i="145"/>
  <c r="W16" i="145"/>
  <c r="Z16" i="145"/>
  <c r="AA16" i="145"/>
  <c r="T16" i="145"/>
  <c r="U16" i="145"/>
  <c r="Y77" i="145"/>
  <c r="W77" i="145"/>
  <c r="T77" i="145"/>
  <c r="U77" i="145"/>
  <c r="AC77" i="145"/>
  <c r="U70" i="145"/>
  <c r="AC70" i="145"/>
  <c r="T70" i="145"/>
  <c r="W70" i="145"/>
  <c r="Y70" i="145"/>
  <c r="W17" i="145"/>
  <c r="U17" i="145"/>
  <c r="AC17" i="145"/>
  <c r="Y17" i="145"/>
  <c r="T17" i="145"/>
  <c r="T71" i="145"/>
  <c r="U71" i="145"/>
  <c r="W71" i="145"/>
  <c r="Y71" i="145"/>
  <c r="Y29" i="145"/>
  <c r="W29" i="145"/>
  <c r="T29" i="145"/>
  <c r="U29" i="145"/>
  <c r="AC29" i="145"/>
  <c r="T96" i="145"/>
  <c r="U96" i="145"/>
  <c r="W96" i="145"/>
  <c r="Y96" i="145"/>
  <c r="Z72" i="145"/>
  <c r="AA72" i="145"/>
  <c r="T72" i="145"/>
  <c r="U72" i="145"/>
  <c r="W72" i="145"/>
  <c r="Y72" i="145"/>
  <c r="Y82" i="145"/>
  <c r="U82" i="145"/>
  <c r="AC82" i="145"/>
  <c r="T82" i="145"/>
  <c r="W82" i="145"/>
  <c r="Y66" i="144"/>
  <c r="U66" i="144"/>
  <c r="AC66" i="144"/>
  <c r="W66" i="144"/>
  <c r="V66" i="144"/>
  <c r="T66" i="144"/>
  <c r="V69" i="144"/>
  <c r="T69" i="144"/>
  <c r="Y69" i="144"/>
  <c r="U69" i="144"/>
  <c r="AC69" i="144"/>
  <c r="W69" i="144"/>
  <c r="T21" i="144"/>
  <c r="W21" i="144"/>
  <c r="U21" i="144"/>
  <c r="AC21" i="144"/>
  <c r="Y21" i="144"/>
  <c r="V43" i="145"/>
  <c r="Y43" i="145"/>
  <c r="W43" i="145"/>
  <c r="T43" i="145"/>
  <c r="U43" i="145"/>
  <c r="U18" i="144"/>
  <c r="AC18" i="144"/>
  <c r="Y18" i="144"/>
  <c r="T18" i="144"/>
  <c r="W18" i="144"/>
  <c r="T78" i="144"/>
  <c r="U78" i="144"/>
  <c r="W39" i="145"/>
  <c r="V39" i="145"/>
  <c r="T39" i="145"/>
  <c r="U39" i="145"/>
  <c r="Y39" i="145"/>
  <c r="Z72" i="144"/>
  <c r="AA72" i="144"/>
  <c r="T72" i="144"/>
  <c r="U72" i="144"/>
  <c r="W72" i="144"/>
  <c r="Y72" i="144"/>
  <c r="W19" i="144"/>
  <c r="Y19" i="144"/>
  <c r="T19" i="144"/>
  <c r="U19" i="144"/>
  <c r="T94" i="145"/>
  <c r="U94" i="145"/>
  <c r="AC94" i="145"/>
  <c r="W94" i="145"/>
  <c r="Y94" i="145"/>
  <c r="Y84" i="145"/>
  <c r="T84" i="145"/>
  <c r="U84" i="145"/>
  <c r="W84" i="145"/>
  <c r="Z84" i="145"/>
  <c r="AA84" i="145"/>
  <c r="W50" i="145"/>
  <c r="U50" i="145"/>
  <c r="Y50" i="145"/>
  <c r="T50" i="145"/>
  <c r="W88" i="144"/>
  <c r="Z88" i="144"/>
  <c r="T88" i="144"/>
  <c r="U88" i="144"/>
  <c r="AC88" i="144"/>
  <c r="Y88" i="144"/>
  <c r="W65" i="145"/>
  <c r="U65" i="145"/>
  <c r="AC65" i="145"/>
  <c r="Y65" i="145"/>
  <c r="T65" i="145"/>
  <c r="Y63" i="145"/>
  <c r="W63" i="145"/>
  <c r="T63" i="145"/>
  <c r="U63" i="145"/>
  <c r="W51" i="145"/>
  <c r="Y51" i="145"/>
  <c r="T51" i="145"/>
  <c r="U51" i="145"/>
  <c r="W87" i="144"/>
  <c r="T87" i="144"/>
  <c r="Y87" i="144"/>
  <c r="U87" i="144"/>
  <c r="AC87" i="144"/>
  <c r="Y31" i="145"/>
  <c r="T31" i="145"/>
  <c r="U31" i="145"/>
  <c r="V31" i="145"/>
  <c r="W31" i="145"/>
  <c r="W33" i="144"/>
  <c r="Y33" i="144"/>
  <c r="U33" i="144"/>
  <c r="AC33" i="144"/>
  <c r="T33" i="144"/>
  <c r="V33" i="144"/>
  <c r="W15" i="144"/>
  <c r="T15" i="144"/>
  <c r="U15" i="144"/>
  <c r="Y15" i="144"/>
  <c r="T53" i="144"/>
  <c r="W53" i="144"/>
  <c r="U53" i="144"/>
  <c r="AC53" i="144"/>
  <c r="Y53" i="144"/>
  <c r="W14" i="144"/>
  <c r="T14" i="144"/>
  <c r="U14" i="144"/>
  <c r="AC14" i="144"/>
  <c r="Y14" i="144"/>
  <c r="V39" i="144"/>
  <c r="T39" i="144"/>
  <c r="U39" i="144"/>
  <c r="W39" i="144"/>
  <c r="Y39" i="144"/>
  <c r="Y51" i="144"/>
  <c r="W51" i="144"/>
  <c r="T51" i="144"/>
  <c r="U51" i="144"/>
  <c r="T96" i="144"/>
  <c r="U96" i="144"/>
  <c r="W96" i="144"/>
  <c r="Y96" i="144"/>
  <c r="U65" i="144"/>
  <c r="AC65" i="144"/>
  <c r="Y65" i="144"/>
  <c r="T65" i="144"/>
  <c r="W65" i="144"/>
  <c r="Y57" i="144"/>
  <c r="U57" i="144"/>
  <c r="AC57" i="144"/>
  <c r="W57" i="144"/>
  <c r="V57" i="144"/>
  <c r="T57" i="144"/>
  <c r="W16" i="144"/>
  <c r="Z16" i="144"/>
  <c r="AA16" i="144"/>
  <c r="T16" i="144"/>
  <c r="U16" i="144"/>
  <c r="Y16" i="144"/>
  <c r="W46" i="129"/>
  <c r="V46" i="129"/>
  <c r="T46" i="129"/>
  <c r="U46" i="129"/>
  <c r="AC46" i="129"/>
  <c r="Y46" i="129"/>
  <c r="T49" i="129"/>
  <c r="W49" i="129"/>
  <c r="Y49" i="129"/>
  <c r="U49" i="129"/>
  <c r="AC49" i="129"/>
  <c r="V49" i="129"/>
  <c r="T71" i="129"/>
  <c r="U71" i="129"/>
  <c r="W71" i="129"/>
  <c r="Y71" i="129"/>
  <c r="T83" i="129"/>
  <c r="Y83" i="129"/>
  <c r="U83" i="129"/>
  <c r="AC83" i="129"/>
  <c r="W83" i="129"/>
  <c r="Y85" i="129"/>
  <c r="W85" i="129"/>
  <c r="T85" i="129"/>
  <c r="U85" i="129"/>
  <c r="AC85" i="129"/>
  <c r="Y61" i="129"/>
  <c r="W61" i="129"/>
  <c r="T61" i="129"/>
  <c r="U61" i="129"/>
  <c r="AC61" i="129"/>
  <c r="T25" i="129"/>
  <c r="Y25" i="129"/>
  <c r="U25" i="129"/>
  <c r="AC25" i="129"/>
  <c r="W25" i="129"/>
  <c r="T67" i="129"/>
  <c r="W67" i="129"/>
  <c r="Y67" i="129"/>
  <c r="U67" i="129"/>
  <c r="V67" i="129"/>
  <c r="W57" i="136"/>
  <c r="V57" i="136"/>
  <c r="T57" i="136"/>
  <c r="Y57" i="136"/>
  <c r="U57" i="136"/>
  <c r="AC57" i="136"/>
  <c r="V43" i="129"/>
  <c r="Y43" i="129"/>
  <c r="W43" i="129"/>
  <c r="T43" i="129"/>
  <c r="U43" i="129"/>
  <c r="U81" i="136"/>
  <c r="AC81" i="136"/>
  <c r="T81" i="136"/>
  <c r="W81" i="136"/>
  <c r="Y81" i="136"/>
  <c r="U82" i="136"/>
  <c r="AC82" i="136"/>
  <c r="T82" i="136"/>
  <c r="W82" i="136"/>
  <c r="Y82" i="136"/>
  <c r="Z84" i="136"/>
  <c r="AA84" i="136"/>
  <c r="T84" i="136"/>
  <c r="U84" i="136"/>
  <c r="W84" i="136"/>
  <c r="Y84" i="136"/>
  <c r="T46" i="136"/>
  <c r="W46" i="136"/>
  <c r="Y46" i="136"/>
  <c r="U46" i="136"/>
  <c r="AC46" i="136"/>
  <c r="V46" i="136"/>
  <c r="Y52" i="136"/>
  <c r="W52" i="136"/>
  <c r="Z52" i="136"/>
  <c r="AA52" i="136"/>
  <c r="T52" i="136"/>
  <c r="U52" i="136"/>
  <c r="Z76" i="129"/>
  <c r="AA76" i="129"/>
  <c r="T76" i="129"/>
  <c r="U76" i="129"/>
  <c r="W76" i="129"/>
  <c r="Y76" i="129"/>
  <c r="W39" i="129"/>
  <c r="V39" i="129"/>
  <c r="T39" i="129"/>
  <c r="U39" i="129"/>
  <c r="Y39" i="129"/>
  <c r="W20" i="129"/>
  <c r="Y20" i="129"/>
  <c r="Z20" i="129"/>
  <c r="AA20" i="129"/>
  <c r="T20" i="129"/>
  <c r="U20" i="129"/>
  <c r="U74" i="136"/>
  <c r="AC74" i="136"/>
  <c r="T74" i="136"/>
  <c r="W74" i="136"/>
  <c r="Y74" i="136"/>
  <c r="W19" i="129"/>
  <c r="Y19" i="129"/>
  <c r="T19" i="129"/>
  <c r="U19" i="129"/>
  <c r="Y14" i="129"/>
  <c r="W14" i="129"/>
  <c r="U14" i="129"/>
  <c r="AC14" i="129"/>
  <c r="T14" i="129"/>
  <c r="W66" i="136"/>
  <c r="V66" i="136"/>
  <c r="T66" i="136"/>
  <c r="U66" i="136"/>
  <c r="AC66" i="136"/>
  <c r="Y66" i="136"/>
  <c r="Y42" i="136"/>
  <c r="U42" i="136"/>
  <c r="AC42" i="136"/>
  <c r="T42" i="136"/>
  <c r="V42" i="136"/>
  <c r="W42" i="136"/>
  <c r="T87" i="136"/>
  <c r="Y87" i="136"/>
  <c r="U87" i="136"/>
  <c r="AC87" i="136"/>
  <c r="W87" i="136"/>
  <c r="Z64" i="136"/>
  <c r="AA64" i="136"/>
  <c r="T64" i="136"/>
  <c r="U64" i="136"/>
  <c r="Y64" i="136"/>
  <c r="W64" i="136"/>
  <c r="Y86" i="129"/>
  <c r="W86" i="129"/>
  <c r="T86" i="129"/>
  <c r="U86" i="129"/>
  <c r="AC86" i="129"/>
  <c r="T30" i="136"/>
  <c r="W30" i="136"/>
  <c r="Y30" i="136"/>
  <c r="U30" i="136"/>
  <c r="AC30" i="136"/>
  <c r="V30" i="136"/>
  <c r="Y44" i="136"/>
  <c r="T44" i="136"/>
  <c r="U44" i="136"/>
  <c r="Z44" i="136"/>
  <c r="AA44" i="136"/>
  <c r="V44" i="136"/>
  <c r="W44" i="136"/>
  <c r="Y89" i="136"/>
  <c r="W89" i="136"/>
  <c r="T89" i="136"/>
  <c r="U89" i="136"/>
  <c r="AC89" i="136"/>
  <c r="W89" i="129"/>
  <c r="U89" i="129"/>
  <c r="AC89" i="129"/>
  <c r="Y89" i="129"/>
  <c r="T89" i="129"/>
  <c r="T27" i="136"/>
  <c r="U27" i="136"/>
  <c r="W27" i="136"/>
  <c r="Y27" i="136"/>
  <c r="W17" i="146"/>
  <c r="U17" i="146"/>
  <c r="AC17" i="146"/>
  <c r="Y17" i="146"/>
  <c r="T17" i="146"/>
  <c r="U70" i="146"/>
  <c r="AC70" i="146"/>
  <c r="T70" i="146"/>
  <c r="W70" i="146"/>
  <c r="Y70" i="146"/>
  <c r="Y77" i="146"/>
  <c r="W77" i="146"/>
  <c r="T77" i="146"/>
  <c r="U77" i="146"/>
  <c r="AC77" i="146"/>
  <c r="U47" i="146"/>
  <c r="V47" i="146"/>
  <c r="W47" i="146"/>
  <c r="Z60" i="146"/>
  <c r="AA60" i="146"/>
  <c r="T60" i="146"/>
  <c r="U60" i="146"/>
  <c r="Y60" i="146"/>
  <c r="W60" i="146"/>
  <c r="W65" i="146"/>
  <c r="U65" i="146"/>
  <c r="AC65" i="146"/>
  <c r="Y65" i="146"/>
  <c r="T65" i="146"/>
  <c r="Y88" i="146"/>
  <c r="W88" i="146"/>
  <c r="Z88" i="146"/>
  <c r="T88" i="146"/>
  <c r="U88" i="146"/>
  <c r="AC88" i="146"/>
  <c r="T83" i="146"/>
  <c r="U83" i="146"/>
  <c r="W83" i="146"/>
  <c r="Y83" i="146"/>
  <c r="T78" i="146"/>
  <c r="U78" i="146"/>
  <c r="Z28" i="146"/>
  <c r="AA28" i="146"/>
  <c r="T28" i="146"/>
  <c r="U28" i="146"/>
  <c r="W28" i="146"/>
  <c r="Y28" i="146"/>
  <c r="T25" i="146"/>
  <c r="Y25" i="146"/>
  <c r="U25" i="146"/>
  <c r="AC25" i="146"/>
  <c r="W25" i="146"/>
  <c r="U21" i="146"/>
  <c r="AC21" i="146"/>
  <c r="T21" i="146"/>
  <c r="W21" i="146"/>
  <c r="Y21" i="146"/>
  <c r="T33" i="146"/>
  <c r="W33" i="146"/>
  <c r="Y33" i="146"/>
  <c r="U33" i="146"/>
  <c r="AC33" i="146"/>
  <c r="V33" i="146"/>
  <c r="V57" i="146"/>
  <c r="Y57" i="146"/>
  <c r="U57" i="146"/>
  <c r="AC57" i="146"/>
  <c r="W57" i="146"/>
  <c r="T57" i="146"/>
  <c r="T56" i="146"/>
  <c r="U56" i="146"/>
  <c r="Z56" i="146"/>
  <c r="AA56" i="146"/>
  <c r="V56" i="146"/>
  <c r="W56" i="146"/>
  <c r="T26" i="146"/>
  <c r="Y26" i="146"/>
  <c r="U26" i="146"/>
  <c r="AC26" i="146"/>
  <c r="W26" i="146"/>
  <c r="Y85" i="130"/>
  <c r="W85" i="130"/>
  <c r="T85" i="130"/>
  <c r="U85" i="130"/>
  <c r="AC85" i="130"/>
  <c r="W64" i="130"/>
  <c r="Y64" i="130"/>
  <c r="Z64" i="130"/>
  <c r="AA64" i="130"/>
  <c r="T64" i="130"/>
  <c r="U64" i="130"/>
  <c r="Y45" i="130"/>
  <c r="U45" i="130"/>
  <c r="AC45" i="130"/>
  <c r="T45" i="130"/>
  <c r="V45" i="130"/>
  <c r="W45" i="130"/>
  <c r="T75" i="130"/>
  <c r="U75" i="130"/>
  <c r="W75" i="130"/>
  <c r="Y75" i="130"/>
  <c r="T33" i="130"/>
  <c r="W33" i="130"/>
  <c r="Y33" i="130"/>
  <c r="U33" i="130"/>
  <c r="AC33" i="130"/>
  <c r="V33" i="130"/>
  <c r="Y86" i="130"/>
  <c r="W86" i="130"/>
  <c r="T86" i="130"/>
  <c r="U86" i="130"/>
  <c r="AC86" i="130"/>
  <c r="U53" i="130"/>
  <c r="AC53" i="130"/>
  <c r="T53" i="130"/>
  <c r="W53" i="130"/>
  <c r="Y53" i="130"/>
  <c r="T26" i="130"/>
  <c r="Y26" i="130"/>
  <c r="U26" i="130"/>
  <c r="AC26" i="130"/>
  <c r="W26" i="130"/>
  <c r="Y86" i="131"/>
  <c r="W86" i="131"/>
  <c r="T86" i="131"/>
  <c r="U86" i="131"/>
  <c r="AC86" i="131"/>
  <c r="Y51" i="131"/>
  <c r="W51" i="131"/>
  <c r="T51" i="131"/>
  <c r="U51" i="131"/>
  <c r="Y35" i="131"/>
  <c r="W35" i="131"/>
  <c r="T35" i="131"/>
  <c r="U35" i="131"/>
  <c r="W24" i="131"/>
  <c r="Y24" i="131"/>
  <c r="T24" i="131"/>
  <c r="U24" i="131"/>
  <c r="Z24" i="131"/>
  <c r="AA24" i="131"/>
  <c r="U74" i="131"/>
  <c r="AC74" i="131"/>
  <c r="T74" i="131"/>
  <c r="W74" i="131"/>
  <c r="Y74" i="131"/>
  <c r="T32" i="131"/>
  <c r="U32" i="131"/>
  <c r="W32" i="131"/>
  <c r="Y32" i="131"/>
  <c r="Z32" i="131"/>
  <c r="AA32" i="131"/>
  <c r="V32" i="131"/>
  <c r="T29" i="131"/>
  <c r="Y29" i="131"/>
  <c r="U29" i="131"/>
  <c r="AC29" i="131"/>
  <c r="W29" i="131"/>
  <c r="Y52" i="132"/>
  <c r="W52" i="132"/>
  <c r="Z52" i="132"/>
  <c r="AA52" i="132"/>
  <c r="T52" i="132"/>
  <c r="U52" i="132"/>
  <c r="T87" i="132"/>
  <c r="Y87" i="132"/>
  <c r="U87" i="132"/>
  <c r="W87" i="132"/>
  <c r="U73" i="132"/>
  <c r="AC73" i="132"/>
  <c r="T73" i="132"/>
  <c r="W73" i="132"/>
  <c r="Y73" i="132"/>
  <c r="W57" i="132"/>
  <c r="V57" i="132"/>
  <c r="T57" i="132"/>
  <c r="U57" i="132"/>
  <c r="AC57" i="132"/>
  <c r="Y57" i="132"/>
  <c r="T75" i="132"/>
  <c r="U75" i="132"/>
  <c r="W75" i="132"/>
  <c r="Y75" i="132"/>
  <c r="U81" i="132"/>
  <c r="AC81" i="132"/>
  <c r="T81" i="132"/>
  <c r="W81" i="132"/>
  <c r="Y81" i="132"/>
  <c r="Y17" i="132"/>
  <c r="W17" i="132"/>
  <c r="T17" i="132"/>
  <c r="U17" i="132"/>
  <c r="AC17" i="132"/>
  <c r="Y51" i="137"/>
  <c r="W51" i="137"/>
  <c r="T51" i="137"/>
  <c r="U51" i="137"/>
  <c r="W20" i="137"/>
  <c r="Y20" i="137"/>
  <c r="Z20" i="137"/>
  <c r="AA20" i="137"/>
  <c r="T20" i="137"/>
  <c r="U20" i="137"/>
  <c r="Z64" i="137"/>
  <c r="AA64" i="137"/>
  <c r="T64" i="137"/>
  <c r="U64" i="137"/>
  <c r="Y64" i="137"/>
  <c r="W64" i="137"/>
  <c r="V47" i="137"/>
  <c r="W47" i="137"/>
  <c r="U47" i="137"/>
  <c r="V31" i="137"/>
  <c r="Y31" i="137"/>
  <c r="W31" i="137"/>
  <c r="T31" i="137"/>
  <c r="U31" i="137"/>
  <c r="W97" i="137"/>
  <c r="U97" i="137"/>
  <c r="AC97" i="137"/>
  <c r="Y97" i="137"/>
  <c r="T97" i="137"/>
  <c r="Y34" i="137"/>
  <c r="W34" i="137"/>
  <c r="T34" i="137"/>
  <c r="U34" i="137"/>
  <c r="AC34" i="137"/>
  <c r="V45" i="137"/>
  <c r="Y45" i="137"/>
  <c r="U45" i="137"/>
  <c r="AC45" i="137"/>
  <c r="W45" i="137"/>
  <c r="T45" i="137"/>
  <c r="T39" i="137"/>
  <c r="U39" i="137"/>
  <c r="W39" i="137"/>
  <c r="Y39" i="137"/>
  <c r="V39" i="137"/>
  <c r="T58" i="138"/>
  <c r="Y58" i="138"/>
  <c r="U58" i="138"/>
  <c r="AC58" i="138"/>
  <c r="W58" i="138"/>
  <c r="Y16" i="138"/>
  <c r="W16" i="138"/>
  <c r="Z16" i="138"/>
  <c r="AA16" i="138"/>
  <c r="T16" i="138"/>
  <c r="U16" i="138"/>
  <c r="U37" i="138"/>
  <c r="AC37" i="138"/>
  <c r="T37" i="138"/>
  <c r="W37" i="138"/>
  <c r="Y37" i="138"/>
  <c r="Y77" i="138"/>
  <c r="W77" i="138"/>
  <c r="T77" i="138"/>
  <c r="U77" i="138"/>
  <c r="AC77" i="138"/>
  <c r="V66" i="138"/>
  <c r="Y66" i="138"/>
  <c r="U66" i="138"/>
  <c r="AC66" i="138"/>
  <c r="W66" i="138"/>
  <c r="T66" i="138"/>
  <c r="Y77" i="139"/>
  <c r="W77" i="139"/>
  <c r="T77" i="139"/>
  <c r="U77" i="139"/>
  <c r="AC77" i="139"/>
  <c r="V43" i="139"/>
  <c r="Y43" i="139"/>
  <c r="W43" i="139"/>
  <c r="T43" i="139"/>
  <c r="U43" i="139"/>
  <c r="Y15" i="139"/>
  <c r="W15" i="139"/>
  <c r="T15" i="139"/>
  <c r="U15" i="139"/>
  <c r="Y88" i="139"/>
  <c r="W88" i="139"/>
  <c r="Z88" i="139"/>
  <c r="T88" i="139"/>
  <c r="U88" i="139"/>
  <c r="V57" i="139"/>
  <c r="Y57" i="139"/>
  <c r="U57" i="139"/>
  <c r="AC57" i="139"/>
  <c r="W57" i="139"/>
  <c r="T57" i="139"/>
  <c r="W34" i="139"/>
  <c r="U34" i="139"/>
  <c r="AC34" i="139"/>
  <c r="Y34" i="139"/>
  <c r="T34" i="139"/>
  <c r="T73" i="139"/>
  <c r="Y73" i="139"/>
  <c r="U73" i="139"/>
  <c r="AC73" i="139"/>
  <c r="W73" i="139"/>
  <c r="U53" i="143"/>
  <c r="AC53" i="143"/>
  <c r="T53" i="143"/>
  <c r="W53" i="143"/>
  <c r="Y53" i="143"/>
  <c r="Y29" i="143"/>
  <c r="W29" i="143"/>
  <c r="T29" i="143"/>
  <c r="U29" i="143"/>
  <c r="AC29" i="143"/>
  <c r="W14" i="143"/>
  <c r="T14" i="143"/>
  <c r="U14" i="143"/>
  <c r="AC14" i="143"/>
  <c r="Y14" i="143"/>
  <c r="Z20" i="143"/>
  <c r="AA20" i="143"/>
  <c r="T20" i="143"/>
  <c r="U20" i="143"/>
  <c r="W20" i="143"/>
  <c r="Y20" i="143"/>
  <c r="Z80" i="143"/>
  <c r="AA80" i="143"/>
  <c r="T80" i="143"/>
  <c r="U80" i="143"/>
  <c r="W80" i="143"/>
  <c r="Y80" i="143"/>
  <c r="Y77" i="143"/>
  <c r="W77" i="143"/>
  <c r="T77" i="143"/>
  <c r="U77" i="143"/>
  <c r="AC77" i="143"/>
  <c r="Z76" i="145"/>
  <c r="AA76" i="145"/>
  <c r="T76" i="145"/>
  <c r="U76" i="145"/>
  <c r="W76" i="145"/>
  <c r="Y76" i="145"/>
  <c r="T56" i="145"/>
  <c r="U56" i="145"/>
  <c r="Z56" i="145"/>
  <c r="AA56" i="145"/>
  <c r="V56" i="145"/>
  <c r="W56" i="145"/>
  <c r="W29" i="144"/>
  <c r="T29" i="144"/>
  <c r="U29" i="144"/>
  <c r="AC29" i="144"/>
  <c r="Y29" i="144"/>
  <c r="T79" i="144"/>
  <c r="U79" i="144"/>
  <c r="W79" i="144"/>
  <c r="Y79" i="144"/>
  <c r="W49" i="144"/>
  <c r="Y49" i="144"/>
  <c r="U49" i="144"/>
  <c r="AC49" i="144"/>
  <c r="V49" i="144"/>
  <c r="T49" i="144"/>
  <c r="W46" i="145"/>
  <c r="V46" i="145"/>
  <c r="T46" i="145"/>
  <c r="Y46" i="145"/>
  <c r="U46" i="145"/>
  <c r="Y64" i="145"/>
  <c r="W64" i="145"/>
  <c r="Z64" i="145"/>
  <c r="AA64" i="145"/>
  <c r="T64" i="145"/>
  <c r="U64" i="145"/>
  <c r="W61" i="144"/>
  <c r="T61" i="144"/>
  <c r="U61" i="144"/>
  <c r="AC61" i="144"/>
  <c r="Y61" i="144"/>
  <c r="T95" i="144"/>
  <c r="U95" i="144"/>
  <c r="W95" i="144"/>
  <c r="Y95" i="144"/>
  <c r="T56" i="144"/>
  <c r="U56" i="144"/>
  <c r="Z56" i="144"/>
  <c r="AA56" i="144"/>
  <c r="V56" i="144"/>
  <c r="W56" i="144"/>
  <c r="Y56" i="144"/>
  <c r="T73" i="129"/>
  <c r="Y73" i="129"/>
  <c r="U73" i="129"/>
  <c r="AC73" i="129"/>
  <c r="W73" i="129"/>
  <c r="W36" i="129"/>
  <c r="Y36" i="129"/>
  <c r="T36" i="129"/>
  <c r="U36" i="129"/>
  <c r="Z36" i="129"/>
  <c r="AA36" i="129"/>
  <c r="U53" i="129"/>
  <c r="AC53" i="129"/>
  <c r="T53" i="129"/>
  <c r="W53" i="129"/>
  <c r="Y53" i="129"/>
  <c r="Y34" i="136"/>
  <c r="W34" i="136"/>
  <c r="T34" i="136"/>
  <c r="U34" i="136"/>
  <c r="AC34" i="136"/>
  <c r="T83" i="136"/>
  <c r="U83" i="136"/>
  <c r="W83" i="136"/>
  <c r="Y83" i="136"/>
  <c r="T14" i="136"/>
  <c r="Y14" i="136"/>
  <c r="U14" i="136"/>
  <c r="AC14" i="136"/>
  <c r="W14" i="136"/>
  <c r="Y40" i="129"/>
  <c r="T40" i="129"/>
  <c r="U40" i="129"/>
  <c r="Z40" i="129"/>
  <c r="AA40" i="129"/>
  <c r="V40" i="129"/>
  <c r="W40" i="129"/>
  <c r="Y49" i="136"/>
  <c r="U49" i="136"/>
  <c r="AC49" i="136"/>
  <c r="T49" i="136"/>
  <c r="V49" i="136"/>
  <c r="W49" i="136"/>
  <c r="Y54" i="129"/>
  <c r="U54" i="129"/>
  <c r="AC54" i="129"/>
  <c r="T54" i="129"/>
  <c r="V54" i="129"/>
  <c r="W54" i="129"/>
  <c r="T86" i="136"/>
  <c r="Y86" i="136"/>
  <c r="U86" i="136"/>
  <c r="AC86" i="136"/>
  <c r="W86" i="136"/>
  <c r="T59" i="136"/>
  <c r="U59" i="136"/>
  <c r="W59" i="136"/>
  <c r="Y59" i="136"/>
  <c r="V57" i="129"/>
  <c r="Y57" i="129"/>
  <c r="U57" i="129"/>
  <c r="AC57" i="129"/>
  <c r="W57" i="129"/>
  <c r="T57" i="129"/>
  <c r="W68" i="136"/>
  <c r="Z68" i="136"/>
  <c r="AA68" i="136"/>
  <c r="V68" i="136"/>
  <c r="T68" i="136"/>
  <c r="U68" i="136"/>
  <c r="Y68" i="136"/>
  <c r="U25" i="136"/>
  <c r="AC25" i="136"/>
  <c r="T25" i="136"/>
  <c r="W25" i="136"/>
  <c r="Y25" i="136"/>
  <c r="W35" i="146"/>
  <c r="Y35" i="146"/>
  <c r="T35" i="146"/>
  <c r="U35" i="146"/>
  <c r="Z76" i="146"/>
  <c r="AA76" i="146"/>
  <c r="T76" i="146"/>
  <c r="U76" i="146"/>
  <c r="W76" i="146"/>
  <c r="Y76" i="146"/>
  <c r="T82" i="146"/>
  <c r="Y82" i="146"/>
  <c r="U82" i="146"/>
  <c r="AC82" i="146"/>
  <c r="W82" i="146"/>
  <c r="T59" i="146"/>
  <c r="U59" i="146"/>
  <c r="Y59" i="146"/>
  <c r="W59" i="146"/>
  <c r="T23" i="146"/>
  <c r="U23" i="146"/>
  <c r="W23" i="146"/>
  <c r="Y23" i="146"/>
  <c r="Y31" i="146"/>
  <c r="T31" i="146"/>
  <c r="U31" i="146"/>
  <c r="V31" i="146"/>
  <c r="W31" i="146"/>
  <c r="T27" i="146"/>
  <c r="U27" i="146"/>
  <c r="W27" i="146"/>
  <c r="Y27" i="146"/>
  <c r="T96" i="130"/>
  <c r="U96" i="130"/>
  <c r="Y96" i="130"/>
  <c r="W96" i="130"/>
  <c r="T95" i="130"/>
  <c r="U95" i="130"/>
  <c r="W95" i="130"/>
  <c r="Y95" i="130"/>
  <c r="T79" i="130"/>
  <c r="U79" i="130"/>
  <c r="W79" i="130"/>
  <c r="Y79" i="130"/>
  <c r="W65" i="130"/>
  <c r="U65" i="130"/>
  <c r="AC65" i="130"/>
  <c r="Y65" i="130"/>
  <c r="T65" i="130"/>
  <c r="Z76" i="130"/>
  <c r="AA76" i="130"/>
  <c r="T76" i="130"/>
  <c r="U76" i="130"/>
  <c r="W76" i="130"/>
  <c r="Y76" i="130"/>
  <c r="Y14" i="130"/>
  <c r="W14" i="130"/>
  <c r="T14" i="130"/>
  <c r="U14" i="130"/>
  <c r="AC14" i="130"/>
  <c r="Y31" i="130"/>
  <c r="T31" i="130"/>
  <c r="U31" i="130"/>
  <c r="V31" i="130"/>
  <c r="W31" i="130"/>
  <c r="W30" i="130"/>
  <c r="V30" i="130"/>
  <c r="T30" i="130"/>
  <c r="U30" i="130"/>
  <c r="AC30" i="130"/>
  <c r="Y30" i="130"/>
  <c r="W46" i="130"/>
  <c r="V46" i="130"/>
  <c r="T46" i="130"/>
  <c r="U46" i="130"/>
  <c r="AC46" i="130"/>
  <c r="Y46" i="130"/>
  <c r="W69" i="130"/>
  <c r="V69" i="130"/>
  <c r="T69" i="130"/>
  <c r="Y69" i="130"/>
  <c r="U69" i="130"/>
  <c r="AC69" i="130"/>
  <c r="T23" i="130"/>
  <c r="U23" i="130"/>
  <c r="W23" i="130"/>
  <c r="Y23" i="130"/>
  <c r="Y87" i="130"/>
  <c r="W87" i="130"/>
  <c r="T87" i="130"/>
  <c r="U87" i="130"/>
  <c r="V55" i="130"/>
  <c r="W55" i="130"/>
  <c r="T55" i="130"/>
  <c r="U55" i="130"/>
  <c r="T59" i="130"/>
  <c r="U59" i="130"/>
  <c r="Y59" i="130"/>
  <c r="W59" i="130"/>
  <c r="T58" i="130"/>
  <c r="Y58" i="130"/>
  <c r="U58" i="130"/>
  <c r="W58" i="130"/>
  <c r="Y38" i="130"/>
  <c r="U38" i="130"/>
  <c r="AC38" i="130"/>
  <c r="T38" i="130"/>
  <c r="V38" i="130"/>
  <c r="W38" i="130"/>
  <c r="Y44" i="131"/>
  <c r="T44" i="131"/>
  <c r="U44" i="131"/>
  <c r="Z44" i="131"/>
  <c r="AA44" i="131"/>
  <c r="V44" i="131"/>
  <c r="W44" i="131"/>
  <c r="Y52" i="131"/>
  <c r="W52" i="131"/>
  <c r="Z52" i="131"/>
  <c r="AA52" i="131"/>
  <c r="T52" i="131"/>
  <c r="U52" i="131"/>
  <c r="Z60" i="131"/>
  <c r="AA60" i="131"/>
  <c r="T60" i="131"/>
  <c r="U60" i="131"/>
  <c r="W60" i="131"/>
  <c r="Y60" i="131"/>
  <c r="W66" i="131"/>
  <c r="V66" i="131"/>
  <c r="T66" i="131"/>
  <c r="U66" i="131"/>
  <c r="AC66" i="131"/>
  <c r="Y66" i="131"/>
  <c r="Y36" i="131"/>
  <c r="W36" i="131"/>
  <c r="Z36" i="131"/>
  <c r="AA36" i="131"/>
  <c r="T36" i="131"/>
  <c r="U36" i="131"/>
  <c r="T96" i="131"/>
  <c r="U96" i="131"/>
  <c r="W96" i="131"/>
  <c r="Y96" i="131"/>
  <c r="W57" i="131"/>
  <c r="V57" i="131"/>
  <c r="T57" i="131"/>
  <c r="Y57" i="131"/>
  <c r="U57" i="131"/>
  <c r="AC57" i="131"/>
  <c r="W22" i="131"/>
  <c r="U22" i="131"/>
  <c r="AC22" i="131"/>
  <c r="Y22" i="131"/>
  <c r="T22" i="131"/>
  <c r="W21" i="131"/>
  <c r="U21" i="131"/>
  <c r="AC21" i="131"/>
  <c r="Y21" i="131"/>
  <c r="T21" i="131"/>
  <c r="Z76" i="131"/>
  <c r="AA76" i="131"/>
  <c r="T76" i="131"/>
  <c r="U76" i="131"/>
  <c r="W76" i="131"/>
  <c r="Y76" i="131"/>
  <c r="T48" i="131"/>
  <c r="U48" i="131"/>
  <c r="Z48" i="131"/>
  <c r="AA48" i="131"/>
  <c r="V48" i="131"/>
  <c r="W48" i="131"/>
  <c r="Y33" i="131"/>
  <c r="U33" i="131"/>
  <c r="AC33" i="131"/>
  <c r="T33" i="131"/>
  <c r="V33" i="131"/>
  <c r="W33" i="131"/>
  <c r="U81" i="131"/>
  <c r="AC81" i="131"/>
  <c r="T81" i="131"/>
  <c r="W81" i="131"/>
  <c r="Y81" i="131"/>
  <c r="W72" i="131"/>
  <c r="Y72" i="131"/>
  <c r="T72" i="131"/>
  <c r="U72" i="131"/>
  <c r="Z72" i="131"/>
  <c r="AA72" i="131"/>
  <c r="Z40" i="131"/>
  <c r="AA40" i="131"/>
  <c r="V40" i="131"/>
  <c r="Y40" i="131"/>
  <c r="W40" i="131"/>
  <c r="T40" i="131"/>
  <c r="U40" i="131"/>
  <c r="Y50" i="132"/>
  <c r="W50" i="132"/>
  <c r="T50" i="132"/>
  <c r="U50" i="132"/>
  <c r="AC50" i="132"/>
  <c r="U58" i="132"/>
  <c r="AC58" i="132"/>
  <c r="T58" i="132"/>
  <c r="W58" i="132"/>
  <c r="Y58" i="132"/>
  <c r="W41" i="132"/>
  <c r="V41" i="132"/>
  <c r="T41" i="132"/>
  <c r="U41" i="132"/>
  <c r="AC41" i="132"/>
  <c r="Y41" i="132"/>
  <c r="W19" i="132"/>
  <c r="Y19" i="132"/>
  <c r="T19" i="132"/>
  <c r="U19" i="132"/>
  <c r="U82" i="132"/>
  <c r="AC82" i="132"/>
  <c r="T82" i="132"/>
  <c r="W82" i="132"/>
  <c r="Y82" i="132"/>
  <c r="U83" i="132"/>
  <c r="AC83" i="132"/>
  <c r="T83" i="132"/>
  <c r="W83" i="132"/>
  <c r="Y83" i="132"/>
  <c r="T86" i="132"/>
  <c r="Y86" i="132"/>
  <c r="U86" i="132"/>
  <c r="AC86" i="132"/>
  <c r="W86" i="132"/>
  <c r="T48" i="132"/>
  <c r="U48" i="132"/>
  <c r="V48" i="132"/>
  <c r="W48" i="132"/>
  <c r="Z48" i="132"/>
  <c r="AA48" i="132"/>
  <c r="W24" i="132"/>
  <c r="Y24" i="132"/>
  <c r="Z24" i="132"/>
  <c r="AA24" i="132"/>
  <c r="T24" i="132"/>
  <c r="U24" i="132"/>
  <c r="W68" i="132"/>
  <c r="Z68" i="132"/>
  <c r="AA68" i="132"/>
  <c r="V68" i="132"/>
  <c r="T68" i="132"/>
  <c r="U68" i="132"/>
  <c r="Y68" i="132"/>
  <c r="Y34" i="132"/>
  <c r="W34" i="132"/>
  <c r="T34" i="132"/>
  <c r="U34" i="132"/>
  <c r="AC34" i="132"/>
  <c r="U74" i="132"/>
  <c r="AC74" i="132"/>
  <c r="T74" i="132"/>
  <c r="W74" i="132"/>
  <c r="Y74" i="132"/>
  <c r="Y42" i="132"/>
  <c r="U42" i="132"/>
  <c r="AC42" i="132"/>
  <c r="T42" i="132"/>
  <c r="V42" i="132"/>
  <c r="W42" i="132"/>
  <c r="Y44" i="132"/>
  <c r="T44" i="132"/>
  <c r="U44" i="132"/>
  <c r="Z44" i="132"/>
  <c r="AA44" i="132"/>
  <c r="V44" i="132"/>
  <c r="W44" i="132"/>
  <c r="T78" i="132"/>
  <c r="U78" i="132"/>
  <c r="Z64" i="132"/>
  <c r="AA64" i="132"/>
  <c r="T64" i="132"/>
  <c r="U64" i="132"/>
  <c r="Y64" i="132"/>
  <c r="W64" i="132"/>
  <c r="T14" i="132"/>
  <c r="Y14" i="132"/>
  <c r="U14" i="132"/>
  <c r="AC14" i="132"/>
  <c r="W14" i="132"/>
  <c r="T32" i="132"/>
  <c r="U32" i="132"/>
  <c r="W32" i="132"/>
  <c r="Y32" i="132"/>
  <c r="V32" i="132"/>
  <c r="Z32" i="132"/>
  <c r="AA32" i="132"/>
  <c r="Z88" i="137"/>
  <c r="T88" i="137"/>
  <c r="Y88" i="137"/>
  <c r="U88" i="137"/>
  <c r="W88" i="137"/>
  <c r="T87" i="137"/>
  <c r="Y87" i="137"/>
  <c r="U87" i="137"/>
  <c r="W87" i="137"/>
  <c r="Y50" i="137"/>
  <c r="W50" i="137"/>
  <c r="T50" i="137"/>
  <c r="U50" i="137"/>
  <c r="AC50" i="137"/>
  <c r="W53" i="137"/>
  <c r="U53" i="137"/>
  <c r="AC53" i="137"/>
  <c r="Y53" i="137"/>
  <c r="T53" i="137"/>
  <c r="T27" i="137"/>
  <c r="U27" i="137"/>
  <c r="W27" i="137"/>
  <c r="Y27" i="137"/>
  <c r="T14" i="137"/>
  <c r="Y14" i="137"/>
  <c r="U14" i="137"/>
  <c r="AC14" i="137"/>
  <c r="W14" i="137"/>
  <c r="U58" i="137"/>
  <c r="T58" i="137"/>
  <c r="W58" i="137"/>
  <c r="Y58" i="137"/>
  <c r="T61" i="137"/>
  <c r="Y61" i="137"/>
  <c r="U61" i="137"/>
  <c r="AC61" i="137"/>
  <c r="W61" i="137"/>
  <c r="V54" i="137"/>
  <c r="Y54" i="137"/>
  <c r="U54" i="137"/>
  <c r="AC54" i="137"/>
  <c r="W54" i="137"/>
  <c r="T54" i="137"/>
  <c r="T62" i="137"/>
  <c r="Y62" i="137"/>
  <c r="U62" i="137"/>
  <c r="W62" i="137"/>
  <c r="T30" i="137"/>
  <c r="W30" i="137"/>
  <c r="Y30" i="137"/>
  <c r="U30" i="137"/>
  <c r="AC30" i="137"/>
  <c r="V30" i="137"/>
  <c r="T83" i="137"/>
  <c r="U83" i="137"/>
  <c r="W83" i="137"/>
  <c r="Y83" i="137"/>
  <c r="T78" i="137"/>
  <c r="U78" i="137"/>
  <c r="T77" i="137"/>
  <c r="Y77" i="137"/>
  <c r="U77" i="137"/>
  <c r="AC77" i="137"/>
  <c r="W77" i="137"/>
  <c r="W43" i="137"/>
  <c r="V43" i="137"/>
  <c r="T43" i="137"/>
  <c r="U43" i="137"/>
  <c r="Y43" i="137"/>
  <c r="W24" i="137"/>
  <c r="Y24" i="137"/>
  <c r="Z24" i="137"/>
  <c r="AA24" i="137"/>
  <c r="T24" i="137"/>
  <c r="U24" i="137"/>
  <c r="U73" i="137"/>
  <c r="AC73" i="137"/>
  <c r="T73" i="137"/>
  <c r="W73" i="137"/>
  <c r="Y73" i="137"/>
  <c r="Z40" i="137"/>
  <c r="AA40" i="137"/>
  <c r="V40" i="137"/>
  <c r="Y40" i="137"/>
  <c r="W40" i="137"/>
  <c r="T40" i="137"/>
  <c r="U40" i="137"/>
  <c r="W41" i="137"/>
  <c r="V41" i="137"/>
  <c r="T41" i="137"/>
  <c r="U41" i="137"/>
  <c r="AC41" i="137"/>
  <c r="Y41" i="137"/>
  <c r="T82" i="138"/>
  <c r="Y82" i="138"/>
  <c r="U82" i="138"/>
  <c r="AC82" i="138"/>
  <c r="W82" i="138"/>
  <c r="T59" i="138"/>
  <c r="U59" i="138"/>
  <c r="Y59" i="138"/>
  <c r="W59" i="138"/>
  <c r="T27" i="138"/>
  <c r="U27" i="138"/>
  <c r="W27" i="138"/>
  <c r="Y27" i="138"/>
  <c r="V41" i="138"/>
  <c r="Y41" i="138"/>
  <c r="U41" i="138"/>
  <c r="AC41" i="138"/>
  <c r="W41" i="138"/>
  <c r="T41" i="138"/>
  <c r="Z80" i="138"/>
  <c r="AA80" i="138"/>
  <c r="T80" i="138"/>
  <c r="U80" i="138"/>
  <c r="W80" i="138"/>
  <c r="Y80" i="138"/>
  <c r="Y62" i="138"/>
  <c r="W62" i="138"/>
  <c r="T62" i="138"/>
  <c r="U62" i="138"/>
  <c r="W65" i="138"/>
  <c r="U65" i="138"/>
  <c r="AC65" i="138"/>
  <c r="Y65" i="138"/>
  <c r="T65" i="138"/>
  <c r="W30" i="138"/>
  <c r="V30" i="138"/>
  <c r="T30" i="138"/>
  <c r="U30" i="138"/>
  <c r="AC30" i="138"/>
  <c r="Y30" i="138"/>
  <c r="T33" i="138"/>
  <c r="W33" i="138"/>
  <c r="Y33" i="138"/>
  <c r="U33" i="138"/>
  <c r="AC33" i="138"/>
  <c r="V33" i="138"/>
  <c r="W35" i="138"/>
  <c r="Y35" i="138"/>
  <c r="T35" i="138"/>
  <c r="U35" i="138"/>
  <c r="W51" i="138"/>
  <c r="Y51" i="138"/>
  <c r="T51" i="138"/>
  <c r="U51" i="138"/>
  <c r="Y45" i="138"/>
  <c r="U45" i="138"/>
  <c r="AC45" i="138"/>
  <c r="T45" i="138"/>
  <c r="V45" i="138"/>
  <c r="W45" i="138"/>
  <c r="Z72" i="138"/>
  <c r="AA72" i="138"/>
  <c r="T72" i="138"/>
  <c r="U72" i="138"/>
  <c r="W72" i="138"/>
  <c r="Y72" i="138"/>
  <c r="W46" i="138"/>
  <c r="V46" i="138"/>
  <c r="T46" i="138"/>
  <c r="Y46" i="138"/>
  <c r="U46" i="138"/>
  <c r="T49" i="138"/>
  <c r="W49" i="138"/>
  <c r="Y49" i="138"/>
  <c r="U49" i="138"/>
  <c r="AC49" i="138"/>
  <c r="V49" i="138"/>
  <c r="V57" i="138"/>
  <c r="Y57" i="138"/>
  <c r="U57" i="138"/>
  <c r="AC57" i="138"/>
  <c r="W57" i="138"/>
  <c r="T57" i="138"/>
  <c r="Y88" i="138"/>
  <c r="W88" i="138"/>
  <c r="Z88" i="138"/>
  <c r="T88" i="138"/>
  <c r="U88" i="138"/>
  <c r="Z24" i="138"/>
  <c r="AA24" i="138"/>
  <c r="T24" i="138"/>
  <c r="U24" i="138"/>
  <c r="W24" i="138"/>
  <c r="Y24" i="138"/>
  <c r="T25" i="138"/>
  <c r="Y25" i="138"/>
  <c r="U25" i="138"/>
  <c r="AC25" i="138"/>
  <c r="W25" i="138"/>
  <c r="Z68" i="138"/>
  <c r="AA68" i="138"/>
  <c r="V68" i="138"/>
  <c r="Y68" i="138"/>
  <c r="W68" i="138"/>
  <c r="T68" i="138"/>
  <c r="U68" i="138"/>
  <c r="T75" i="139"/>
  <c r="U75" i="139"/>
  <c r="W75" i="139"/>
  <c r="Y75" i="139"/>
  <c r="Z60" i="139"/>
  <c r="AA60" i="139"/>
  <c r="T60" i="139"/>
  <c r="U60" i="139"/>
  <c r="Y60" i="139"/>
  <c r="W60" i="139"/>
  <c r="T44" i="139"/>
  <c r="U44" i="139"/>
  <c r="W44" i="139"/>
  <c r="Y44" i="139"/>
  <c r="Z44" i="139"/>
  <c r="AA44" i="139"/>
  <c r="V44" i="139"/>
  <c r="T26" i="139"/>
  <c r="Y26" i="139"/>
  <c r="U26" i="139"/>
  <c r="AC26" i="139"/>
  <c r="W26" i="139"/>
  <c r="T81" i="139"/>
  <c r="Y81" i="139"/>
  <c r="U81" i="139"/>
  <c r="AC81" i="139"/>
  <c r="W81" i="139"/>
  <c r="T83" i="139"/>
  <c r="Y83" i="139"/>
  <c r="U83" i="139"/>
  <c r="W83" i="139"/>
  <c r="Y62" i="139"/>
  <c r="W62" i="139"/>
  <c r="T62" i="139"/>
  <c r="U62" i="139"/>
  <c r="W46" i="139"/>
  <c r="V46" i="139"/>
  <c r="T46" i="139"/>
  <c r="U46" i="139"/>
  <c r="AC46" i="139"/>
  <c r="Y46" i="139"/>
  <c r="W30" i="139"/>
  <c r="V30" i="139"/>
  <c r="T30" i="139"/>
  <c r="Y30" i="139"/>
  <c r="U30" i="139"/>
  <c r="AC30" i="139"/>
  <c r="Y86" i="139"/>
  <c r="W86" i="139"/>
  <c r="T86" i="139"/>
  <c r="U86" i="139"/>
  <c r="AC86" i="139"/>
  <c r="W89" i="139"/>
  <c r="U89" i="139"/>
  <c r="AC89" i="139"/>
  <c r="Y89" i="139"/>
  <c r="T89" i="139"/>
  <c r="W19" i="139"/>
  <c r="Y19" i="139"/>
  <c r="T19" i="139"/>
  <c r="U19" i="139"/>
  <c r="Y54" i="139"/>
  <c r="U54" i="139"/>
  <c r="AC54" i="139"/>
  <c r="T54" i="139"/>
  <c r="V54" i="139"/>
  <c r="W54" i="139"/>
  <c r="T67" i="139"/>
  <c r="W67" i="139"/>
  <c r="Y67" i="139"/>
  <c r="U67" i="139"/>
  <c r="V67" i="139"/>
  <c r="W51" i="139"/>
  <c r="Y51" i="139"/>
  <c r="T51" i="139"/>
  <c r="U51" i="139"/>
  <c r="W35" i="139"/>
  <c r="Y35" i="139"/>
  <c r="T35" i="139"/>
  <c r="U35" i="139"/>
  <c r="T71" i="139"/>
  <c r="U71" i="139"/>
  <c r="W71" i="139"/>
  <c r="Y71" i="139"/>
  <c r="V41" i="139"/>
  <c r="Y41" i="139"/>
  <c r="U41" i="139"/>
  <c r="AC41" i="139"/>
  <c r="W41" i="139"/>
  <c r="T41" i="139"/>
  <c r="W50" i="143"/>
  <c r="U50" i="143"/>
  <c r="AC50" i="143"/>
  <c r="Y50" i="143"/>
  <c r="T50" i="143"/>
  <c r="Z24" i="143"/>
  <c r="AA24" i="143"/>
  <c r="T24" i="143"/>
  <c r="U24" i="143"/>
  <c r="W24" i="143"/>
  <c r="Y24" i="143"/>
  <c r="Y45" i="143"/>
  <c r="U45" i="143"/>
  <c r="AC45" i="143"/>
  <c r="T45" i="143"/>
  <c r="V45" i="143"/>
  <c r="W45" i="143"/>
  <c r="T42" i="143"/>
  <c r="W42" i="143"/>
  <c r="Y42" i="143"/>
  <c r="U42" i="143"/>
  <c r="AC42" i="143"/>
  <c r="V42" i="143"/>
  <c r="Z72" i="143"/>
  <c r="AA72" i="143"/>
  <c r="T72" i="143"/>
  <c r="U72" i="143"/>
  <c r="W72" i="143"/>
  <c r="Y72" i="143"/>
  <c r="T56" i="143"/>
  <c r="U56" i="143"/>
  <c r="Z56" i="143"/>
  <c r="AA56" i="143"/>
  <c r="V56" i="143"/>
  <c r="W56" i="143"/>
  <c r="Y38" i="143"/>
  <c r="U38" i="143"/>
  <c r="AC38" i="143"/>
  <c r="T38" i="143"/>
  <c r="V38" i="143"/>
  <c r="W38" i="143"/>
  <c r="W89" i="143"/>
  <c r="U89" i="143"/>
  <c r="AC89" i="143"/>
  <c r="Y89" i="143"/>
  <c r="T89" i="143"/>
  <c r="Y87" i="143"/>
  <c r="W87" i="143"/>
  <c r="T87" i="143"/>
  <c r="U87" i="143"/>
  <c r="AC87" i="143"/>
  <c r="W16" i="143"/>
  <c r="Z16" i="143"/>
  <c r="AA16" i="143"/>
  <c r="T16" i="143"/>
  <c r="U16" i="143"/>
  <c r="Y16" i="143"/>
  <c r="Z84" i="143"/>
  <c r="T84" i="143"/>
  <c r="Y84" i="143"/>
  <c r="U84" i="143"/>
  <c r="AC84" i="143"/>
  <c r="W84" i="143"/>
  <c r="W69" i="143"/>
  <c r="V69" i="143"/>
  <c r="T69" i="143"/>
  <c r="Y69" i="143"/>
  <c r="U69" i="143"/>
  <c r="AC69" i="143"/>
  <c r="T67" i="143"/>
  <c r="W67" i="143"/>
  <c r="Y67" i="143"/>
  <c r="U67" i="143"/>
  <c r="V67" i="143"/>
  <c r="U37" i="143"/>
  <c r="AC37" i="143"/>
  <c r="T37" i="143"/>
  <c r="W37" i="143"/>
  <c r="Y37" i="143"/>
  <c r="U18" i="143"/>
  <c r="AC18" i="143"/>
  <c r="Y18" i="143"/>
  <c r="T18" i="143"/>
  <c r="W18" i="143"/>
  <c r="T81" i="143"/>
  <c r="Y81" i="143"/>
  <c r="U81" i="143"/>
  <c r="AC81" i="143"/>
  <c r="W81" i="143"/>
  <c r="Y62" i="143"/>
  <c r="W62" i="143"/>
  <c r="T62" i="143"/>
  <c r="U62" i="143"/>
  <c r="U47" i="143"/>
  <c r="V47" i="143"/>
  <c r="W47" i="143"/>
  <c r="T59" i="143"/>
  <c r="U59" i="143"/>
  <c r="Y59" i="143"/>
  <c r="W59" i="143"/>
  <c r="Y31" i="143"/>
  <c r="T31" i="143"/>
  <c r="U31" i="143"/>
  <c r="V31" i="143"/>
  <c r="W31" i="143"/>
  <c r="W30" i="143"/>
  <c r="V30" i="143"/>
  <c r="T30" i="143"/>
  <c r="Y30" i="143"/>
  <c r="U30" i="143"/>
  <c r="AC30" i="143"/>
  <c r="U22" i="145"/>
  <c r="AC22" i="145"/>
  <c r="T22" i="145"/>
  <c r="W22" i="145"/>
  <c r="Y22" i="145"/>
  <c r="T67" i="145"/>
  <c r="W67" i="145"/>
  <c r="Y67" i="145"/>
  <c r="U67" i="145"/>
  <c r="AC67" i="145"/>
  <c r="V67" i="145"/>
  <c r="W87" i="145"/>
  <c r="T87" i="145"/>
  <c r="Y87" i="145"/>
  <c r="U87" i="145"/>
  <c r="AC87" i="145"/>
  <c r="T75" i="145"/>
  <c r="U75" i="145"/>
  <c r="W75" i="145"/>
  <c r="Y75" i="145"/>
  <c r="T58" i="145"/>
  <c r="Y58" i="145"/>
  <c r="U58" i="145"/>
  <c r="AC58" i="145"/>
  <c r="W58" i="145"/>
  <c r="Y61" i="145"/>
  <c r="W61" i="145"/>
  <c r="T61" i="145"/>
  <c r="U61" i="145"/>
  <c r="AC61" i="145"/>
  <c r="V55" i="145"/>
  <c r="W55" i="145"/>
  <c r="T55" i="145"/>
  <c r="U55" i="145"/>
  <c r="Y83" i="145"/>
  <c r="W83" i="145"/>
  <c r="T83" i="145"/>
  <c r="U83" i="145"/>
  <c r="Y41" i="144"/>
  <c r="U41" i="144"/>
  <c r="AC41" i="144"/>
  <c r="W41" i="144"/>
  <c r="T41" i="144"/>
  <c r="V41" i="144"/>
  <c r="T40" i="144"/>
  <c r="U40" i="144"/>
  <c r="Z40" i="144"/>
  <c r="AA40" i="144"/>
  <c r="V40" i="144"/>
  <c r="Y40" i="144"/>
  <c r="W40" i="144"/>
  <c r="W69" i="145"/>
  <c r="V69" i="145"/>
  <c r="T69" i="145"/>
  <c r="Y69" i="145"/>
  <c r="U69" i="145"/>
  <c r="AC69" i="145"/>
  <c r="Y81" i="144"/>
  <c r="U81" i="144"/>
  <c r="AC81" i="144"/>
  <c r="W81" i="144"/>
  <c r="T81" i="144"/>
  <c r="Y26" i="144"/>
  <c r="U26" i="144"/>
  <c r="AC26" i="144"/>
  <c r="W26" i="144"/>
  <c r="T26" i="144"/>
  <c r="W18" i="145"/>
  <c r="U18" i="145"/>
  <c r="AC18" i="145"/>
  <c r="Y18" i="145"/>
  <c r="T18" i="145"/>
  <c r="Y68" i="144"/>
  <c r="W68" i="144"/>
  <c r="Z68" i="144"/>
  <c r="AA68" i="144"/>
  <c r="T68" i="144"/>
  <c r="U68" i="144"/>
  <c r="V68" i="144"/>
  <c r="Y27" i="144"/>
  <c r="T27" i="144"/>
  <c r="U27" i="144"/>
  <c r="W27" i="144"/>
  <c r="W30" i="145"/>
  <c r="V30" i="145"/>
  <c r="T30" i="145"/>
  <c r="U30" i="145"/>
  <c r="AC30" i="145"/>
  <c r="Y30" i="145"/>
  <c r="W19" i="145"/>
  <c r="Y19" i="145"/>
  <c r="T19" i="145"/>
  <c r="U19" i="145"/>
  <c r="W32" i="145"/>
  <c r="Z32" i="145"/>
  <c r="AA32" i="145"/>
  <c r="V32" i="145"/>
  <c r="T32" i="145"/>
  <c r="U32" i="145"/>
  <c r="Y32" i="145"/>
  <c r="Y35" i="144"/>
  <c r="T35" i="144"/>
  <c r="U35" i="144"/>
  <c r="W35" i="144"/>
  <c r="Y84" i="144"/>
  <c r="T84" i="144"/>
  <c r="U84" i="144"/>
  <c r="W84" i="144"/>
  <c r="Z84" i="144"/>
  <c r="AA84" i="144"/>
  <c r="Z48" i="144"/>
  <c r="AA48" i="144"/>
  <c r="V48" i="144"/>
  <c r="T48" i="144"/>
  <c r="U48" i="144"/>
  <c r="W48" i="144"/>
  <c r="Y48" i="144"/>
  <c r="Z20" i="144"/>
  <c r="AA20" i="144"/>
  <c r="T20" i="144"/>
  <c r="U20" i="144"/>
  <c r="W20" i="144"/>
  <c r="Y20" i="144"/>
  <c r="T49" i="145"/>
  <c r="W49" i="145"/>
  <c r="Y49" i="145"/>
  <c r="U49" i="145"/>
  <c r="AC49" i="145"/>
  <c r="V49" i="145"/>
  <c r="U47" i="145"/>
  <c r="V47" i="145"/>
  <c r="W47" i="145"/>
  <c r="Y28" i="144"/>
  <c r="Z28" i="144"/>
  <c r="AA28" i="144"/>
  <c r="W28" i="144"/>
  <c r="T28" i="144"/>
  <c r="U28" i="144"/>
  <c r="Y25" i="144"/>
  <c r="U25" i="144"/>
  <c r="AC25" i="144"/>
  <c r="T25" i="144"/>
  <c r="W25" i="144"/>
  <c r="U53" i="145"/>
  <c r="AC53" i="145"/>
  <c r="T53" i="145"/>
  <c r="W53" i="145"/>
  <c r="Y53" i="145"/>
  <c r="Y58" i="144"/>
  <c r="U58" i="144"/>
  <c r="W58" i="144"/>
  <c r="T58" i="144"/>
  <c r="Y59" i="144"/>
  <c r="T59" i="144"/>
  <c r="U59" i="144"/>
  <c r="W59" i="144"/>
  <c r="W63" i="144"/>
  <c r="T63" i="144"/>
  <c r="U63" i="144"/>
  <c r="Y63" i="144"/>
  <c r="W86" i="144"/>
  <c r="T86" i="144"/>
  <c r="U86" i="144"/>
  <c r="AC86" i="144"/>
  <c r="Y86" i="144"/>
  <c r="V46" i="144"/>
  <c r="T46" i="144"/>
  <c r="Y46" i="144"/>
  <c r="U46" i="144"/>
  <c r="AC46" i="144"/>
  <c r="W46" i="144"/>
  <c r="U50" i="144"/>
  <c r="AC50" i="144"/>
  <c r="Y50" i="144"/>
  <c r="T50" i="144"/>
  <c r="W50" i="144"/>
  <c r="T94" i="144"/>
  <c r="U94" i="144"/>
  <c r="W94" i="144"/>
  <c r="Y94" i="144"/>
  <c r="Y29" i="129"/>
  <c r="W29" i="129"/>
  <c r="T29" i="129"/>
  <c r="U29" i="129"/>
  <c r="AC29" i="129"/>
  <c r="W51" i="129"/>
  <c r="Y51" i="129"/>
  <c r="T51" i="129"/>
  <c r="U51" i="129"/>
  <c r="T79" i="129"/>
  <c r="U79" i="129"/>
  <c r="W79" i="129"/>
  <c r="Y79" i="129"/>
  <c r="T59" i="129"/>
  <c r="U59" i="129"/>
  <c r="Y59" i="129"/>
  <c r="W59" i="129"/>
  <c r="T42" i="129"/>
  <c r="W42" i="129"/>
  <c r="Y42" i="129"/>
  <c r="U42" i="129"/>
  <c r="AC42" i="129"/>
  <c r="V42" i="129"/>
  <c r="T56" i="129"/>
  <c r="U56" i="129"/>
  <c r="Z56" i="129"/>
  <c r="AA56" i="129"/>
  <c r="V56" i="129"/>
  <c r="W56" i="129"/>
  <c r="U22" i="129"/>
  <c r="AC22" i="129"/>
  <c r="T22" i="129"/>
  <c r="W22" i="129"/>
  <c r="Y22" i="129"/>
  <c r="V55" i="129"/>
  <c r="W55" i="129"/>
  <c r="T55" i="129"/>
  <c r="U55" i="129"/>
  <c r="T78" i="136"/>
  <c r="U78" i="136"/>
  <c r="U58" i="136"/>
  <c r="AC58" i="136"/>
  <c r="T58" i="136"/>
  <c r="W58" i="136"/>
  <c r="Y58" i="136"/>
  <c r="T55" i="136"/>
  <c r="U55" i="136"/>
  <c r="V55" i="136"/>
  <c r="W55" i="136"/>
  <c r="V31" i="136"/>
  <c r="Y31" i="136"/>
  <c r="W31" i="136"/>
  <c r="T31" i="136"/>
  <c r="U31" i="136"/>
  <c r="W23" i="136"/>
  <c r="Y23" i="136"/>
  <c r="T23" i="136"/>
  <c r="U23" i="136"/>
  <c r="W41" i="136"/>
  <c r="V41" i="136"/>
  <c r="T41" i="136"/>
  <c r="Y41" i="136"/>
  <c r="U41" i="136"/>
  <c r="AC41" i="136"/>
  <c r="V38" i="136"/>
  <c r="Y38" i="136"/>
  <c r="U38" i="136"/>
  <c r="AC38" i="136"/>
  <c r="W38" i="136"/>
  <c r="T38" i="136"/>
  <c r="T75" i="136"/>
  <c r="U75" i="136"/>
  <c r="W75" i="136"/>
  <c r="Y75" i="136"/>
  <c r="Z76" i="136"/>
  <c r="AA76" i="136"/>
  <c r="T76" i="136"/>
  <c r="U76" i="136"/>
  <c r="W76" i="136"/>
  <c r="Y76" i="136"/>
  <c r="W17" i="129"/>
  <c r="U17" i="129"/>
  <c r="AC17" i="129"/>
  <c r="Y17" i="129"/>
  <c r="T17" i="129"/>
  <c r="Y15" i="129"/>
  <c r="W15" i="129"/>
  <c r="T15" i="129"/>
  <c r="U15" i="129"/>
  <c r="T15" i="136"/>
  <c r="U15" i="136"/>
  <c r="Y15" i="136"/>
  <c r="W15" i="136"/>
  <c r="Y62" i="129"/>
  <c r="W62" i="129"/>
  <c r="T62" i="129"/>
  <c r="U62" i="129"/>
  <c r="W22" i="136"/>
  <c r="U22" i="136"/>
  <c r="AC22" i="136"/>
  <c r="Y22" i="136"/>
  <c r="T22" i="136"/>
  <c r="W30" i="129"/>
  <c r="V30" i="129"/>
  <c r="T30" i="129"/>
  <c r="U30" i="129"/>
  <c r="AC30" i="129"/>
  <c r="Y30" i="129"/>
  <c r="W20" i="136"/>
  <c r="Y20" i="136"/>
  <c r="Z20" i="136"/>
  <c r="AA20" i="136"/>
  <c r="T20" i="136"/>
  <c r="U20" i="136"/>
  <c r="T23" i="129"/>
  <c r="U23" i="129"/>
  <c r="W23" i="129"/>
  <c r="Y23" i="129"/>
  <c r="T61" i="136"/>
  <c r="Y61" i="136"/>
  <c r="U61" i="136"/>
  <c r="AC61" i="136"/>
  <c r="W61" i="136"/>
  <c r="W72" i="136"/>
  <c r="Y72" i="136"/>
  <c r="T72" i="136"/>
  <c r="U72" i="136"/>
  <c r="Z72" i="136"/>
  <c r="AA72" i="136"/>
  <c r="W21" i="136"/>
  <c r="U21" i="136"/>
  <c r="AC21" i="136"/>
  <c r="Y21" i="136"/>
  <c r="T21" i="136"/>
  <c r="Z24" i="129"/>
  <c r="AA24" i="129"/>
  <c r="T24" i="129"/>
  <c r="U24" i="129"/>
  <c r="W24" i="129"/>
  <c r="Y24" i="129"/>
  <c r="Z28" i="136"/>
  <c r="AA28" i="136"/>
  <c r="T28" i="136"/>
  <c r="U28" i="136"/>
  <c r="W28" i="136"/>
  <c r="Y28" i="136"/>
  <c r="Y14" i="146"/>
  <c r="W14" i="146"/>
  <c r="T14" i="146"/>
  <c r="U14" i="146"/>
  <c r="AC14" i="146"/>
  <c r="Z72" i="146"/>
  <c r="AA72" i="146"/>
  <c r="T72" i="146"/>
  <c r="U72" i="146"/>
  <c r="W72" i="146"/>
  <c r="Y72" i="146"/>
  <c r="V66" i="146"/>
  <c r="Y66" i="146"/>
  <c r="U66" i="146"/>
  <c r="AC66" i="146"/>
  <c r="W66" i="146"/>
  <c r="T66" i="146"/>
  <c r="Z80" i="146"/>
  <c r="AA80" i="146"/>
  <c r="T80" i="146"/>
  <c r="U80" i="146"/>
  <c r="W80" i="146"/>
  <c r="Y80" i="146"/>
  <c r="Y40" i="146"/>
  <c r="T40" i="146"/>
  <c r="U40" i="146"/>
  <c r="Z40" i="146"/>
  <c r="AA40" i="146"/>
  <c r="V40" i="146"/>
  <c r="W40" i="146"/>
  <c r="W39" i="146"/>
  <c r="V39" i="146"/>
  <c r="T39" i="146"/>
  <c r="U39" i="146"/>
  <c r="Y39" i="146"/>
  <c r="W36" i="146"/>
  <c r="Y36" i="146"/>
  <c r="T36" i="146"/>
  <c r="U36" i="146"/>
  <c r="Z36" i="146"/>
  <c r="AA36" i="146"/>
  <c r="Z48" i="146"/>
  <c r="AA48" i="146"/>
  <c r="V48" i="146"/>
  <c r="W48" i="146"/>
  <c r="T48" i="146"/>
  <c r="U48" i="146"/>
  <c r="Y45" i="146"/>
  <c r="U45" i="146"/>
  <c r="AC45" i="146"/>
  <c r="T45" i="146"/>
  <c r="V45" i="146"/>
  <c r="W45" i="146"/>
  <c r="Y87" i="146"/>
  <c r="W87" i="146"/>
  <c r="T87" i="146"/>
  <c r="U87" i="146"/>
  <c r="AC87" i="146"/>
  <c r="Y62" i="146"/>
  <c r="W62" i="146"/>
  <c r="T62" i="146"/>
  <c r="U62" i="146"/>
  <c r="AC62" i="146"/>
  <c r="Z84" i="146"/>
  <c r="AA84" i="146"/>
  <c r="T84" i="146"/>
  <c r="U84" i="146"/>
  <c r="W84" i="146"/>
  <c r="Y84" i="146"/>
  <c r="W64" i="146"/>
  <c r="Y64" i="146"/>
  <c r="Z64" i="146"/>
  <c r="AA64" i="146"/>
  <c r="T64" i="146"/>
  <c r="U64" i="146"/>
  <c r="T58" i="146"/>
  <c r="Y58" i="146"/>
  <c r="U58" i="146"/>
  <c r="AC58" i="146"/>
  <c r="W58" i="146"/>
  <c r="T73" i="146"/>
  <c r="Y73" i="146"/>
  <c r="U73" i="146"/>
  <c r="AC73" i="146"/>
  <c r="W73" i="146"/>
  <c r="U22" i="146"/>
  <c r="AC22" i="146"/>
  <c r="T22" i="146"/>
  <c r="W22" i="146"/>
  <c r="Y22" i="146"/>
  <c r="W19" i="146"/>
  <c r="Y19" i="146"/>
  <c r="T19" i="146"/>
  <c r="U19" i="146"/>
  <c r="Y29" i="146"/>
  <c r="W29" i="146"/>
  <c r="T29" i="146"/>
  <c r="U29" i="146"/>
  <c r="AC29" i="146"/>
  <c r="V55" i="146"/>
  <c r="W55" i="146"/>
  <c r="T55" i="146"/>
  <c r="U55" i="146"/>
  <c r="U53" i="146"/>
  <c r="AC53" i="146"/>
  <c r="T53" i="146"/>
  <c r="W53" i="146"/>
  <c r="Y53" i="146"/>
  <c r="W50" i="146"/>
  <c r="U50" i="146"/>
  <c r="AC50" i="146"/>
  <c r="Y50" i="146"/>
  <c r="T50" i="146"/>
  <c r="W20" i="146"/>
  <c r="Y20" i="146"/>
  <c r="T20" i="146"/>
  <c r="U20" i="146"/>
  <c r="Z20" i="146"/>
  <c r="AA20" i="146"/>
  <c r="Z84" i="130"/>
  <c r="AA84" i="130"/>
  <c r="T84" i="130"/>
  <c r="U84" i="130"/>
  <c r="Y84" i="130"/>
  <c r="W84" i="130"/>
  <c r="T78" i="130"/>
  <c r="U78" i="130"/>
  <c r="W18" i="130"/>
  <c r="U18" i="130"/>
  <c r="AC18" i="130"/>
  <c r="Y18" i="130"/>
  <c r="T18" i="130"/>
  <c r="Y15" i="130"/>
  <c r="W15" i="130"/>
  <c r="T15" i="130"/>
  <c r="U15" i="130"/>
  <c r="Z68" i="130"/>
  <c r="AA68" i="130"/>
  <c r="V68" i="130"/>
  <c r="Y68" i="130"/>
  <c r="W68" i="130"/>
  <c r="T68" i="130"/>
  <c r="U68" i="130"/>
  <c r="W89" i="130"/>
  <c r="U89" i="130"/>
  <c r="AC89" i="130"/>
  <c r="Y89" i="130"/>
  <c r="T89" i="130"/>
  <c r="T56" i="130"/>
  <c r="U56" i="130"/>
  <c r="Z56" i="130"/>
  <c r="AA56" i="130"/>
  <c r="V56" i="130"/>
  <c r="W56" i="130"/>
  <c r="Z28" i="130"/>
  <c r="AA28" i="130"/>
  <c r="T28" i="130"/>
  <c r="U28" i="130"/>
  <c r="W28" i="130"/>
  <c r="Y28" i="130"/>
  <c r="T83" i="131"/>
  <c r="Y83" i="131"/>
  <c r="W83" i="131"/>
  <c r="U83" i="131"/>
  <c r="AC83" i="131"/>
  <c r="T15" i="131"/>
  <c r="U15" i="131"/>
  <c r="Y15" i="131"/>
  <c r="W15" i="131"/>
  <c r="T95" i="131"/>
  <c r="U95" i="131"/>
  <c r="W95" i="131"/>
  <c r="Y95" i="131"/>
  <c r="W19" i="131"/>
  <c r="Y19" i="131"/>
  <c r="T19" i="131"/>
  <c r="U19" i="131"/>
  <c r="Y65" i="131"/>
  <c r="W65" i="131"/>
  <c r="T65" i="131"/>
  <c r="U65" i="131"/>
  <c r="AC65" i="131"/>
  <c r="W79" i="131"/>
  <c r="Y79" i="131"/>
  <c r="T79" i="131"/>
  <c r="U79" i="131"/>
  <c r="W71" i="131"/>
  <c r="Y71" i="131"/>
  <c r="T71" i="131"/>
  <c r="U71" i="131"/>
  <c r="Z40" i="132"/>
  <c r="AA40" i="132"/>
  <c r="V40" i="132"/>
  <c r="Y40" i="132"/>
  <c r="W40" i="132"/>
  <c r="T40" i="132"/>
  <c r="U40" i="132"/>
  <c r="Y49" i="132"/>
  <c r="U49" i="132"/>
  <c r="AC49" i="132"/>
  <c r="T49" i="132"/>
  <c r="V49" i="132"/>
  <c r="W49" i="132"/>
  <c r="W23" i="132"/>
  <c r="Y23" i="132"/>
  <c r="T23" i="132"/>
  <c r="U23" i="132"/>
  <c r="Y67" i="132"/>
  <c r="U67" i="132"/>
  <c r="T67" i="132"/>
  <c r="V67" i="132"/>
  <c r="W67" i="132"/>
  <c r="W43" i="132"/>
  <c r="V43" i="132"/>
  <c r="T43" i="132"/>
  <c r="U43" i="132"/>
  <c r="Y43" i="132"/>
  <c r="Y65" i="132"/>
  <c r="W65" i="132"/>
  <c r="T65" i="132"/>
  <c r="U65" i="132"/>
  <c r="AC65" i="132"/>
  <c r="V31" i="132"/>
  <c r="Y31" i="132"/>
  <c r="W31" i="132"/>
  <c r="T31" i="132"/>
  <c r="U31" i="132"/>
  <c r="T29" i="137"/>
  <c r="Y29" i="137"/>
  <c r="U29" i="137"/>
  <c r="AC29" i="137"/>
  <c r="W29" i="137"/>
  <c r="T59" i="137"/>
  <c r="U59" i="137"/>
  <c r="W59" i="137"/>
  <c r="Y59" i="137"/>
  <c r="W57" i="137"/>
  <c r="V57" i="137"/>
  <c r="T57" i="137"/>
  <c r="U57" i="137"/>
  <c r="AC57" i="137"/>
  <c r="Y57" i="137"/>
  <c r="Y49" i="137"/>
  <c r="U49" i="137"/>
  <c r="AC49" i="137"/>
  <c r="T49" i="137"/>
  <c r="V49" i="137"/>
  <c r="W49" i="137"/>
  <c r="U82" i="137"/>
  <c r="AC82" i="137"/>
  <c r="T82" i="137"/>
  <c r="W82" i="137"/>
  <c r="Y82" i="137"/>
  <c r="Z76" i="137"/>
  <c r="AA76" i="137"/>
  <c r="T76" i="137"/>
  <c r="U76" i="137"/>
  <c r="W76" i="137"/>
  <c r="Y76" i="137"/>
  <c r="T69" i="137"/>
  <c r="W69" i="137"/>
  <c r="Y69" i="137"/>
  <c r="U69" i="137"/>
  <c r="AC69" i="137"/>
  <c r="V69" i="137"/>
  <c r="Y42" i="137"/>
  <c r="U42" i="137"/>
  <c r="T42" i="137"/>
  <c r="V42" i="137"/>
  <c r="W42" i="137"/>
  <c r="W70" i="137"/>
  <c r="U70" i="137"/>
  <c r="AC70" i="137"/>
  <c r="Y70" i="137"/>
  <c r="T70" i="137"/>
  <c r="Y61" i="138"/>
  <c r="W61" i="138"/>
  <c r="T61" i="138"/>
  <c r="U61" i="138"/>
  <c r="AC61" i="138"/>
  <c r="Y29" i="138"/>
  <c r="W29" i="138"/>
  <c r="T29" i="138"/>
  <c r="U29" i="138"/>
  <c r="AC29" i="138"/>
  <c r="U53" i="138"/>
  <c r="AC53" i="138"/>
  <c r="T53" i="138"/>
  <c r="W53" i="138"/>
  <c r="Y53" i="138"/>
  <c r="Z76" i="138"/>
  <c r="AA76" i="138"/>
  <c r="T76" i="138"/>
  <c r="U76" i="138"/>
  <c r="W76" i="138"/>
  <c r="Y76" i="138"/>
  <c r="Y87" i="138"/>
  <c r="W87" i="138"/>
  <c r="T87" i="138"/>
  <c r="U87" i="138"/>
  <c r="T74" i="139"/>
  <c r="Y74" i="139"/>
  <c r="U74" i="139"/>
  <c r="AC74" i="139"/>
  <c r="W74" i="139"/>
  <c r="Y29" i="139"/>
  <c r="W29" i="139"/>
  <c r="T29" i="139"/>
  <c r="U29" i="139"/>
  <c r="AC29" i="139"/>
  <c r="Y16" i="139"/>
  <c r="W16" i="139"/>
  <c r="Z16" i="139"/>
  <c r="AA16" i="139"/>
  <c r="T16" i="139"/>
  <c r="U16" i="139"/>
  <c r="Y85" i="139"/>
  <c r="W85" i="139"/>
  <c r="T85" i="139"/>
  <c r="U85" i="139"/>
  <c r="AC85" i="139"/>
  <c r="V66" i="139"/>
  <c r="Y66" i="139"/>
  <c r="U66" i="139"/>
  <c r="AC66" i="139"/>
  <c r="W66" i="139"/>
  <c r="T66" i="139"/>
  <c r="W50" i="139"/>
  <c r="U50" i="139"/>
  <c r="AC50" i="139"/>
  <c r="Y50" i="139"/>
  <c r="T50" i="139"/>
  <c r="Y40" i="139"/>
  <c r="T40" i="139"/>
  <c r="U40" i="139"/>
  <c r="Z40" i="139"/>
  <c r="AA40" i="139"/>
  <c r="V40" i="139"/>
  <c r="W40" i="139"/>
  <c r="W51" i="143"/>
  <c r="Y51" i="143"/>
  <c r="T51" i="143"/>
  <c r="U51" i="143"/>
  <c r="V43" i="143"/>
  <c r="Y43" i="143"/>
  <c r="W43" i="143"/>
  <c r="T43" i="143"/>
  <c r="U43" i="143"/>
  <c r="Y88" i="143"/>
  <c r="W88" i="143"/>
  <c r="Z88" i="143"/>
  <c r="T88" i="143"/>
  <c r="U88" i="143"/>
  <c r="AC88" i="143"/>
  <c r="W36" i="143"/>
  <c r="Y36" i="143"/>
  <c r="Z36" i="143"/>
  <c r="AA36" i="143"/>
  <c r="T36" i="143"/>
  <c r="U36" i="143"/>
  <c r="T79" i="143"/>
  <c r="U79" i="143"/>
  <c r="W79" i="143"/>
  <c r="Y79" i="143"/>
  <c r="Z48" i="143"/>
  <c r="AA48" i="143"/>
  <c r="V48" i="143"/>
  <c r="W48" i="143"/>
  <c r="T48" i="143"/>
  <c r="U48" i="143"/>
  <c r="Z28" i="145"/>
  <c r="AA28" i="145"/>
  <c r="T28" i="145"/>
  <c r="U28" i="145"/>
  <c r="W28" i="145"/>
  <c r="Y28" i="145"/>
  <c r="U89" i="145"/>
  <c r="AC89" i="145"/>
  <c r="Y89" i="145"/>
  <c r="W89" i="145"/>
  <c r="T89" i="145"/>
  <c r="T95" i="145"/>
  <c r="U95" i="145"/>
  <c r="W95" i="145"/>
  <c r="Y95" i="145"/>
  <c r="T42" i="145"/>
  <c r="W42" i="145"/>
  <c r="Y42" i="145"/>
  <c r="U42" i="145"/>
  <c r="AC42" i="145"/>
  <c r="V42" i="145"/>
  <c r="V66" i="145"/>
  <c r="Y66" i="145"/>
  <c r="U66" i="145"/>
  <c r="AC66" i="145"/>
  <c r="W66" i="145"/>
  <c r="T66" i="145"/>
  <c r="T37" i="144"/>
  <c r="W37" i="144"/>
  <c r="Y37" i="144"/>
  <c r="U37" i="144"/>
  <c r="AC37" i="144"/>
  <c r="W67" i="144"/>
  <c r="Y67" i="144"/>
  <c r="U67" i="144"/>
  <c r="AC67" i="144"/>
  <c r="V67" i="144"/>
  <c r="T67" i="144"/>
  <c r="W42" i="144"/>
  <c r="Y42" i="144"/>
  <c r="U42" i="144"/>
  <c r="AC42" i="144"/>
  <c r="T42" i="144"/>
  <c r="V42" i="144"/>
  <c r="W85" i="144"/>
  <c r="T85" i="144"/>
  <c r="Y85" i="144"/>
  <c r="U85" i="144"/>
  <c r="AC85" i="144"/>
  <c r="W62" i="144"/>
  <c r="T62" i="144"/>
  <c r="Y62" i="144"/>
  <c r="U62" i="144"/>
  <c r="AC62" i="144"/>
  <c r="Y52" i="144"/>
  <c r="Z52" i="144"/>
  <c r="AA52" i="144"/>
  <c r="T52" i="144"/>
  <c r="U52" i="144"/>
  <c r="W52" i="144"/>
  <c r="U47" i="129"/>
  <c r="V47" i="129"/>
  <c r="W47" i="129"/>
  <c r="W34" i="129"/>
  <c r="U34" i="129"/>
  <c r="AC34" i="129"/>
  <c r="Y34" i="129"/>
  <c r="T34" i="129"/>
  <c r="Z80" i="129"/>
  <c r="AA80" i="129"/>
  <c r="T80" i="129"/>
  <c r="U80" i="129"/>
  <c r="W80" i="129"/>
  <c r="Y80" i="129"/>
  <c r="Y31" i="129"/>
  <c r="T31" i="129"/>
  <c r="U31" i="129"/>
  <c r="V31" i="129"/>
  <c r="W31" i="129"/>
  <c r="Z40" i="136"/>
  <c r="AA40" i="136"/>
  <c r="V40" i="136"/>
  <c r="Y40" i="136"/>
  <c r="W40" i="136"/>
  <c r="T40" i="136"/>
  <c r="U40" i="136"/>
  <c r="T75" i="129"/>
  <c r="U75" i="129"/>
  <c r="W75" i="129"/>
  <c r="Y75" i="129"/>
  <c r="V41" i="129"/>
  <c r="Y41" i="129"/>
  <c r="U41" i="129"/>
  <c r="AC41" i="129"/>
  <c r="W41" i="129"/>
  <c r="T41" i="129"/>
  <c r="Y77" i="129"/>
  <c r="W77" i="129"/>
  <c r="T77" i="129"/>
  <c r="U77" i="129"/>
  <c r="AC77" i="129"/>
  <c r="U70" i="129"/>
  <c r="AC70" i="129"/>
  <c r="T70" i="129"/>
  <c r="W70" i="129"/>
  <c r="Y70" i="129"/>
  <c r="U73" i="136"/>
  <c r="AC73" i="136"/>
  <c r="T73" i="136"/>
  <c r="W73" i="136"/>
  <c r="Y73" i="136"/>
  <c r="W80" i="136"/>
  <c r="Y80" i="136"/>
  <c r="T80" i="136"/>
  <c r="U80" i="136"/>
  <c r="Z80" i="136"/>
  <c r="AA80" i="136"/>
  <c r="W69" i="129"/>
  <c r="V69" i="129"/>
  <c r="T69" i="129"/>
  <c r="Y69" i="129"/>
  <c r="U69" i="129"/>
  <c r="AC69" i="129"/>
  <c r="Y18" i="136"/>
  <c r="W18" i="136"/>
  <c r="T18" i="136"/>
  <c r="U18" i="136"/>
  <c r="AC18" i="136"/>
  <c r="T62" i="136"/>
  <c r="Y62" i="136"/>
  <c r="U62" i="136"/>
  <c r="W62" i="136"/>
  <c r="Z68" i="146"/>
  <c r="AA68" i="146"/>
  <c r="V68" i="146"/>
  <c r="Y68" i="146"/>
  <c r="W68" i="146"/>
  <c r="T68" i="146"/>
  <c r="U68" i="146"/>
  <c r="V41" i="146"/>
  <c r="Y41" i="146"/>
  <c r="U41" i="146"/>
  <c r="AC41" i="146"/>
  <c r="W41" i="146"/>
  <c r="T41" i="146"/>
  <c r="T44" i="146"/>
  <c r="U44" i="146"/>
  <c r="W44" i="146"/>
  <c r="Y44" i="146"/>
  <c r="Z44" i="146"/>
  <c r="AA44" i="146"/>
  <c r="V44" i="146"/>
  <c r="W89" i="146"/>
  <c r="U89" i="146"/>
  <c r="AC89" i="146"/>
  <c r="Y89" i="146"/>
  <c r="T89" i="146"/>
  <c r="W63" i="146"/>
  <c r="Y63" i="146"/>
  <c r="T63" i="146"/>
  <c r="U63" i="146"/>
  <c r="W18" i="146"/>
  <c r="U18" i="146"/>
  <c r="AC18" i="146"/>
  <c r="Y18" i="146"/>
  <c r="T18" i="146"/>
  <c r="Y54" i="146"/>
  <c r="U54" i="146"/>
  <c r="AC54" i="146"/>
  <c r="T54" i="146"/>
  <c r="V54" i="146"/>
  <c r="W54" i="146"/>
  <c r="T82" i="130"/>
  <c r="Y82" i="130"/>
  <c r="U82" i="130"/>
  <c r="AC82" i="130"/>
  <c r="W82" i="130"/>
  <c r="T94" i="130"/>
  <c r="U94" i="130"/>
  <c r="Y94" i="130"/>
  <c r="W94" i="130"/>
  <c r="Z80" i="130"/>
  <c r="AA80" i="130"/>
  <c r="T80" i="130"/>
  <c r="U80" i="130"/>
  <c r="W80" i="130"/>
  <c r="Y80" i="130"/>
  <c r="Y62" i="130"/>
  <c r="W62" i="130"/>
  <c r="T62" i="130"/>
  <c r="U62" i="130"/>
  <c r="V43" i="130"/>
  <c r="Y43" i="130"/>
  <c r="W43" i="130"/>
  <c r="T43" i="130"/>
  <c r="U43" i="130"/>
  <c r="W20" i="130"/>
  <c r="Y20" i="130"/>
  <c r="Z20" i="130"/>
  <c r="AA20" i="130"/>
  <c r="T20" i="130"/>
  <c r="U20" i="130"/>
  <c r="Y77" i="130"/>
  <c r="W77" i="130"/>
  <c r="T77" i="130"/>
  <c r="U77" i="130"/>
  <c r="AC77" i="130"/>
  <c r="Y16" i="130"/>
  <c r="W16" i="130"/>
  <c r="Z16" i="130"/>
  <c r="AA16" i="130"/>
  <c r="T16" i="130"/>
  <c r="U16" i="130"/>
  <c r="T49" i="130"/>
  <c r="W49" i="130"/>
  <c r="Y49" i="130"/>
  <c r="U49" i="130"/>
  <c r="AC49" i="130"/>
  <c r="V49" i="130"/>
  <c r="V66" i="130"/>
  <c r="Y66" i="130"/>
  <c r="U66" i="130"/>
  <c r="AC66" i="130"/>
  <c r="W66" i="130"/>
  <c r="T66" i="130"/>
  <c r="T22" i="130"/>
  <c r="U22" i="130"/>
  <c r="W22" i="130"/>
  <c r="Y22" i="130"/>
  <c r="Y88" i="130"/>
  <c r="W88" i="130"/>
  <c r="Z88" i="130"/>
  <c r="T88" i="130"/>
  <c r="U88" i="130"/>
  <c r="U70" i="130"/>
  <c r="AC70" i="130"/>
  <c r="T70" i="130"/>
  <c r="W70" i="130"/>
  <c r="Y70" i="130"/>
  <c r="Y54" i="130"/>
  <c r="U54" i="130"/>
  <c r="AC54" i="130"/>
  <c r="T54" i="130"/>
  <c r="V54" i="130"/>
  <c r="W54" i="130"/>
  <c r="W51" i="130"/>
  <c r="Y51" i="130"/>
  <c r="T51" i="130"/>
  <c r="U51" i="130"/>
  <c r="W52" i="130"/>
  <c r="Y52" i="130"/>
  <c r="T52" i="130"/>
  <c r="U52" i="130"/>
  <c r="Z52" i="130"/>
  <c r="AA52" i="130"/>
  <c r="W35" i="130"/>
  <c r="Y35" i="130"/>
  <c r="T35" i="130"/>
  <c r="U35" i="130"/>
  <c r="Y29" i="130"/>
  <c r="W29" i="130"/>
  <c r="T29" i="130"/>
  <c r="U29" i="130"/>
  <c r="AC29" i="130"/>
  <c r="Y61" i="130"/>
  <c r="W61" i="130"/>
  <c r="T61" i="130"/>
  <c r="U61" i="130"/>
  <c r="AC61" i="130"/>
  <c r="Y87" i="131"/>
  <c r="W87" i="131"/>
  <c r="U87" i="131"/>
  <c r="T87" i="131"/>
  <c r="Z84" i="131"/>
  <c r="T84" i="131"/>
  <c r="Y84" i="131"/>
  <c r="U84" i="131"/>
  <c r="AC84" i="131"/>
  <c r="W84" i="131"/>
  <c r="U82" i="131"/>
  <c r="AC82" i="131"/>
  <c r="T82" i="131"/>
  <c r="W82" i="131"/>
  <c r="Y82" i="131"/>
  <c r="T14" i="131"/>
  <c r="Y14" i="131"/>
  <c r="U14" i="131"/>
  <c r="AC14" i="131"/>
  <c r="W14" i="131"/>
  <c r="Y67" i="131"/>
  <c r="U67" i="131"/>
  <c r="T67" i="131"/>
  <c r="V67" i="131"/>
  <c r="W67" i="131"/>
  <c r="V54" i="131"/>
  <c r="Y54" i="131"/>
  <c r="U54" i="131"/>
  <c r="AC54" i="131"/>
  <c r="W54" i="131"/>
  <c r="T54" i="131"/>
  <c r="Y18" i="131"/>
  <c r="W18" i="131"/>
  <c r="T18" i="131"/>
  <c r="U18" i="131"/>
  <c r="AC18" i="131"/>
  <c r="T75" i="131"/>
  <c r="U75" i="131"/>
  <c r="W75" i="131"/>
  <c r="Y75" i="131"/>
  <c r="Z64" i="131"/>
  <c r="AA64" i="131"/>
  <c r="T64" i="131"/>
  <c r="U64" i="131"/>
  <c r="Y64" i="131"/>
  <c r="W64" i="131"/>
  <c r="W80" i="131"/>
  <c r="Y80" i="131"/>
  <c r="T80" i="131"/>
  <c r="U80" i="131"/>
  <c r="Z80" i="131"/>
  <c r="AA80" i="131"/>
  <c r="Z28" i="131"/>
  <c r="AA28" i="131"/>
  <c r="T28" i="131"/>
  <c r="U28" i="131"/>
  <c r="W28" i="131"/>
  <c r="Y28" i="131"/>
  <c r="U73" i="131"/>
  <c r="AC73" i="131"/>
  <c r="T73" i="131"/>
  <c r="W73" i="131"/>
  <c r="Y73" i="131"/>
  <c r="W41" i="131"/>
  <c r="V41" i="131"/>
  <c r="T41" i="131"/>
  <c r="Y41" i="131"/>
  <c r="U41" i="131"/>
  <c r="AC41" i="131"/>
  <c r="W53" i="132"/>
  <c r="U53" i="132"/>
  <c r="AC53" i="132"/>
  <c r="Y53" i="132"/>
  <c r="T53" i="132"/>
  <c r="Z60" i="132"/>
  <c r="AA60" i="132"/>
  <c r="T60" i="132"/>
  <c r="U60" i="132"/>
  <c r="W60" i="132"/>
  <c r="Y60" i="132"/>
  <c r="T61" i="132"/>
  <c r="Y61" i="132"/>
  <c r="U61" i="132"/>
  <c r="AC61" i="132"/>
  <c r="W61" i="132"/>
  <c r="V38" i="132"/>
  <c r="Y38" i="132"/>
  <c r="U38" i="132"/>
  <c r="AC38" i="132"/>
  <c r="W38" i="132"/>
  <c r="T38" i="132"/>
  <c r="W20" i="132"/>
  <c r="Y20" i="132"/>
  <c r="Z20" i="132"/>
  <c r="AA20" i="132"/>
  <c r="T20" i="132"/>
  <c r="U20" i="132"/>
  <c r="V47" i="132"/>
  <c r="W47" i="132"/>
  <c r="U47" i="132"/>
  <c r="W71" i="132"/>
  <c r="Y71" i="132"/>
  <c r="T71" i="132"/>
  <c r="U71" i="132"/>
  <c r="T55" i="132"/>
  <c r="U55" i="132"/>
  <c r="V55" i="132"/>
  <c r="W55" i="132"/>
  <c r="W66" i="132"/>
  <c r="V66" i="132"/>
  <c r="T66" i="132"/>
  <c r="Y66" i="132"/>
  <c r="U66" i="132"/>
  <c r="AC66" i="132"/>
  <c r="Y35" i="132"/>
  <c r="W35" i="132"/>
  <c r="T35" i="132"/>
  <c r="U35" i="132"/>
  <c r="W79" i="132"/>
  <c r="Y79" i="132"/>
  <c r="T79" i="132"/>
  <c r="U79" i="132"/>
  <c r="T63" i="132"/>
  <c r="U63" i="132"/>
  <c r="Y63" i="132"/>
  <c r="W63" i="132"/>
  <c r="Z28" i="132"/>
  <c r="AA28" i="132"/>
  <c r="T28" i="132"/>
  <c r="U28" i="132"/>
  <c r="W28" i="132"/>
  <c r="Y28" i="132"/>
  <c r="T27" i="132"/>
  <c r="U27" i="132"/>
  <c r="W27" i="132"/>
  <c r="Y27" i="132"/>
  <c r="Z16" i="132"/>
  <c r="AA16" i="132"/>
  <c r="T16" i="132"/>
  <c r="U16" i="132"/>
  <c r="Y16" i="132"/>
  <c r="W16" i="132"/>
  <c r="T15" i="132"/>
  <c r="U15" i="132"/>
  <c r="Y15" i="132"/>
  <c r="W15" i="132"/>
  <c r="Z28" i="137"/>
  <c r="AA28" i="137"/>
  <c r="T28" i="137"/>
  <c r="U28" i="137"/>
  <c r="W28" i="137"/>
  <c r="Y28" i="137"/>
  <c r="Y17" i="137"/>
  <c r="W17" i="137"/>
  <c r="T17" i="137"/>
  <c r="U17" i="137"/>
  <c r="AC17" i="137"/>
  <c r="Z16" i="137"/>
  <c r="AA16" i="137"/>
  <c r="T16" i="137"/>
  <c r="U16" i="137"/>
  <c r="Y16" i="137"/>
  <c r="W16" i="137"/>
  <c r="Y18" i="137"/>
  <c r="W18" i="137"/>
  <c r="T18" i="137"/>
  <c r="U18" i="137"/>
  <c r="AC18" i="137"/>
  <c r="W19" i="137"/>
  <c r="Y19" i="137"/>
  <c r="T19" i="137"/>
  <c r="U19" i="137"/>
  <c r="T46" i="137"/>
  <c r="W46" i="137"/>
  <c r="Y46" i="137"/>
  <c r="U46" i="137"/>
  <c r="AC46" i="137"/>
  <c r="V46" i="137"/>
  <c r="Z84" i="137"/>
  <c r="AA84" i="137"/>
  <c r="T84" i="137"/>
  <c r="U84" i="137"/>
  <c r="W84" i="137"/>
  <c r="Y84" i="137"/>
  <c r="W79" i="137"/>
  <c r="Y79" i="137"/>
  <c r="T79" i="137"/>
  <c r="U79" i="137"/>
  <c r="U81" i="137"/>
  <c r="AC81" i="137"/>
  <c r="T81" i="137"/>
  <c r="W81" i="137"/>
  <c r="Y81" i="137"/>
  <c r="U74" i="137"/>
  <c r="AC74" i="137"/>
  <c r="T74" i="137"/>
  <c r="W74" i="137"/>
  <c r="Y74" i="137"/>
  <c r="W95" i="137"/>
  <c r="Y95" i="137"/>
  <c r="T95" i="137"/>
  <c r="U95" i="137"/>
  <c r="W94" i="137"/>
  <c r="Y94" i="137"/>
  <c r="T94" i="137"/>
  <c r="U94" i="137"/>
  <c r="W68" i="137"/>
  <c r="Z68" i="137"/>
  <c r="AA68" i="137"/>
  <c r="V68" i="137"/>
  <c r="T68" i="137"/>
  <c r="U68" i="137"/>
  <c r="Y68" i="137"/>
  <c r="Y36" i="137"/>
  <c r="W36" i="137"/>
  <c r="Z36" i="137"/>
  <c r="AA36" i="137"/>
  <c r="T36" i="137"/>
  <c r="U36" i="137"/>
  <c r="Y44" i="137"/>
  <c r="T44" i="137"/>
  <c r="U44" i="137"/>
  <c r="Z44" i="137"/>
  <c r="AA44" i="137"/>
  <c r="V44" i="137"/>
  <c r="W44" i="137"/>
  <c r="W23" i="137"/>
  <c r="Y23" i="137"/>
  <c r="T23" i="137"/>
  <c r="U23" i="137"/>
  <c r="W72" i="137"/>
  <c r="Y72" i="137"/>
  <c r="Z72" i="137"/>
  <c r="AA72" i="137"/>
  <c r="T72" i="137"/>
  <c r="U72" i="137"/>
  <c r="T83" i="138"/>
  <c r="Y83" i="138"/>
  <c r="U83" i="138"/>
  <c r="W83" i="138"/>
  <c r="Z60" i="138"/>
  <c r="AA60" i="138"/>
  <c r="T60" i="138"/>
  <c r="U60" i="138"/>
  <c r="Y60" i="138"/>
  <c r="W60" i="138"/>
  <c r="Z28" i="138"/>
  <c r="AA28" i="138"/>
  <c r="T28" i="138"/>
  <c r="U28" i="138"/>
  <c r="W28" i="138"/>
  <c r="Y28" i="138"/>
  <c r="Y40" i="138"/>
  <c r="T40" i="138"/>
  <c r="U40" i="138"/>
  <c r="Z40" i="138"/>
  <c r="AA40" i="138"/>
  <c r="V40" i="138"/>
  <c r="W40" i="138"/>
  <c r="Y15" i="138"/>
  <c r="W15" i="138"/>
  <c r="T15" i="138"/>
  <c r="U15" i="138"/>
  <c r="T81" i="138"/>
  <c r="Y81" i="138"/>
  <c r="U81" i="138"/>
  <c r="AC81" i="138"/>
  <c r="W81" i="138"/>
  <c r="Y64" i="138"/>
  <c r="W64" i="138"/>
  <c r="Z64" i="138"/>
  <c r="AA64" i="138"/>
  <c r="T64" i="138"/>
  <c r="U64" i="138"/>
  <c r="W32" i="138"/>
  <c r="Z32" i="138"/>
  <c r="AA32" i="138"/>
  <c r="V32" i="138"/>
  <c r="T32" i="138"/>
  <c r="U32" i="138"/>
  <c r="Y32" i="138"/>
  <c r="W36" i="138"/>
  <c r="Y36" i="138"/>
  <c r="T36" i="138"/>
  <c r="U36" i="138"/>
  <c r="Z36" i="138"/>
  <c r="AA36" i="138"/>
  <c r="W52" i="138"/>
  <c r="Y52" i="138"/>
  <c r="Z52" i="138"/>
  <c r="AA52" i="138"/>
  <c r="T52" i="138"/>
  <c r="U52" i="138"/>
  <c r="T96" i="138"/>
  <c r="U96" i="138"/>
  <c r="W96" i="138"/>
  <c r="Y96" i="138"/>
  <c r="T74" i="138"/>
  <c r="Y74" i="138"/>
  <c r="U74" i="138"/>
  <c r="AC74" i="138"/>
  <c r="W74" i="138"/>
  <c r="T42" i="138"/>
  <c r="W42" i="138"/>
  <c r="Y42" i="138"/>
  <c r="U42" i="138"/>
  <c r="AC42" i="138"/>
  <c r="V42" i="138"/>
  <c r="V43" i="138"/>
  <c r="Y43" i="138"/>
  <c r="W43" i="138"/>
  <c r="T43" i="138"/>
  <c r="U43" i="138"/>
  <c r="W18" i="138"/>
  <c r="U18" i="138"/>
  <c r="AC18" i="138"/>
  <c r="Y18" i="138"/>
  <c r="T18" i="138"/>
  <c r="U21" i="138"/>
  <c r="AC21" i="138"/>
  <c r="T21" i="138"/>
  <c r="W21" i="138"/>
  <c r="Y21" i="138"/>
  <c r="T73" i="138"/>
  <c r="Y73" i="138"/>
  <c r="U73" i="138"/>
  <c r="AC73" i="138"/>
  <c r="W73" i="138"/>
  <c r="U70" i="138"/>
  <c r="AC70" i="138"/>
  <c r="T70" i="138"/>
  <c r="W70" i="138"/>
  <c r="Y70" i="138"/>
  <c r="Z48" i="138"/>
  <c r="AA48" i="138"/>
  <c r="V48" i="138"/>
  <c r="W48" i="138"/>
  <c r="T48" i="138"/>
  <c r="U48" i="138"/>
  <c r="T56" i="138"/>
  <c r="U56" i="138"/>
  <c r="Z56" i="138"/>
  <c r="AA56" i="138"/>
  <c r="V56" i="138"/>
  <c r="W56" i="138"/>
  <c r="W89" i="138"/>
  <c r="U89" i="138"/>
  <c r="AC89" i="138"/>
  <c r="Y89" i="138"/>
  <c r="T89" i="138"/>
  <c r="Y45" i="139"/>
  <c r="U45" i="139"/>
  <c r="AC45" i="139"/>
  <c r="T45" i="139"/>
  <c r="V45" i="139"/>
  <c r="W45" i="139"/>
  <c r="T27" i="139"/>
  <c r="U27" i="139"/>
  <c r="W27" i="139"/>
  <c r="Y27" i="139"/>
  <c r="Z80" i="139"/>
  <c r="AA80" i="139"/>
  <c r="T80" i="139"/>
  <c r="U80" i="139"/>
  <c r="W80" i="139"/>
  <c r="Y80" i="139"/>
  <c r="Y14" i="139"/>
  <c r="W14" i="139"/>
  <c r="T14" i="139"/>
  <c r="U14" i="139"/>
  <c r="AC14" i="139"/>
  <c r="W63" i="139"/>
  <c r="Y63" i="139"/>
  <c r="T63" i="139"/>
  <c r="U63" i="139"/>
  <c r="U47" i="139"/>
  <c r="V47" i="139"/>
  <c r="W47" i="139"/>
  <c r="Y31" i="139"/>
  <c r="T31" i="139"/>
  <c r="U31" i="139"/>
  <c r="V31" i="139"/>
  <c r="W31" i="139"/>
  <c r="W18" i="139"/>
  <c r="U18" i="139"/>
  <c r="AC18" i="139"/>
  <c r="Y18" i="139"/>
  <c r="T18" i="139"/>
  <c r="W20" i="139"/>
  <c r="Y20" i="139"/>
  <c r="Z20" i="139"/>
  <c r="AA20" i="139"/>
  <c r="T20" i="139"/>
  <c r="U20" i="139"/>
  <c r="V55" i="139"/>
  <c r="W55" i="139"/>
  <c r="T55" i="139"/>
  <c r="U55" i="139"/>
  <c r="Z68" i="139"/>
  <c r="AA68" i="139"/>
  <c r="V68" i="139"/>
  <c r="Y68" i="139"/>
  <c r="W68" i="139"/>
  <c r="T68" i="139"/>
  <c r="U68" i="139"/>
  <c r="W52" i="139"/>
  <c r="Y52" i="139"/>
  <c r="T52" i="139"/>
  <c r="U52" i="139"/>
  <c r="Z52" i="139"/>
  <c r="AA52" i="139"/>
  <c r="W36" i="139"/>
  <c r="Y36" i="139"/>
  <c r="Z36" i="139"/>
  <c r="AA36" i="139"/>
  <c r="T36" i="139"/>
  <c r="U36" i="139"/>
  <c r="U22" i="139"/>
  <c r="AC22" i="139"/>
  <c r="T22" i="139"/>
  <c r="W22" i="139"/>
  <c r="Y22" i="139"/>
  <c r="T25" i="139"/>
  <c r="Y25" i="139"/>
  <c r="U25" i="139"/>
  <c r="AC25" i="139"/>
  <c r="W25" i="139"/>
  <c r="U70" i="139"/>
  <c r="AC70" i="139"/>
  <c r="T70" i="139"/>
  <c r="W70" i="139"/>
  <c r="Y70" i="139"/>
  <c r="Y38" i="139"/>
  <c r="U38" i="139"/>
  <c r="AC38" i="139"/>
  <c r="T38" i="139"/>
  <c r="V38" i="139"/>
  <c r="W38" i="139"/>
  <c r="T26" i="143"/>
  <c r="Y26" i="143"/>
  <c r="U26" i="143"/>
  <c r="AC26" i="143"/>
  <c r="W26" i="143"/>
  <c r="T23" i="143"/>
  <c r="U23" i="143"/>
  <c r="W23" i="143"/>
  <c r="Y23" i="143"/>
  <c r="T71" i="143"/>
  <c r="U71" i="143"/>
  <c r="W71" i="143"/>
  <c r="Y71" i="143"/>
  <c r="T73" i="143"/>
  <c r="Y73" i="143"/>
  <c r="U73" i="143"/>
  <c r="AC73" i="143"/>
  <c r="W73" i="143"/>
  <c r="V55" i="143"/>
  <c r="W55" i="143"/>
  <c r="T55" i="143"/>
  <c r="U55" i="143"/>
  <c r="V57" i="143"/>
  <c r="Y57" i="143"/>
  <c r="U57" i="143"/>
  <c r="AC57" i="143"/>
  <c r="W57" i="143"/>
  <c r="T57" i="143"/>
  <c r="W39" i="143"/>
  <c r="V39" i="143"/>
  <c r="T39" i="143"/>
  <c r="U39" i="143"/>
  <c r="Y39" i="143"/>
  <c r="Y86" i="143"/>
  <c r="W86" i="143"/>
  <c r="T86" i="143"/>
  <c r="U86" i="143"/>
  <c r="AC86" i="143"/>
  <c r="T83" i="143"/>
  <c r="Y83" i="143"/>
  <c r="U83" i="143"/>
  <c r="AC83" i="143"/>
  <c r="W83" i="143"/>
  <c r="Y85" i="143"/>
  <c r="W85" i="143"/>
  <c r="T85" i="143"/>
  <c r="U85" i="143"/>
  <c r="AC85" i="143"/>
  <c r="V66" i="143"/>
  <c r="Y66" i="143"/>
  <c r="U66" i="143"/>
  <c r="AC66" i="143"/>
  <c r="W66" i="143"/>
  <c r="T66" i="143"/>
  <c r="W34" i="143"/>
  <c r="U34" i="143"/>
  <c r="AC34" i="143"/>
  <c r="Y34" i="143"/>
  <c r="T34" i="143"/>
  <c r="T78" i="143"/>
  <c r="U78" i="143"/>
  <c r="Y63" i="143"/>
  <c r="W63" i="143"/>
  <c r="T63" i="143"/>
  <c r="U63" i="143"/>
  <c r="W65" i="143"/>
  <c r="U65" i="143"/>
  <c r="AC65" i="143"/>
  <c r="Y65" i="143"/>
  <c r="T65" i="143"/>
  <c r="T49" i="143"/>
  <c r="W49" i="143"/>
  <c r="Y49" i="143"/>
  <c r="U49" i="143"/>
  <c r="AC49" i="143"/>
  <c r="V49" i="143"/>
  <c r="Y61" i="143"/>
  <c r="W61" i="143"/>
  <c r="T61" i="143"/>
  <c r="U61" i="143"/>
  <c r="AC61" i="143"/>
  <c r="T58" i="143"/>
  <c r="Y58" i="143"/>
  <c r="U58" i="143"/>
  <c r="AC58" i="143"/>
  <c r="W58" i="143"/>
  <c r="T75" i="143"/>
  <c r="U75" i="143"/>
  <c r="W75" i="143"/>
  <c r="Y75" i="143"/>
  <c r="W32" i="143"/>
  <c r="Z32" i="143"/>
  <c r="AA32" i="143"/>
  <c r="V32" i="143"/>
  <c r="T32" i="143"/>
  <c r="U32" i="143"/>
  <c r="Y32" i="143"/>
  <c r="T25" i="145"/>
  <c r="Y25" i="145"/>
  <c r="U25" i="145"/>
  <c r="AC25" i="145"/>
  <c r="W25" i="145"/>
  <c r="T27" i="145"/>
  <c r="U27" i="145"/>
  <c r="W27" i="145"/>
  <c r="Y27" i="145"/>
  <c r="Y15" i="145"/>
  <c r="W15" i="145"/>
  <c r="T15" i="145"/>
  <c r="U15" i="145"/>
  <c r="T74" i="145"/>
  <c r="Y74" i="145"/>
  <c r="U74" i="145"/>
  <c r="AC74" i="145"/>
  <c r="W74" i="145"/>
  <c r="T79" i="145"/>
  <c r="U79" i="145"/>
  <c r="W79" i="145"/>
  <c r="Y79" i="145"/>
  <c r="W88" i="145"/>
  <c r="Z88" i="145"/>
  <c r="T88" i="145"/>
  <c r="U88" i="145"/>
  <c r="AC88" i="145"/>
  <c r="Y88" i="145"/>
  <c r="Z80" i="145"/>
  <c r="AA80" i="145"/>
  <c r="W80" i="145"/>
  <c r="Y80" i="145"/>
  <c r="T80" i="145"/>
  <c r="U80" i="145"/>
  <c r="T59" i="145"/>
  <c r="U59" i="145"/>
  <c r="Y59" i="145"/>
  <c r="W59" i="145"/>
  <c r="V57" i="145"/>
  <c r="Y57" i="145"/>
  <c r="U57" i="145"/>
  <c r="AC57" i="145"/>
  <c r="W57" i="145"/>
  <c r="T57" i="145"/>
  <c r="Z60" i="145"/>
  <c r="AA60" i="145"/>
  <c r="T60" i="145"/>
  <c r="U60" i="145"/>
  <c r="Y60" i="145"/>
  <c r="W60" i="145"/>
  <c r="T97" i="145"/>
  <c r="W97" i="145"/>
  <c r="Y97" i="145"/>
  <c r="U97" i="145"/>
  <c r="AC97" i="145"/>
  <c r="T38" i="144"/>
  <c r="V38" i="144"/>
  <c r="U38" i="144"/>
  <c r="AC38" i="144"/>
  <c r="W38" i="144"/>
  <c r="Y38" i="144"/>
  <c r="W85" i="145"/>
  <c r="T85" i="145"/>
  <c r="Y85" i="145"/>
  <c r="U85" i="145"/>
  <c r="AC85" i="145"/>
  <c r="U21" i="145"/>
  <c r="AC21" i="145"/>
  <c r="T21" i="145"/>
  <c r="W21" i="145"/>
  <c r="Y21" i="145"/>
  <c r="Y73" i="144"/>
  <c r="U73" i="144"/>
  <c r="AC73" i="144"/>
  <c r="W73" i="144"/>
  <c r="T73" i="144"/>
  <c r="Y45" i="145"/>
  <c r="U45" i="145"/>
  <c r="AC45" i="145"/>
  <c r="T45" i="145"/>
  <c r="V45" i="145"/>
  <c r="W45" i="145"/>
  <c r="T71" i="144"/>
  <c r="U71" i="144"/>
  <c r="W71" i="144"/>
  <c r="Y71" i="144"/>
  <c r="T44" i="145"/>
  <c r="U44" i="145"/>
  <c r="W44" i="145"/>
  <c r="Y44" i="145"/>
  <c r="V44" i="145"/>
  <c r="Z44" i="145"/>
  <c r="AA44" i="145"/>
  <c r="W52" i="145"/>
  <c r="Y52" i="145"/>
  <c r="Z52" i="145"/>
  <c r="AA52" i="145"/>
  <c r="T52" i="145"/>
  <c r="U52" i="145"/>
  <c r="Y82" i="144"/>
  <c r="U82" i="144"/>
  <c r="AC82" i="144"/>
  <c r="T82" i="144"/>
  <c r="W82" i="144"/>
  <c r="Y40" i="145"/>
  <c r="T40" i="145"/>
  <c r="U40" i="145"/>
  <c r="Z40" i="145"/>
  <c r="AA40" i="145"/>
  <c r="V40" i="145"/>
  <c r="W40" i="145"/>
  <c r="T23" i="145"/>
  <c r="U23" i="145"/>
  <c r="W23" i="145"/>
  <c r="Y23" i="145"/>
  <c r="Y83" i="144"/>
  <c r="W83" i="144"/>
  <c r="T83" i="144"/>
  <c r="U83" i="144"/>
  <c r="Y81" i="145"/>
  <c r="U81" i="145"/>
  <c r="AC81" i="145"/>
  <c r="W81" i="145"/>
  <c r="T81" i="145"/>
  <c r="Y62" i="145"/>
  <c r="W62" i="145"/>
  <c r="T62" i="145"/>
  <c r="U62" i="145"/>
  <c r="AC62" i="145"/>
  <c r="T45" i="144"/>
  <c r="V45" i="144"/>
  <c r="Y45" i="144"/>
  <c r="W45" i="144"/>
  <c r="U45" i="144"/>
  <c r="AC45" i="144"/>
  <c r="Z80" i="144"/>
  <c r="AA80" i="144"/>
  <c r="T80" i="144"/>
  <c r="U80" i="144"/>
  <c r="W80" i="144"/>
  <c r="Y80" i="144"/>
  <c r="Y74" i="144"/>
  <c r="U74" i="144"/>
  <c r="AC74" i="144"/>
  <c r="T74" i="144"/>
  <c r="W74" i="144"/>
  <c r="Y36" i="144"/>
  <c r="W36" i="144"/>
  <c r="T36" i="144"/>
  <c r="U36" i="144"/>
  <c r="Z36" i="144"/>
  <c r="AA36" i="144"/>
  <c r="Z24" i="144"/>
  <c r="AA24" i="144"/>
  <c r="T24" i="144"/>
  <c r="U24" i="144"/>
  <c r="W24" i="144"/>
  <c r="Y24" i="144"/>
  <c r="V30" i="144"/>
  <c r="T30" i="144"/>
  <c r="W30" i="144"/>
  <c r="U30" i="144"/>
  <c r="AC30" i="144"/>
  <c r="Y30" i="144"/>
  <c r="T31" i="144"/>
  <c r="U31" i="144"/>
  <c r="V31" i="144"/>
  <c r="Y31" i="144"/>
  <c r="W31" i="144"/>
  <c r="Z32" i="144"/>
  <c r="AA32" i="144"/>
  <c r="V32" i="144"/>
  <c r="T32" i="144"/>
  <c r="U32" i="144"/>
  <c r="Y32" i="144"/>
  <c r="W32" i="144"/>
  <c r="V55" i="144"/>
  <c r="T55" i="144"/>
  <c r="U55" i="144"/>
  <c r="Y55" i="144"/>
  <c r="W55" i="144"/>
  <c r="V47" i="144"/>
  <c r="U47" i="144"/>
  <c r="W47" i="144"/>
  <c r="Y47" i="144"/>
  <c r="U17" i="144"/>
  <c r="AC17" i="144"/>
  <c r="Y17" i="144"/>
  <c r="W17" i="144"/>
  <c r="T17" i="144"/>
  <c r="T54" i="144"/>
  <c r="V54" i="144"/>
  <c r="Y54" i="144"/>
  <c r="W54" i="144"/>
  <c r="U54" i="144"/>
  <c r="AC54" i="144"/>
  <c r="T26" i="129"/>
  <c r="Y26" i="129"/>
  <c r="U26" i="129"/>
  <c r="AC26" i="129"/>
  <c r="W26" i="129"/>
  <c r="W50" i="129"/>
  <c r="U50" i="129"/>
  <c r="AC50" i="129"/>
  <c r="Y50" i="129"/>
  <c r="T50" i="129"/>
  <c r="T81" i="129"/>
  <c r="Y81" i="129"/>
  <c r="U81" i="129"/>
  <c r="AC81" i="129"/>
  <c r="W81" i="129"/>
  <c r="W35" i="129"/>
  <c r="Y35" i="129"/>
  <c r="T35" i="129"/>
  <c r="U35" i="129"/>
  <c r="T78" i="129"/>
  <c r="U78" i="129"/>
  <c r="T44" i="129"/>
  <c r="U44" i="129"/>
  <c r="W44" i="129"/>
  <c r="Y44" i="129"/>
  <c r="V44" i="129"/>
  <c r="Z44" i="129"/>
  <c r="AA44" i="129"/>
  <c r="T58" i="129"/>
  <c r="Y58" i="129"/>
  <c r="U58" i="129"/>
  <c r="AC58" i="129"/>
  <c r="W58" i="129"/>
  <c r="Z48" i="129"/>
  <c r="AA48" i="129"/>
  <c r="V48" i="129"/>
  <c r="W48" i="129"/>
  <c r="T48" i="129"/>
  <c r="U48" i="129"/>
  <c r="Y87" i="129"/>
  <c r="W87" i="129"/>
  <c r="T87" i="129"/>
  <c r="U87" i="129"/>
  <c r="Y36" i="136"/>
  <c r="W36" i="136"/>
  <c r="Z36" i="136"/>
  <c r="AA36" i="136"/>
  <c r="T36" i="136"/>
  <c r="U36" i="136"/>
  <c r="Y33" i="136"/>
  <c r="U33" i="136"/>
  <c r="AC33" i="136"/>
  <c r="T33" i="136"/>
  <c r="V33" i="136"/>
  <c r="W33" i="136"/>
  <c r="T48" i="136"/>
  <c r="U48" i="136"/>
  <c r="Z48" i="136"/>
  <c r="AA48" i="136"/>
  <c r="V48" i="136"/>
  <c r="W48" i="136"/>
  <c r="W24" i="136"/>
  <c r="Y24" i="136"/>
  <c r="T24" i="136"/>
  <c r="U24" i="136"/>
  <c r="Z24" i="136"/>
  <c r="AA24" i="136"/>
  <c r="Y64" i="129"/>
  <c r="W64" i="129"/>
  <c r="Z64" i="129"/>
  <c r="AA64" i="129"/>
  <c r="T64" i="129"/>
  <c r="U64" i="129"/>
  <c r="Y50" i="136"/>
  <c r="W50" i="136"/>
  <c r="T50" i="136"/>
  <c r="U50" i="136"/>
  <c r="AC50" i="136"/>
  <c r="Y16" i="129"/>
  <c r="W16" i="129"/>
  <c r="Z16" i="129"/>
  <c r="AA16" i="129"/>
  <c r="T16" i="129"/>
  <c r="U16" i="129"/>
  <c r="Y63" i="129"/>
  <c r="W63" i="129"/>
  <c r="T63" i="129"/>
  <c r="U63" i="129"/>
  <c r="Y17" i="136"/>
  <c r="W17" i="136"/>
  <c r="T17" i="136"/>
  <c r="U17" i="136"/>
  <c r="AC17" i="136"/>
  <c r="T77" i="136"/>
  <c r="Y77" i="136"/>
  <c r="U77" i="136"/>
  <c r="AC77" i="136"/>
  <c r="W77" i="136"/>
  <c r="U26" i="136"/>
  <c r="T26" i="136"/>
  <c r="W26" i="136"/>
  <c r="Y26" i="136"/>
  <c r="T74" i="129"/>
  <c r="Y74" i="129"/>
  <c r="U74" i="129"/>
  <c r="AC74" i="129"/>
  <c r="W74" i="129"/>
  <c r="W71" i="136"/>
  <c r="Y71" i="136"/>
  <c r="T71" i="136"/>
  <c r="U71" i="136"/>
  <c r="Y65" i="136"/>
  <c r="W65" i="136"/>
  <c r="T65" i="136"/>
  <c r="U65" i="136"/>
  <c r="AC65" i="136"/>
  <c r="V66" i="129"/>
  <c r="Y66" i="129"/>
  <c r="U66" i="129"/>
  <c r="AC66" i="129"/>
  <c r="W66" i="129"/>
  <c r="T66" i="129"/>
  <c r="Y67" i="136"/>
  <c r="U67" i="136"/>
  <c r="T67" i="136"/>
  <c r="V67" i="136"/>
  <c r="W67" i="136"/>
  <c r="W19" i="136"/>
  <c r="Y19" i="136"/>
  <c r="T19" i="136"/>
  <c r="U19" i="136"/>
  <c r="W43" i="136"/>
  <c r="V43" i="136"/>
  <c r="T43" i="136"/>
  <c r="U43" i="136"/>
  <c r="Y43" i="136"/>
  <c r="Y35" i="136"/>
  <c r="W35" i="136"/>
  <c r="T35" i="136"/>
  <c r="U35" i="136"/>
  <c r="V54" i="136"/>
  <c r="Y54" i="136"/>
  <c r="U54" i="136"/>
  <c r="AC54" i="136"/>
  <c r="W54" i="136"/>
  <c r="T54" i="136"/>
  <c r="T69" i="136"/>
  <c r="W69" i="136"/>
  <c r="Y69" i="136"/>
  <c r="U69" i="136"/>
  <c r="AC69" i="136"/>
  <c r="V69" i="136"/>
  <c r="W70" i="136"/>
  <c r="U70" i="136"/>
  <c r="AC70" i="136"/>
  <c r="Y70" i="136"/>
  <c r="T70" i="136"/>
  <c r="Y16" i="146"/>
  <c r="W16" i="146"/>
  <c r="Z16" i="146"/>
  <c r="AA16" i="146"/>
  <c r="T16" i="146"/>
  <c r="U16" i="146"/>
  <c r="T67" i="146"/>
  <c r="W67" i="146"/>
  <c r="Y67" i="146"/>
  <c r="U67" i="146"/>
  <c r="V67" i="146"/>
  <c r="T74" i="146"/>
  <c r="Y74" i="146"/>
  <c r="U74" i="146"/>
  <c r="AC74" i="146"/>
  <c r="W74" i="146"/>
  <c r="Y38" i="146"/>
  <c r="U38" i="146"/>
  <c r="AC38" i="146"/>
  <c r="T38" i="146"/>
  <c r="V38" i="146"/>
  <c r="W38" i="146"/>
  <c r="W46" i="146"/>
  <c r="V46" i="146"/>
  <c r="T46" i="146"/>
  <c r="Y46" i="146"/>
  <c r="U46" i="146"/>
  <c r="AC46" i="146"/>
  <c r="T49" i="146"/>
  <c r="W49" i="146"/>
  <c r="Y49" i="146"/>
  <c r="U49" i="146"/>
  <c r="AC49" i="146"/>
  <c r="V49" i="146"/>
  <c r="V43" i="146"/>
  <c r="Y43" i="146"/>
  <c r="W43" i="146"/>
  <c r="T43" i="146"/>
  <c r="U43" i="146"/>
  <c r="Y86" i="146"/>
  <c r="W86" i="146"/>
  <c r="T86" i="146"/>
  <c r="U86" i="146"/>
  <c r="AC86" i="146"/>
  <c r="Y61" i="146"/>
  <c r="W61" i="146"/>
  <c r="T61" i="146"/>
  <c r="U61" i="146"/>
  <c r="AC61" i="146"/>
  <c r="U37" i="146"/>
  <c r="AC37" i="146"/>
  <c r="T37" i="146"/>
  <c r="W37" i="146"/>
  <c r="Y37" i="146"/>
  <c r="T81" i="146"/>
  <c r="Y81" i="146"/>
  <c r="U81" i="146"/>
  <c r="AC81" i="146"/>
  <c r="W81" i="146"/>
  <c r="Z24" i="146"/>
  <c r="AA24" i="146"/>
  <c r="T24" i="146"/>
  <c r="U24" i="146"/>
  <c r="W24" i="146"/>
  <c r="Y24" i="146"/>
  <c r="W30" i="146"/>
  <c r="V30" i="146"/>
  <c r="T30" i="146"/>
  <c r="Y30" i="146"/>
  <c r="U30" i="146"/>
  <c r="AC30" i="146"/>
  <c r="W32" i="146"/>
  <c r="Z32" i="146"/>
  <c r="AA32" i="146"/>
  <c r="V32" i="146"/>
  <c r="T32" i="146"/>
  <c r="U32" i="146"/>
  <c r="Y32" i="146"/>
  <c r="W51" i="146"/>
  <c r="Y51" i="146"/>
  <c r="T51" i="146"/>
  <c r="U51" i="146"/>
  <c r="W52" i="146"/>
  <c r="Y52" i="146"/>
  <c r="Z52" i="146"/>
  <c r="AA52" i="146"/>
  <c r="T52" i="146"/>
  <c r="U52" i="146"/>
  <c r="T97" i="144"/>
  <c r="W97" i="144"/>
  <c r="Y97" i="144"/>
  <c r="U97" i="144"/>
  <c r="AC97" i="144"/>
  <c r="V46" i="128"/>
  <c r="T46" i="128"/>
  <c r="W46" i="128"/>
  <c r="Y46" i="128"/>
  <c r="U46" i="128"/>
  <c r="W67" i="128"/>
  <c r="Y67" i="128"/>
  <c r="T67" i="128"/>
  <c r="V67" i="128"/>
  <c r="U67" i="128"/>
  <c r="U17" i="128"/>
  <c r="AC17" i="128"/>
  <c r="Y17" i="128"/>
  <c r="W17" i="128"/>
  <c r="T17" i="128"/>
  <c r="Y26" i="128"/>
  <c r="U26" i="128"/>
  <c r="AC26" i="128"/>
  <c r="T26" i="128"/>
  <c r="W26" i="128"/>
  <c r="W44" i="128"/>
  <c r="Y44" i="128"/>
  <c r="T44" i="128"/>
  <c r="U44" i="128"/>
  <c r="Z44" i="128"/>
  <c r="AA44" i="128"/>
  <c r="V44" i="128"/>
  <c r="Y86" i="135"/>
  <c r="W86" i="135"/>
  <c r="U86" i="135"/>
  <c r="AC86" i="135"/>
  <c r="T86" i="135"/>
  <c r="Y72" i="135"/>
  <c r="W72" i="135"/>
  <c r="U72" i="135"/>
  <c r="AC72" i="135"/>
  <c r="T72" i="135"/>
  <c r="Z72" i="135"/>
  <c r="W25" i="135"/>
  <c r="T25" i="135"/>
  <c r="U25" i="135"/>
  <c r="AC25" i="135"/>
  <c r="Y25" i="135"/>
  <c r="U61" i="135"/>
  <c r="AC61" i="135"/>
  <c r="T61" i="135"/>
  <c r="Y61" i="135"/>
  <c r="W61" i="135"/>
  <c r="W45" i="135"/>
  <c r="V45" i="135"/>
  <c r="Y45" i="135"/>
  <c r="U45" i="135"/>
  <c r="AC45" i="135"/>
  <c r="T45" i="135"/>
  <c r="W75" i="135"/>
  <c r="U75" i="135"/>
  <c r="T75" i="135"/>
  <c r="Y75" i="135"/>
  <c r="V67" i="135"/>
  <c r="Y67" i="135"/>
  <c r="U67" i="135"/>
  <c r="T67" i="135"/>
  <c r="W67" i="135"/>
  <c r="U29" i="135"/>
  <c r="AC29" i="135"/>
  <c r="Y29" i="135"/>
  <c r="T29" i="135"/>
  <c r="W29" i="135"/>
  <c r="U78" i="135"/>
  <c r="T78" i="135"/>
  <c r="Y78" i="135"/>
  <c r="W78" i="135"/>
  <c r="Z52" i="135"/>
  <c r="AA52" i="135"/>
  <c r="T52" i="135"/>
  <c r="U52" i="135"/>
  <c r="W52" i="135"/>
  <c r="Y52" i="135"/>
  <c r="Y37" i="135"/>
  <c r="U37" i="135"/>
  <c r="AC37" i="135"/>
  <c r="W37" i="135"/>
  <c r="T37" i="135"/>
  <c r="U86" i="142"/>
  <c r="AC86" i="142"/>
  <c r="Y86" i="142"/>
  <c r="T86" i="142"/>
  <c r="W86" i="142"/>
  <c r="Y30" i="142"/>
  <c r="U30" i="142"/>
  <c r="AC30" i="142"/>
  <c r="W30" i="142"/>
  <c r="T30" i="142"/>
  <c r="V30" i="142"/>
  <c r="T73" i="142"/>
  <c r="W73" i="142"/>
  <c r="Y73" i="142"/>
  <c r="U73" i="142"/>
  <c r="AC73" i="142"/>
  <c r="U72" i="142"/>
  <c r="AC72" i="142"/>
  <c r="Y72" i="142"/>
  <c r="T72" i="142"/>
  <c r="Z72" i="142"/>
  <c r="W72" i="142"/>
  <c r="W56" i="142"/>
  <c r="Y56" i="142"/>
  <c r="T56" i="142"/>
  <c r="V56" i="142"/>
  <c r="Z56" i="142"/>
  <c r="U56" i="142"/>
  <c r="AC56" i="142"/>
  <c r="T41" i="142"/>
  <c r="V41" i="142"/>
  <c r="W41" i="142"/>
  <c r="Y41" i="142"/>
  <c r="U41" i="142"/>
  <c r="AC41" i="142"/>
  <c r="W59" i="142"/>
  <c r="U59" i="142"/>
  <c r="Y59" i="142"/>
  <c r="T59" i="142"/>
  <c r="T67" i="142"/>
  <c r="V67" i="142"/>
  <c r="W67" i="142"/>
  <c r="U67" i="142"/>
  <c r="Y67" i="142"/>
  <c r="T34" i="142"/>
  <c r="W34" i="142"/>
  <c r="Y34" i="142"/>
  <c r="U34" i="142"/>
  <c r="AC34" i="142"/>
  <c r="W83" i="142"/>
  <c r="T83" i="142"/>
  <c r="U83" i="142"/>
  <c r="AC83" i="142"/>
  <c r="Y83" i="142"/>
  <c r="Y22" i="142"/>
  <c r="U22" i="142"/>
  <c r="AC22" i="142"/>
  <c r="W22" i="142"/>
  <c r="T22" i="142"/>
  <c r="Y23" i="142"/>
  <c r="W23" i="142"/>
  <c r="T23" i="142"/>
  <c r="U23" i="142"/>
  <c r="U29" i="142"/>
  <c r="AC29" i="142"/>
  <c r="Y29" i="142"/>
  <c r="T29" i="142"/>
  <c r="W29" i="142"/>
  <c r="W81" i="142"/>
  <c r="T81" i="142"/>
  <c r="U81" i="142"/>
  <c r="AC81" i="142"/>
  <c r="Y81" i="142"/>
  <c r="Y62" i="142"/>
  <c r="U62" i="142"/>
  <c r="W62" i="142"/>
  <c r="T62" i="142"/>
  <c r="Y63" i="142"/>
  <c r="U63" i="142"/>
  <c r="W63" i="142"/>
  <c r="T63" i="142"/>
  <c r="Y46" i="142"/>
  <c r="U46" i="142"/>
  <c r="W46" i="142"/>
  <c r="T46" i="142"/>
  <c r="V46" i="142"/>
  <c r="W47" i="142"/>
  <c r="Y47" i="142"/>
  <c r="U47" i="142"/>
  <c r="V47" i="142"/>
  <c r="T74" i="142"/>
  <c r="W74" i="142"/>
  <c r="Y74" i="142"/>
  <c r="U74" i="142"/>
  <c r="Y77" i="142"/>
  <c r="U77" i="142"/>
  <c r="AC77" i="142"/>
  <c r="W77" i="142"/>
  <c r="T77" i="142"/>
  <c r="V42" i="142"/>
  <c r="T42" i="142"/>
  <c r="Y42" i="142"/>
  <c r="U42" i="142"/>
  <c r="AC42" i="142"/>
  <c r="W42" i="142"/>
  <c r="W45" i="142"/>
  <c r="Y45" i="142"/>
  <c r="U45" i="142"/>
  <c r="AC45" i="142"/>
  <c r="V45" i="142"/>
  <c r="T45" i="142"/>
  <c r="T50" i="142"/>
  <c r="W50" i="142"/>
  <c r="U50" i="142"/>
  <c r="AC50" i="142"/>
  <c r="Y50" i="142"/>
  <c r="Y53" i="142"/>
  <c r="T53" i="142"/>
  <c r="W53" i="142"/>
  <c r="U53" i="142"/>
  <c r="AC53" i="142"/>
  <c r="Z20" i="142"/>
  <c r="AA20" i="142"/>
  <c r="T20" i="142"/>
  <c r="U20" i="142"/>
  <c r="W20" i="142"/>
  <c r="Y20" i="142"/>
  <c r="Y21" i="142"/>
  <c r="U21" i="142"/>
  <c r="AC21" i="142"/>
  <c r="W21" i="142"/>
  <c r="T21" i="142"/>
  <c r="W83" i="149"/>
  <c r="T83" i="149"/>
  <c r="U83" i="149"/>
  <c r="AC83" i="149"/>
  <c r="Y83" i="149"/>
  <c r="W84" i="149"/>
  <c r="Z84" i="149"/>
  <c r="T84" i="149"/>
  <c r="U84" i="149"/>
  <c r="AC84" i="149"/>
  <c r="Y84" i="149"/>
  <c r="U72" i="149"/>
  <c r="AC72" i="149"/>
  <c r="Y72" i="149"/>
  <c r="T72" i="149"/>
  <c r="Z72" i="149"/>
  <c r="W72" i="149"/>
  <c r="T73" i="149"/>
  <c r="W73" i="149"/>
  <c r="Y73" i="149"/>
  <c r="U73" i="149"/>
  <c r="AC73" i="149"/>
  <c r="T55" i="149"/>
  <c r="U55" i="149"/>
  <c r="V55" i="149"/>
  <c r="W55" i="149"/>
  <c r="T57" i="149"/>
  <c r="U57" i="149"/>
  <c r="AC57" i="149"/>
  <c r="W57" i="149"/>
  <c r="Y57" i="149"/>
  <c r="V57" i="149"/>
  <c r="V39" i="149"/>
  <c r="W39" i="149"/>
  <c r="T39" i="149"/>
  <c r="U39" i="149"/>
  <c r="U34" i="149"/>
  <c r="AC34" i="149"/>
  <c r="Y34" i="149"/>
  <c r="T34" i="149"/>
  <c r="W34" i="149"/>
  <c r="Y19" i="149"/>
  <c r="T19" i="149"/>
  <c r="U19" i="149"/>
  <c r="W19" i="149"/>
  <c r="T21" i="149"/>
  <c r="W21" i="149"/>
  <c r="Y21" i="149"/>
  <c r="U21" i="149"/>
  <c r="AC21" i="149"/>
  <c r="W58" i="149"/>
  <c r="T58" i="149"/>
  <c r="Y58" i="149"/>
  <c r="U58" i="149"/>
  <c r="AC58" i="149"/>
  <c r="T50" i="149"/>
  <c r="U50" i="149"/>
  <c r="W50" i="149"/>
  <c r="Y50" i="149"/>
  <c r="T66" i="149"/>
  <c r="W66" i="149"/>
  <c r="U66" i="149"/>
  <c r="AC66" i="149"/>
  <c r="Y66" i="149"/>
  <c r="V66" i="149"/>
  <c r="W14" i="149"/>
  <c r="T14" i="149"/>
  <c r="Y14" i="149"/>
  <c r="U14" i="149"/>
  <c r="AC14" i="149"/>
  <c r="T22" i="149"/>
  <c r="W22" i="149"/>
  <c r="Y22" i="149"/>
  <c r="U22" i="149"/>
  <c r="AC22" i="149"/>
  <c r="Y78" i="149"/>
  <c r="U78" i="149"/>
  <c r="W78" i="149"/>
  <c r="T78" i="149"/>
  <c r="U62" i="149"/>
  <c r="AC62" i="149"/>
  <c r="W62" i="149"/>
  <c r="Y62" i="149"/>
  <c r="T62" i="149"/>
  <c r="Y26" i="149"/>
  <c r="U26" i="149"/>
  <c r="AC26" i="149"/>
  <c r="W26" i="149"/>
  <c r="T26" i="149"/>
  <c r="T45" i="149"/>
  <c r="V45" i="149"/>
  <c r="W45" i="149"/>
  <c r="U45" i="149"/>
  <c r="AC45" i="149"/>
  <c r="Y45" i="149"/>
  <c r="Y43" i="149"/>
  <c r="W43" i="149"/>
  <c r="T43" i="149"/>
  <c r="U43" i="149"/>
  <c r="V43" i="149"/>
  <c r="Y77" i="149"/>
  <c r="U77" i="149"/>
  <c r="AC77" i="149"/>
  <c r="W77" i="149"/>
  <c r="T77" i="149"/>
  <c r="T75" i="149"/>
  <c r="W75" i="149"/>
  <c r="Y75" i="149"/>
  <c r="U75" i="149"/>
  <c r="T31" i="149"/>
  <c r="V31" i="149"/>
  <c r="W31" i="149"/>
  <c r="U31" i="149"/>
  <c r="Y31" i="149"/>
  <c r="Y73" i="128"/>
  <c r="T73" i="128"/>
  <c r="W73" i="128"/>
  <c r="U73" i="128"/>
  <c r="AC73" i="128"/>
  <c r="Y60" i="128"/>
  <c r="T60" i="128"/>
  <c r="Z60" i="128"/>
  <c r="W60" i="128"/>
  <c r="U60" i="128"/>
  <c r="U18" i="128"/>
  <c r="AC18" i="128"/>
  <c r="Y18" i="128"/>
  <c r="W18" i="128"/>
  <c r="T18" i="128"/>
  <c r="W29" i="128"/>
  <c r="T29" i="128"/>
  <c r="Y29" i="128"/>
  <c r="U29" i="128"/>
  <c r="AC29" i="128"/>
  <c r="T22" i="128"/>
  <c r="W22" i="128"/>
  <c r="U22" i="128"/>
  <c r="AC22" i="128"/>
  <c r="Y22" i="128"/>
  <c r="U65" i="128"/>
  <c r="AC65" i="128"/>
  <c r="W65" i="128"/>
  <c r="T65" i="128"/>
  <c r="Y65" i="128"/>
  <c r="U89" i="128"/>
  <c r="AC89" i="128"/>
  <c r="Y89" i="128"/>
  <c r="T89" i="128"/>
  <c r="W89" i="128"/>
  <c r="Y57" i="128"/>
  <c r="U57" i="128"/>
  <c r="AC57" i="128"/>
  <c r="W57" i="128"/>
  <c r="V57" i="128"/>
  <c r="T57" i="128"/>
  <c r="W61" i="128"/>
  <c r="T61" i="128"/>
  <c r="Y61" i="128"/>
  <c r="U61" i="128"/>
  <c r="AC61" i="128"/>
  <c r="Y59" i="128"/>
  <c r="U59" i="128"/>
  <c r="T59" i="128"/>
  <c r="W59" i="128"/>
  <c r="W77" i="128"/>
  <c r="Y77" i="128"/>
  <c r="U77" i="128"/>
  <c r="AC77" i="128"/>
  <c r="T77" i="128"/>
  <c r="W15" i="128"/>
  <c r="Y15" i="128"/>
  <c r="T15" i="128"/>
  <c r="U15" i="128"/>
  <c r="V30" i="128"/>
  <c r="T30" i="128"/>
  <c r="W30" i="128"/>
  <c r="Y30" i="128"/>
  <c r="U30" i="128"/>
  <c r="AC30" i="128"/>
  <c r="T31" i="128"/>
  <c r="V31" i="128"/>
  <c r="Y31" i="128"/>
  <c r="U31" i="128"/>
  <c r="W31" i="128"/>
  <c r="T37" i="128"/>
  <c r="W37" i="128"/>
  <c r="U37" i="128"/>
  <c r="AC37" i="128"/>
  <c r="Y37" i="128"/>
  <c r="T27" i="128"/>
  <c r="U27" i="128"/>
  <c r="W27" i="128"/>
  <c r="Y27" i="128"/>
  <c r="Y41" i="128"/>
  <c r="U41" i="128"/>
  <c r="AC41" i="128"/>
  <c r="W41" i="128"/>
  <c r="V41" i="128"/>
  <c r="T41" i="128"/>
  <c r="T45" i="128"/>
  <c r="V45" i="128"/>
  <c r="Y45" i="128"/>
  <c r="U45" i="128"/>
  <c r="AC45" i="128"/>
  <c r="W45" i="128"/>
  <c r="W85" i="128"/>
  <c r="T85" i="128"/>
  <c r="U85" i="128"/>
  <c r="AC85" i="128"/>
  <c r="Y85" i="128"/>
  <c r="Y83" i="128"/>
  <c r="U83" i="128"/>
  <c r="AC83" i="128"/>
  <c r="W83" i="128"/>
  <c r="T83" i="128"/>
  <c r="Z24" i="128"/>
  <c r="AA24" i="128"/>
  <c r="T24" i="128"/>
  <c r="U24" i="128"/>
  <c r="W24" i="128"/>
  <c r="Y24" i="128"/>
  <c r="Y88" i="135"/>
  <c r="W88" i="135"/>
  <c r="U88" i="135"/>
  <c r="Z88" i="135"/>
  <c r="T88" i="135"/>
  <c r="Y87" i="135"/>
  <c r="W87" i="135"/>
  <c r="U87" i="135"/>
  <c r="T87" i="135"/>
  <c r="W73" i="135"/>
  <c r="U73" i="135"/>
  <c r="AC73" i="135"/>
  <c r="T73" i="135"/>
  <c r="Y73" i="135"/>
  <c r="Y23" i="135"/>
  <c r="W23" i="135"/>
  <c r="T23" i="135"/>
  <c r="U23" i="135"/>
  <c r="W59" i="135"/>
  <c r="U59" i="135"/>
  <c r="T59" i="135"/>
  <c r="Y59" i="135"/>
  <c r="T43" i="135"/>
  <c r="U43" i="135"/>
  <c r="W43" i="135"/>
  <c r="V43" i="135"/>
  <c r="Y43" i="135"/>
  <c r="W76" i="135"/>
  <c r="U76" i="135"/>
  <c r="T76" i="135"/>
  <c r="Z76" i="135"/>
  <c r="Y76" i="135"/>
  <c r="Y46" i="135"/>
  <c r="U46" i="135"/>
  <c r="T46" i="135"/>
  <c r="W46" i="135"/>
  <c r="V46" i="135"/>
  <c r="V49" i="135"/>
  <c r="Y49" i="135"/>
  <c r="U49" i="135"/>
  <c r="AC49" i="135"/>
  <c r="T49" i="135"/>
  <c r="W49" i="135"/>
  <c r="T18" i="135"/>
  <c r="W18" i="135"/>
  <c r="Y18" i="135"/>
  <c r="U18" i="135"/>
  <c r="AC18" i="135"/>
  <c r="Y21" i="135"/>
  <c r="U21" i="135"/>
  <c r="AC21" i="135"/>
  <c r="W21" i="135"/>
  <c r="T21" i="135"/>
  <c r="T82" i="135"/>
  <c r="Y82" i="135"/>
  <c r="W82" i="135"/>
  <c r="U82" i="135"/>
  <c r="AC82" i="135"/>
  <c r="Y85" i="135"/>
  <c r="W85" i="135"/>
  <c r="U85" i="135"/>
  <c r="AC85" i="135"/>
  <c r="T85" i="135"/>
  <c r="T68" i="135"/>
  <c r="W68" i="135"/>
  <c r="Z68" i="135"/>
  <c r="V68" i="135"/>
  <c r="Y68" i="135"/>
  <c r="U68" i="135"/>
  <c r="U62" i="135"/>
  <c r="T62" i="135"/>
  <c r="Y62" i="135"/>
  <c r="W62" i="135"/>
  <c r="T65" i="135"/>
  <c r="Y65" i="135"/>
  <c r="W65" i="135"/>
  <c r="U65" i="135"/>
  <c r="AC65" i="135"/>
  <c r="W54" i="135"/>
  <c r="V54" i="135"/>
  <c r="Y54" i="135"/>
  <c r="U54" i="135"/>
  <c r="AC54" i="135"/>
  <c r="T54" i="135"/>
  <c r="T57" i="135"/>
  <c r="W57" i="135"/>
  <c r="V57" i="135"/>
  <c r="U57" i="135"/>
  <c r="AC57" i="135"/>
  <c r="Y57" i="135"/>
  <c r="U14" i="135"/>
  <c r="AC14" i="135"/>
  <c r="Y14" i="135"/>
  <c r="T14" i="135"/>
  <c r="W14" i="135"/>
  <c r="T17" i="135"/>
  <c r="W17" i="135"/>
  <c r="Y17" i="135"/>
  <c r="U17" i="135"/>
  <c r="AC17" i="135"/>
  <c r="W26" i="135"/>
  <c r="T26" i="135"/>
  <c r="U26" i="135"/>
  <c r="AC26" i="135"/>
  <c r="Y26" i="135"/>
  <c r="U79" i="135"/>
  <c r="T79" i="135"/>
  <c r="Y79" i="135"/>
  <c r="W79" i="135"/>
  <c r="W38" i="135"/>
  <c r="Y38" i="135"/>
  <c r="U38" i="135"/>
  <c r="AC38" i="135"/>
  <c r="V38" i="135"/>
  <c r="T38" i="135"/>
  <c r="T41" i="135"/>
  <c r="W41" i="135"/>
  <c r="V41" i="135"/>
  <c r="Y41" i="135"/>
  <c r="U41" i="135"/>
  <c r="AC41" i="135"/>
  <c r="U87" i="142"/>
  <c r="AC87" i="142"/>
  <c r="Y87" i="142"/>
  <c r="T87" i="142"/>
  <c r="W87" i="142"/>
  <c r="Y32" i="142"/>
  <c r="W32" i="142"/>
  <c r="T32" i="142"/>
  <c r="U32" i="142"/>
  <c r="Z32" i="142"/>
  <c r="AA32" i="142"/>
  <c r="V32" i="142"/>
  <c r="V33" i="142"/>
  <c r="T33" i="142"/>
  <c r="Y33" i="142"/>
  <c r="U33" i="142"/>
  <c r="AC33" i="142"/>
  <c r="W33" i="142"/>
  <c r="T57" i="142"/>
  <c r="W57" i="142"/>
  <c r="U57" i="142"/>
  <c r="AC57" i="142"/>
  <c r="V57" i="142"/>
  <c r="Y57" i="142"/>
  <c r="W40" i="142"/>
  <c r="Y40" i="142"/>
  <c r="V40" i="142"/>
  <c r="Z40" i="142"/>
  <c r="AA40" i="142"/>
  <c r="T40" i="142"/>
  <c r="U40" i="142"/>
  <c r="W60" i="142"/>
  <c r="T60" i="142"/>
  <c r="Y60" i="142"/>
  <c r="Z60" i="142"/>
  <c r="U60" i="142"/>
  <c r="Z68" i="142"/>
  <c r="V68" i="142"/>
  <c r="T68" i="142"/>
  <c r="Y68" i="142"/>
  <c r="U68" i="142"/>
  <c r="W68" i="142"/>
  <c r="U14" i="142"/>
  <c r="AC14" i="142"/>
  <c r="Y14" i="142"/>
  <c r="T14" i="142"/>
  <c r="W14" i="142"/>
  <c r="T15" i="142"/>
  <c r="U15" i="142"/>
  <c r="W15" i="142"/>
  <c r="Y15" i="142"/>
  <c r="W84" i="142"/>
  <c r="Z84" i="142"/>
  <c r="T84" i="142"/>
  <c r="U84" i="142"/>
  <c r="AC84" i="142"/>
  <c r="Y84" i="142"/>
  <c r="W28" i="142"/>
  <c r="Y28" i="142"/>
  <c r="Z28" i="142"/>
  <c r="AA28" i="142"/>
  <c r="T28" i="142"/>
  <c r="U28" i="142"/>
  <c r="T75" i="142"/>
  <c r="W75" i="142"/>
  <c r="Y75" i="142"/>
  <c r="U75" i="142"/>
  <c r="T43" i="142"/>
  <c r="U43" i="142"/>
  <c r="V43" i="142"/>
  <c r="W43" i="142"/>
  <c r="Y43" i="142"/>
  <c r="T51" i="142"/>
  <c r="U51" i="142"/>
  <c r="Y51" i="142"/>
  <c r="W51" i="142"/>
  <c r="T18" i="142"/>
  <c r="W18" i="142"/>
  <c r="Y18" i="142"/>
  <c r="U18" i="142"/>
  <c r="AC18" i="142"/>
  <c r="U70" i="149"/>
  <c r="AC70" i="149"/>
  <c r="Y70" i="149"/>
  <c r="T70" i="149"/>
  <c r="W70" i="149"/>
  <c r="W54" i="149"/>
  <c r="U54" i="149"/>
  <c r="AC54" i="149"/>
  <c r="V54" i="149"/>
  <c r="T54" i="149"/>
  <c r="Y54" i="149"/>
  <c r="T40" i="149"/>
  <c r="U40" i="149"/>
  <c r="Z40" i="149"/>
  <c r="AA40" i="149"/>
  <c r="V40" i="149"/>
  <c r="W40" i="149"/>
  <c r="W35" i="149"/>
  <c r="Y35" i="149"/>
  <c r="T35" i="149"/>
  <c r="U35" i="149"/>
  <c r="U18" i="149"/>
  <c r="AC18" i="149"/>
  <c r="Y18" i="149"/>
  <c r="W18" i="149"/>
  <c r="T18" i="149"/>
  <c r="U86" i="149"/>
  <c r="AC86" i="149"/>
  <c r="Y86" i="149"/>
  <c r="T86" i="149"/>
  <c r="W86" i="149"/>
  <c r="W16" i="149"/>
  <c r="Y16" i="149"/>
  <c r="Z16" i="149"/>
  <c r="AA16" i="149"/>
  <c r="T16" i="149"/>
  <c r="U16" i="149"/>
  <c r="Y79" i="149"/>
  <c r="U79" i="149"/>
  <c r="W79" i="149"/>
  <c r="T79" i="149"/>
  <c r="T65" i="149"/>
  <c r="W65" i="149"/>
  <c r="U65" i="149"/>
  <c r="AC65" i="149"/>
  <c r="Y65" i="149"/>
  <c r="V46" i="149"/>
  <c r="T46" i="149"/>
  <c r="Y46" i="149"/>
  <c r="W46" i="149"/>
  <c r="U46" i="149"/>
  <c r="V49" i="149"/>
  <c r="Y49" i="149"/>
  <c r="T49" i="149"/>
  <c r="W49" i="149"/>
  <c r="U49" i="149"/>
  <c r="AC49" i="149"/>
  <c r="W28" i="149"/>
  <c r="Y28" i="149"/>
  <c r="T28" i="149"/>
  <c r="U28" i="149"/>
  <c r="Z28" i="149"/>
  <c r="AA28" i="149"/>
  <c r="W29" i="149"/>
  <c r="T29" i="149"/>
  <c r="Y29" i="149"/>
  <c r="U29" i="149"/>
  <c r="AC29" i="149"/>
  <c r="W42" i="149"/>
  <c r="Y42" i="149"/>
  <c r="U42" i="149"/>
  <c r="AC42" i="149"/>
  <c r="V42" i="149"/>
  <c r="T42" i="149"/>
  <c r="T74" i="149"/>
  <c r="W74" i="149"/>
  <c r="Y74" i="149"/>
  <c r="U74" i="149"/>
  <c r="V30" i="149"/>
  <c r="T30" i="149"/>
  <c r="U30" i="149"/>
  <c r="AC30" i="149"/>
  <c r="Y30" i="149"/>
  <c r="W30" i="149"/>
  <c r="Z72" i="128"/>
  <c r="T72" i="128"/>
  <c r="W72" i="128"/>
  <c r="U72" i="128"/>
  <c r="AC72" i="128"/>
  <c r="Y72" i="128"/>
  <c r="Y76" i="128"/>
  <c r="Z76" i="128"/>
  <c r="U76" i="128"/>
  <c r="T76" i="128"/>
  <c r="W76" i="128"/>
  <c r="T21" i="128"/>
  <c r="W21" i="128"/>
  <c r="U21" i="128"/>
  <c r="AC21" i="128"/>
  <c r="Y21" i="128"/>
  <c r="Y84" i="128"/>
  <c r="U84" i="128"/>
  <c r="AC84" i="128"/>
  <c r="Z84" i="128"/>
  <c r="W84" i="128"/>
  <c r="T84" i="128"/>
  <c r="W62" i="128"/>
  <c r="U62" i="128"/>
  <c r="Y62" i="128"/>
  <c r="T62" i="128"/>
  <c r="U50" i="128"/>
  <c r="AC50" i="128"/>
  <c r="Y50" i="128"/>
  <c r="W50" i="128"/>
  <c r="T50" i="128"/>
  <c r="T71" i="128"/>
  <c r="Y71" i="128"/>
  <c r="U71" i="128"/>
  <c r="AC71" i="128"/>
  <c r="W71" i="128"/>
  <c r="Y66" i="128"/>
  <c r="U66" i="128"/>
  <c r="AC66" i="128"/>
  <c r="T66" i="128"/>
  <c r="W66" i="128"/>
  <c r="V66" i="128"/>
  <c r="W64" i="128"/>
  <c r="Z64" i="128"/>
  <c r="U64" i="128"/>
  <c r="T64" i="128"/>
  <c r="Y64" i="128"/>
  <c r="W88" i="128"/>
  <c r="Z88" i="128"/>
  <c r="T88" i="128"/>
  <c r="Y88" i="128"/>
  <c r="U88" i="128"/>
  <c r="T70" i="128"/>
  <c r="W70" i="128"/>
  <c r="U70" i="128"/>
  <c r="AC70" i="128"/>
  <c r="Y70" i="128"/>
  <c r="T54" i="128"/>
  <c r="W54" i="128"/>
  <c r="V54" i="128"/>
  <c r="Y54" i="128"/>
  <c r="U54" i="128"/>
  <c r="AC54" i="128"/>
  <c r="Y58" i="128"/>
  <c r="W58" i="128"/>
  <c r="T58" i="128"/>
  <c r="U58" i="128"/>
  <c r="AC58" i="128"/>
  <c r="Y74" i="128"/>
  <c r="U74" i="128"/>
  <c r="T74" i="128"/>
  <c r="W74" i="128"/>
  <c r="W14" i="128"/>
  <c r="T14" i="128"/>
  <c r="Y14" i="128"/>
  <c r="U14" i="128"/>
  <c r="AC14" i="128"/>
  <c r="Z32" i="128"/>
  <c r="V32" i="128"/>
  <c r="T32" i="128"/>
  <c r="W32" i="128"/>
  <c r="Y32" i="128"/>
  <c r="U32" i="128"/>
  <c r="Y20" i="128"/>
  <c r="W20" i="128"/>
  <c r="Z20" i="128"/>
  <c r="AA20" i="128"/>
  <c r="T20" i="128"/>
  <c r="U20" i="128"/>
  <c r="W35" i="128"/>
  <c r="Y35" i="128"/>
  <c r="T35" i="128"/>
  <c r="U35" i="128"/>
  <c r="U34" i="128"/>
  <c r="AC34" i="128"/>
  <c r="Y34" i="128"/>
  <c r="W34" i="128"/>
  <c r="T34" i="128"/>
  <c r="Z28" i="128"/>
  <c r="AA28" i="128"/>
  <c r="T28" i="128"/>
  <c r="U28" i="128"/>
  <c r="W28" i="128"/>
  <c r="Y28" i="128"/>
  <c r="T38" i="128"/>
  <c r="V38" i="128"/>
  <c r="Y38" i="128"/>
  <c r="U38" i="128"/>
  <c r="AC38" i="128"/>
  <c r="W38" i="128"/>
  <c r="Y43" i="128"/>
  <c r="W43" i="128"/>
  <c r="V43" i="128"/>
  <c r="T43" i="128"/>
  <c r="U43" i="128"/>
  <c r="W42" i="128"/>
  <c r="Y42" i="128"/>
  <c r="U42" i="128"/>
  <c r="AC42" i="128"/>
  <c r="T42" i="128"/>
  <c r="V42" i="128"/>
  <c r="Y82" i="128"/>
  <c r="U82" i="128"/>
  <c r="AC82" i="128"/>
  <c r="W82" i="128"/>
  <c r="T82" i="128"/>
  <c r="W89" i="135"/>
  <c r="U89" i="135"/>
  <c r="AC89" i="135"/>
  <c r="T89" i="135"/>
  <c r="Y89" i="135"/>
  <c r="Y70" i="135"/>
  <c r="W70" i="135"/>
  <c r="U70" i="135"/>
  <c r="AC70" i="135"/>
  <c r="T70" i="135"/>
  <c r="Y24" i="135"/>
  <c r="W24" i="135"/>
  <c r="Z24" i="135"/>
  <c r="AA24" i="135"/>
  <c r="T24" i="135"/>
  <c r="U24" i="135"/>
  <c r="W60" i="135"/>
  <c r="U60" i="135"/>
  <c r="Z60" i="135"/>
  <c r="T60" i="135"/>
  <c r="Y60" i="135"/>
  <c r="V42" i="135"/>
  <c r="Y42" i="135"/>
  <c r="U42" i="135"/>
  <c r="AC42" i="135"/>
  <c r="T42" i="135"/>
  <c r="W42" i="135"/>
  <c r="Z44" i="135"/>
  <c r="AA44" i="135"/>
  <c r="V44" i="135"/>
  <c r="Y44" i="135"/>
  <c r="T44" i="135"/>
  <c r="U44" i="135"/>
  <c r="W44" i="135"/>
  <c r="U77" i="135"/>
  <c r="AC77" i="135"/>
  <c r="T77" i="135"/>
  <c r="Y77" i="135"/>
  <c r="W77" i="135"/>
  <c r="W47" i="135"/>
  <c r="V47" i="135"/>
  <c r="U47" i="135"/>
  <c r="Y47" i="135"/>
  <c r="T19" i="135"/>
  <c r="U19" i="135"/>
  <c r="W19" i="135"/>
  <c r="Y19" i="135"/>
  <c r="T83" i="135"/>
  <c r="Y83" i="135"/>
  <c r="W83" i="135"/>
  <c r="U83" i="135"/>
  <c r="Y69" i="135"/>
  <c r="U69" i="135"/>
  <c r="AC69" i="135"/>
  <c r="T69" i="135"/>
  <c r="W69" i="135"/>
  <c r="V69" i="135"/>
  <c r="U63" i="135"/>
  <c r="T63" i="135"/>
  <c r="Y63" i="135"/>
  <c r="W63" i="135"/>
  <c r="T55" i="135"/>
  <c r="U55" i="135"/>
  <c r="V55" i="135"/>
  <c r="W55" i="135"/>
  <c r="T15" i="135"/>
  <c r="U15" i="135"/>
  <c r="W15" i="135"/>
  <c r="Y15" i="135"/>
  <c r="T16" i="135"/>
  <c r="U16" i="135"/>
  <c r="Z16" i="135"/>
  <c r="AA16" i="135"/>
  <c r="W16" i="135"/>
  <c r="Y16" i="135"/>
  <c r="U80" i="135"/>
  <c r="Z80" i="135"/>
  <c r="T80" i="135"/>
  <c r="Y80" i="135"/>
  <c r="W80" i="135"/>
  <c r="T39" i="135"/>
  <c r="U39" i="135"/>
  <c r="V39" i="135"/>
  <c r="W39" i="135"/>
  <c r="T50" i="135"/>
  <c r="Y50" i="135"/>
  <c r="W50" i="135"/>
  <c r="U50" i="135"/>
  <c r="AC50" i="135"/>
  <c r="T51" i="135"/>
  <c r="U51" i="135"/>
  <c r="W51" i="135"/>
  <c r="Y51" i="135"/>
  <c r="T34" i="135"/>
  <c r="W34" i="135"/>
  <c r="Y34" i="135"/>
  <c r="U34" i="135"/>
  <c r="AC34" i="135"/>
  <c r="T35" i="135"/>
  <c r="U35" i="135"/>
  <c r="W35" i="135"/>
  <c r="Y35" i="135"/>
  <c r="W31" i="135"/>
  <c r="Y31" i="135"/>
  <c r="U31" i="135"/>
  <c r="V31" i="135"/>
  <c r="T31" i="135"/>
  <c r="V33" i="135"/>
  <c r="T33" i="135"/>
  <c r="U33" i="135"/>
  <c r="AC33" i="135"/>
  <c r="Y33" i="135"/>
  <c r="W33" i="135"/>
  <c r="U88" i="142"/>
  <c r="AC88" i="142"/>
  <c r="Y88" i="142"/>
  <c r="Z88" i="142"/>
  <c r="T88" i="142"/>
  <c r="W88" i="142"/>
  <c r="U70" i="142"/>
  <c r="AC70" i="142"/>
  <c r="Y70" i="142"/>
  <c r="T70" i="142"/>
  <c r="W70" i="142"/>
  <c r="W54" i="142"/>
  <c r="U54" i="142"/>
  <c r="AC54" i="142"/>
  <c r="T54" i="142"/>
  <c r="Y54" i="142"/>
  <c r="V54" i="142"/>
  <c r="T35" i="142"/>
  <c r="U35" i="142"/>
  <c r="W35" i="142"/>
  <c r="Y35" i="142"/>
  <c r="Z16" i="142"/>
  <c r="AA16" i="142"/>
  <c r="T16" i="142"/>
  <c r="U16" i="142"/>
  <c r="W16" i="142"/>
  <c r="Y16" i="142"/>
  <c r="U85" i="142"/>
  <c r="AC85" i="142"/>
  <c r="Y85" i="142"/>
  <c r="T85" i="142"/>
  <c r="W85" i="142"/>
  <c r="W26" i="142"/>
  <c r="T26" i="142"/>
  <c r="U26" i="142"/>
  <c r="AC26" i="142"/>
  <c r="Y26" i="142"/>
  <c r="W27" i="142"/>
  <c r="Y27" i="142"/>
  <c r="T27" i="142"/>
  <c r="U27" i="142"/>
  <c r="Y80" i="142"/>
  <c r="U80" i="142"/>
  <c r="W80" i="142"/>
  <c r="Z80" i="142"/>
  <c r="T80" i="142"/>
  <c r="W65" i="142"/>
  <c r="T65" i="142"/>
  <c r="U65" i="142"/>
  <c r="AC65" i="142"/>
  <c r="Y65" i="142"/>
  <c r="V49" i="142"/>
  <c r="W49" i="142"/>
  <c r="Y49" i="142"/>
  <c r="T49" i="142"/>
  <c r="U49" i="142"/>
  <c r="AC49" i="142"/>
  <c r="Z76" i="142"/>
  <c r="T76" i="142"/>
  <c r="W76" i="142"/>
  <c r="Y76" i="142"/>
  <c r="U76" i="142"/>
  <c r="Z44" i="142"/>
  <c r="AA44" i="142"/>
  <c r="V44" i="142"/>
  <c r="T44" i="142"/>
  <c r="U44" i="142"/>
  <c r="Y44" i="142"/>
  <c r="W44" i="142"/>
  <c r="Z52" i="142"/>
  <c r="AA52" i="142"/>
  <c r="T52" i="142"/>
  <c r="U52" i="142"/>
  <c r="W52" i="142"/>
  <c r="Y52" i="142"/>
  <c r="T19" i="142"/>
  <c r="U19" i="142"/>
  <c r="W19" i="142"/>
  <c r="Y19" i="142"/>
  <c r="W82" i="149"/>
  <c r="T82" i="149"/>
  <c r="U82" i="149"/>
  <c r="AC82" i="149"/>
  <c r="Y82" i="149"/>
  <c r="U85" i="149"/>
  <c r="AC85" i="149"/>
  <c r="Y85" i="149"/>
  <c r="T85" i="149"/>
  <c r="W85" i="149"/>
  <c r="Y41" i="149"/>
  <c r="U41" i="149"/>
  <c r="AC41" i="149"/>
  <c r="W41" i="149"/>
  <c r="V41" i="149"/>
  <c r="T41" i="149"/>
  <c r="T36" i="149"/>
  <c r="U36" i="149"/>
  <c r="Z36" i="149"/>
  <c r="AA36" i="149"/>
  <c r="W36" i="149"/>
  <c r="Y36" i="149"/>
  <c r="W60" i="149"/>
  <c r="Y60" i="149"/>
  <c r="T60" i="149"/>
  <c r="U60" i="149"/>
  <c r="Z60" i="149"/>
  <c r="Y53" i="149"/>
  <c r="W53" i="149"/>
  <c r="T53" i="149"/>
  <c r="U53" i="149"/>
  <c r="AC53" i="149"/>
  <c r="Z52" i="149"/>
  <c r="AA52" i="149"/>
  <c r="T52" i="149"/>
  <c r="U52" i="149"/>
  <c r="W52" i="149"/>
  <c r="Y52" i="149"/>
  <c r="U88" i="149"/>
  <c r="AC88" i="149"/>
  <c r="Y88" i="149"/>
  <c r="Z88" i="149"/>
  <c r="T88" i="149"/>
  <c r="W88" i="149"/>
  <c r="U87" i="149"/>
  <c r="AC87" i="149"/>
  <c r="Y87" i="149"/>
  <c r="T87" i="149"/>
  <c r="W87" i="149"/>
  <c r="Y69" i="149"/>
  <c r="U69" i="149"/>
  <c r="AC69" i="149"/>
  <c r="T69" i="149"/>
  <c r="W69" i="149"/>
  <c r="V69" i="149"/>
  <c r="T68" i="149"/>
  <c r="V68" i="149"/>
  <c r="Y68" i="149"/>
  <c r="Z68" i="149"/>
  <c r="W68" i="149"/>
  <c r="U68" i="149"/>
  <c r="Z24" i="149"/>
  <c r="AA24" i="149"/>
  <c r="T24" i="149"/>
  <c r="U24" i="149"/>
  <c r="W24" i="149"/>
  <c r="Y24" i="149"/>
  <c r="Y80" i="149"/>
  <c r="U80" i="149"/>
  <c r="W80" i="149"/>
  <c r="Z80" i="149"/>
  <c r="T80" i="149"/>
  <c r="U64" i="149"/>
  <c r="W64" i="149"/>
  <c r="Z64" i="149"/>
  <c r="Y64" i="149"/>
  <c r="T64" i="149"/>
  <c r="Y48" i="149"/>
  <c r="V48" i="149"/>
  <c r="T48" i="149"/>
  <c r="U48" i="149"/>
  <c r="Z48" i="149"/>
  <c r="AA48" i="149"/>
  <c r="W48" i="149"/>
  <c r="W78" i="128"/>
  <c r="T78" i="128"/>
  <c r="Y78" i="128"/>
  <c r="U78" i="128"/>
  <c r="T51" i="128"/>
  <c r="U51" i="128"/>
  <c r="W51" i="128"/>
  <c r="Y51" i="128"/>
  <c r="V55" i="128"/>
  <c r="Y55" i="128"/>
  <c r="T55" i="128"/>
  <c r="W55" i="128"/>
  <c r="U55" i="128"/>
  <c r="AC55" i="128"/>
  <c r="W16" i="128"/>
  <c r="Y16" i="128"/>
  <c r="Z16" i="128"/>
  <c r="AA16" i="128"/>
  <c r="T16" i="128"/>
  <c r="U16" i="128"/>
  <c r="W36" i="128"/>
  <c r="Y36" i="128"/>
  <c r="Z36" i="128"/>
  <c r="AA36" i="128"/>
  <c r="T36" i="128"/>
  <c r="U36" i="128"/>
  <c r="T40" i="128"/>
  <c r="U40" i="128"/>
  <c r="Z40" i="128"/>
  <c r="AA40" i="128"/>
  <c r="V40" i="128"/>
  <c r="W40" i="128"/>
  <c r="T23" i="128"/>
  <c r="U23" i="128"/>
  <c r="W23" i="128"/>
  <c r="Y23" i="128"/>
  <c r="T79" i="128"/>
  <c r="W79" i="128"/>
  <c r="Y79" i="128"/>
  <c r="U79" i="128"/>
  <c r="W49" i="128"/>
  <c r="V49" i="128"/>
  <c r="Y49" i="128"/>
  <c r="U49" i="128"/>
  <c r="AC49" i="128"/>
  <c r="T49" i="128"/>
  <c r="W86" i="128"/>
  <c r="T86" i="128"/>
  <c r="U86" i="128"/>
  <c r="AC86" i="128"/>
  <c r="Y86" i="128"/>
  <c r="Y56" i="128"/>
  <c r="T56" i="128"/>
  <c r="V56" i="128"/>
  <c r="Z56" i="128"/>
  <c r="U56" i="128"/>
  <c r="AC56" i="128"/>
  <c r="W56" i="128"/>
  <c r="Z80" i="128"/>
  <c r="T80" i="128"/>
  <c r="W80" i="128"/>
  <c r="Y80" i="128"/>
  <c r="U80" i="128"/>
  <c r="Z48" i="128"/>
  <c r="AA48" i="128"/>
  <c r="V48" i="128"/>
  <c r="T48" i="128"/>
  <c r="U48" i="128"/>
  <c r="W48" i="128"/>
  <c r="Y48" i="128"/>
  <c r="Y81" i="128"/>
  <c r="U81" i="128"/>
  <c r="AC81" i="128"/>
  <c r="W81" i="128"/>
  <c r="T81" i="128"/>
  <c r="W63" i="128"/>
  <c r="Y63" i="128"/>
  <c r="T63" i="128"/>
  <c r="U63" i="128"/>
  <c r="V47" i="128"/>
  <c r="Y47" i="128"/>
  <c r="U47" i="128"/>
  <c r="W47" i="128"/>
  <c r="T53" i="128"/>
  <c r="W53" i="128"/>
  <c r="U53" i="128"/>
  <c r="AC53" i="128"/>
  <c r="Y53" i="128"/>
  <c r="Z52" i="128"/>
  <c r="AA52" i="128"/>
  <c r="W52" i="128"/>
  <c r="Y52" i="128"/>
  <c r="T52" i="128"/>
  <c r="U52" i="128"/>
  <c r="W87" i="128"/>
  <c r="T87" i="128"/>
  <c r="U87" i="128"/>
  <c r="Y87" i="128"/>
  <c r="V69" i="128"/>
  <c r="W69" i="128"/>
  <c r="Y69" i="128"/>
  <c r="T69" i="128"/>
  <c r="U69" i="128"/>
  <c r="AC69" i="128"/>
  <c r="Y68" i="128"/>
  <c r="U68" i="128"/>
  <c r="W68" i="128"/>
  <c r="V68" i="128"/>
  <c r="Z68" i="128"/>
  <c r="T68" i="128"/>
  <c r="Y75" i="128"/>
  <c r="W75" i="128"/>
  <c r="T75" i="128"/>
  <c r="U75" i="128"/>
  <c r="W33" i="128"/>
  <c r="Y33" i="128"/>
  <c r="U33" i="128"/>
  <c r="AC33" i="128"/>
  <c r="T33" i="128"/>
  <c r="V33" i="128"/>
  <c r="Y19" i="128"/>
  <c r="W19" i="128"/>
  <c r="T19" i="128"/>
  <c r="U19" i="128"/>
  <c r="V39" i="128"/>
  <c r="W39" i="128"/>
  <c r="T39" i="128"/>
  <c r="U39" i="128"/>
  <c r="Y25" i="128"/>
  <c r="U25" i="128"/>
  <c r="AC25" i="128"/>
  <c r="T25" i="128"/>
  <c r="W25" i="128"/>
  <c r="Y71" i="135"/>
  <c r="W71" i="135"/>
  <c r="U71" i="135"/>
  <c r="AC71" i="135"/>
  <c r="T71" i="135"/>
  <c r="Y22" i="135"/>
  <c r="U22" i="135"/>
  <c r="AC22" i="135"/>
  <c r="W22" i="135"/>
  <c r="T22" i="135"/>
  <c r="W58" i="135"/>
  <c r="U58" i="135"/>
  <c r="AC58" i="135"/>
  <c r="T58" i="135"/>
  <c r="Y58" i="135"/>
  <c r="W74" i="135"/>
  <c r="U74" i="135"/>
  <c r="T74" i="135"/>
  <c r="Y74" i="135"/>
  <c r="Y48" i="135"/>
  <c r="T48" i="135"/>
  <c r="U48" i="135"/>
  <c r="W48" i="135"/>
  <c r="V48" i="135"/>
  <c r="Z48" i="135"/>
  <c r="AA48" i="135"/>
  <c r="Z20" i="135"/>
  <c r="AA20" i="135"/>
  <c r="T20" i="135"/>
  <c r="U20" i="135"/>
  <c r="W20" i="135"/>
  <c r="Y20" i="135"/>
  <c r="Z84" i="135"/>
  <c r="T84" i="135"/>
  <c r="Y84" i="135"/>
  <c r="W84" i="135"/>
  <c r="U84" i="135"/>
  <c r="T66" i="135"/>
  <c r="W66" i="135"/>
  <c r="V66" i="135"/>
  <c r="U66" i="135"/>
  <c r="AC66" i="135"/>
  <c r="Y66" i="135"/>
  <c r="U64" i="135"/>
  <c r="Z64" i="135"/>
  <c r="T64" i="135"/>
  <c r="Y64" i="135"/>
  <c r="W64" i="135"/>
  <c r="Z56" i="135"/>
  <c r="AA56" i="135"/>
  <c r="V56" i="135"/>
  <c r="W56" i="135"/>
  <c r="T56" i="135"/>
  <c r="U56" i="135"/>
  <c r="W27" i="135"/>
  <c r="U27" i="135"/>
  <c r="Y27" i="135"/>
  <c r="W28" i="135"/>
  <c r="Z28" i="135"/>
  <c r="AA28" i="135"/>
  <c r="T28" i="135"/>
  <c r="U28" i="135"/>
  <c r="Y28" i="135"/>
  <c r="T81" i="135"/>
  <c r="Y81" i="135"/>
  <c r="W81" i="135"/>
  <c r="U81" i="135"/>
  <c r="AC81" i="135"/>
  <c r="Z40" i="135"/>
  <c r="AA40" i="135"/>
  <c r="V40" i="135"/>
  <c r="W40" i="135"/>
  <c r="T40" i="135"/>
  <c r="U40" i="135"/>
  <c r="Y53" i="135"/>
  <c r="W53" i="135"/>
  <c r="U53" i="135"/>
  <c r="AC53" i="135"/>
  <c r="T53" i="135"/>
  <c r="Z36" i="135"/>
  <c r="AA36" i="135"/>
  <c r="T36" i="135"/>
  <c r="U36" i="135"/>
  <c r="W36" i="135"/>
  <c r="Y36" i="135"/>
  <c r="Y30" i="135"/>
  <c r="U30" i="135"/>
  <c r="AC30" i="135"/>
  <c r="W30" i="135"/>
  <c r="T30" i="135"/>
  <c r="V30" i="135"/>
  <c r="Y32" i="135"/>
  <c r="U32" i="135"/>
  <c r="W32" i="135"/>
  <c r="T32" i="135"/>
  <c r="Z32" i="135"/>
  <c r="V32" i="135"/>
  <c r="T89" i="142"/>
  <c r="W89" i="142"/>
  <c r="Y89" i="142"/>
  <c r="U89" i="142"/>
  <c r="AC89" i="142"/>
  <c r="W31" i="142"/>
  <c r="Y31" i="142"/>
  <c r="V31" i="142"/>
  <c r="T31" i="142"/>
  <c r="U31" i="142"/>
  <c r="U71" i="142"/>
  <c r="AC71" i="142"/>
  <c r="Y71" i="142"/>
  <c r="T71" i="142"/>
  <c r="W71" i="142"/>
  <c r="Y55" i="142"/>
  <c r="U55" i="142"/>
  <c r="AC55" i="142"/>
  <c r="T55" i="142"/>
  <c r="W55" i="142"/>
  <c r="V55" i="142"/>
  <c r="W38" i="142"/>
  <c r="Y38" i="142"/>
  <c r="U38" i="142"/>
  <c r="AC38" i="142"/>
  <c r="V38" i="142"/>
  <c r="T38" i="142"/>
  <c r="Y39" i="142"/>
  <c r="W39" i="142"/>
  <c r="T39" i="142"/>
  <c r="U39" i="142"/>
  <c r="V39" i="142"/>
  <c r="W58" i="142"/>
  <c r="Y58" i="142"/>
  <c r="T58" i="142"/>
  <c r="U58" i="142"/>
  <c r="AC58" i="142"/>
  <c r="U61" i="142"/>
  <c r="AC61" i="142"/>
  <c r="T61" i="142"/>
  <c r="Y61" i="142"/>
  <c r="W61" i="142"/>
  <c r="V66" i="142"/>
  <c r="T66" i="142"/>
  <c r="U66" i="142"/>
  <c r="AC66" i="142"/>
  <c r="Y66" i="142"/>
  <c r="W66" i="142"/>
  <c r="W69" i="142"/>
  <c r="Y69" i="142"/>
  <c r="U69" i="142"/>
  <c r="AC69" i="142"/>
  <c r="V69" i="142"/>
  <c r="T69" i="142"/>
  <c r="Y37" i="142"/>
  <c r="U37" i="142"/>
  <c r="AC37" i="142"/>
  <c r="W37" i="142"/>
  <c r="T37" i="142"/>
  <c r="Z36" i="142"/>
  <c r="AA36" i="142"/>
  <c r="T36" i="142"/>
  <c r="U36" i="142"/>
  <c r="W36" i="142"/>
  <c r="Y36" i="142"/>
  <c r="T17" i="142"/>
  <c r="W17" i="142"/>
  <c r="Y17" i="142"/>
  <c r="U17" i="142"/>
  <c r="AC17" i="142"/>
  <c r="W82" i="142"/>
  <c r="T82" i="142"/>
  <c r="U82" i="142"/>
  <c r="AC82" i="142"/>
  <c r="Y82" i="142"/>
  <c r="Y24" i="142"/>
  <c r="W24" i="142"/>
  <c r="T24" i="142"/>
  <c r="U24" i="142"/>
  <c r="Z24" i="142"/>
  <c r="AA24" i="142"/>
  <c r="W25" i="142"/>
  <c r="T25" i="142"/>
  <c r="U25" i="142"/>
  <c r="AC25" i="142"/>
  <c r="Y25" i="142"/>
  <c r="Y78" i="142"/>
  <c r="U78" i="142"/>
  <c r="W78" i="142"/>
  <c r="T78" i="142"/>
  <c r="Y79" i="142"/>
  <c r="U79" i="142"/>
  <c r="W79" i="142"/>
  <c r="T79" i="142"/>
  <c r="Y64" i="142"/>
  <c r="U64" i="142"/>
  <c r="W64" i="142"/>
  <c r="T64" i="142"/>
  <c r="Z64" i="142"/>
  <c r="Y48" i="142"/>
  <c r="W48" i="142"/>
  <c r="T48" i="142"/>
  <c r="U48" i="142"/>
  <c r="Z48" i="142"/>
  <c r="AA48" i="142"/>
  <c r="V48" i="142"/>
  <c r="U71" i="149"/>
  <c r="AC71" i="149"/>
  <c r="Y71" i="149"/>
  <c r="T71" i="149"/>
  <c r="W71" i="149"/>
  <c r="V56" i="149"/>
  <c r="W56" i="149"/>
  <c r="T56" i="149"/>
  <c r="U56" i="149"/>
  <c r="Z56" i="149"/>
  <c r="AA56" i="149"/>
  <c r="T38" i="149"/>
  <c r="V38" i="149"/>
  <c r="Y38" i="149"/>
  <c r="W38" i="149"/>
  <c r="U38" i="149"/>
  <c r="AC38" i="149"/>
  <c r="T37" i="149"/>
  <c r="W37" i="149"/>
  <c r="Y37" i="149"/>
  <c r="U37" i="149"/>
  <c r="AC37" i="149"/>
  <c r="Y20" i="149"/>
  <c r="Z20" i="149"/>
  <c r="AA20" i="149"/>
  <c r="W20" i="149"/>
  <c r="T20" i="149"/>
  <c r="U20" i="149"/>
  <c r="U61" i="149"/>
  <c r="AC61" i="149"/>
  <c r="Y61" i="149"/>
  <c r="T61" i="149"/>
  <c r="W61" i="149"/>
  <c r="W59" i="149"/>
  <c r="U59" i="149"/>
  <c r="Y59" i="149"/>
  <c r="T59" i="149"/>
  <c r="T51" i="149"/>
  <c r="U51" i="149"/>
  <c r="W51" i="149"/>
  <c r="Y51" i="149"/>
  <c r="T89" i="149"/>
  <c r="W89" i="149"/>
  <c r="Y89" i="149"/>
  <c r="U89" i="149"/>
  <c r="AC89" i="149"/>
  <c r="V67" i="149"/>
  <c r="W67" i="149"/>
  <c r="Y67" i="149"/>
  <c r="T67" i="149"/>
  <c r="U67" i="149"/>
  <c r="W15" i="149"/>
  <c r="Y15" i="149"/>
  <c r="T15" i="149"/>
  <c r="U15" i="149"/>
  <c r="U17" i="149"/>
  <c r="AC17" i="149"/>
  <c r="Y17" i="149"/>
  <c r="T17" i="149"/>
  <c r="W17" i="149"/>
  <c r="Y25" i="149"/>
  <c r="U25" i="149"/>
  <c r="AC25" i="149"/>
  <c r="W25" i="149"/>
  <c r="T25" i="149"/>
  <c r="T23" i="149"/>
  <c r="U23" i="149"/>
  <c r="W23" i="149"/>
  <c r="Y23" i="149"/>
  <c r="W81" i="149"/>
  <c r="T81" i="149"/>
  <c r="U81" i="149"/>
  <c r="AC81" i="149"/>
  <c r="Y81" i="149"/>
  <c r="U63" i="149"/>
  <c r="T63" i="149"/>
  <c r="Y63" i="149"/>
  <c r="W63" i="149"/>
  <c r="V47" i="149"/>
  <c r="Y47" i="149"/>
  <c r="W47" i="149"/>
  <c r="U47" i="149"/>
  <c r="W27" i="149"/>
  <c r="Y27" i="149"/>
  <c r="T27" i="149"/>
  <c r="U27" i="149"/>
  <c r="W44" i="149"/>
  <c r="Y44" i="149"/>
  <c r="V44" i="149"/>
  <c r="T44" i="149"/>
  <c r="U44" i="149"/>
  <c r="Z44" i="149"/>
  <c r="AA44" i="149"/>
  <c r="Z76" i="149"/>
  <c r="T76" i="149"/>
  <c r="W76" i="149"/>
  <c r="Y76" i="149"/>
  <c r="U76" i="149"/>
  <c r="W33" i="149"/>
  <c r="Y33" i="149"/>
  <c r="U33" i="149"/>
  <c r="AC33" i="149"/>
  <c r="V33" i="149"/>
  <c r="T33" i="149"/>
  <c r="Z32" i="149"/>
  <c r="V32" i="149"/>
  <c r="T32" i="149"/>
  <c r="Y32" i="149"/>
  <c r="W32" i="149"/>
  <c r="U32" i="149"/>
  <c r="AD19" i="150"/>
  <c r="AB62" i="140"/>
  <c r="AC58" i="134"/>
  <c r="AB58" i="134"/>
  <c r="AC58" i="148"/>
  <c r="AB74" i="141"/>
  <c r="AC74" i="148"/>
  <c r="AB74" i="134"/>
  <c r="AA94" i="130"/>
  <c r="AA95" i="138"/>
  <c r="AA96" i="130"/>
  <c r="AA94" i="137"/>
  <c r="AB97" i="130"/>
  <c r="AA97" i="130"/>
  <c r="AA97" i="137"/>
  <c r="AB97" i="137"/>
  <c r="AA94" i="138"/>
  <c r="AA95" i="130"/>
  <c r="AA95" i="137"/>
  <c r="AA96" i="138"/>
  <c r="AA96" i="137"/>
  <c r="AB97" i="138"/>
  <c r="AA97" i="138"/>
  <c r="AA80" i="149"/>
  <c r="AA76" i="149"/>
  <c r="AA32" i="149"/>
  <c r="AA60" i="149"/>
  <c r="AA68" i="149"/>
  <c r="AA64" i="149"/>
  <c r="AC84" i="148"/>
  <c r="AC83" i="148"/>
  <c r="AC76" i="148"/>
  <c r="AC75" i="148"/>
  <c r="AC68" i="148"/>
  <c r="AC67" i="148"/>
  <c r="AC59" i="148"/>
  <c r="AC60" i="148"/>
  <c r="AC48" i="148"/>
  <c r="AC43" i="148"/>
  <c r="AC44" i="148"/>
  <c r="AC27" i="148"/>
  <c r="AC28" i="148"/>
  <c r="AC19" i="148"/>
  <c r="AC24" i="148"/>
  <c r="AC23" i="148"/>
  <c r="AB75" i="147"/>
  <c r="AB76" i="147"/>
  <c r="AC76" i="147"/>
  <c r="AC75" i="147"/>
  <c r="AD82" i="147"/>
  <c r="AD73" i="147"/>
  <c r="AD77" i="147"/>
  <c r="AD125" i="147"/>
  <c r="AD41" i="147"/>
  <c r="AD29" i="147"/>
  <c r="AD33" i="147"/>
  <c r="AD11" i="147"/>
  <c r="AD14" i="147"/>
  <c r="AD89" i="147"/>
  <c r="AD54" i="147"/>
  <c r="AD105" i="147"/>
  <c r="AD81" i="147"/>
  <c r="AD88" i="147"/>
  <c r="AD26" i="147"/>
  <c r="AD57" i="147"/>
  <c r="AD10" i="147"/>
  <c r="AD115" i="147"/>
  <c r="AD46" i="147"/>
  <c r="AD87" i="147"/>
  <c r="AD53" i="147"/>
  <c r="AD126" i="147"/>
  <c r="AD30" i="147"/>
  <c r="AD86" i="147"/>
  <c r="AD74" i="147"/>
  <c r="AD113" i="147"/>
  <c r="AD65" i="147"/>
  <c r="AD50" i="147"/>
  <c r="AD34" i="147"/>
  <c r="AD21" i="147"/>
  <c r="AD45" i="147"/>
  <c r="AD85" i="147"/>
  <c r="AD49" i="147"/>
  <c r="AD58" i="147"/>
  <c r="AD42" i="147"/>
  <c r="AD127" i="147"/>
  <c r="AD17" i="147"/>
  <c r="AD69" i="147"/>
  <c r="AD97" i="147"/>
  <c r="AD70" i="147"/>
  <c r="AD124" i="147"/>
  <c r="AD18" i="147"/>
  <c r="AD25" i="147"/>
  <c r="AD61" i="147"/>
  <c r="AD109" i="147"/>
  <c r="AD38" i="147"/>
  <c r="AD114" i="147"/>
  <c r="AD101" i="147"/>
  <c r="AD93" i="147"/>
  <c r="AD66" i="147"/>
  <c r="AD37" i="147"/>
  <c r="AC48" i="147"/>
  <c r="AB47" i="147"/>
  <c r="AC44" i="147"/>
  <c r="AC43" i="147"/>
  <c r="AB27" i="147"/>
  <c r="AB28" i="147"/>
  <c r="AC24" i="147"/>
  <c r="AB23" i="147"/>
  <c r="AB20" i="147"/>
  <c r="AB19" i="147"/>
  <c r="AB79" i="146"/>
  <c r="AC79" i="146"/>
  <c r="AC75" i="146"/>
  <c r="AB75" i="146"/>
  <c r="AC15" i="146"/>
  <c r="AB15" i="146"/>
  <c r="AB20" i="145"/>
  <c r="AC20" i="145"/>
  <c r="AC64" i="144"/>
  <c r="AB64" i="144"/>
  <c r="AC60" i="144"/>
  <c r="AB60" i="144"/>
  <c r="AB80" i="141"/>
  <c r="AB79" i="141"/>
  <c r="AB78" i="141"/>
  <c r="AB75" i="141"/>
  <c r="AB76" i="141"/>
  <c r="AC47" i="141"/>
  <c r="AB44" i="141"/>
  <c r="AC48" i="141"/>
  <c r="AB43" i="141"/>
  <c r="R97" i="144"/>
  <c r="AB97" i="144"/>
  <c r="AA97" i="144"/>
  <c r="AA97" i="145"/>
  <c r="AB97" i="145"/>
  <c r="AA96" i="145"/>
  <c r="AA95" i="145"/>
  <c r="AA94" i="145"/>
  <c r="AB94" i="145"/>
  <c r="AC23" i="141"/>
  <c r="AB24" i="141"/>
  <c r="AB19" i="141"/>
  <c r="AB20" i="141"/>
  <c r="AB51" i="140"/>
  <c r="AC47" i="140"/>
  <c r="AC24" i="140"/>
  <c r="AB75" i="140"/>
  <c r="AC79" i="140"/>
  <c r="AC78" i="140"/>
  <c r="AB80" i="140"/>
  <c r="AC76" i="140"/>
  <c r="AC63" i="140"/>
  <c r="AC23" i="140"/>
  <c r="AB64" i="140"/>
  <c r="AB48" i="140"/>
  <c r="AB31" i="140"/>
  <c r="AC43" i="140"/>
  <c r="AC44" i="140"/>
  <c r="AB32" i="140"/>
  <c r="AC19" i="140"/>
  <c r="AC28" i="140"/>
  <c r="AC27" i="140"/>
  <c r="AC20" i="140"/>
  <c r="AB44" i="134"/>
  <c r="AD114" i="134"/>
  <c r="AD21" i="134"/>
  <c r="AD73" i="134"/>
  <c r="AD77" i="134"/>
  <c r="AD50" i="134"/>
  <c r="AD62" i="134"/>
  <c r="AD10" i="134"/>
  <c r="AD82" i="134"/>
  <c r="AD66" i="134"/>
  <c r="AD121" i="134"/>
  <c r="AD17" i="134"/>
  <c r="AD87" i="134"/>
  <c r="AD26" i="134"/>
  <c r="AD127" i="134"/>
  <c r="AD105" i="134"/>
  <c r="AD69" i="134"/>
  <c r="AD89" i="134"/>
  <c r="AD86" i="134"/>
  <c r="AD109" i="134"/>
  <c r="AD124" i="134"/>
  <c r="AD46" i="134"/>
  <c r="AD54" i="134"/>
  <c r="AD65" i="134"/>
  <c r="AD61" i="134"/>
  <c r="AD125" i="134"/>
  <c r="AD93" i="134"/>
  <c r="AD41" i="134"/>
  <c r="AD29" i="134"/>
  <c r="AD88" i="134"/>
  <c r="AD34" i="134"/>
  <c r="AD85" i="134"/>
  <c r="AD30" i="134"/>
  <c r="AD25" i="134"/>
  <c r="AD97" i="134"/>
  <c r="AD38" i="134"/>
  <c r="AD70" i="134"/>
  <c r="AD18" i="134"/>
  <c r="AD115" i="134"/>
  <c r="AD14" i="134"/>
  <c r="AD101" i="134"/>
  <c r="AD57" i="134"/>
  <c r="AD37" i="134"/>
  <c r="AD120" i="134"/>
  <c r="AD95" i="134"/>
  <c r="AD53" i="134"/>
  <c r="AD45" i="134"/>
  <c r="AD33" i="134"/>
  <c r="AD81" i="134"/>
  <c r="AD42" i="134"/>
  <c r="AD49" i="134"/>
  <c r="AD113" i="134"/>
  <c r="AD11" i="134"/>
  <c r="AD109" i="133"/>
  <c r="AD69" i="133"/>
  <c r="AD49" i="133"/>
  <c r="AD53" i="133"/>
  <c r="AD14" i="133"/>
  <c r="AD25" i="133"/>
  <c r="AD85" i="133"/>
  <c r="AD70" i="133"/>
  <c r="AD77" i="133"/>
  <c r="AD127" i="133"/>
  <c r="AD66" i="133"/>
  <c r="AD29" i="133"/>
  <c r="AD37" i="133"/>
  <c r="AD89" i="133"/>
  <c r="AD58" i="133"/>
  <c r="AD86" i="133"/>
  <c r="AD93" i="133"/>
  <c r="AD17" i="133"/>
  <c r="AD34" i="133"/>
  <c r="AD21" i="133"/>
  <c r="AD65" i="133"/>
  <c r="AD81" i="133"/>
  <c r="AD105" i="133"/>
  <c r="AD10" i="133"/>
  <c r="AD73" i="133"/>
  <c r="AD82" i="133"/>
  <c r="AD125" i="133"/>
  <c r="AD114" i="133"/>
  <c r="AD33" i="133"/>
  <c r="AD26" i="133"/>
  <c r="AD113" i="133"/>
  <c r="AD50" i="133"/>
  <c r="AD57" i="133"/>
  <c r="AD115" i="133"/>
  <c r="AD97" i="133"/>
  <c r="AD45" i="133"/>
  <c r="AD61" i="133"/>
  <c r="AD41" i="133"/>
  <c r="AD11" i="133"/>
  <c r="AD88" i="133"/>
  <c r="AD74" i="133"/>
  <c r="AD30" i="133"/>
  <c r="AD38" i="133"/>
  <c r="AD54" i="133"/>
  <c r="AD87" i="133"/>
  <c r="AD18" i="133"/>
  <c r="AD46" i="133"/>
  <c r="AD42" i="133"/>
  <c r="AD101" i="133"/>
  <c r="AC80" i="134"/>
  <c r="AB78" i="134"/>
  <c r="AB79" i="134"/>
  <c r="AB75" i="134"/>
  <c r="AC76" i="134"/>
  <c r="AB23" i="134"/>
  <c r="AB43" i="134"/>
  <c r="AC59" i="134"/>
  <c r="AB60" i="134"/>
  <c r="AC60" i="134"/>
  <c r="AB59" i="134"/>
  <c r="AB24" i="134"/>
  <c r="AB28" i="133"/>
  <c r="AB20" i="133"/>
  <c r="AC27" i="133"/>
  <c r="AB44" i="133"/>
  <c r="AB43" i="133"/>
  <c r="AC19" i="133"/>
  <c r="AA95" i="131"/>
  <c r="AA96" i="131"/>
  <c r="AA94" i="131"/>
  <c r="AA97" i="131"/>
  <c r="AB97" i="131"/>
  <c r="AD81" i="148"/>
  <c r="AD54" i="148"/>
  <c r="AD11" i="148"/>
  <c r="AD50" i="148"/>
  <c r="AD114" i="148"/>
  <c r="AD37" i="148"/>
  <c r="AD113" i="148"/>
  <c r="AD126" i="148"/>
  <c r="AD105" i="148"/>
  <c r="AD45" i="148"/>
  <c r="AD127" i="148"/>
  <c r="AD33" i="148"/>
  <c r="AD57" i="148"/>
  <c r="AD97" i="148"/>
  <c r="AD29" i="148"/>
  <c r="AD25" i="148"/>
  <c r="AD21" i="148"/>
  <c r="AD85" i="148"/>
  <c r="AD41" i="148"/>
  <c r="AD53" i="148"/>
  <c r="AD38" i="148"/>
  <c r="AD10" i="148"/>
  <c r="AD14" i="148"/>
  <c r="AD34" i="148"/>
  <c r="AD46" i="148"/>
  <c r="AD115" i="148"/>
  <c r="AD93" i="148"/>
  <c r="AD49" i="148"/>
  <c r="AD42" i="148"/>
  <c r="AD18" i="148"/>
  <c r="AD109" i="148"/>
  <c r="AD101" i="148"/>
  <c r="AD8" i="148"/>
  <c r="AD9" i="148"/>
  <c r="AD12" i="148"/>
  <c r="AD13" i="148"/>
  <c r="AD15" i="148"/>
  <c r="AD16" i="148"/>
  <c r="AD17" i="148"/>
  <c r="AD19" i="148"/>
  <c r="AD20" i="148"/>
  <c r="AD22" i="148"/>
  <c r="AD23" i="148"/>
  <c r="AD24" i="148"/>
  <c r="AD26" i="148"/>
  <c r="AD27" i="148"/>
  <c r="AD28" i="148"/>
  <c r="AD30" i="148"/>
  <c r="AD31" i="148"/>
  <c r="AD32" i="148"/>
  <c r="AD35" i="148"/>
  <c r="AD36" i="148"/>
  <c r="AD39" i="148"/>
  <c r="AD40" i="148"/>
  <c r="AD43" i="148"/>
  <c r="AD44" i="148"/>
  <c r="AD47" i="148"/>
  <c r="AD48" i="148"/>
  <c r="AD51" i="148"/>
  <c r="AD52" i="148"/>
  <c r="AD55" i="148"/>
  <c r="AD56" i="148"/>
  <c r="AD58" i="148"/>
  <c r="AD59" i="148"/>
  <c r="AD60" i="148"/>
  <c r="AD61" i="148"/>
  <c r="AD62" i="148"/>
  <c r="AD63" i="148"/>
  <c r="AD64" i="148"/>
  <c r="AD65" i="148"/>
  <c r="AD66" i="148"/>
  <c r="AD67" i="148"/>
  <c r="AD68" i="148"/>
  <c r="AD69" i="148"/>
  <c r="AD70" i="148"/>
  <c r="AD71" i="148"/>
  <c r="AD72" i="148"/>
  <c r="AD73" i="148"/>
  <c r="AD74" i="148"/>
  <c r="AD75" i="148"/>
  <c r="AD76" i="148"/>
  <c r="AD77" i="148"/>
  <c r="AD78" i="148"/>
  <c r="AD79" i="148"/>
  <c r="AD80" i="148"/>
  <c r="AD82" i="148"/>
  <c r="AD83" i="148"/>
  <c r="AD84" i="148"/>
  <c r="AD86" i="148"/>
  <c r="AD87" i="148"/>
  <c r="AD88" i="148"/>
  <c r="AD89" i="148"/>
  <c r="AD90" i="148"/>
  <c r="AD91" i="148"/>
  <c r="AD92" i="148"/>
  <c r="AD94" i="148"/>
  <c r="AD95" i="148"/>
  <c r="AD96" i="148"/>
  <c r="AD98" i="148"/>
  <c r="AD99" i="148"/>
  <c r="AD100" i="148"/>
  <c r="AD102" i="148"/>
  <c r="AD103" i="148"/>
  <c r="AD104" i="148"/>
  <c r="AD106" i="148"/>
  <c r="AD107" i="148"/>
  <c r="AD108" i="148"/>
  <c r="AD110" i="148"/>
  <c r="AD111" i="148"/>
  <c r="AD112" i="148"/>
  <c r="AD116" i="148"/>
  <c r="AD117" i="148"/>
  <c r="AD118" i="148"/>
  <c r="AD119" i="148"/>
  <c r="AD120" i="148"/>
  <c r="AD121" i="148"/>
  <c r="AD122" i="148"/>
  <c r="AD123" i="148"/>
  <c r="AD124" i="148"/>
  <c r="AD125" i="148"/>
  <c r="AC75" i="133"/>
  <c r="AE89" i="148"/>
  <c r="AE61" i="148"/>
  <c r="AC80" i="133"/>
  <c r="AB79" i="133"/>
  <c r="AE77" i="148"/>
  <c r="AE65" i="148"/>
  <c r="AE73" i="147"/>
  <c r="AC78" i="133"/>
  <c r="AB79" i="147"/>
  <c r="AC76" i="133"/>
  <c r="E130" i="136" a="1"/>
  <c r="E130" i="136"/>
  <c r="E132" i="136"/>
  <c r="E130" i="128" a="1"/>
  <c r="E130" i="128"/>
  <c r="E132" i="128"/>
  <c r="E130" i="132" a="1"/>
  <c r="E130" i="132"/>
  <c r="E132" i="132"/>
  <c r="E130" i="129" a="1"/>
  <c r="E130" i="129"/>
  <c r="E132" i="129"/>
  <c r="E130" i="139" a="1"/>
  <c r="E130" i="139"/>
  <c r="E132" i="139"/>
  <c r="E130" i="146" a="1"/>
  <c r="E130" i="146"/>
  <c r="E132" i="146"/>
  <c r="E130" i="135" a="1"/>
  <c r="E130" i="135"/>
  <c r="E132" i="135"/>
  <c r="E130" i="142" a="1"/>
  <c r="E130" i="142"/>
  <c r="E132" i="142"/>
  <c r="E130" i="143" a="1"/>
  <c r="E130" i="143"/>
  <c r="E132" i="143"/>
  <c r="E130" i="149" a="1"/>
  <c r="E130" i="149"/>
  <c r="E132" i="149"/>
  <c r="AC26" i="134"/>
  <c r="AC50" i="134"/>
  <c r="AA94" i="144"/>
  <c r="AA95" i="144"/>
  <c r="AA96" i="144"/>
  <c r="AC52" i="141"/>
  <c r="AB50" i="141"/>
  <c r="AB51" i="141"/>
  <c r="AB27" i="141"/>
  <c r="AC28" i="141"/>
  <c r="AC79" i="136"/>
  <c r="AB79" i="136"/>
  <c r="AC63" i="136"/>
  <c r="AB63" i="136"/>
  <c r="AE73" i="133"/>
  <c r="AB39" i="136"/>
  <c r="AC39" i="136"/>
  <c r="AC32" i="136"/>
  <c r="AB32" i="136"/>
  <c r="AB16" i="134"/>
  <c r="AB15" i="134"/>
  <c r="AB27" i="134"/>
  <c r="AB28" i="134"/>
  <c r="AB51" i="134"/>
  <c r="AB40" i="134"/>
  <c r="AC39" i="134"/>
  <c r="AC52" i="134"/>
  <c r="AC48" i="134"/>
  <c r="AB55" i="134"/>
  <c r="AB54" i="134"/>
  <c r="AC47" i="134"/>
  <c r="AB46" i="134"/>
  <c r="AC56" i="134"/>
  <c r="AB23" i="133"/>
  <c r="AB31" i="133"/>
  <c r="AC59" i="133"/>
  <c r="AB40" i="133"/>
  <c r="AC52" i="133"/>
  <c r="AC47" i="133"/>
  <c r="AC24" i="133"/>
  <c r="AC62" i="133"/>
  <c r="AB39" i="133"/>
  <c r="AC58" i="133"/>
  <c r="AB32" i="133"/>
  <c r="AB64" i="133"/>
  <c r="AB48" i="133"/>
  <c r="AC63" i="133"/>
  <c r="AC60" i="133"/>
  <c r="AC51" i="133"/>
  <c r="AB88" i="129"/>
  <c r="AC88" i="129"/>
  <c r="AB68" i="129"/>
  <c r="AC68" i="129"/>
  <c r="AB60" i="129"/>
  <c r="AC60" i="129"/>
  <c r="AC52" i="129"/>
  <c r="AB52" i="129"/>
  <c r="AB32" i="129"/>
  <c r="AC32" i="129"/>
  <c r="AC28" i="129"/>
  <c r="AB28" i="129"/>
  <c r="AA78" i="128"/>
  <c r="AB54" i="128"/>
  <c r="AA54" i="128"/>
  <c r="AA59" i="128"/>
  <c r="AB18" i="128"/>
  <c r="AA18" i="128"/>
  <c r="AA26" i="128"/>
  <c r="AB26" i="128"/>
  <c r="AA39" i="128"/>
  <c r="AA83" i="130"/>
  <c r="AB74" i="130"/>
  <c r="AA74" i="130"/>
  <c r="AB25" i="130"/>
  <c r="AA25" i="130"/>
  <c r="AB57" i="130"/>
  <c r="AA57" i="130"/>
  <c r="AA34" i="130"/>
  <c r="AB34" i="130"/>
  <c r="AA88" i="131"/>
  <c r="AB42" i="131"/>
  <c r="AA42" i="131"/>
  <c r="AB17" i="131"/>
  <c r="AA17" i="131"/>
  <c r="AB54" i="131"/>
  <c r="AA54" i="131"/>
  <c r="AA75" i="131"/>
  <c r="AA71" i="131"/>
  <c r="AA71" i="132"/>
  <c r="AA37" i="132"/>
  <c r="AB37" i="132"/>
  <c r="AB45" i="132"/>
  <c r="AA45" i="132"/>
  <c r="AA15" i="132"/>
  <c r="AB45" i="135"/>
  <c r="AA45" i="135"/>
  <c r="AB66" i="135"/>
  <c r="AA66" i="135"/>
  <c r="AA27" i="135"/>
  <c r="AB34" i="135"/>
  <c r="AA34" i="135"/>
  <c r="AA31" i="135"/>
  <c r="AB54" i="137"/>
  <c r="AA54" i="137"/>
  <c r="AA78" i="137"/>
  <c r="AA70" i="137"/>
  <c r="AB70" i="137"/>
  <c r="AA85" i="138"/>
  <c r="AB85" i="138"/>
  <c r="AB29" i="138"/>
  <c r="AA29" i="138"/>
  <c r="AA79" i="138"/>
  <c r="AB57" i="138"/>
  <c r="AA57" i="138"/>
  <c r="AB25" i="138"/>
  <c r="AA25" i="138"/>
  <c r="AB81" i="139"/>
  <c r="AA81" i="139"/>
  <c r="AA21" i="139"/>
  <c r="AB21" i="139"/>
  <c r="AB25" i="139"/>
  <c r="AA25" i="139"/>
  <c r="AB38" i="139"/>
  <c r="AA38" i="139"/>
  <c r="AA70" i="142"/>
  <c r="AB70" i="142"/>
  <c r="AA27" i="142"/>
  <c r="AA51" i="142"/>
  <c r="AA51" i="143"/>
  <c r="AA43" i="143"/>
  <c r="AB88" i="143"/>
  <c r="AA88" i="143"/>
  <c r="AA78" i="143"/>
  <c r="AB49" i="143"/>
  <c r="AA49" i="143"/>
  <c r="AA35" i="149"/>
  <c r="AB86" i="149"/>
  <c r="AA86" i="149"/>
  <c r="AA65" i="149"/>
  <c r="AB65" i="149"/>
  <c r="AA74" i="149"/>
  <c r="AA74" i="145"/>
  <c r="AB74" i="145"/>
  <c r="R70" i="145"/>
  <c r="AB70" i="145"/>
  <c r="AA70" i="145"/>
  <c r="R83" i="145"/>
  <c r="AA83" i="145"/>
  <c r="AB38" i="145"/>
  <c r="AA38" i="145"/>
  <c r="R41" i="145"/>
  <c r="X41" i="145"/>
  <c r="AA41" i="145"/>
  <c r="AB41" i="145"/>
  <c r="AA37" i="144"/>
  <c r="AB37" i="144"/>
  <c r="AA47" i="145"/>
  <c r="AB53" i="145"/>
  <c r="AA53" i="145"/>
  <c r="AA75" i="144"/>
  <c r="AA50" i="129"/>
  <c r="AB50" i="129"/>
  <c r="R58" i="129"/>
  <c r="AB58" i="129"/>
  <c r="AA58" i="129"/>
  <c r="R83" i="136"/>
  <c r="AA83" i="136"/>
  <c r="AA19" i="129"/>
  <c r="AA89" i="146"/>
  <c r="AB89" i="146"/>
  <c r="AA23" i="146"/>
  <c r="AB54" i="146"/>
  <c r="AA54" i="146"/>
  <c r="AA62" i="128"/>
  <c r="AB49" i="128"/>
  <c r="AA49" i="128"/>
  <c r="AA87" i="128"/>
  <c r="AA68" i="128"/>
  <c r="AB77" i="128"/>
  <c r="AA77" i="128"/>
  <c r="AA15" i="128"/>
  <c r="AB30" i="128"/>
  <c r="AA30" i="128"/>
  <c r="AA31" i="128"/>
  <c r="AB37" i="128"/>
  <c r="AA37" i="128"/>
  <c r="AA27" i="128"/>
  <c r="AB84" i="128"/>
  <c r="AA84" i="128"/>
  <c r="AB22" i="128"/>
  <c r="AA22" i="128"/>
  <c r="AA23" i="128"/>
  <c r="AB85" i="130"/>
  <c r="AA85" i="130"/>
  <c r="AA78" i="130"/>
  <c r="AA42" i="130"/>
  <c r="AB45" i="130"/>
  <c r="AA45" i="130"/>
  <c r="AA18" i="130"/>
  <c r="AB18" i="130"/>
  <c r="AB21" i="130"/>
  <c r="AA21" i="130"/>
  <c r="AA75" i="130"/>
  <c r="AA15" i="130"/>
  <c r="AA17" i="130"/>
  <c r="AB17" i="130"/>
  <c r="AA33" i="130"/>
  <c r="AB33" i="130"/>
  <c r="AA47" i="130"/>
  <c r="AB89" i="130"/>
  <c r="AA89" i="130"/>
  <c r="AB86" i="130"/>
  <c r="AA86" i="130"/>
  <c r="AB53" i="130"/>
  <c r="AA53" i="130"/>
  <c r="AB37" i="130"/>
  <c r="AA37" i="130"/>
  <c r="AB26" i="130"/>
  <c r="AA26" i="130"/>
  <c r="AA39" i="130"/>
  <c r="AB86" i="131"/>
  <c r="AA86" i="131"/>
  <c r="AA83" i="131"/>
  <c r="AB83" i="131"/>
  <c r="AA43" i="131"/>
  <c r="AA51" i="131"/>
  <c r="AA15" i="131"/>
  <c r="AB58" i="131"/>
  <c r="AA58" i="131"/>
  <c r="AB61" i="131"/>
  <c r="AA61" i="131"/>
  <c r="AA69" i="131"/>
  <c r="AB69" i="131"/>
  <c r="AA34" i="131"/>
  <c r="AA37" i="131"/>
  <c r="AB37" i="131"/>
  <c r="AA55" i="131"/>
  <c r="AB25" i="131"/>
  <c r="AA25" i="131"/>
  <c r="AA23" i="131"/>
  <c r="AB77" i="131"/>
  <c r="AA77" i="131"/>
  <c r="AA62" i="131"/>
  <c r="AA63" i="131"/>
  <c r="AA46" i="131"/>
  <c r="AA47" i="131"/>
  <c r="AA30" i="131"/>
  <c r="AA31" i="131"/>
  <c r="AB50" i="132"/>
  <c r="AA50" i="132"/>
  <c r="AB58" i="132"/>
  <c r="AA58" i="132"/>
  <c r="AB41" i="132"/>
  <c r="AA41" i="132"/>
  <c r="AA19" i="132"/>
  <c r="AB82" i="132"/>
  <c r="AA82" i="132"/>
  <c r="AB83" i="132"/>
  <c r="AA83" i="132"/>
  <c r="AA88" i="132"/>
  <c r="AB89" i="132"/>
  <c r="AA89" i="132"/>
  <c r="AA46" i="132"/>
  <c r="AB46" i="132"/>
  <c r="AA72" i="132"/>
  <c r="AA22" i="132"/>
  <c r="AB22" i="132"/>
  <c r="AB25" i="132"/>
  <c r="AA25" i="132"/>
  <c r="AB34" i="132"/>
  <c r="AA34" i="132"/>
  <c r="AB74" i="132"/>
  <c r="AA74" i="132"/>
  <c r="AB42" i="132"/>
  <c r="AA42" i="132"/>
  <c r="AA62" i="132"/>
  <c r="AA26" i="132"/>
  <c r="AA30" i="132"/>
  <c r="AB30" i="132"/>
  <c r="AB33" i="132"/>
  <c r="AA33" i="132"/>
  <c r="AA86" i="135"/>
  <c r="AB86" i="135"/>
  <c r="AB72" i="135"/>
  <c r="AA72" i="135"/>
  <c r="AB25" i="135"/>
  <c r="AA25" i="135"/>
  <c r="AA59" i="135"/>
  <c r="AA43" i="135"/>
  <c r="AA76" i="135"/>
  <c r="AA46" i="135"/>
  <c r="AB49" i="135"/>
  <c r="AA49" i="135"/>
  <c r="AB18" i="135"/>
  <c r="AA18" i="135"/>
  <c r="AA21" i="135"/>
  <c r="AB21" i="135"/>
  <c r="AB82" i="135"/>
  <c r="AA82" i="135"/>
  <c r="AA85" i="135"/>
  <c r="AB85" i="135"/>
  <c r="AA67" i="135"/>
  <c r="AB29" i="135"/>
  <c r="AA29" i="135"/>
  <c r="AA78" i="135"/>
  <c r="AA53" i="135"/>
  <c r="AB53" i="135"/>
  <c r="AA30" i="135"/>
  <c r="AB30" i="135"/>
  <c r="AA32" i="135"/>
  <c r="AB89" i="137"/>
  <c r="AA89" i="137"/>
  <c r="AA51" i="137"/>
  <c r="AB29" i="137"/>
  <c r="AA29" i="137"/>
  <c r="AA15" i="137"/>
  <c r="AA59" i="137"/>
  <c r="AB18" i="137"/>
  <c r="AA18" i="137"/>
  <c r="AA19" i="137"/>
  <c r="AA46" i="137"/>
  <c r="AB46" i="137"/>
  <c r="AA79" i="137"/>
  <c r="AB81" i="137"/>
  <c r="AA81" i="137"/>
  <c r="AB74" i="137"/>
  <c r="AA74" i="137"/>
  <c r="AA23" i="137"/>
  <c r="AB73" i="137"/>
  <c r="AA73" i="137"/>
  <c r="AB41" i="137"/>
  <c r="AA41" i="137"/>
  <c r="AB82" i="138"/>
  <c r="AA82" i="138"/>
  <c r="AA59" i="138"/>
  <c r="AA27" i="138"/>
  <c r="AB41" i="138"/>
  <c r="AA41" i="138"/>
  <c r="AA62" i="138"/>
  <c r="AB65" i="138"/>
  <c r="AA65" i="138"/>
  <c r="AA30" i="138"/>
  <c r="AB30" i="138"/>
  <c r="AB33" i="138"/>
  <c r="AA33" i="138"/>
  <c r="AA35" i="138"/>
  <c r="AA51" i="138"/>
  <c r="AB45" i="138"/>
  <c r="AA45" i="138"/>
  <c r="AB73" i="138"/>
  <c r="AA73" i="138"/>
  <c r="AA70" i="138"/>
  <c r="AB70" i="138"/>
  <c r="AB89" i="138"/>
  <c r="AA89" i="138"/>
  <c r="AB45" i="139"/>
  <c r="AA45" i="139"/>
  <c r="AA27" i="139"/>
  <c r="AB14" i="139"/>
  <c r="AA14" i="139"/>
  <c r="AA83" i="139"/>
  <c r="AA62" i="139"/>
  <c r="AA46" i="139"/>
  <c r="AB46" i="139"/>
  <c r="AA30" i="139"/>
  <c r="AB30" i="139"/>
  <c r="AA86" i="139"/>
  <c r="AB86" i="139"/>
  <c r="AB89" i="139"/>
  <c r="AA89" i="139"/>
  <c r="AA19" i="139"/>
  <c r="AB57" i="139"/>
  <c r="AA57" i="139"/>
  <c r="AA69" i="139"/>
  <c r="AB69" i="139"/>
  <c r="AA37" i="139"/>
  <c r="AB37" i="139"/>
  <c r="AA39" i="139"/>
  <c r="AA86" i="142"/>
  <c r="AB86" i="142"/>
  <c r="AA30" i="142"/>
  <c r="AB30" i="142"/>
  <c r="AA71" i="142"/>
  <c r="AB71" i="142"/>
  <c r="AA55" i="142"/>
  <c r="AB55" i="142"/>
  <c r="AB38" i="142"/>
  <c r="AA38" i="142"/>
  <c r="AA39" i="142"/>
  <c r="AB58" i="142"/>
  <c r="AA58" i="142"/>
  <c r="AB61" i="142"/>
  <c r="AA61" i="142"/>
  <c r="AB66" i="142"/>
  <c r="AA66" i="142"/>
  <c r="AA69" i="142"/>
  <c r="AB69" i="142"/>
  <c r="AA37" i="142"/>
  <c r="AB37" i="142"/>
  <c r="AB17" i="142"/>
  <c r="AA17" i="142"/>
  <c r="AB82" i="142"/>
  <c r="AA82" i="142"/>
  <c r="AB25" i="142"/>
  <c r="AA25" i="142"/>
  <c r="AA80" i="142"/>
  <c r="AB65" i="142"/>
  <c r="AA65" i="142"/>
  <c r="AB49" i="142"/>
  <c r="AA49" i="142"/>
  <c r="AA76" i="142"/>
  <c r="AA19" i="142"/>
  <c r="AB50" i="143"/>
  <c r="AA50" i="143"/>
  <c r="AB45" i="143"/>
  <c r="AA45" i="143"/>
  <c r="AB42" i="143"/>
  <c r="AA42" i="143"/>
  <c r="AB38" i="143"/>
  <c r="AA38" i="143"/>
  <c r="AB89" i="143"/>
  <c r="AA89" i="143"/>
  <c r="AA87" i="143"/>
  <c r="AB87" i="143"/>
  <c r="AA84" i="143"/>
  <c r="AB84" i="143"/>
  <c r="AA69" i="143"/>
  <c r="AB69" i="143"/>
  <c r="AA67" i="143"/>
  <c r="AA37" i="143"/>
  <c r="AB37" i="143"/>
  <c r="AB18" i="143"/>
  <c r="AA18" i="143"/>
  <c r="AA46" i="143"/>
  <c r="AB46" i="143"/>
  <c r="AA74" i="143"/>
  <c r="AB33" i="143"/>
  <c r="AA33" i="143"/>
  <c r="AB82" i="149"/>
  <c r="AA82" i="149"/>
  <c r="AB85" i="149"/>
  <c r="AA85" i="149"/>
  <c r="AA41" i="149"/>
  <c r="AB41" i="149"/>
  <c r="AB53" i="149"/>
  <c r="AA53" i="149"/>
  <c r="AA88" i="149"/>
  <c r="AB88" i="149"/>
  <c r="AB87" i="149"/>
  <c r="AA87" i="149"/>
  <c r="AB69" i="149"/>
  <c r="AA69" i="149"/>
  <c r="AB14" i="145"/>
  <c r="AA14" i="145"/>
  <c r="AB87" i="145"/>
  <c r="AA87" i="145"/>
  <c r="AA71" i="145"/>
  <c r="R29" i="145"/>
  <c r="AB29" i="145"/>
  <c r="AA29" i="145"/>
  <c r="AB38" i="144"/>
  <c r="AA38" i="144"/>
  <c r="R21" i="145"/>
  <c r="AB21" i="145"/>
  <c r="AA21" i="145"/>
  <c r="AB73" i="144"/>
  <c r="AA73" i="144"/>
  <c r="AB26" i="144"/>
  <c r="AA26" i="144"/>
  <c r="R18" i="145"/>
  <c r="AA18" i="145"/>
  <c r="AB18" i="145"/>
  <c r="AB30" i="145"/>
  <c r="AA30" i="145"/>
  <c r="AB49" i="144"/>
  <c r="AA49" i="144"/>
  <c r="AA50" i="145"/>
  <c r="AB88" i="144"/>
  <c r="AA88" i="144"/>
  <c r="AA81" i="145"/>
  <c r="AB81" i="145"/>
  <c r="AB62" i="145"/>
  <c r="AA62" i="145"/>
  <c r="AB45" i="144"/>
  <c r="AA45" i="144"/>
  <c r="AB74" i="144"/>
  <c r="AA74" i="144"/>
  <c r="AB30" i="144"/>
  <c r="AA30" i="144"/>
  <c r="AA31" i="144"/>
  <c r="AA55" i="144"/>
  <c r="AA47" i="144"/>
  <c r="AA86" i="144"/>
  <c r="AB86" i="144"/>
  <c r="AA46" i="144"/>
  <c r="AB46" i="144"/>
  <c r="AB50" i="144"/>
  <c r="AA50" i="144"/>
  <c r="AB46" i="129"/>
  <c r="AA46" i="129"/>
  <c r="AA49" i="129"/>
  <c r="AB49" i="129"/>
  <c r="AA71" i="129"/>
  <c r="R83" i="129"/>
  <c r="AA83" i="129"/>
  <c r="AB83" i="129"/>
  <c r="AB85" i="129"/>
  <c r="AA85" i="129"/>
  <c r="AB61" i="129"/>
  <c r="AA61" i="129"/>
  <c r="AB25" i="129"/>
  <c r="AA25" i="129"/>
  <c r="AA87" i="129"/>
  <c r="R78" i="136"/>
  <c r="AA78" i="136"/>
  <c r="AB58" i="136"/>
  <c r="AA58" i="136"/>
  <c r="AA55" i="136"/>
  <c r="AA31" i="136"/>
  <c r="AA23" i="136"/>
  <c r="AB41" i="136"/>
  <c r="AA41" i="136"/>
  <c r="R38" i="136"/>
  <c r="X38" i="136"/>
  <c r="AB38" i="136"/>
  <c r="AA38" i="136"/>
  <c r="R16" i="136"/>
  <c r="AB21" i="129"/>
  <c r="AA21" i="129"/>
  <c r="AB41" i="129"/>
  <c r="AA41" i="129"/>
  <c r="AA51" i="136"/>
  <c r="AB77" i="129"/>
  <c r="AA77" i="129"/>
  <c r="AA26" i="136"/>
  <c r="AB74" i="129"/>
  <c r="AA74" i="129"/>
  <c r="AA71" i="136"/>
  <c r="AB65" i="136"/>
  <c r="AA65" i="136"/>
  <c r="AB66" i="129"/>
  <c r="AA66" i="129"/>
  <c r="R67" i="136"/>
  <c r="X67" i="136"/>
  <c r="AA67" i="136"/>
  <c r="AA19" i="136"/>
  <c r="AA43" i="136"/>
  <c r="R35" i="136"/>
  <c r="AA35" i="136"/>
  <c r="AB54" i="136"/>
  <c r="AA54" i="136"/>
  <c r="AA69" i="136"/>
  <c r="AB69" i="136"/>
  <c r="AB14" i="146"/>
  <c r="AA14" i="146"/>
  <c r="AA66" i="146"/>
  <c r="AB66" i="146"/>
  <c r="R39" i="146"/>
  <c r="X39" i="146"/>
  <c r="AA39" i="146"/>
  <c r="AB45" i="146"/>
  <c r="AA45" i="146"/>
  <c r="AB87" i="146"/>
  <c r="AA87" i="146"/>
  <c r="AB62" i="146"/>
  <c r="AA62" i="146"/>
  <c r="AA58" i="146"/>
  <c r="AB58" i="146"/>
  <c r="AA73" i="146"/>
  <c r="AB73" i="146"/>
  <c r="AB22" i="146"/>
  <c r="AA22" i="146"/>
  <c r="AA19" i="146"/>
  <c r="AB29" i="146"/>
  <c r="AA29" i="146"/>
  <c r="AA55" i="146"/>
  <c r="AB53" i="146"/>
  <c r="AA53" i="146"/>
  <c r="AB50" i="146"/>
  <c r="AA50" i="146"/>
  <c r="AA51" i="128"/>
  <c r="AB70" i="128"/>
  <c r="AA70" i="128"/>
  <c r="AA76" i="128"/>
  <c r="AB17" i="128"/>
  <c r="AA17" i="128"/>
  <c r="AA25" i="128"/>
  <c r="AB25" i="128"/>
  <c r="AA63" i="130"/>
  <c r="AA67" i="130"/>
  <c r="AA71" i="130"/>
  <c r="AB85" i="131"/>
  <c r="AA85" i="131"/>
  <c r="AA50" i="131"/>
  <c r="AA53" i="131"/>
  <c r="AB53" i="131"/>
  <c r="AA67" i="131"/>
  <c r="AA39" i="131"/>
  <c r="AA84" i="132"/>
  <c r="AB84" i="132"/>
  <c r="AA55" i="132"/>
  <c r="AA75" i="132"/>
  <c r="AA79" i="132"/>
  <c r="AA27" i="132"/>
  <c r="AA71" i="135"/>
  <c r="AB71" i="135"/>
  <c r="AB61" i="135"/>
  <c r="AA61" i="135"/>
  <c r="AA64" i="135"/>
  <c r="AB50" i="135"/>
  <c r="AA50" i="135"/>
  <c r="AA35" i="135"/>
  <c r="AA86" i="137"/>
  <c r="AB86" i="137"/>
  <c r="AB26" i="137"/>
  <c r="AA26" i="137"/>
  <c r="AA62" i="137"/>
  <c r="AB77" i="137"/>
  <c r="AA77" i="137"/>
  <c r="AA43" i="137"/>
  <c r="AB58" i="138"/>
  <c r="AA58" i="138"/>
  <c r="AB26" i="138"/>
  <c r="AA26" i="138"/>
  <c r="AA37" i="138"/>
  <c r="AB37" i="138"/>
  <c r="AB77" i="138"/>
  <c r="AA77" i="138"/>
  <c r="AA46" i="138"/>
  <c r="AA88" i="138"/>
  <c r="AB82" i="139"/>
  <c r="AA82" i="139"/>
  <c r="AA88" i="139"/>
  <c r="AA22" i="139"/>
  <c r="AB22" i="139"/>
  <c r="AB89" i="142"/>
  <c r="AA89" i="142"/>
  <c r="AB54" i="142"/>
  <c r="AA54" i="142"/>
  <c r="AA85" i="142"/>
  <c r="AB85" i="142"/>
  <c r="AA75" i="142"/>
  <c r="AB18" i="142"/>
  <c r="AA18" i="142"/>
  <c r="AB41" i="143"/>
  <c r="AA41" i="143"/>
  <c r="AA19" i="143"/>
  <c r="AB65" i="143"/>
  <c r="AA65" i="143"/>
  <c r="AB58" i="143"/>
  <c r="AA58" i="143"/>
  <c r="AB70" i="149"/>
  <c r="AA70" i="149"/>
  <c r="AA79" i="149"/>
  <c r="AB29" i="149"/>
  <c r="AA29" i="149"/>
  <c r="AB30" i="149"/>
  <c r="AA30" i="149"/>
  <c r="AB82" i="145"/>
  <c r="AA82" i="145"/>
  <c r="AB69" i="145"/>
  <c r="AA69" i="145"/>
  <c r="AA66" i="145"/>
  <c r="AB66" i="145"/>
  <c r="AA19" i="144"/>
  <c r="AA83" i="144"/>
  <c r="AA49" i="145"/>
  <c r="AB49" i="145"/>
  <c r="AB25" i="144"/>
  <c r="AA25" i="144"/>
  <c r="AA59" i="144"/>
  <c r="AA43" i="144"/>
  <c r="AB26" i="129"/>
  <c r="AA26" i="129"/>
  <c r="AA35" i="129"/>
  <c r="AB34" i="136"/>
  <c r="AA34" i="136"/>
  <c r="AA39" i="129"/>
  <c r="AB77" i="136"/>
  <c r="AA77" i="136"/>
  <c r="R30" i="129"/>
  <c r="AB30" i="129"/>
  <c r="AA30" i="129"/>
  <c r="AB61" i="136"/>
  <c r="AA61" i="136"/>
  <c r="AB25" i="136"/>
  <c r="AA25" i="136"/>
  <c r="AA41" i="146"/>
  <c r="AB41" i="146"/>
  <c r="AA82" i="146"/>
  <c r="AB82" i="146"/>
  <c r="AA63" i="146"/>
  <c r="AA31" i="146"/>
  <c r="AA79" i="128"/>
  <c r="AB65" i="128"/>
  <c r="AA65" i="128"/>
  <c r="AB50" i="128"/>
  <c r="AA50" i="128"/>
  <c r="AB69" i="128"/>
  <c r="AA69" i="128"/>
  <c r="AA58" i="128"/>
  <c r="AB58" i="128"/>
  <c r="AA80" i="128"/>
  <c r="AA64" i="128"/>
  <c r="AA72" i="128"/>
  <c r="AB72" i="128"/>
  <c r="AA73" i="128"/>
  <c r="AB73" i="128"/>
  <c r="AB55" i="128"/>
  <c r="AA55" i="128"/>
  <c r="AA67" i="128"/>
  <c r="AA74" i="128"/>
  <c r="AB14" i="128"/>
  <c r="AA14" i="128"/>
  <c r="AA32" i="128"/>
  <c r="AA35" i="128"/>
  <c r="AB34" i="128"/>
  <c r="AA34" i="128"/>
  <c r="AA41" i="128"/>
  <c r="AB41" i="128"/>
  <c r="AB45" i="128"/>
  <c r="AA45" i="128"/>
  <c r="AB85" i="128"/>
  <c r="AA85" i="128"/>
  <c r="AB83" i="128"/>
  <c r="AA83" i="128"/>
  <c r="AA79" i="130"/>
  <c r="AA65" i="130"/>
  <c r="AB65" i="130"/>
  <c r="AB14" i="130"/>
  <c r="AA14" i="130"/>
  <c r="AA31" i="130"/>
  <c r="AB30" i="130"/>
  <c r="AA30" i="130"/>
  <c r="AB46" i="130"/>
  <c r="AA46" i="130"/>
  <c r="AB69" i="130"/>
  <c r="AA69" i="130"/>
  <c r="AA23" i="130"/>
  <c r="AA87" i="130"/>
  <c r="AA55" i="130"/>
  <c r="AA59" i="130"/>
  <c r="AA58" i="130"/>
  <c r="AB38" i="130"/>
  <c r="AA38" i="130"/>
  <c r="AA59" i="131"/>
  <c r="AA35" i="131"/>
  <c r="AA19" i="131"/>
  <c r="AB74" i="131"/>
  <c r="AA74" i="131"/>
  <c r="AA65" i="131"/>
  <c r="AB65" i="131"/>
  <c r="AB49" i="131"/>
  <c r="AA49" i="131"/>
  <c r="AA27" i="131"/>
  <c r="AB73" i="131"/>
  <c r="AA73" i="131"/>
  <c r="AB41" i="131"/>
  <c r="AA41" i="131"/>
  <c r="AA53" i="132"/>
  <c r="AB53" i="132"/>
  <c r="AB61" i="132"/>
  <c r="AA61" i="132"/>
  <c r="AB38" i="132"/>
  <c r="AA38" i="132"/>
  <c r="AA87" i="132"/>
  <c r="AB49" i="132"/>
  <c r="AA49" i="132"/>
  <c r="AA70" i="132"/>
  <c r="AB70" i="132"/>
  <c r="AB73" i="132"/>
  <c r="AA73" i="132"/>
  <c r="AA23" i="132"/>
  <c r="AB54" i="132"/>
  <c r="AA54" i="132"/>
  <c r="AB57" i="132"/>
  <c r="AA57" i="132"/>
  <c r="AB66" i="132"/>
  <c r="AA66" i="132"/>
  <c r="AA35" i="132"/>
  <c r="AB81" i="132"/>
  <c r="AA81" i="132"/>
  <c r="AB65" i="132"/>
  <c r="AA65" i="132"/>
  <c r="AB29" i="132"/>
  <c r="AA29" i="132"/>
  <c r="AB17" i="132"/>
  <c r="AA17" i="132"/>
  <c r="AA31" i="132"/>
  <c r="AA88" i="135"/>
  <c r="AA87" i="135"/>
  <c r="AB73" i="135"/>
  <c r="AA73" i="135"/>
  <c r="AA23" i="135"/>
  <c r="AA60" i="135"/>
  <c r="AB42" i="135"/>
  <c r="AA42" i="135"/>
  <c r="AB77" i="135"/>
  <c r="AA77" i="135"/>
  <c r="AA47" i="135"/>
  <c r="AA19" i="135"/>
  <c r="AA83" i="135"/>
  <c r="AA68" i="135"/>
  <c r="AA62" i="135"/>
  <c r="AB65" i="135"/>
  <c r="AA65" i="135"/>
  <c r="AB54" i="135"/>
  <c r="AA54" i="135"/>
  <c r="AB57" i="135"/>
  <c r="AA57" i="135"/>
  <c r="AB14" i="135"/>
  <c r="AA14" i="135"/>
  <c r="AB17" i="135"/>
  <c r="AA17" i="135"/>
  <c r="AB26" i="135"/>
  <c r="AA26" i="135"/>
  <c r="AA79" i="135"/>
  <c r="AB38" i="135"/>
  <c r="AA38" i="135"/>
  <c r="AB41" i="135"/>
  <c r="AA41" i="135"/>
  <c r="AA37" i="135"/>
  <c r="AB37" i="135"/>
  <c r="AA88" i="137"/>
  <c r="AA87" i="137"/>
  <c r="AB50" i="137"/>
  <c r="AA50" i="137"/>
  <c r="AA53" i="137"/>
  <c r="AB53" i="137"/>
  <c r="AA27" i="137"/>
  <c r="AB14" i="137"/>
  <c r="AA14" i="137"/>
  <c r="AA58" i="137"/>
  <c r="AB61" i="137"/>
  <c r="AA61" i="137"/>
  <c r="AA21" i="137"/>
  <c r="AB21" i="137"/>
  <c r="AA55" i="137"/>
  <c r="AB65" i="137"/>
  <c r="AA65" i="137"/>
  <c r="AB33" i="137"/>
  <c r="AA33" i="137"/>
  <c r="AA75" i="137"/>
  <c r="AA67" i="137"/>
  <c r="AA35" i="137"/>
  <c r="AA22" i="137"/>
  <c r="AB22" i="137"/>
  <c r="AA83" i="138"/>
  <c r="AA15" i="138"/>
  <c r="AB81" i="138"/>
  <c r="AA81" i="138"/>
  <c r="AB74" i="138"/>
  <c r="AA74" i="138"/>
  <c r="AB42" i="138"/>
  <c r="AA42" i="138"/>
  <c r="AA43" i="138"/>
  <c r="AB18" i="138"/>
  <c r="AA18" i="138"/>
  <c r="AA21" i="138"/>
  <c r="AB21" i="138"/>
  <c r="AA71" i="138"/>
  <c r="AA47" i="138"/>
  <c r="AB54" i="138"/>
  <c r="AA54" i="138"/>
  <c r="AA55" i="138"/>
  <c r="AA86" i="138"/>
  <c r="AB86" i="138"/>
  <c r="AA23" i="138"/>
  <c r="AA22" i="138"/>
  <c r="AB22" i="138"/>
  <c r="AA67" i="138"/>
  <c r="AA59" i="139"/>
  <c r="AB58" i="139"/>
  <c r="AA58" i="139"/>
  <c r="AB42" i="139"/>
  <c r="AA42" i="139"/>
  <c r="AA79" i="139"/>
  <c r="AB17" i="139"/>
  <c r="AA17" i="139"/>
  <c r="AA63" i="139"/>
  <c r="AA47" i="139"/>
  <c r="AA31" i="139"/>
  <c r="AB18" i="139"/>
  <c r="AA18" i="139"/>
  <c r="AB54" i="139"/>
  <c r="AA54" i="139"/>
  <c r="AB66" i="139"/>
  <c r="AA66" i="139"/>
  <c r="AA53" i="139"/>
  <c r="AB53" i="139"/>
  <c r="AB50" i="139"/>
  <c r="AA50" i="139"/>
  <c r="AB34" i="139"/>
  <c r="AA34" i="139"/>
  <c r="AA23" i="139"/>
  <c r="AB73" i="139"/>
  <c r="AA73" i="139"/>
  <c r="AA87" i="142"/>
  <c r="AB87" i="142"/>
  <c r="AB33" i="142"/>
  <c r="AA33" i="142"/>
  <c r="AB73" i="142"/>
  <c r="AA73" i="142"/>
  <c r="AB72" i="142"/>
  <c r="AA72" i="142"/>
  <c r="AB56" i="142"/>
  <c r="AA56" i="142"/>
  <c r="AB41" i="142"/>
  <c r="AA41" i="142"/>
  <c r="AA59" i="142"/>
  <c r="AA67" i="142"/>
  <c r="AB34" i="142"/>
  <c r="AA34" i="142"/>
  <c r="AB83" i="142"/>
  <c r="AA83" i="142"/>
  <c r="AA22" i="142"/>
  <c r="AB22" i="142"/>
  <c r="AA23" i="142"/>
  <c r="AB29" i="142"/>
  <c r="AA29" i="142"/>
  <c r="AA78" i="142"/>
  <c r="AA79" i="142"/>
  <c r="AA64" i="142"/>
  <c r="AB26" i="143"/>
  <c r="AA26" i="143"/>
  <c r="AA23" i="143"/>
  <c r="AA71" i="143"/>
  <c r="AB73" i="143"/>
  <c r="AA73" i="143"/>
  <c r="AA55" i="143"/>
  <c r="AB57" i="143"/>
  <c r="AA57" i="143"/>
  <c r="AA39" i="143"/>
  <c r="AA86" i="143"/>
  <c r="AB86" i="143"/>
  <c r="AB83" i="143"/>
  <c r="AA83" i="143"/>
  <c r="AA85" i="143"/>
  <c r="AB85" i="143"/>
  <c r="AB66" i="143"/>
  <c r="AA66" i="143"/>
  <c r="AB34" i="143"/>
  <c r="AA34" i="143"/>
  <c r="AA79" i="143"/>
  <c r="AB77" i="143"/>
  <c r="AA77" i="143"/>
  <c r="AB71" i="149"/>
  <c r="AA71" i="149"/>
  <c r="AB38" i="149"/>
  <c r="AA38" i="149"/>
  <c r="AB37" i="149"/>
  <c r="AA37" i="149"/>
  <c r="AB61" i="149"/>
  <c r="AA61" i="149"/>
  <c r="AA59" i="149"/>
  <c r="AA51" i="149"/>
  <c r="AA89" i="149"/>
  <c r="AB89" i="149"/>
  <c r="AA67" i="149"/>
  <c r="AA15" i="149"/>
  <c r="AA17" i="149"/>
  <c r="AB17" i="149"/>
  <c r="AA25" i="149"/>
  <c r="AB25" i="149"/>
  <c r="AA23" i="149"/>
  <c r="AA81" i="149"/>
  <c r="AB81" i="149"/>
  <c r="AA63" i="149"/>
  <c r="AA47" i="149"/>
  <c r="AA27" i="149"/>
  <c r="AA33" i="149"/>
  <c r="AB33" i="149"/>
  <c r="AB22" i="145"/>
  <c r="AA22" i="145"/>
  <c r="AA79" i="145"/>
  <c r="AA88" i="145"/>
  <c r="AB88" i="145"/>
  <c r="AA89" i="145"/>
  <c r="AB89" i="145"/>
  <c r="AB61" i="145"/>
  <c r="AA61" i="145"/>
  <c r="AA55" i="145"/>
  <c r="AA73" i="145"/>
  <c r="AB73" i="145"/>
  <c r="AB41" i="144"/>
  <c r="AA41" i="144"/>
  <c r="AA69" i="144"/>
  <c r="AB69" i="144"/>
  <c r="AB21" i="144"/>
  <c r="AA21" i="144"/>
  <c r="AB45" i="145"/>
  <c r="AA45" i="145"/>
  <c r="AA71" i="144"/>
  <c r="R44" i="145"/>
  <c r="X44" i="145"/>
  <c r="AA27" i="144"/>
  <c r="R52" i="145"/>
  <c r="AB82" i="144"/>
  <c r="AA82" i="144"/>
  <c r="AA22" i="144"/>
  <c r="AB22" i="144"/>
  <c r="AA65" i="145"/>
  <c r="AB65" i="145"/>
  <c r="AA63" i="145"/>
  <c r="AA51" i="145"/>
  <c r="AA87" i="144"/>
  <c r="AB87" i="144"/>
  <c r="AA31" i="145"/>
  <c r="AB33" i="144"/>
  <c r="AA33" i="144"/>
  <c r="AA15" i="144"/>
  <c r="AA53" i="144"/>
  <c r="AB53" i="144"/>
  <c r="AB14" i="144"/>
  <c r="AA14" i="144"/>
  <c r="AA17" i="144"/>
  <c r="AB17" i="144"/>
  <c r="AB54" i="144"/>
  <c r="AA54" i="144"/>
  <c r="AA47" i="129"/>
  <c r="AB73" i="129"/>
  <c r="AA73" i="129"/>
  <c r="AA27" i="129"/>
  <c r="AA34" i="129"/>
  <c r="AB34" i="129"/>
  <c r="AA82" i="129"/>
  <c r="AB82" i="129"/>
  <c r="R53" i="129"/>
  <c r="AB53" i="129"/>
  <c r="AA53" i="129"/>
  <c r="AB45" i="129"/>
  <c r="AA45" i="129"/>
  <c r="AA67" i="129"/>
  <c r="R33" i="136"/>
  <c r="X33" i="136"/>
  <c r="AB33" i="136"/>
  <c r="AA33" i="136"/>
  <c r="R75" i="136"/>
  <c r="AA75" i="136"/>
  <c r="AA75" i="129"/>
  <c r="AA17" i="129"/>
  <c r="AB17" i="129"/>
  <c r="R15" i="129"/>
  <c r="AA15" i="129"/>
  <c r="AA15" i="136"/>
  <c r="AA62" i="129"/>
  <c r="AB14" i="129"/>
  <c r="AA14" i="129"/>
  <c r="AB66" i="136"/>
  <c r="AA66" i="136"/>
  <c r="AB42" i="136"/>
  <c r="AA42" i="136"/>
  <c r="AA87" i="136"/>
  <c r="AB87" i="136"/>
  <c r="AB86" i="129"/>
  <c r="AA86" i="129"/>
  <c r="AA30" i="136"/>
  <c r="AB30" i="136"/>
  <c r="R44" i="136"/>
  <c r="X44" i="136"/>
  <c r="R70" i="136"/>
  <c r="AA70" i="136"/>
  <c r="AB70" i="136"/>
  <c r="AA67" i="146"/>
  <c r="R74" i="146"/>
  <c r="AA74" i="146"/>
  <c r="AB74" i="146"/>
  <c r="AB38" i="146"/>
  <c r="AA38" i="146"/>
  <c r="AB46" i="146"/>
  <c r="AA46" i="146"/>
  <c r="AB49" i="146"/>
  <c r="AA49" i="146"/>
  <c r="AA43" i="146"/>
  <c r="AB86" i="146"/>
  <c r="AA86" i="146"/>
  <c r="AB61" i="146"/>
  <c r="AA61" i="146"/>
  <c r="AB37" i="146"/>
  <c r="AA37" i="146"/>
  <c r="AA81" i="146"/>
  <c r="AB81" i="146"/>
  <c r="AB30" i="146"/>
  <c r="AA30" i="146"/>
  <c r="R32" i="146"/>
  <c r="X32" i="146"/>
  <c r="AA51" i="146"/>
  <c r="R52" i="146"/>
  <c r="AA46" i="128"/>
  <c r="AA88" i="128"/>
  <c r="AB61" i="128"/>
  <c r="AA61" i="128"/>
  <c r="AB21" i="128"/>
  <c r="AA21" i="128"/>
  <c r="AB29" i="128"/>
  <c r="AA29" i="128"/>
  <c r="AA81" i="130"/>
  <c r="AB81" i="130"/>
  <c r="AA19" i="130"/>
  <c r="AB73" i="130"/>
  <c r="AA73" i="130"/>
  <c r="AA50" i="130"/>
  <c r="AB50" i="130"/>
  <c r="AA27" i="130"/>
  <c r="AB41" i="130"/>
  <c r="AA41" i="130"/>
  <c r="AB89" i="131"/>
  <c r="AA89" i="131"/>
  <c r="AB45" i="131"/>
  <c r="AA45" i="131"/>
  <c r="AB18" i="131"/>
  <c r="AA18" i="131"/>
  <c r="AA81" i="131"/>
  <c r="AB81" i="131"/>
  <c r="AA47" i="132"/>
  <c r="AA67" i="132"/>
  <c r="AA43" i="132"/>
  <c r="AA63" i="132"/>
  <c r="AA22" i="135"/>
  <c r="AB22" i="135"/>
  <c r="AA75" i="135"/>
  <c r="AB81" i="135"/>
  <c r="AA81" i="135"/>
  <c r="AA51" i="135"/>
  <c r="AB33" i="135"/>
  <c r="AA33" i="135"/>
  <c r="AA30" i="137"/>
  <c r="AB30" i="137"/>
  <c r="AA83" i="137"/>
  <c r="AA39" i="137"/>
  <c r="AB61" i="138"/>
  <c r="AA61" i="138"/>
  <c r="AA53" i="138"/>
  <c r="AB53" i="138"/>
  <c r="AB49" i="138"/>
  <c r="AA49" i="138"/>
  <c r="AA75" i="139"/>
  <c r="AB26" i="139"/>
  <c r="AA26" i="139"/>
  <c r="AA85" i="139"/>
  <c r="AB85" i="139"/>
  <c r="AA70" i="139"/>
  <c r="AB70" i="139"/>
  <c r="AA31" i="142"/>
  <c r="AA35" i="142"/>
  <c r="AB26" i="142"/>
  <c r="AA26" i="142"/>
  <c r="AA43" i="142"/>
  <c r="AA53" i="143"/>
  <c r="AB53" i="143"/>
  <c r="AB29" i="143"/>
  <c r="AA29" i="143"/>
  <c r="AB14" i="143"/>
  <c r="AA14" i="143"/>
  <c r="AA63" i="143"/>
  <c r="AB61" i="143"/>
  <c r="AA61" i="143"/>
  <c r="AA75" i="143"/>
  <c r="AB54" i="149"/>
  <c r="AA54" i="149"/>
  <c r="AB18" i="149"/>
  <c r="AA18" i="149"/>
  <c r="AA46" i="149"/>
  <c r="AA49" i="149"/>
  <c r="AB49" i="149"/>
  <c r="AA42" i="149"/>
  <c r="AB42" i="149"/>
  <c r="R68" i="145"/>
  <c r="X68" i="145"/>
  <c r="AA17" i="145"/>
  <c r="AB17" i="145"/>
  <c r="AB66" i="144"/>
  <c r="AA66" i="144"/>
  <c r="AB81" i="144"/>
  <c r="AA81" i="144"/>
  <c r="AA79" i="144"/>
  <c r="R23" i="145"/>
  <c r="AA23" i="145"/>
  <c r="AA58" i="144"/>
  <c r="AA63" i="144"/>
  <c r="AA81" i="129"/>
  <c r="AB81" i="129"/>
  <c r="AA55" i="129"/>
  <c r="AB50" i="136"/>
  <c r="AA50" i="136"/>
  <c r="AA22" i="136"/>
  <c r="AB22" i="136"/>
  <c r="AA23" i="129"/>
  <c r="AA21" i="136"/>
  <c r="AB21" i="136"/>
  <c r="R62" i="136"/>
  <c r="AA62" i="136"/>
  <c r="AA35" i="146"/>
  <c r="AA59" i="146"/>
  <c r="AB18" i="146"/>
  <c r="AA18" i="146"/>
  <c r="AA27" i="146"/>
  <c r="AB81" i="128"/>
  <c r="AA81" i="128"/>
  <c r="AA63" i="128"/>
  <c r="AA47" i="128"/>
  <c r="AB53" i="128"/>
  <c r="AA53" i="128"/>
  <c r="AB86" i="128"/>
  <c r="AA86" i="128"/>
  <c r="AA89" i="128"/>
  <c r="AB89" i="128"/>
  <c r="AB71" i="128"/>
  <c r="AA71" i="128"/>
  <c r="AB56" i="128"/>
  <c r="AA56" i="128"/>
  <c r="AA57" i="128"/>
  <c r="AB57" i="128"/>
  <c r="AA66" i="128"/>
  <c r="AB66" i="128"/>
  <c r="AA60" i="128"/>
  <c r="AA75" i="128"/>
  <c r="AB33" i="128"/>
  <c r="AA33" i="128"/>
  <c r="AA19" i="128"/>
  <c r="AB38" i="128"/>
  <c r="AA38" i="128"/>
  <c r="AA43" i="128"/>
  <c r="AB42" i="128"/>
  <c r="AA42" i="128"/>
  <c r="AB82" i="128"/>
  <c r="AA82" i="128"/>
  <c r="AA82" i="130"/>
  <c r="AB82" i="130"/>
  <c r="AA62" i="130"/>
  <c r="AA43" i="130"/>
  <c r="AB77" i="130"/>
  <c r="AA77" i="130"/>
  <c r="AA49" i="130"/>
  <c r="AB49" i="130"/>
  <c r="AB66" i="130"/>
  <c r="AA66" i="130"/>
  <c r="AA22" i="130"/>
  <c r="AA88" i="130"/>
  <c r="AB70" i="130"/>
  <c r="AA70" i="130"/>
  <c r="AB54" i="130"/>
  <c r="AA54" i="130"/>
  <c r="AA51" i="130"/>
  <c r="AA35" i="130"/>
  <c r="AB29" i="130"/>
  <c r="AA29" i="130"/>
  <c r="AB61" i="130"/>
  <c r="AA61" i="130"/>
  <c r="AA87" i="131"/>
  <c r="AB84" i="131"/>
  <c r="AA84" i="131"/>
  <c r="AA82" i="131"/>
  <c r="AB82" i="131"/>
  <c r="AB14" i="131"/>
  <c r="AA14" i="131"/>
  <c r="AB66" i="131"/>
  <c r="AA66" i="131"/>
  <c r="AB57" i="131"/>
  <c r="AA57" i="131"/>
  <c r="AA22" i="131"/>
  <c r="AB22" i="131"/>
  <c r="AA21" i="131"/>
  <c r="AB21" i="131"/>
  <c r="AB33" i="131"/>
  <c r="AA33" i="131"/>
  <c r="AA79" i="131"/>
  <c r="AB26" i="131"/>
  <c r="AA26" i="131"/>
  <c r="AB29" i="131"/>
  <c r="AA29" i="131"/>
  <c r="AB70" i="131"/>
  <c r="AA70" i="131"/>
  <c r="AA38" i="131"/>
  <c r="AA51" i="132"/>
  <c r="AA59" i="132"/>
  <c r="AA39" i="132"/>
  <c r="AB18" i="132"/>
  <c r="AA18" i="132"/>
  <c r="AA21" i="132"/>
  <c r="AB21" i="132"/>
  <c r="AA85" i="132"/>
  <c r="AB85" i="132"/>
  <c r="AA86" i="132"/>
  <c r="AB86" i="132"/>
  <c r="AA69" i="132"/>
  <c r="AB69" i="132"/>
  <c r="AB77" i="132"/>
  <c r="AA77" i="132"/>
  <c r="AA78" i="132"/>
  <c r="AB14" i="132"/>
  <c r="AA14" i="132"/>
  <c r="AB89" i="135"/>
  <c r="AA89" i="135"/>
  <c r="AA70" i="135"/>
  <c r="AB70" i="135"/>
  <c r="AB58" i="135"/>
  <c r="AA58" i="135"/>
  <c r="AA74" i="135"/>
  <c r="AA84" i="135"/>
  <c r="AA69" i="135"/>
  <c r="AB69" i="135"/>
  <c r="AA63" i="135"/>
  <c r="AA55" i="135"/>
  <c r="AA15" i="135"/>
  <c r="AA80" i="135"/>
  <c r="AA39" i="135"/>
  <c r="AB17" i="137"/>
  <c r="AA17" i="137"/>
  <c r="AB57" i="137"/>
  <c r="AA57" i="137"/>
  <c r="AA63" i="137"/>
  <c r="AB49" i="137"/>
  <c r="AA49" i="137"/>
  <c r="AA47" i="137"/>
  <c r="AA31" i="137"/>
  <c r="AB82" i="137"/>
  <c r="AA82" i="137"/>
  <c r="AA85" i="137"/>
  <c r="AB85" i="137"/>
  <c r="AB66" i="137"/>
  <c r="AA66" i="137"/>
  <c r="AA69" i="137"/>
  <c r="AB69" i="137"/>
  <c r="AB34" i="137"/>
  <c r="AA34" i="137"/>
  <c r="AA37" i="137"/>
  <c r="AB37" i="137"/>
  <c r="AA42" i="137"/>
  <c r="AB45" i="137"/>
  <c r="AA45" i="137"/>
  <c r="AB25" i="137"/>
  <c r="AA25" i="137"/>
  <c r="AA71" i="137"/>
  <c r="AB38" i="137"/>
  <c r="AA38" i="137"/>
  <c r="AA84" i="138"/>
  <c r="AA38" i="138"/>
  <c r="AA39" i="138"/>
  <c r="AB17" i="138"/>
  <c r="AA17" i="138"/>
  <c r="AB14" i="138"/>
  <c r="AA14" i="138"/>
  <c r="AA78" i="138"/>
  <c r="AA63" i="138"/>
  <c r="AA31" i="138"/>
  <c r="AA34" i="138"/>
  <c r="AA50" i="138"/>
  <c r="AA75" i="138"/>
  <c r="AA19" i="138"/>
  <c r="AA87" i="138"/>
  <c r="AB66" i="138"/>
  <c r="AA66" i="138"/>
  <c r="AA69" i="138"/>
  <c r="AB69" i="138"/>
  <c r="AB74" i="139"/>
  <c r="AA74" i="139"/>
  <c r="AB77" i="139"/>
  <c r="AA77" i="139"/>
  <c r="AB61" i="139"/>
  <c r="AA61" i="139"/>
  <c r="AA43" i="139"/>
  <c r="AB29" i="139"/>
  <c r="AA29" i="139"/>
  <c r="AA78" i="139"/>
  <c r="AA15" i="139"/>
  <c r="AA84" i="139"/>
  <c r="AB65" i="139"/>
  <c r="AA65" i="139"/>
  <c r="AB49" i="139"/>
  <c r="AA49" i="139"/>
  <c r="AB33" i="139"/>
  <c r="AA33" i="139"/>
  <c r="AA87" i="139"/>
  <c r="AA55" i="139"/>
  <c r="AA67" i="139"/>
  <c r="AA51" i="139"/>
  <c r="AA35" i="139"/>
  <c r="AA71" i="139"/>
  <c r="AB41" i="139"/>
  <c r="AA41" i="139"/>
  <c r="AB88" i="142"/>
  <c r="AA88" i="142"/>
  <c r="AB57" i="142"/>
  <c r="AA57" i="142"/>
  <c r="AA60" i="142"/>
  <c r="AA68" i="142"/>
  <c r="AB14" i="142"/>
  <c r="AA14" i="142"/>
  <c r="AA15" i="142"/>
  <c r="AA84" i="142"/>
  <c r="AB84" i="142"/>
  <c r="AB81" i="142"/>
  <c r="AA81" i="142"/>
  <c r="AA62" i="142"/>
  <c r="AA63" i="142"/>
  <c r="AA46" i="142"/>
  <c r="AA47" i="142"/>
  <c r="AA74" i="142"/>
  <c r="AB77" i="142"/>
  <c r="AA77" i="142"/>
  <c r="AB42" i="142"/>
  <c r="AA42" i="142"/>
  <c r="AB45" i="142"/>
  <c r="AA45" i="142"/>
  <c r="AB50" i="142"/>
  <c r="AA50" i="142"/>
  <c r="AA53" i="142"/>
  <c r="AB53" i="142"/>
  <c r="AA21" i="142"/>
  <c r="AB21" i="142"/>
  <c r="AA27" i="143"/>
  <c r="AA22" i="143"/>
  <c r="AB22" i="143"/>
  <c r="AB25" i="143"/>
  <c r="AA25" i="143"/>
  <c r="AA70" i="143"/>
  <c r="AB70" i="143"/>
  <c r="AB54" i="143"/>
  <c r="AA54" i="143"/>
  <c r="AB17" i="143"/>
  <c r="AA17" i="143"/>
  <c r="AA15" i="143"/>
  <c r="AB82" i="143"/>
  <c r="AA82" i="143"/>
  <c r="AA35" i="143"/>
  <c r="AA21" i="143"/>
  <c r="AB21" i="143"/>
  <c r="AB81" i="143"/>
  <c r="AA81" i="143"/>
  <c r="AA62" i="143"/>
  <c r="AA47" i="143"/>
  <c r="AA59" i="143"/>
  <c r="AA31" i="143"/>
  <c r="AA30" i="143"/>
  <c r="AB30" i="143"/>
  <c r="AB83" i="149"/>
  <c r="AA83" i="149"/>
  <c r="AB84" i="149"/>
  <c r="AA84" i="149"/>
  <c r="AA72" i="149"/>
  <c r="AB72" i="149"/>
  <c r="AA73" i="149"/>
  <c r="AB73" i="149"/>
  <c r="AA55" i="149"/>
  <c r="AA57" i="149"/>
  <c r="AB57" i="149"/>
  <c r="AA39" i="149"/>
  <c r="AA34" i="149"/>
  <c r="AB34" i="149"/>
  <c r="AA19" i="149"/>
  <c r="AB21" i="149"/>
  <c r="AA21" i="149"/>
  <c r="AA58" i="149"/>
  <c r="AB58" i="149"/>
  <c r="AA50" i="149"/>
  <c r="AA66" i="149"/>
  <c r="AB66" i="149"/>
  <c r="AB14" i="149"/>
  <c r="AA14" i="149"/>
  <c r="AB22" i="149"/>
  <c r="AA22" i="149"/>
  <c r="AA78" i="149"/>
  <c r="AB62" i="149"/>
  <c r="AA62" i="149"/>
  <c r="AA26" i="149"/>
  <c r="AB26" i="149"/>
  <c r="AB45" i="149"/>
  <c r="AA45" i="149"/>
  <c r="AA43" i="149"/>
  <c r="AB77" i="149"/>
  <c r="AA77" i="149"/>
  <c r="AA75" i="149"/>
  <c r="AA31" i="149"/>
  <c r="AA25" i="145"/>
  <c r="AB25" i="145"/>
  <c r="AA27" i="145"/>
  <c r="R15" i="145"/>
  <c r="AA15" i="145"/>
  <c r="AB67" i="145"/>
  <c r="AA67" i="145"/>
  <c r="AB77" i="145"/>
  <c r="AA77" i="145"/>
  <c r="AA75" i="145"/>
  <c r="AA58" i="145"/>
  <c r="AB58" i="145"/>
  <c r="AA59" i="145"/>
  <c r="AA57" i="145"/>
  <c r="AB57" i="145"/>
  <c r="AB86" i="145"/>
  <c r="AA86" i="145"/>
  <c r="AB85" i="145"/>
  <c r="AA85" i="145"/>
  <c r="AB42" i="145"/>
  <c r="AA42" i="145"/>
  <c r="AB29" i="144"/>
  <c r="AA29" i="144"/>
  <c r="AA43" i="145"/>
  <c r="AA18" i="144"/>
  <c r="AB18" i="144"/>
  <c r="AA78" i="144"/>
  <c r="AA39" i="145"/>
  <c r="AA19" i="145"/>
  <c r="AA35" i="144"/>
  <c r="AB67" i="144"/>
  <c r="AA67" i="144"/>
  <c r="AA46" i="145"/>
  <c r="AB77" i="144"/>
  <c r="AA77" i="144"/>
  <c r="AB42" i="144"/>
  <c r="AA42" i="144"/>
  <c r="AA85" i="144"/>
  <c r="AB85" i="144"/>
  <c r="AB61" i="144"/>
  <c r="AA61" i="144"/>
  <c r="AA23" i="144"/>
  <c r="AB62" i="144"/>
  <c r="AA62" i="144"/>
  <c r="AA39" i="144"/>
  <c r="AA51" i="144"/>
  <c r="AB65" i="144"/>
  <c r="AA65" i="144"/>
  <c r="AB57" i="144"/>
  <c r="AA57" i="144"/>
  <c r="R16" i="144"/>
  <c r="AB29" i="129"/>
  <c r="AA29" i="129"/>
  <c r="AA51" i="129"/>
  <c r="AA79" i="129"/>
  <c r="AA59" i="129"/>
  <c r="AA42" i="129"/>
  <c r="AB42" i="129"/>
  <c r="R56" i="129"/>
  <c r="R22" i="129"/>
  <c r="AB22" i="129"/>
  <c r="AA22" i="129"/>
  <c r="AA31" i="129"/>
  <c r="R57" i="136"/>
  <c r="X57" i="136"/>
  <c r="AB57" i="136"/>
  <c r="AA57" i="136"/>
  <c r="AA43" i="129"/>
  <c r="R81" i="136"/>
  <c r="AB81" i="136"/>
  <c r="AA81" i="136"/>
  <c r="AB82" i="136"/>
  <c r="AA82" i="136"/>
  <c r="AA46" i="136"/>
  <c r="AB46" i="136"/>
  <c r="AB14" i="136"/>
  <c r="AA14" i="136"/>
  <c r="AA63" i="129"/>
  <c r="AB17" i="136"/>
  <c r="AA17" i="136"/>
  <c r="AB74" i="136"/>
  <c r="AA74" i="136"/>
  <c r="AB49" i="136"/>
  <c r="AA49" i="136"/>
  <c r="AA70" i="129"/>
  <c r="AB70" i="129"/>
  <c r="AB54" i="129"/>
  <c r="AA54" i="129"/>
  <c r="AB73" i="136"/>
  <c r="AA73" i="136"/>
  <c r="R86" i="136"/>
  <c r="AA86" i="136"/>
  <c r="AB86" i="136"/>
  <c r="AA33" i="129"/>
  <c r="AB33" i="129"/>
  <c r="R59" i="136"/>
  <c r="AA59" i="136"/>
  <c r="AB69" i="129"/>
  <c r="AA69" i="129"/>
  <c r="AB57" i="129"/>
  <c r="AA57" i="129"/>
  <c r="AB18" i="136"/>
  <c r="AA18" i="136"/>
  <c r="AB89" i="136"/>
  <c r="AA89" i="136"/>
  <c r="AB89" i="129"/>
  <c r="AA89" i="129"/>
  <c r="AA27" i="136"/>
  <c r="R17" i="146"/>
  <c r="AA17" i="146"/>
  <c r="AB17" i="146"/>
  <c r="AB70" i="146"/>
  <c r="AA70" i="146"/>
  <c r="R77" i="146"/>
  <c r="AB77" i="146"/>
  <c r="AA77" i="146"/>
  <c r="AA47" i="146"/>
  <c r="AB65" i="146"/>
  <c r="AA65" i="146"/>
  <c r="AA88" i="146"/>
  <c r="AB88" i="146"/>
  <c r="AA83" i="146"/>
  <c r="AE85" i="146"/>
  <c r="AA78" i="146"/>
  <c r="AA25" i="146"/>
  <c r="AB25" i="146"/>
  <c r="AB21" i="146"/>
  <c r="AA21" i="146"/>
  <c r="AA33" i="146"/>
  <c r="AB33" i="146"/>
  <c r="AA57" i="146"/>
  <c r="AB57" i="146"/>
  <c r="AA26" i="146"/>
  <c r="AB26" i="146"/>
  <c r="E130" i="137" a="1"/>
  <c r="E130" i="137"/>
  <c r="E132" i="137"/>
  <c r="E130" i="131" a="1"/>
  <c r="E130" i="131"/>
  <c r="E132" i="131"/>
  <c r="E130" i="144" a="1"/>
  <c r="E130" i="144"/>
  <c r="E132" i="144"/>
  <c r="E130" i="130" a="1"/>
  <c r="E130" i="130"/>
  <c r="E132" i="130"/>
  <c r="E130" i="145" a="1"/>
  <c r="E130" i="145"/>
  <c r="E132" i="145"/>
  <c r="E130" i="138" a="1"/>
  <c r="E130" i="138"/>
  <c r="E132" i="138"/>
  <c r="R26" i="146"/>
  <c r="R27" i="146"/>
  <c r="R50" i="146"/>
  <c r="R20" i="146"/>
  <c r="R54" i="146"/>
  <c r="X54" i="146"/>
  <c r="R56" i="146"/>
  <c r="X56" i="146"/>
  <c r="R55" i="146"/>
  <c r="X55" i="146"/>
  <c r="R53" i="146"/>
  <c r="R51" i="146"/>
  <c r="R18" i="146"/>
  <c r="R73" i="146"/>
  <c r="R33" i="146"/>
  <c r="X33" i="146"/>
  <c r="R23" i="146"/>
  <c r="R59" i="146"/>
  <c r="R22" i="146"/>
  <c r="R57" i="146"/>
  <c r="X57" i="146"/>
  <c r="R19" i="146"/>
  <c r="R63" i="146"/>
  <c r="R84" i="146"/>
  <c r="R30" i="146"/>
  <c r="X30" i="146"/>
  <c r="R58" i="146"/>
  <c r="R62" i="146"/>
  <c r="R29" i="146"/>
  <c r="R31" i="146"/>
  <c r="X31" i="146"/>
  <c r="R37" i="146"/>
  <c r="R21" i="146"/>
  <c r="R25" i="146"/>
  <c r="R28" i="146"/>
  <c r="R24" i="146"/>
  <c r="R81" i="146"/>
  <c r="R83" i="146"/>
  <c r="R86" i="146"/>
  <c r="R78" i="146"/>
  <c r="R65" i="146"/>
  <c r="R60" i="146"/>
  <c r="R89" i="146"/>
  <c r="R82" i="146"/>
  <c r="R64" i="146"/>
  <c r="R61" i="146"/>
  <c r="R88" i="146"/>
  <c r="R40" i="146"/>
  <c r="X40" i="146"/>
  <c r="R87" i="146"/>
  <c r="R47" i="146"/>
  <c r="X47" i="146"/>
  <c r="R72" i="146"/>
  <c r="R49" i="146"/>
  <c r="X49" i="146"/>
  <c r="R68" i="146"/>
  <c r="X68" i="146"/>
  <c r="R66" i="146"/>
  <c r="X66" i="146"/>
  <c r="R44" i="146"/>
  <c r="X44" i="146"/>
  <c r="R36" i="146"/>
  <c r="R38" i="146"/>
  <c r="X38" i="146"/>
  <c r="R45" i="146"/>
  <c r="X45" i="146"/>
  <c r="R43" i="146"/>
  <c r="X43" i="146"/>
  <c r="R48" i="146"/>
  <c r="X48" i="146"/>
  <c r="R46" i="146"/>
  <c r="X46" i="146"/>
  <c r="R35" i="146"/>
  <c r="R67" i="146"/>
  <c r="X67" i="146"/>
  <c r="AE69" i="146"/>
  <c r="R80" i="146"/>
  <c r="R41" i="146"/>
  <c r="X41" i="146"/>
  <c r="R76" i="146"/>
  <c r="R70" i="146"/>
  <c r="R14" i="146"/>
  <c r="R16" i="146"/>
  <c r="R97" i="145"/>
  <c r="R94" i="145"/>
  <c r="R27" i="136"/>
  <c r="R89" i="129"/>
  <c r="R25" i="136"/>
  <c r="R69" i="129"/>
  <c r="R24" i="129"/>
  <c r="R72" i="136"/>
  <c r="R28" i="136"/>
  <c r="R57" i="129"/>
  <c r="R54" i="129"/>
  <c r="R17" i="129"/>
  <c r="R77" i="129"/>
  <c r="R19" i="136"/>
  <c r="R61" i="136"/>
  <c r="R43" i="136"/>
  <c r="X43" i="136"/>
  <c r="R26" i="136"/>
  <c r="R34" i="136"/>
  <c r="R68" i="136"/>
  <c r="X68" i="136"/>
  <c r="R89" i="136"/>
  <c r="R18" i="136"/>
  <c r="R66" i="129"/>
  <c r="R21" i="136"/>
  <c r="R80" i="136"/>
  <c r="R20" i="136"/>
  <c r="R30" i="136"/>
  <c r="X30" i="136"/>
  <c r="R23" i="129"/>
  <c r="R66" i="136"/>
  <c r="X66" i="136"/>
  <c r="R42" i="136"/>
  <c r="X42" i="136"/>
  <c r="R43" i="129"/>
  <c r="R33" i="129"/>
  <c r="R73" i="136"/>
  <c r="R69" i="136"/>
  <c r="X69" i="136"/>
  <c r="R74" i="136"/>
  <c r="R71" i="136"/>
  <c r="R51" i="136"/>
  <c r="R54" i="136"/>
  <c r="X54" i="136"/>
  <c r="R49" i="136"/>
  <c r="X49" i="136"/>
  <c r="R41" i="136"/>
  <c r="X41" i="136"/>
  <c r="R65" i="136"/>
  <c r="R86" i="129"/>
  <c r="R31" i="136"/>
  <c r="X31" i="136"/>
  <c r="R64" i="136"/>
  <c r="R87" i="136"/>
  <c r="R19" i="129"/>
  <c r="R41" i="129"/>
  <c r="R70" i="129"/>
  <c r="R21" i="129"/>
  <c r="R75" i="129"/>
  <c r="R24" i="136"/>
  <c r="R40" i="129"/>
  <c r="R71" i="129"/>
  <c r="R77" i="136"/>
  <c r="R48" i="136"/>
  <c r="X48" i="136"/>
  <c r="R22" i="136"/>
  <c r="R46" i="129"/>
  <c r="R74" i="129"/>
  <c r="R62" i="129"/>
  <c r="R14" i="129"/>
  <c r="R16" i="129"/>
  <c r="R58" i="136"/>
  <c r="R63" i="129"/>
  <c r="R64" i="129"/>
  <c r="R15" i="136"/>
  <c r="R36" i="136"/>
  <c r="R40" i="136"/>
  <c r="X40" i="136"/>
  <c r="R55" i="136"/>
  <c r="X55" i="136"/>
  <c r="R50" i="136"/>
  <c r="R23" i="136"/>
  <c r="R14" i="136"/>
  <c r="R44" i="129"/>
  <c r="R82" i="136"/>
  <c r="R46" i="136"/>
  <c r="X46" i="136"/>
  <c r="R25" i="129"/>
  <c r="R52" i="136"/>
  <c r="R84" i="136"/>
  <c r="R76" i="136"/>
  <c r="R39" i="129"/>
  <c r="R17" i="136"/>
  <c r="R20" i="129"/>
  <c r="R76" i="129"/>
  <c r="R67" i="129"/>
  <c r="R60" i="136"/>
  <c r="R48" i="129"/>
  <c r="R49" i="129"/>
  <c r="R87" i="129"/>
  <c r="R42" i="129"/>
  <c r="R31" i="129"/>
  <c r="R82" i="129"/>
  <c r="R36" i="129"/>
  <c r="R45" i="129"/>
  <c r="R80" i="129"/>
  <c r="R55" i="129"/>
  <c r="R81" i="129"/>
  <c r="R29" i="129"/>
  <c r="R61" i="129"/>
  <c r="R51" i="129"/>
  <c r="R79" i="129"/>
  <c r="R85" i="129"/>
  <c r="R59" i="129"/>
  <c r="R34" i="129"/>
  <c r="R47" i="129"/>
  <c r="R78" i="129"/>
  <c r="R35" i="129"/>
  <c r="R26" i="129"/>
  <c r="R50" i="129"/>
  <c r="R73" i="129"/>
  <c r="R72" i="129"/>
  <c r="R27" i="129"/>
  <c r="AE70" i="147"/>
  <c r="AE74" i="147"/>
  <c r="AE70" i="133"/>
  <c r="AE81" i="147"/>
  <c r="AE61" i="134"/>
  <c r="AE77" i="147"/>
  <c r="AE85" i="147"/>
  <c r="AE74" i="133"/>
  <c r="AD8" i="133"/>
  <c r="AE77" i="133"/>
  <c r="AC78" i="147"/>
  <c r="AC80" i="147"/>
  <c r="AE81" i="148"/>
  <c r="AC80" i="148"/>
  <c r="AE85" i="133"/>
  <c r="AE73" i="148"/>
  <c r="AD8" i="134"/>
  <c r="AC78" i="148"/>
  <c r="AD8" i="141"/>
  <c r="AD8" i="147"/>
  <c r="AE81" i="133"/>
  <c r="AE69" i="148"/>
  <c r="AD8" i="140"/>
  <c r="R56" i="144"/>
  <c r="X56" i="144"/>
  <c r="R50" i="144"/>
  <c r="R57" i="144"/>
  <c r="X57" i="144"/>
  <c r="R75" i="144"/>
  <c r="R54" i="144"/>
  <c r="X54" i="144"/>
  <c r="R65" i="144"/>
  <c r="R17" i="144"/>
  <c r="R52" i="144"/>
  <c r="R88" i="144"/>
  <c r="R51" i="144"/>
  <c r="R55" i="144"/>
  <c r="X55" i="144"/>
  <c r="R46" i="144"/>
  <c r="X46" i="144"/>
  <c r="R16" i="145"/>
  <c r="R39" i="144"/>
  <c r="X39" i="144"/>
  <c r="R36" i="144"/>
  <c r="R46" i="145"/>
  <c r="X46" i="145"/>
  <c r="R25" i="144"/>
  <c r="R43" i="144"/>
  <c r="X43" i="144"/>
  <c r="R21" i="144"/>
  <c r="R31" i="145"/>
  <c r="X31" i="145"/>
  <c r="R14" i="144"/>
  <c r="R86" i="144"/>
  <c r="R33" i="144"/>
  <c r="X33" i="144"/>
  <c r="R23" i="144"/>
  <c r="R47" i="144"/>
  <c r="X47" i="144"/>
  <c r="R63" i="144"/>
  <c r="R62" i="144"/>
  <c r="R42" i="144"/>
  <c r="X42" i="144"/>
  <c r="R66" i="144"/>
  <c r="X66" i="144"/>
  <c r="R49" i="145"/>
  <c r="X49" i="145"/>
  <c r="R87" i="145"/>
  <c r="R53" i="144"/>
  <c r="R82" i="145"/>
  <c r="R74" i="145"/>
  <c r="R84" i="145"/>
  <c r="R72" i="145"/>
  <c r="R80" i="145"/>
  <c r="R31" i="144"/>
  <c r="X31" i="144"/>
  <c r="R59" i="144"/>
  <c r="R58" i="144"/>
  <c r="R77" i="145"/>
  <c r="R63" i="145"/>
  <c r="R15" i="144"/>
  <c r="R30" i="144"/>
  <c r="X30" i="144"/>
  <c r="R48" i="144"/>
  <c r="X48" i="144"/>
  <c r="R20" i="144"/>
  <c r="R64" i="145"/>
  <c r="R24" i="144"/>
  <c r="R73" i="144"/>
  <c r="R73" i="145"/>
  <c r="R74" i="144"/>
  <c r="R32" i="145"/>
  <c r="X32" i="145"/>
  <c r="R65" i="145"/>
  <c r="R66" i="145"/>
  <c r="X66" i="145"/>
  <c r="R79" i="144"/>
  <c r="R61" i="144"/>
  <c r="R48" i="145"/>
  <c r="X48" i="145"/>
  <c r="R19" i="145"/>
  <c r="R53" i="145"/>
  <c r="R41" i="144"/>
  <c r="X41" i="144"/>
  <c r="R80" i="144"/>
  <c r="R84" i="144"/>
  <c r="R35" i="144"/>
  <c r="R32" i="144"/>
  <c r="X32" i="144"/>
  <c r="R67" i="144"/>
  <c r="X67" i="144"/>
  <c r="R45" i="144"/>
  <c r="X45" i="144"/>
  <c r="R51" i="145"/>
  <c r="R37" i="144"/>
  <c r="R85" i="144"/>
  <c r="R87" i="144"/>
  <c r="R47" i="145"/>
  <c r="X47" i="145"/>
  <c r="R28" i="144"/>
  <c r="R62" i="145"/>
  <c r="R22" i="144"/>
  <c r="R28" i="145"/>
  <c r="R49" i="144"/>
  <c r="X49" i="144"/>
  <c r="R82" i="144"/>
  <c r="R83" i="144"/>
  <c r="R26" i="144"/>
  <c r="R81" i="145"/>
  <c r="R68" i="144"/>
  <c r="X68" i="144"/>
  <c r="R77" i="144"/>
  <c r="R40" i="145"/>
  <c r="X40" i="145"/>
  <c r="R27" i="145"/>
  <c r="R50" i="145"/>
  <c r="R72" i="144"/>
  <c r="R18" i="144"/>
  <c r="R19" i="144"/>
  <c r="R69" i="145"/>
  <c r="X69" i="145"/>
  <c r="R25" i="145"/>
  <c r="R30" i="145"/>
  <c r="X30" i="145"/>
  <c r="R38" i="145"/>
  <c r="X38" i="145"/>
  <c r="R43" i="145"/>
  <c r="X43" i="145"/>
  <c r="R59" i="145"/>
  <c r="R57" i="145"/>
  <c r="X57" i="145"/>
  <c r="R40" i="144"/>
  <c r="X40" i="144"/>
  <c r="R81" i="144"/>
  <c r="R78" i="144"/>
  <c r="R22" i="145"/>
  <c r="R56" i="145"/>
  <c r="X56" i="145"/>
  <c r="R58" i="145"/>
  <c r="R71" i="144"/>
  <c r="R85" i="145"/>
  <c r="R17" i="145"/>
  <c r="R39" i="145"/>
  <c r="X39" i="145"/>
  <c r="R29" i="144"/>
  <c r="R27" i="144"/>
  <c r="R38" i="144"/>
  <c r="X38" i="144"/>
  <c r="R45" i="145"/>
  <c r="X45" i="145"/>
  <c r="R42" i="145"/>
  <c r="X42" i="145"/>
  <c r="R86" i="145"/>
  <c r="R69" i="144"/>
  <c r="X69" i="144"/>
  <c r="R24" i="145"/>
  <c r="R71" i="145"/>
  <c r="R55" i="145"/>
  <c r="X55" i="145"/>
  <c r="R61" i="145"/>
  <c r="R60" i="145"/>
  <c r="R75" i="145"/>
  <c r="R67" i="145"/>
  <c r="X67" i="145"/>
  <c r="R89" i="145"/>
  <c r="R79" i="145"/>
  <c r="R88" i="145"/>
  <c r="R76" i="145"/>
  <c r="R14" i="145"/>
  <c r="R71" i="149"/>
  <c r="R37" i="149"/>
  <c r="R59" i="149"/>
  <c r="R66" i="149"/>
  <c r="X66" i="149"/>
  <c r="R65" i="149"/>
  <c r="R28" i="149"/>
  <c r="R83" i="149"/>
  <c r="R84" i="149"/>
  <c r="R72" i="149"/>
  <c r="R73" i="149"/>
  <c r="R55" i="149"/>
  <c r="X55" i="149"/>
  <c r="R57" i="149"/>
  <c r="X57" i="149"/>
  <c r="R39" i="149"/>
  <c r="X39" i="149"/>
  <c r="R34" i="149"/>
  <c r="R19" i="149"/>
  <c r="R21" i="149"/>
  <c r="R58" i="149"/>
  <c r="R50" i="149"/>
  <c r="R86" i="149"/>
  <c r="R16" i="149"/>
  <c r="R80" i="149"/>
  <c r="R64" i="149"/>
  <c r="R48" i="149"/>
  <c r="X48" i="149"/>
  <c r="R33" i="149"/>
  <c r="X33" i="149"/>
  <c r="R32" i="149"/>
  <c r="X32" i="149"/>
  <c r="R38" i="149"/>
  <c r="X38" i="149"/>
  <c r="R61" i="149"/>
  <c r="R14" i="149"/>
  <c r="R79" i="149"/>
  <c r="R49" i="149"/>
  <c r="X49" i="149"/>
  <c r="R29" i="149"/>
  <c r="R74" i="149"/>
  <c r="R70" i="149"/>
  <c r="R54" i="149"/>
  <c r="X54" i="149"/>
  <c r="R40" i="149"/>
  <c r="X40" i="149"/>
  <c r="R35" i="149"/>
  <c r="R18" i="149"/>
  <c r="R88" i="149"/>
  <c r="R87" i="149"/>
  <c r="R69" i="149"/>
  <c r="X69" i="149"/>
  <c r="R68" i="149"/>
  <c r="X68" i="149"/>
  <c r="R24" i="149"/>
  <c r="R81" i="149"/>
  <c r="R63" i="149"/>
  <c r="R47" i="149"/>
  <c r="X47" i="149"/>
  <c r="R27" i="149"/>
  <c r="R44" i="149"/>
  <c r="X44" i="149"/>
  <c r="R76" i="149"/>
  <c r="R31" i="149"/>
  <c r="X31" i="149"/>
  <c r="R56" i="149"/>
  <c r="X56" i="149"/>
  <c r="R20" i="149"/>
  <c r="R51" i="149"/>
  <c r="R22" i="149"/>
  <c r="R46" i="149"/>
  <c r="X46" i="149"/>
  <c r="R42" i="149"/>
  <c r="X42" i="149"/>
  <c r="R82" i="149"/>
  <c r="R85" i="149"/>
  <c r="R41" i="149"/>
  <c r="X41" i="149"/>
  <c r="R36" i="149"/>
  <c r="R60" i="149"/>
  <c r="R53" i="149"/>
  <c r="R52" i="149"/>
  <c r="R89" i="149"/>
  <c r="R67" i="149"/>
  <c r="X67" i="149"/>
  <c r="R15" i="149"/>
  <c r="R17" i="149"/>
  <c r="R25" i="149"/>
  <c r="R23" i="149"/>
  <c r="R78" i="149"/>
  <c r="R62" i="149"/>
  <c r="R26" i="149"/>
  <c r="R45" i="149"/>
  <c r="X45" i="149"/>
  <c r="R43" i="149"/>
  <c r="X43" i="149"/>
  <c r="R77" i="149"/>
  <c r="R75" i="149"/>
  <c r="R30" i="149"/>
  <c r="X30" i="149"/>
  <c r="AE33" i="145"/>
  <c r="AE34" i="144"/>
  <c r="AE70" i="144"/>
  <c r="AE89" i="144"/>
  <c r="R22" i="143"/>
  <c r="R72" i="143"/>
  <c r="R89" i="143"/>
  <c r="R82" i="143"/>
  <c r="R78" i="143"/>
  <c r="R53" i="143"/>
  <c r="R51" i="143"/>
  <c r="R28" i="143"/>
  <c r="R29" i="143"/>
  <c r="R43" i="143"/>
  <c r="X43" i="143"/>
  <c r="R71" i="143"/>
  <c r="R73" i="143"/>
  <c r="R55" i="143"/>
  <c r="X55" i="143"/>
  <c r="R57" i="143"/>
  <c r="X57" i="143"/>
  <c r="R39" i="143"/>
  <c r="X39" i="143"/>
  <c r="R86" i="143"/>
  <c r="R68" i="143"/>
  <c r="X68" i="143"/>
  <c r="R36" i="143"/>
  <c r="R20" i="143"/>
  <c r="R19" i="143"/>
  <c r="R46" i="143"/>
  <c r="X46" i="143"/>
  <c r="R76" i="143"/>
  <c r="R74" i="143"/>
  <c r="R33" i="143"/>
  <c r="X33" i="143"/>
  <c r="R27" i="143"/>
  <c r="R44" i="143"/>
  <c r="X44" i="143"/>
  <c r="R56" i="143"/>
  <c r="X56" i="143"/>
  <c r="R16" i="143"/>
  <c r="R21" i="143"/>
  <c r="R63" i="143"/>
  <c r="R49" i="143"/>
  <c r="X49" i="143"/>
  <c r="R61" i="143"/>
  <c r="R75" i="143"/>
  <c r="R32" i="143"/>
  <c r="X32" i="143"/>
  <c r="R50" i="143"/>
  <c r="R24" i="143"/>
  <c r="R45" i="143"/>
  <c r="X45" i="143"/>
  <c r="R42" i="143"/>
  <c r="X42" i="143"/>
  <c r="R70" i="143"/>
  <c r="R54" i="143"/>
  <c r="X54" i="143"/>
  <c r="R40" i="143"/>
  <c r="X40" i="143"/>
  <c r="R17" i="143"/>
  <c r="R15" i="143"/>
  <c r="R84" i="143"/>
  <c r="R69" i="143"/>
  <c r="X69" i="143"/>
  <c r="R67" i="143"/>
  <c r="X67" i="143"/>
  <c r="R37" i="143"/>
  <c r="R18" i="143"/>
  <c r="R79" i="143"/>
  <c r="R80" i="143"/>
  <c r="R64" i="143"/>
  <c r="R48" i="143"/>
  <c r="X48" i="143"/>
  <c r="R60" i="143"/>
  <c r="R77" i="143"/>
  <c r="R52" i="143"/>
  <c r="R25" i="143"/>
  <c r="R38" i="143"/>
  <c r="X38" i="143"/>
  <c r="R87" i="143"/>
  <c r="R35" i="143"/>
  <c r="R65" i="143"/>
  <c r="R58" i="143"/>
  <c r="R26" i="143"/>
  <c r="R23" i="143"/>
  <c r="R41" i="143"/>
  <c r="X41" i="143"/>
  <c r="R88" i="143"/>
  <c r="R14" i="143"/>
  <c r="R83" i="143"/>
  <c r="R85" i="143"/>
  <c r="R66" i="143"/>
  <c r="X66" i="143"/>
  <c r="R34" i="143"/>
  <c r="R81" i="143"/>
  <c r="R62" i="143"/>
  <c r="R47" i="143"/>
  <c r="X47" i="143"/>
  <c r="R59" i="143"/>
  <c r="R31" i="143"/>
  <c r="X31" i="143"/>
  <c r="R30" i="143"/>
  <c r="X30" i="143"/>
  <c r="R89" i="142"/>
  <c r="R31" i="142"/>
  <c r="X31" i="142"/>
  <c r="R70" i="142"/>
  <c r="R54" i="142"/>
  <c r="X54" i="142"/>
  <c r="R35" i="142"/>
  <c r="R16" i="142"/>
  <c r="R85" i="142"/>
  <c r="R26" i="142"/>
  <c r="R27" i="142"/>
  <c r="R80" i="142"/>
  <c r="R65" i="142"/>
  <c r="R49" i="142"/>
  <c r="X49" i="142"/>
  <c r="R76" i="142"/>
  <c r="R44" i="142"/>
  <c r="X44" i="142"/>
  <c r="R52" i="142"/>
  <c r="R19" i="142"/>
  <c r="R86" i="142"/>
  <c r="R30" i="142"/>
  <c r="X30" i="142"/>
  <c r="R71" i="142"/>
  <c r="R55" i="142"/>
  <c r="X55" i="142"/>
  <c r="R38" i="142"/>
  <c r="X38" i="142"/>
  <c r="R39" i="142"/>
  <c r="X39" i="142"/>
  <c r="R58" i="142"/>
  <c r="R61" i="142"/>
  <c r="R66" i="142"/>
  <c r="X66" i="142"/>
  <c r="R69" i="142"/>
  <c r="X69" i="142"/>
  <c r="R37" i="142"/>
  <c r="R36" i="142"/>
  <c r="R17" i="142"/>
  <c r="R82" i="142"/>
  <c r="R24" i="142"/>
  <c r="R25" i="142"/>
  <c r="R78" i="142"/>
  <c r="R79" i="142"/>
  <c r="R64" i="142"/>
  <c r="R48" i="142"/>
  <c r="X48" i="142"/>
  <c r="R87" i="142"/>
  <c r="R32" i="142"/>
  <c r="X32" i="142"/>
  <c r="R33" i="142"/>
  <c r="X33" i="142"/>
  <c r="R73" i="142"/>
  <c r="R72" i="142"/>
  <c r="R56" i="142"/>
  <c r="X56" i="142"/>
  <c r="R41" i="142"/>
  <c r="X41" i="142"/>
  <c r="R59" i="142"/>
  <c r="R67" i="142"/>
  <c r="X67" i="142"/>
  <c r="R34" i="142"/>
  <c r="R83" i="142"/>
  <c r="R22" i="142"/>
  <c r="R23" i="142"/>
  <c r="R29" i="142"/>
  <c r="R81" i="142"/>
  <c r="R62" i="142"/>
  <c r="R63" i="142"/>
  <c r="R46" i="142"/>
  <c r="X46" i="142"/>
  <c r="R47" i="142"/>
  <c r="X47" i="142"/>
  <c r="R74" i="142"/>
  <c r="R77" i="142"/>
  <c r="R42" i="142"/>
  <c r="X42" i="142"/>
  <c r="R45" i="142"/>
  <c r="X45" i="142"/>
  <c r="R50" i="142"/>
  <c r="R53" i="142"/>
  <c r="R20" i="142"/>
  <c r="R21" i="142"/>
  <c r="R88" i="142"/>
  <c r="R57" i="142"/>
  <c r="X57" i="142"/>
  <c r="R40" i="142"/>
  <c r="X40" i="142"/>
  <c r="R60" i="142"/>
  <c r="R68" i="142"/>
  <c r="X68" i="142"/>
  <c r="R14" i="142"/>
  <c r="R15" i="142"/>
  <c r="R84" i="142"/>
  <c r="R28" i="142"/>
  <c r="R75" i="142"/>
  <c r="R43" i="142"/>
  <c r="X43" i="142"/>
  <c r="R51" i="142"/>
  <c r="R18" i="142"/>
  <c r="R80" i="139"/>
  <c r="R47" i="139"/>
  <c r="X47" i="139"/>
  <c r="R31" i="139"/>
  <c r="X31" i="139"/>
  <c r="R20" i="139"/>
  <c r="R55" i="139"/>
  <c r="X55" i="139"/>
  <c r="R68" i="139"/>
  <c r="X68" i="139"/>
  <c r="R52" i="139"/>
  <c r="R36" i="139"/>
  <c r="R22" i="139"/>
  <c r="R25" i="139"/>
  <c r="R71" i="139"/>
  <c r="R41" i="139"/>
  <c r="X41" i="139"/>
  <c r="R76" i="139"/>
  <c r="R59" i="139"/>
  <c r="R58" i="139"/>
  <c r="R42" i="139"/>
  <c r="X42" i="139"/>
  <c r="R28" i="139"/>
  <c r="R79" i="139"/>
  <c r="R17" i="139"/>
  <c r="R84" i="139"/>
  <c r="R65" i="139"/>
  <c r="R64" i="139"/>
  <c r="R49" i="139"/>
  <c r="X49" i="139"/>
  <c r="R48" i="139"/>
  <c r="X48" i="139"/>
  <c r="R33" i="139"/>
  <c r="X33" i="139"/>
  <c r="R32" i="139"/>
  <c r="X32" i="139"/>
  <c r="R87" i="139"/>
  <c r="R56" i="139"/>
  <c r="X56" i="139"/>
  <c r="R69" i="139"/>
  <c r="X69" i="139"/>
  <c r="R37" i="139"/>
  <c r="R24" i="139"/>
  <c r="R70" i="139"/>
  <c r="R38" i="139"/>
  <c r="X38" i="139"/>
  <c r="R45" i="139"/>
  <c r="X45" i="139"/>
  <c r="R14" i="139"/>
  <c r="R63" i="139"/>
  <c r="R18" i="139"/>
  <c r="R74" i="139"/>
  <c r="R77" i="139"/>
  <c r="R61" i="139"/>
  <c r="R43" i="139"/>
  <c r="X43" i="139"/>
  <c r="R29" i="139"/>
  <c r="R78" i="139"/>
  <c r="R16" i="139"/>
  <c r="R15" i="139"/>
  <c r="R82" i="139"/>
  <c r="R85" i="139"/>
  <c r="R88" i="139"/>
  <c r="R21" i="139"/>
  <c r="R57" i="139"/>
  <c r="X57" i="139"/>
  <c r="R66" i="139"/>
  <c r="X66" i="139"/>
  <c r="R53" i="139"/>
  <c r="R50" i="139"/>
  <c r="R34" i="139"/>
  <c r="R23" i="139"/>
  <c r="R72" i="139"/>
  <c r="R39" i="139"/>
  <c r="X39" i="139"/>
  <c r="R27" i="139"/>
  <c r="R75" i="139"/>
  <c r="R60" i="139"/>
  <c r="R44" i="139"/>
  <c r="X44" i="139"/>
  <c r="R26" i="139"/>
  <c r="R81" i="139"/>
  <c r="R83" i="139"/>
  <c r="R62" i="139"/>
  <c r="R46" i="139"/>
  <c r="X46" i="139"/>
  <c r="R30" i="139"/>
  <c r="X30" i="139"/>
  <c r="R86" i="139"/>
  <c r="R89" i="139"/>
  <c r="R19" i="139"/>
  <c r="R54" i="139"/>
  <c r="X54" i="139"/>
  <c r="R67" i="139"/>
  <c r="X67" i="139"/>
  <c r="R51" i="139"/>
  <c r="R35" i="139"/>
  <c r="R73" i="139"/>
  <c r="R40" i="139"/>
  <c r="X40" i="139"/>
  <c r="R59" i="138"/>
  <c r="R41" i="138"/>
  <c r="X41" i="138"/>
  <c r="R37" i="138"/>
  <c r="R94" i="138"/>
  <c r="R76" i="138"/>
  <c r="R90" i="138"/>
  <c r="R71" i="138"/>
  <c r="R47" i="138"/>
  <c r="X47" i="138"/>
  <c r="R55" i="138"/>
  <c r="X55" i="138"/>
  <c r="R23" i="138"/>
  <c r="R67" i="138"/>
  <c r="X67" i="138"/>
  <c r="R83" i="138"/>
  <c r="R28" i="138"/>
  <c r="R15" i="138"/>
  <c r="R62" i="138"/>
  <c r="R30" i="138"/>
  <c r="X30" i="138"/>
  <c r="R35" i="138"/>
  <c r="R66" i="138"/>
  <c r="X66" i="138"/>
  <c r="R69" i="138"/>
  <c r="X69" i="138"/>
  <c r="R84" i="138"/>
  <c r="R38" i="138"/>
  <c r="X38" i="138"/>
  <c r="R39" i="138"/>
  <c r="X39" i="138"/>
  <c r="R17" i="138"/>
  <c r="R14" i="138"/>
  <c r="R81" i="138"/>
  <c r="R64" i="138"/>
  <c r="R32" i="138"/>
  <c r="X32" i="138"/>
  <c r="R36" i="138"/>
  <c r="R52" i="138"/>
  <c r="R96" i="138"/>
  <c r="R74" i="138"/>
  <c r="R42" i="138"/>
  <c r="X42" i="138"/>
  <c r="R43" i="138"/>
  <c r="X43" i="138"/>
  <c r="R18" i="138"/>
  <c r="R21" i="138"/>
  <c r="R92" i="138"/>
  <c r="R72" i="138"/>
  <c r="R46" i="138"/>
  <c r="X46" i="138"/>
  <c r="R49" i="138"/>
  <c r="X49" i="138"/>
  <c r="R57" i="138"/>
  <c r="X57" i="138"/>
  <c r="R88" i="138"/>
  <c r="R24" i="138"/>
  <c r="R25" i="138"/>
  <c r="R68" i="138"/>
  <c r="X68" i="138"/>
  <c r="R82" i="138"/>
  <c r="R27" i="138"/>
  <c r="R79" i="138"/>
  <c r="R53" i="138"/>
  <c r="R77" i="138"/>
  <c r="R20" i="138"/>
  <c r="R93" i="138"/>
  <c r="R54" i="138"/>
  <c r="X54" i="138"/>
  <c r="R86" i="138"/>
  <c r="R22" i="138"/>
  <c r="R60" i="138"/>
  <c r="R40" i="138"/>
  <c r="X40" i="138"/>
  <c r="R80" i="138"/>
  <c r="R65" i="138"/>
  <c r="R33" i="138"/>
  <c r="X33" i="138"/>
  <c r="R51" i="138"/>
  <c r="R45" i="138"/>
  <c r="X45" i="138"/>
  <c r="R87" i="138"/>
  <c r="R85" i="138"/>
  <c r="R58" i="138"/>
  <c r="R61" i="138"/>
  <c r="R26" i="138"/>
  <c r="R29" i="138"/>
  <c r="R16" i="138"/>
  <c r="R78" i="138"/>
  <c r="R63" i="138"/>
  <c r="R31" i="138"/>
  <c r="X31" i="138"/>
  <c r="R34" i="138"/>
  <c r="R50" i="138"/>
  <c r="R97" i="138"/>
  <c r="R95" i="138"/>
  <c r="R75" i="138"/>
  <c r="R44" i="138"/>
  <c r="X44" i="138"/>
  <c r="R19" i="138"/>
  <c r="R91" i="138"/>
  <c r="R73" i="138"/>
  <c r="R70" i="138"/>
  <c r="R48" i="138"/>
  <c r="X48" i="138"/>
  <c r="R56" i="138"/>
  <c r="X56" i="138"/>
  <c r="R89" i="138"/>
  <c r="R29" i="137"/>
  <c r="R59" i="137"/>
  <c r="R19" i="137"/>
  <c r="R84" i="137"/>
  <c r="R75" i="137"/>
  <c r="R67" i="137"/>
  <c r="X67" i="137"/>
  <c r="R22" i="137"/>
  <c r="R88" i="137"/>
  <c r="R87" i="137"/>
  <c r="R90" i="137"/>
  <c r="R93" i="137"/>
  <c r="R50" i="137"/>
  <c r="R53" i="137"/>
  <c r="R27" i="137"/>
  <c r="R14" i="137"/>
  <c r="R58" i="137"/>
  <c r="R61" i="137"/>
  <c r="R21" i="137"/>
  <c r="R65" i="137"/>
  <c r="R48" i="137"/>
  <c r="X48" i="137"/>
  <c r="R33" i="137"/>
  <c r="X33" i="137"/>
  <c r="R76" i="137"/>
  <c r="R97" i="137"/>
  <c r="R66" i="137"/>
  <c r="X66" i="137"/>
  <c r="R69" i="137"/>
  <c r="X69" i="137"/>
  <c r="R34" i="137"/>
  <c r="R37" i="137"/>
  <c r="R42" i="137"/>
  <c r="X42" i="137"/>
  <c r="R45" i="137"/>
  <c r="X45" i="137"/>
  <c r="R25" i="137"/>
  <c r="R71" i="137"/>
  <c r="R38" i="137"/>
  <c r="X38" i="137"/>
  <c r="R51" i="137"/>
  <c r="R15" i="137"/>
  <c r="R54" i="137"/>
  <c r="X54" i="137"/>
  <c r="R46" i="137"/>
  <c r="X46" i="137"/>
  <c r="R80" i="137"/>
  <c r="R96" i="137"/>
  <c r="R35" i="137"/>
  <c r="R72" i="137"/>
  <c r="R28" i="137"/>
  <c r="R17" i="137"/>
  <c r="R16" i="137"/>
  <c r="R20" i="137"/>
  <c r="R55" i="137"/>
  <c r="X55" i="137"/>
  <c r="R64" i="137"/>
  <c r="R63" i="137"/>
  <c r="R49" i="137"/>
  <c r="X49" i="137"/>
  <c r="R47" i="137"/>
  <c r="X47" i="137"/>
  <c r="R32" i="137"/>
  <c r="X32" i="137"/>
  <c r="R31" i="137"/>
  <c r="X31" i="137"/>
  <c r="R82" i="137"/>
  <c r="R85" i="137"/>
  <c r="R78" i="137"/>
  <c r="R77" i="137"/>
  <c r="R43" i="137"/>
  <c r="X43" i="137"/>
  <c r="R24" i="137"/>
  <c r="R70" i="137"/>
  <c r="R39" i="137"/>
  <c r="X39" i="137"/>
  <c r="R89" i="137"/>
  <c r="R91" i="137"/>
  <c r="R18" i="137"/>
  <c r="R86" i="137"/>
  <c r="R92" i="137"/>
  <c r="R52" i="137"/>
  <c r="R26" i="137"/>
  <c r="R60" i="137"/>
  <c r="R56" i="137"/>
  <c r="X56" i="137"/>
  <c r="R57" i="137"/>
  <c r="X57" i="137"/>
  <c r="R62" i="137"/>
  <c r="R30" i="137"/>
  <c r="X30" i="137"/>
  <c r="R83" i="137"/>
  <c r="R79" i="137"/>
  <c r="R81" i="137"/>
  <c r="R74" i="137"/>
  <c r="R95" i="137"/>
  <c r="R94" i="137"/>
  <c r="R68" i="137"/>
  <c r="X68" i="137"/>
  <c r="R36" i="137"/>
  <c r="R44" i="137"/>
  <c r="X44" i="137"/>
  <c r="R23" i="137"/>
  <c r="R73" i="137"/>
  <c r="R40" i="137"/>
  <c r="X40" i="137"/>
  <c r="R41" i="137"/>
  <c r="X41" i="137"/>
  <c r="AE45" i="136"/>
  <c r="AE29" i="136"/>
  <c r="AE85" i="136"/>
  <c r="AE53" i="136"/>
  <c r="AE37" i="136"/>
  <c r="R73" i="135"/>
  <c r="R23" i="135"/>
  <c r="R42" i="135"/>
  <c r="X42" i="135"/>
  <c r="R19" i="135"/>
  <c r="R62" i="135"/>
  <c r="R57" i="135"/>
  <c r="X57" i="135"/>
  <c r="R26" i="135"/>
  <c r="R41" i="135"/>
  <c r="X41" i="135"/>
  <c r="R89" i="135"/>
  <c r="R70" i="135"/>
  <c r="R24" i="135"/>
  <c r="R58" i="135"/>
  <c r="R74" i="135"/>
  <c r="R48" i="135"/>
  <c r="X48" i="135"/>
  <c r="R20" i="135"/>
  <c r="R84" i="135"/>
  <c r="R69" i="135"/>
  <c r="X69" i="135"/>
  <c r="R63" i="135"/>
  <c r="R55" i="135"/>
  <c r="X55" i="135"/>
  <c r="R15" i="135"/>
  <c r="R16" i="135"/>
  <c r="R80" i="135"/>
  <c r="R39" i="135"/>
  <c r="X39" i="135"/>
  <c r="R50" i="135"/>
  <c r="R51" i="135"/>
  <c r="R34" i="135"/>
  <c r="R35" i="135"/>
  <c r="R31" i="135"/>
  <c r="X31" i="135"/>
  <c r="R33" i="135"/>
  <c r="X33" i="135"/>
  <c r="R88" i="135"/>
  <c r="R60" i="135"/>
  <c r="R77" i="135"/>
  <c r="R83" i="135"/>
  <c r="R68" i="135"/>
  <c r="X68" i="135"/>
  <c r="R54" i="135"/>
  <c r="X54" i="135"/>
  <c r="R17" i="135"/>
  <c r="R38" i="135"/>
  <c r="X38" i="135"/>
  <c r="R71" i="135"/>
  <c r="R22" i="135"/>
  <c r="R61" i="135"/>
  <c r="R45" i="135"/>
  <c r="X45" i="135"/>
  <c r="R75" i="135"/>
  <c r="R66" i="135"/>
  <c r="X66" i="135"/>
  <c r="R64" i="135"/>
  <c r="R56" i="135"/>
  <c r="X56" i="135"/>
  <c r="R27" i="135"/>
  <c r="R28" i="135"/>
  <c r="R81" i="135"/>
  <c r="R40" i="135"/>
  <c r="X40" i="135"/>
  <c r="R53" i="135"/>
  <c r="R36" i="135"/>
  <c r="R30" i="135"/>
  <c r="X30" i="135"/>
  <c r="R32" i="135"/>
  <c r="X32" i="135"/>
  <c r="R87" i="135"/>
  <c r="R44" i="135"/>
  <c r="X44" i="135"/>
  <c r="R47" i="135"/>
  <c r="X47" i="135"/>
  <c r="R65" i="135"/>
  <c r="R14" i="135"/>
  <c r="R79" i="135"/>
  <c r="R86" i="135"/>
  <c r="R72" i="135"/>
  <c r="R25" i="135"/>
  <c r="R59" i="135"/>
  <c r="R43" i="135"/>
  <c r="X43" i="135"/>
  <c r="R76" i="135"/>
  <c r="R46" i="135"/>
  <c r="X46" i="135"/>
  <c r="R49" i="135"/>
  <c r="X49" i="135"/>
  <c r="R18" i="135"/>
  <c r="R21" i="135"/>
  <c r="R82" i="135"/>
  <c r="R85" i="135"/>
  <c r="R67" i="135"/>
  <c r="X67" i="135"/>
  <c r="R29" i="135"/>
  <c r="R78" i="135"/>
  <c r="R52" i="135"/>
  <c r="R37" i="135"/>
  <c r="R53" i="132"/>
  <c r="R60" i="132"/>
  <c r="R61" i="132"/>
  <c r="R38" i="132"/>
  <c r="X38" i="132"/>
  <c r="R20" i="132"/>
  <c r="R87" i="132"/>
  <c r="R49" i="132"/>
  <c r="X49" i="132"/>
  <c r="R70" i="132"/>
  <c r="R73" i="132"/>
  <c r="R23" i="132"/>
  <c r="R54" i="132"/>
  <c r="X54" i="132"/>
  <c r="R57" i="132"/>
  <c r="X57" i="132"/>
  <c r="R67" i="132"/>
  <c r="X67" i="132"/>
  <c r="R37" i="132"/>
  <c r="R75" i="132"/>
  <c r="R43" i="132"/>
  <c r="X43" i="132"/>
  <c r="R45" i="132"/>
  <c r="X45" i="132"/>
  <c r="R79" i="132"/>
  <c r="R63" i="132"/>
  <c r="R28" i="132"/>
  <c r="R27" i="132"/>
  <c r="R16" i="132"/>
  <c r="R15" i="132"/>
  <c r="R51" i="132"/>
  <c r="R59" i="132"/>
  <c r="R39" i="132"/>
  <c r="X39" i="132"/>
  <c r="R18" i="132"/>
  <c r="R21" i="132"/>
  <c r="R85" i="132"/>
  <c r="R86" i="132"/>
  <c r="R48" i="132"/>
  <c r="X48" i="132"/>
  <c r="R24" i="132"/>
  <c r="R68" i="132"/>
  <c r="X68" i="132"/>
  <c r="R34" i="132"/>
  <c r="R74" i="132"/>
  <c r="R42" i="132"/>
  <c r="X42" i="132"/>
  <c r="R44" i="132"/>
  <c r="X44" i="132"/>
  <c r="R80" i="132"/>
  <c r="R62" i="132"/>
  <c r="R26" i="132"/>
  <c r="R30" i="132"/>
  <c r="X30" i="132"/>
  <c r="R33" i="132"/>
  <c r="X33" i="132"/>
  <c r="R52" i="132"/>
  <c r="R40" i="132"/>
  <c r="X40" i="132"/>
  <c r="R84" i="132"/>
  <c r="R47" i="132"/>
  <c r="X47" i="132"/>
  <c r="R71" i="132"/>
  <c r="R55" i="132"/>
  <c r="X55" i="132"/>
  <c r="R66" i="132"/>
  <c r="X66" i="132"/>
  <c r="R35" i="132"/>
  <c r="R81" i="132"/>
  <c r="R65" i="132"/>
  <c r="R29" i="132"/>
  <c r="R17" i="132"/>
  <c r="R31" i="132"/>
  <c r="X31" i="132"/>
  <c r="R50" i="132"/>
  <c r="R58" i="132"/>
  <c r="R41" i="132"/>
  <c r="X41" i="132"/>
  <c r="R19" i="132"/>
  <c r="R82" i="132"/>
  <c r="R83" i="132"/>
  <c r="R88" i="132"/>
  <c r="R89" i="132"/>
  <c r="R46" i="132"/>
  <c r="X46" i="132"/>
  <c r="R72" i="132"/>
  <c r="R22" i="132"/>
  <c r="R25" i="132"/>
  <c r="R56" i="132"/>
  <c r="X56" i="132"/>
  <c r="R69" i="132"/>
  <c r="X69" i="132"/>
  <c r="R36" i="132"/>
  <c r="R76" i="132"/>
  <c r="R77" i="132"/>
  <c r="R78" i="132"/>
  <c r="R64" i="132"/>
  <c r="R14" i="132"/>
  <c r="R32" i="132"/>
  <c r="X32" i="132"/>
  <c r="R82" i="131"/>
  <c r="R35" i="131"/>
  <c r="R56" i="131"/>
  <c r="R19" i="131"/>
  <c r="R62" i="131"/>
  <c r="R47" i="131"/>
  <c r="R29" i="131"/>
  <c r="R70" i="131"/>
  <c r="R38" i="131"/>
  <c r="R88" i="131"/>
  <c r="R89" i="131"/>
  <c r="R85" i="131"/>
  <c r="R42" i="131"/>
  <c r="R45" i="131"/>
  <c r="R50" i="131"/>
  <c r="R53" i="131"/>
  <c r="R16" i="131"/>
  <c r="R17" i="131"/>
  <c r="R60" i="131"/>
  <c r="R66" i="131"/>
  <c r="R36" i="131"/>
  <c r="R92" i="131"/>
  <c r="R96" i="131"/>
  <c r="R57" i="131"/>
  <c r="R22" i="131"/>
  <c r="R21" i="131"/>
  <c r="R74" i="131"/>
  <c r="R65" i="131"/>
  <c r="R49" i="131"/>
  <c r="R32" i="131"/>
  <c r="R81" i="131"/>
  <c r="R71" i="131"/>
  <c r="R39" i="131"/>
  <c r="R84" i="131"/>
  <c r="R59" i="131"/>
  <c r="R95" i="131"/>
  <c r="R20" i="131"/>
  <c r="R46" i="131"/>
  <c r="R31" i="131"/>
  <c r="R79" i="131"/>
  <c r="R86" i="131"/>
  <c r="R83" i="131"/>
  <c r="R43" i="131"/>
  <c r="R51" i="131"/>
  <c r="R15" i="131"/>
  <c r="R67" i="131"/>
  <c r="R90" i="131"/>
  <c r="R54" i="131"/>
  <c r="R18" i="131"/>
  <c r="R76" i="131"/>
  <c r="R48" i="131"/>
  <c r="R33" i="131"/>
  <c r="R80" i="131"/>
  <c r="R28" i="131"/>
  <c r="R72" i="131"/>
  <c r="R40" i="131"/>
  <c r="R87" i="131"/>
  <c r="R14" i="131"/>
  <c r="R93" i="131"/>
  <c r="R24" i="131"/>
  <c r="R77" i="131"/>
  <c r="R63" i="131"/>
  <c r="R30" i="131"/>
  <c r="R26" i="131"/>
  <c r="R44" i="131"/>
  <c r="R52" i="131"/>
  <c r="R58" i="131"/>
  <c r="R61" i="131"/>
  <c r="R68" i="131"/>
  <c r="R69" i="131"/>
  <c r="R34" i="131"/>
  <c r="R37" i="131"/>
  <c r="R91" i="131"/>
  <c r="R94" i="131"/>
  <c r="R97" i="131"/>
  <c r="R55" i="131"/>
  <c r="R25" i="131"/>
  <c r="R23" i="131"/>
  <c r="R75" i="131"/>
  <c r="R64" i="131"/>
  <c r="R78" i="131"/>
  <c r="R27" i="131"/>
  <c r="R73" i="131"/>
  <c r="R41" i="131"/>
  <c r="R96" i="130"/>
  <c r="R79" i="130"/>
  <c r="R16" i="130"/>
  <c r="R47" i="130"/>
  <c r="R24" i="130"/>
  <c r="R92" i="130"/>
  <c r="R86" i="130"/>
  <c r="R56" i="130"/>
  <c r="R37" i="130"/>
  <c r="R28" i="130"/>
  <c r="R58" i="130"/>
  <c r="R82" i="130"/>
  <c r="R80" i="130"/>
  <c r="R20" i="130"/>
  <c r="R74" i="130"/>
  <c r="R30" i="130"/>
  <c r="R23" i="130"/>
  <c r="R93" i="130"/>
  <c r="R55" i="130"/>
  <c r="R83" i="130"/>
  <c r="R81" i="130"/>
  <c r="R63" i="130"/>
  <c r="R44" i="130"/>
  <c r="R19" i="130"/>
  <c r="R75" i="130"/>
  <c r="R15" i="130"/>
  <c r="R17" i="130"/>
  <c r="R49" i="130"/>
  <c r="R66" i="130"/>
  <c r="R22" i="130"/>
  <c r="R90" i="130"/>
  <c r="R88" i="130"/>
  <c r="R70" i="130"/>
  <c r="R54" i="130"/>
  <c r="R51" i="130"/>
  <c r="R52" i="130"/>
  <c r="R35" i="130"/>
  <c r="R29" i="130"/>
  <c r="R60" i="130"/>
  <c r="R41" i="130"/>
  <c r="R40" i="130"/>
  <c r="R95" i="130"/>
  <c r="R65" i="130"/>
  <c r="R77" i="130"/>
  <c r="R33" i="130"/>
  <c r="R68" i="130"/>
  <c r="R89" i="130"/>
  <c r="R72" i="130"/>
  <c r="R53" i="130"/>
  <c r="R26" i="130"/>
  <c r="R59" i="130"/>
  <c r="R38" i="130"/>
  <c r="R94" i="130"/>
  <c r="R62" i="130"/>
  <c r="R43" i="130"/>
  <c r="R31" i="130"/>
  <c r="R46" i="130"/>
  <c r="R69" i="130"/>
  <c r="R87" i="130"/>
  <c r="R61" i="130"/>
  <c r="R85" i="130"/>
  <c r="R84" i="130"/>
  <c r="R97" i="130"/>
  <c r="R78" i="130"/>
  <c r="R64" i="130"/>
  <c r="R42" i="130"/>
  <c r="R45" i="130"/>
  <c r="R18" i="130"/>
  <c r="R21" i="130"/>
  <c r="R76" i="130"/>
  <c r="R14" i="130"/>
  <c r="R32" i="130"/>
  <c r="R48" i="130"/>
  <c r="R67" i="130"/>
  <c r="R25" i="130"/>
  <c r="R91" i="130"/>
  <c r="R73" i="130"/>
  <c r="R71" i="130"/>
  <c r="R57" i="130"/>
  <c r="R50" i="130"/>
  <c r="R34" i="130"/>
  <c r="R36" i="130"/>
  <c r="R27" i="130"/>
  <c r="R39" i="130"/>
  <c r="R63" i="128"/>
  <c r="R53" i="128"/>
  <c r="R72" i="128"/>
  <c r="R55" i="128"/>
  <c r="R60" i="128"/>
  <c r="R74" i="128"/>
  <c r="R32" i="128"/>
  <c r="R35" i="128"/>
  <c r="R28" i="128"/>
  <c r="R44" i="128"/>
  <c r="R24" i="128"/>
  <c r="R78" i="128"/>
  <c r="R86" i="128"/>
  <c r="R56" i="128"/>
  <c r="R66" i="128"/>
  <c r="R59" i="128"/>
  <c r="R75" i="128"/>
  <c r="R19" i="128"/>
  <c r="R45" i="128"/>
  <c r="R83" i="128"/>
  <c r="R79" i="128"/>
  <c r="R65" i="128"/>
  <c r="R70" i="128"/>
  <c r="R54" i="128"/>
  <c r="R58" i="128"/>
  <c r="R76" i="128"/>
  <c r="R16" i="128"/>
  <c r="R17" i="128"/>
  <c r="R18" i="128"/>
  <c r="R21" i="128"/>
  <c r="R36" i="128"/>
  <c r="R26" i="128"/>
  <c r="R29" i="128"/>
  <c r="R38" i="128"/>
  <c r="R43" i="128"/>
  <c r="R42" i="128"/>
  <c r="R82" i="128"/>
  <c r="R25" i="128"/>
  <c r="R81" i="128"/>
  <c r="R47" i="128"/>
  <c r="R52" i="128"/>
  <c r="R73" i="128"/>
  <c r="R67" i="128"/>
  <c r="R14" i="128"/>
  <c r="R20" i="128"/>
  <c r="R34" i="128"/>
  <c r="R40" i="128"/>
  <c r="R84" i="128"/>
  <c r="R46" i="128"/>
  <c r="R51" i="128"/>
  <c r="R89" i="128"/>
  <c r="R71" i="128"/>
  <c r="R57" i="128"/>
  <c r="R61" i="128"/>
  <c r="R33" i="128"/>
  <c r="R41" i="128"/>
  <c r="R85" i="128"/>
  <c r="R62" i="128"/>
  <c r="R49" i="128"/>
  <c r="R50" i="128"/>
  <c r="R88" i="128"/>
  <c r="R80" i="128"/>
  <c r="R64" i="128"/>
  <c r="R48" i="128"/>
  <c r="R87" i="128"/>
  <c r="R69" i="128"/>
  <c r="R68" i="128"/>
  <c r="R77" i="128"/>
  <c r="R15" i="128"/>
  <c r="R30" i="128"/>
  <c r="R31" i="128"/>
  <c r="R37" i="128"/>
  <c r="R27" i="128"/>
  <c r="R39" i="128"/>
  <c r="R22" i="128"/>
  <c r="R23" i="128"/>
  <c r="AB22" i="130"/>
  <c r="AB84" i="146"/>
  <c r="AC84" i="146"/>
  <c r="AB83" i="146"/>
  <c r="AC83" i="146"/>
  <c r="AB72" i="146"/>
  <c r="AC72" i="146"/>
  <c r="Y55" i="146"/>
  <c r="AB55" i="146"/>
  <c r="Y56" i="146"/>
  <c r="AB56" i="146"/>
  <c r="Y48" i="146"/>
  <c r="AC48" i="146"/>
  <c r="Y47" i="146"/>
  <c r="Y55" i="149"/>
  <c r="Y56" i="149"/>
  <c r="AC56" i="149"/>
  <c r="AB50" i="149"/>
  <c r="AC50" i="149"/>
  <c r="Y40" i="149"/>
  <c r="AC40" i="149"/>
  <c r="Y39" i="149"/>
  <c r="AC39" i="149"/>
  <c r="Y48" i="145"/>
  <c r="AB48" i="145"/>
  <c r="AB83" i="145"/>
  <c r="AB96" i="145"/>
  <c r="AC83" i="145"/>
  <c r="AB84" i="145"/>
  <c r="Y55" i="145"/>
  <c r="AB55" i="145"/>
  <c r="AB95" i="145"/>
  <c r="AC95" i="145"/>
  <c r="AC84" i="145"/>
  <c r="AC96" i="145"/>
  <c r="AB80" i="145"/>
  <c r="AC79" i="145"/>
  <c r="AB79" i="145"/>
  <c r="AC80" i="145"/>
  <c r="AC64" i="145"/>
  <c r="AC76" i="145"/>
  <c r="AC75" i="145"/>
  <c r="AB75" i="145"/>
  <c r="AB76" i="145"/>
  <c r="AB68" i="145"/>
  <c r="Y56" i="145"/>
  <c r="AB56" i="145"/>
  <c r="AB72" i="145"/>
  <c r="AC68" i="145"/>
  <c r="AC71" i="145"/>
  <c r="AB71" i="145"/>
  <c r="AC72" i="145"/>
  <c r="AB64" i="145"/>
  <c r="AB63" i="145"/>
  <c r="AB60" i="145"/>
  <c r="AC63" i="145"/>
  <c r="AC59" i="145"/>
  <c r="AB59" i="145"/>
  <c r="AC60" i="145"/>
  <c r="Y47" i="145"/>
  <c r="AC47" i="145"/>
  <c r="AB95" i="144"/>
  <c r="AB96" i="144"/>
  <c r="AB94" i="144"/>
  <c r="AC96" i="144"/>
  <c r="AC94" i="144"/>
  <c r="AC95" i="144"/>
  <c r="AB84" i="144"/>
  <c r="AC84" i="144"/>
  <c r="AB83" i="144"/>
  <c r="AC83" i="144"/>
  <c r="AC78" i="144"/>
  <c r="AB79" i="144"/>
  <c r="AC80" i="144"/>
  <c r="AB80" i="144"/>
  <c r="AC79" i="144"/>
  <c r="AB78" i="144"/>
  <c r="AB75" i="144"/>
  <c r="AC75" i="144"/>
  <c r="AB71" i="144"/>
  <c r="AB72" i="144"/>
  <c r="AC72" i="144"/>
  <c r="AC71" i="144"/>
  <c r="AC68" i="144"/>
  <c r="AB68" i="144"/>
  <c r="AB43" i="144"/>
  <c r="AB39" i="144"/>
  <c r="AC43" i="144"/>
  <c r="AC39" i="144"/>
  <c r="AC40" i="144"/>
  <c r="AB40" i="144"/>
  <c r="Y56" i="143"/>
  <c r="AC56" i="143"/>
  <c r="AB71" i="143"/>
  <c r="AC72" i="143"/>
  <c r="Y48" i="143"/>
  <c r="AB48" i="143"/>
  <c r="AB72" i="143"/>
  <c r="AC71" i="143"/>
  <c r="Y55" i="143"/>
  <c r="AC55" i="143"/>
  <c r="Y47" i="143"/>
  <c r="AB47" i="143"/>
  <c r="AB72" i="139"/>
  <c r="AC71" i="139"/>
  <c r="AB71" i="139"/>
  <c r="AC72" i="139"/>
  <c r="Y56" i="139"/>
  <c r="AB56" i="139"/>
  <c r="Y55" i="139"/>
  <c r="AC55" i="139"/>
  <c r="Y48" i="139"/>
  <c r="AC48" i="139"/>
  <c r="Y47" i="139"/>
  <c r="AC47" i="139"/>
  <c r="AB94" i="138"/>
  <c r="AB95" i="138"/>
  <c r="AB96" i="138"/>
  <c r="AC94" i="138"/>
  <c r="AC95" i="138"/>
  <c r="AC96" i="138"/>
  <c r="Y56" i="138"/>
  <c r="AB56" i="138"/>
  <c r="AB76" i="138"/>
  <c r="AB71" i="138"/>
  <c r="AC71" i="138"/>
  <c r="AB72" i="138"/>
  <c r="AC72" i="138"/>
  <c r="Y55" i="138"/>
  <c r="AC55" i="138"/>
  <c r="Y48" i="138"/>
  <c r="AB48" i="138"/>
  <c r="Y47" i="138"/>
  <c r="AB47" i="138"/>
  <c r="AB32" i="138"/>
  <c r="AB95" i="137"/>
  <c r="AB96" i="137"/>
  <c r="AB94" i="137"/>
  <c r="AC96" i="137"/>
  <c r="AC94" i="137"/>
  <c r="AC95" i="137"/>
  <c r="AB71" i="137"/>
  <c r="AC72" i="137"/>
  <c r="AC71" i="137"/>
  <c r="AB72" i="137"/>
  <c r="Y56" i="137"/>
  <c r="AC56" i="137"/>
  <c r="Y48" i="137"/>
  <c r="AC48" i="137"/>
  <c r="Y55" i="137"/>
  <c r="AB55" i="137"/>
  <c r="Y47" i="137"/>
  <c r="AB47" i="137"/>
  <c r="Y55" i="136"/>
  <c r="AB55" i="136"/>
  <c r="AC72" i="136"/>
  <c r="AC71" i="136"/>
  <c r="AB72" i="136"/>
  <c r="AB71" i="136"/>
  <c r="Y48" i="136"/>
  <c r="AC48" i="136"/>
  <c r="AD97" i="131"/>
  <c r="AE97" i="131"/>
  <c r="AE18" i="131"/>
  <c r="AD18" i="131"/>
  <c r="AD81" i="131"/>
  <c r="AE81" i="131"/>
  <c r="AD65" i="131"/>
  <c r="AE65" i="131"/>
  <c r="X57" i="131"/>
  <c r="AD57" i="131"/>
  <c r="AE57" i="131"/>
  <c r="X42" i="131"/>
  <c r="AE42" i="131"/>
  <c r="AD42" i="131"/>
  <c r="X47" i="131"/>
  <c r="Y47" i="131"/>
  <c r="AB47" i="131"/>
  <c r="AD94" i="131"/>
  <c r="AE58" i="131"/>
  <c r="AD58" i="131"/>
  <c r="AD77" i="131"/>
  <c r="AE77" i="131"/>
  <c r="X54" i="131"/>
  <c r="AE54" i="131"/>
  <c r="AD54" i="131"/>
  <c r="AE74" i="131"/>
  <c r="AD74" i="131"/>
  <c r="AD53" i="131"/>
  <c r="AE53" i="131"/>
  <c r="X38" i="131"/>
  <c r="AE38" i="131"/>
  <c r="AD38" i="131"/>
  <c r="X41" i="131"/>
  <c r="AD41" i="131"/>
  <c r="AE41" i="131"/>
  <c r="AD25" i="131"/>
  <c r="AE25" i="131"/>
  <c r="AD91" i="131"/>
  <c r="X68" i="131"/>
  <c r="AE26" i="131"/>
  <c r="AD26" i="131"/>
  <c r="AD87" i="131"/>
  <c r="AE87" i="131"/>
  <c r="AD90" i="131"/>
  <c r="X43" i="131"/>
  <c r="X31" i="131"/>
  <c r="AD95" i="131"/>
  <c r="X39" i="131"/>
  <c r="AD21" i="131"/>
  <c r="AE21" i="131"/>
  <c r="AD17" i="131"/>
  <c r="AE17" i="131"/>
  <c r="AE50" i="131"/>
  <c r="AD50" i="131"/>
  <c r="AD89" i="131"/>
  <c r="AE89" i="131"/>
  <c r="AE70" i="131"/>
  <c r="AD70" i="131"/>
  <c r="AE82" i="131"/>
  <c r="AD82" i="131"/>
  <c r="AE34" i="131"/>
  <c r="AD34" i="131"/>
  <c r="AD61" i="131"/>
  <c r="AE61" i="131"/>
  <c r="AD93" i="131"/>
  <c r="AE93" i="131"/>
  <c r="X48" i="131"/>
  <c r="Y48" i="131"/>
  <c r="AC48" i="131"/>
  <c r="AE86" i="131"/>
  <c r="AD86" i="131"/>
  <c r="AE88" i="131"/>
  <c r="AD88" i="131"/>
  <c r="X69" i="131"/>
  <c r="AD69" i="131"/>
  <c r="AE69" i="131"/>
  <c r="X44" i="131"/>
  <c r="AE14" i="131"/>
  <c r="AD14" i="131"/>
  <c r="AD109" i="131"/>
  <c r="AD113" i="131"/>
  <c r="AD120" i="131"/>
  <c r="AD118" i="131"/>
  <c r="AD101" i="131"/>
  <c r="AD115" i="131"/>
  <c r="AD10" i="131"/>
  <c r="AD123" i="131"/>
  <c r="AD121" i="131"/>
  <c r="AD122" i="131"/>
  <c r="AD98" i="131"/>
  <c r="AD124" i="131"/>
  <c r="AD105" i="131"/>
  <c r="AD127" i="131"/>
  <c r="AD119" i="131"/>
  <c r="AD126" i="131"/>
  <c r="AD11" i="131"/>
  <c r="AD114" i="131"/>
  <c r="AD125" i="131"/>
  <c r="X32" i="131"/>
  <c r="AD85" i="131"/>
  <c r="AE85" i="131"/>
  <c r="AE62" i="131"/>
  <c r="AD62" i="131"/>
  <c r="AD73" i="131"/>
  <c r="AE73" i="131"/>
  <c r="X55" i="131"/>
  <c r="AD37" i="131"/>
  <c r="AE37" i="131"/>
  <c r="X30" i="131"/>
  <c r="AE30" i="131"/>
  <c r="AD30" i="131"/>
  <c r="X40" i="131"/>
  <c r="X33" i="131"/>
  <c r="AD33" i="131"/>
  <c r="AE33" i="131"/>
  <c r="X67" i="131"/>
  <c r="AD67" i="131"/>
  <c r="AE67" i="131"/>
  <c r="AD83" i="131"/>
  <c r="AE83" i="131"/>
  <c r="X46" i="131"/>
  <c r="AE46" i="131"/>
  <c r="AD46" i="131"/>
  <c r="X49" i="131"/>
  <c r="AD49" i="131"/>
  <c r="AE49" i="131"/>
  <c r="AE22" i="131"/>
  <c r="AD22" i="131"/>
  <c r="X66" i="131"/>
  <c r="AE66" i="131"/>
  <c r="AD66" i="131"/>
  <c r="X45" i="131"/>
  <c r="AD45" i="131"/>
  <c r="AE45" i="131"/>
  <c r="AD29" i="131"/>
  <c r="AE29" i="131"/>
  <c r="X56" i="131"/>
  <c r="Y56" i="131"/>
  <c r="AC56" i="131"/>
  <c r="X57" i="130"/>
  <c r="AD57" i="130"/>
  <c r="AE57" i="130"/>
  <c r="X42" i="130"/>
  <c r="AD42" i="130"/>
  <c r="AE42" i="130"/>
  <c r="X31" i="130"/>
  <c r="X38" i="130"/>
  <c r="AD38" i="130"/>
  <c r="AE38" i="130"/>
  <c r="X55" i="130"/>
  <c r="Y55" i="130"/>
  <c r="AB55" i="130"/>
  <c r="AD86" i="130"/>
  <c r="AE86" i="130"/>
  <c r="X67" i="130"/>
  <c r="X32" i="130"/>
  <c r="AD21" i="130"/>
  <c r="AE21" i="130"/>
  <c r="AD87" i="130"/>
  <c r="AE87" i="130"/>
  <c r="X43" i="130"/>
  <c r="X33" i="130"/>
  <c r="AD33" i="130"/>
  <c r="AE33" i="130"/>
  <c r="X40" i="130"/>
  <c r="X66" i="130"/>
  <c r="AD66" i="130"/>
  <c r="AE66" i="130"/>
  <c r="AD93" i="130"/>
  <c r="AE93" i="130"/>
  <c r="AD82" i="130"/>
  <c r="AE82" i="130"/>
  <c r="AD37" i="130"/>
  <c r="AE37" i="130"/>
  <c r="X47" i="130"/>
  <c r="Y47" i="130"/>
  <c r="AC47" i="130"/>
  <c r="AD25" i="130"/>
  <c r="AE25" i="130"/>
  <c r="AD97" i="130"/>
  <c r="AE97" i="130"/>
  <c r="AD61" i="130"/>
  <c r="AE61" i="130"/>
  <c r="AD70" i="130"/>
  <c r="AE70" i="130"/>
  <c r="X44" i="130"/>
  <c r="AD74" i="130"/>
  <c r="AE74" i="130"/>
  <c r="X39" i="130"/>
  <c r="AD34" i="130"/>
  <c r="AE34" i="130"/>
  <c r="AD73" i="130"/>
  <c r="AE73" i="130"/>
  <c r="X48" i="130"/>
  <c r="Y48" i="130"/>
  <c r="AB48" i="130"/>
  <c r="AE14" i="130"/>
  <c r="AD14" i="130"/>
  <c r="AD124" i="130"/>
  <c r="AD113" i="130"/>
  <c r="AD123" i="130"/>
  <c r="AD121" i="130"/>
  <c r="AD122" i="130"/>
  <c r="AD98" i="130"/>
  <c r="AD109" i="130"/>
  <c r="AD10" i="130"/>
  <c r="AD105" i="130"/>
  <c r="AD106" i="130"/>
  <c r="AD126" i="130"/>
  <c r="AD11" i="130"/>
  <c r="AD114" i="130"/>
  <c r="AD115" i="130"/>
  <c r="AD101" i="130"/>
  <c r="AD120" i="130"/>
  <c r="AD125" i="130"/>
  <c r="AD127" i="130"/>
  <c r="AE18" i="130"/>
  <c r="AD18" i="130"/>
  <c r="X69" i="130"/>
  <c r="AD69" i="130"/>
  <c r="AE69" i="130"/>
  <c r="AD62" i="130"/>
  <c r="AE62" i="130"/>
  <c r="AD26" i="130"/>
  <c r="AE26" i="130"/>
  <c r="AD89" i="130"/>
  <c r="AE89" i="130"/>
  <c r="AD77" i="130"/>
  <c r="AE77" i="130"/>
  <c r="AD29" i="130"/>
  <c r="AE29" i="130"/>
  <c r="AD88" i="130"/>
  <c r="AE88" i="130"/>
  <c r="X49" i="130"/>
  <c r="AD49" i="130"/>
  <c r="AE49" i="130"/>
  <c r="AD81" i="130"/>
  <c r="AE81" i="130"/>
  <c r="AD58" i="130"/>
  <c r="AE58" i="130"/>
  <c r="AD50" i="130"/>
  <c r="AE50" i="130"/>
  <c r="X45" i="130"/>
  <c r="AD45" i="130"/>
  <c r="AE45" i="130"/>
  <c r="AD85" i="130"/>
  <c r="AE85" i="130"/>
  <c r="X46" i="130"/>
  <c r="AD46" i="130"/>
  <c r="AE46" i="130"/>
  <c r="AD94" i="130"/>
  <c r="AD53" i="130"/>
  <c r="AE53" i="130"/>
  <c r="X68" i="130"/>
  <c r="AD65" i="130"/>
  <c r="AE65" i="130"/>
  <c r="X41" i="130"/>
  <c r="AD41" i="130"/>
  <c r="AE41" i="130"/>
  <c r="X54" i="130"/>
  <c r="AD54" i="130"/>
  <c r="AE54" i="130"/>
  <c r="AD90" i="130"/>
  <c r="AD17" i="130"/>
  <c r="AE17" i="130"/>
  <c r="X30" i="130"/>
  <c r="AD30" i="130"/>
  <c r="AE30" i="130"/>
  <c r="X56" i="130"/>
  <c r="Y56" i="130"/>
  <c r="AB56" i="130"/>
  <c r="AD26" i="129"/>
  <c r="AE26" i="129"/>
  <c r="X47" i="129"/>
  <c r="Y47" i="129"/>
  <c r="AC47" i="129"/>
  <c r="AD85" i="129"/>
  <c r="AE85" i="129"/>
  <c r="AD29" i="129"/>
  <c r="AE29" i="129"/>
  <c r="X55" i="129"/>
  <c r="Y55" i="129"/>
  <c r="AC55" i="129"/>
  <c r="AD82" i="129"/>
  <c r="AE82" i="129"/>
  <c r="X39" i="129"/>
  <c r="X46" i="129"/>
  <c r="AD46" i="129"/>
  <c r="AE46" i="129"/>
  <c r="AD86" i="129"/>
  <c r="AE86" i="129"/>
  <c r="X54" i="129"/>
  <c r="AD54" i="129"/>
  <c r="AE54" i="129"/>
  <c r="AD89" i="129"/>
  <c r="AE89" i="129"/>
  <c r="AD50" i="129"/>
  <c r="AE50" i="129"/>
  <c r="AD81" i="129"/>
  <c r="AE81" i="129"/>
  <c r="X42" i="129"/>
  <c r="AD42" i="129"/>
  <c r="AE42" i="129"/>
  <c r="X40" i="129"/>
  <c r="AD21" i="129"/>
  <c r="AE21" i="129"/>
  <c r="X57" i="129"/>
  <c r="AD57" i="129"/>
  <c r="AE57" i="129"/>
  <c r="AD22" i="129"/>
  <c r="AE22" i="129"/>
  <c r="AD34" i="129"/>
  <c r="AE34" i="129"/>
  <c r="X45" i="129"/>
  <c r="AD45" i="129"/>
  <c r="AE45" i="129"/>
  <c r="AD87" i="129"/>
  <c r="AE87" i="129"/>
  <c r="X67" i="129"/>
  <c r="AD67" i="129"/>
  <c r="AE67" i="129"/>
  <c r="X44" i="129"/>
  <c r="AD62" i="129"/>
  <c r="AE62" i="129"/>
  <c r="AD70" i="129"/>
  <c r="AE70" i="129"/>
  <c r="X33" i="129"/>
  <c r="AD33" i="129"/>
  <c r="AE33" i="129"/>
  <c r="AD77" i="129"/>
  <c r="AE77" i="129"/>
  <c r="X69" i="129"/>
  <c r="AD69" i="129"/>
  <c r="AE69" i="129"/>
  <c r="X56" i="129"/>
  <c r="Y56" i="129"/>
  <c r="AB56" i="129"/>
  <c r="AD18" i="129"/>
  <c r="AD38" i="129"/>
  <c r="AD65" i="129"/>
  <c r="AD58" i="129"/>
  <c r="AE58" i="129"/>
  <c r="AD37" i="129"/>
  <c r="AD73" i="129"/>
  <c r="AE73" i="129"/>
  <c r="AD61" i="129"/>
  <c r="AE61" i="129"/>
  <c r="X31" i="129"/>
  <c r="X49" i="129"/>
  <c r="AD49" i="129"/>
  <c r="AE49" i="129"/>
  <c r="X48" i="129"/>
  <c r="Y48" i="129"/>
  <c r="AB48" i="129"/>
  <c r="AD25" i="129"/>
  <c r="AE25" i="129"/>
  <c r="AD14" i="129"/>
  <c r="AE14" i="129"/>
  <c r="AD120" i="129"/>
  <c r="AD125" i="129"/>
  <c r="AD121" i="129"/>
  <c r="AD119" i="129"/>
  <c r="AD11" i="129"/>
  <c r="AD126" i="129"/>
  <c r="AD114" i="129"/>
  <c r="AD122" i="129"/>
  <c r="AD97" i="129"/>
  <c r="AD93" i="129"/>
  <c r="AD109" i="129"/>
  <c r="AD105" i="129"/>
  <c r="AD110" i="129"/>
  <c r="AD10" i="129"/>
  <c r="AD127" i="129"/>
  <c r="AD123" i="129"/>
  <c r="AD102" i="129"/>
  <c r="AD92" i="129"/>
  <c r="AD91" i="129"/>
  <c r="AD113" i="129"/>
  <c r="AD115" i="129"/>
  <c r="AD90" i="129"/>
  <c r="AD101" i="129"/>
  <c r="AD124" i="129"/>
  <c r="AD74" i="129"/>
  <c r="AE74" i="129"/>
  <c r="X41" i="129"/>
  <c r="AD41" i="129"/>
  <c r="AE41" i="129"/>
  <c r="X43" i="129"/>
  <c r="X66" i="129"/>
  <c r="AD66" i="129"/>
  <c r="AE66" i="129"/>
  <c r="AD17" i="129"/>
  <c r="AE17" i="129"/>
  <c r="AD53" i="129"/>
  <c r="AE53" i="129"/>
  <c r="X30" i="129"/>
  <c r="AD30" i="129"/>
  <c r="AE30" i="129"/>
  <c r="AD88" i="129"/>
  <c r="X33" i="128"/>
  <c r="AD33" i="128"/>
  <c r="AE33" i="128"/>
  <c r="AD73" i="128"/>
  <c r="AE73" i="128"/>
  <c r="X43" i="128"/>
  <c r="AD17" i="128"/>
  <c r="AE17" i="128"/>
  <c r="AD65" i="128"/>
  <c r="AE65" i="128"/>
  <c r="X55" i="128"/>
  <c r="X69" i="128"/>
  <c r="AD69" i="128"/>
  <c r="AE69" i="128"/>
  <c r="AD61" i="128"/>
  <c r="AE61" i="128"/>
  <c r="AD25" i="128"/>
  <c r="AE25" i="128"/>
  <c r="AD58" i="128"/>
  <c r="AE58" i="128"/>
  <c r="X56" i="128"/>
  <c r="AD22" i="128"/>
  <c r="AE22" i="128"/>
  <c r="X31" i="128"/>
  <c r="X68" i="128"/>
  <c r="AD50" i="128"/>
  <c r="AE50" i="128"/>
  <c r="X41" i="128"/>
  <c r="AD41" i="128"/>
  <c r="AE41" i="128"/>
  <c r="AE84" i="128"/>
  <c r="AD84" i="128"/>
  <c r="AD34" i="128"/>
  <c r="AE34" i="128"/>
  <c r="X67" i="128"/>
  <c r="AD67" i="128"/>
  <c r="AE67" i="128"/>
  <c r="X47" i="128"/>
  <c r="X42" i="128"/>
  <c r="AD42" i="128"/>
  <c r="AE42" i="128"/>
  <c r="AD26" i="128"/>
  <c r="AE26" i="128"/>
  <c r="AD18" i="128"/>
  <c r="AE18" i="128"/>
  <c r="AD70" i="128"/>
  <c r="AE70" i="128"/>
  <c r="X45" i="128"/>
  <c r="AD45" i="128"/>
  <c r="AE45" i="128"/>
  <c r="X66" i="128"/>
  <c r="AD66" i="128"/>
  <c r="AE66" i="128"/>
  <c r="AE78" i="128"/>
  <c r="AD78" i="128"/>
  <c r="X44" i="128"/>
  <c r="AD53" i="128"/>
  <c r="AE53" i="128"/>
  <c r="X39" i="128"/>
  <c r="Y39" i="128"/>
  <c r="AC39" i="128"/>
  <c r="X30" i="128"/>
  <c r="AD30" i="128"/>
  <c r="AE30" i="128"/>
  <c r="X48" i="128"/>
  <c r="X49" i="128"/>
  <c r="AD49" i="128"/>
  <c r="AE49" i="128"/>
  <c r="AE89" i="128"/>
  <c r="AD89" i="128"/>
  <c r="AE81" i="128"/>
  <c r="AD81" i="128"/>
  <c r="X32" i="128"/>
  <c r="AD62" i="128"/>
  <c r="AE62" i="128"/>
  <c r="X38" i="128"/>
  <c r="AD38" i="128"/>
  <c r="AE38" i="128"/>
  <c r="AD74" i="128"/>
  <c r="AE74" i="128"/>
  <c r="AD37" i="128"/>
  <c r="AE37" i="128"/>
  <c r="AD77" i="128"/>
  <c r="AE77" i="128"/>
  <c r="AD87" i="128"/>
  <c r="AE87" i="128"/>
  <c r="AE88" i="128"/>
  <c r="AD88" i="128"/>
  <c r="AE85" i="128"/>
  <c r="AD85" i="128"/>
  <c r="X57" i="128"/>
  <c r="AD57" i="128"/>
  <c r="AE57" i="128"/>
  <c r="X46" i="128"/>
  <c r="AD46" i="128"/>
  <c r="AE46" i="128"/>
  <c r="X40" i="128"/>
  <c r="Y40" i="128"/>
  <c r="AC40" i="128"/>
  <c r="AD14" i="128"/>
  <c r="AE14" i="128"/>
  <c r="AD119" i="128"/>
  <c r="AD127" i="128"/>
  <c r="AD121" i="128"/>
  <c r="AD120" i="128"/>
  <c r="AD118" i="128"/>
  <c r="AD122" i="128"/>
  <c r="AD98" i="128"/>
  <c r="AD115" i="128"/>
  <c r="AD113" i="128"/>
  <c r="AD101" i="128"/>
  <c r="AD124" i="128"/>
  <c r="AD114" i="128"/>
  <c r="AD109" i="128"/>
  <c r="AD117" i="128"/>
  <c r="AD93" i="128"/>
  <c r="AD105" i="128"/>
  <c r="AD11" i="128"/>
  <c r="AD10" i="128"/>
  <c r="AD97" i="128"/>
  <c r="AD125" i="128"/>
  <c r="AD123" i="128"/>
  <c r="AE82" i="128"/>
  <c r="AD82" i="128"/>
  <c r="AD29" i="128"/>
  <c r="AE29" i="128"/>
  <c r="AD21" i="128"/>
  <c r="AE21" i="128"/>
  <c r="X54" i="128"/>
  <c r="AD54" i="128"/>
  <c r="AE54" i="128"/>
  <c r="AE83" i="128"/>
  <c r="AD83" i="128"/>
  <c r="AE86" i="128"/>
  <c r="AD86" i="128"/>
  <c r="Y56" i="135"/>
  <c r="AB56" i="135"/>
  <c r="Y55" i="135"/>
  <c r="AC55" i="135"/>
  <c r="Y39" i="135"/>
  <c r="AC39" i="135"/>
  <c r="Y40" i="135"/>
  <c r="AB40" i="135"/>
  <c r="Y48" i="132"/>
  <c r="AB48" i="132"/>
  <c r="Y56" i="132"/>
  <c r="AB56" i="132"/>
  <c r="Y47" i="132"/>
  <c r="AC47" i="132"/>
  <c r="Y55" i="131"/>
  <c r="AB55" i="131"/>
  <c r="AC72" i="132"/>
  <c r="AB72" i="132"/>
  <c r="AC71" i="132"/>
  <c r="AB71" i="132"/>
  <c r="Y55" i="132"/>
  <c r="AC55" i="132"/>
  <c r="AB94" i="131"/>
  <c r="AB71" i="131"/>
  <c r="AB96" i="131"/>
  <c r="AB95" i="131"/>
  <c r="AC95" i="131"/>
  <c r="AC96" i="131"/>
  <c r="AC94" i="131"/>
  <c r="AB72" i="131"/>
  <c r="AC71" i="131"/>
  <c r="AC72" i="131"/>
  <c r="AB94" i="130"/>
  <c r="AC94" i="130"/>
  <c r="AC83" i="130"/>
  <c r="AB84" i="130"/>
  <c r="AC84" i="130"/>
  <c r="AB83" i="130"/>
  <c r="AB71" i="130"/>
  <c r="AC72" i="130"/>
  <c r="AB72" i="130"/>
  <c r="AC71" i="130"/>
  <c r="AC22" i="130"/>
  <c r="AC72" i="129"/>
  <c r="AC71" i="129"/>
  <c r="AB71" i="129"/>
  <c r="AB72" i="129"/>
  <c r="AD20" i="150"/>
  <c r="AD22" i="150"/>
  <c r="AB46" i="149"/>
  <c r="AC96" i="130"/>
  <c r="AB96" i="130"/>
  <c r="AC74" i="135"/>
  <c r="AB74" i="135"/>
  <c r="AC74" i="142"/>
  <c r="AB74" i="142"/>
  <c r="AC50" i="145"/>
  <c r="AB50" i="145"/>
  <c r="AC74" i="128"/>
  <c r="AB74" i="128"/>
  <c r="AC74" i="149"/>
  <c r="AB74" i="149"/>
  <c r="AC95" i="130"/>
  <c r="AB95" i="130"/>
  <c r="AB80" i="149"/>
  <c r="AB79" i="149"/>
  <c r="AB78" i="149"/>
  <c r="AC79" i="149"/>
  <c r="AC78" i="149"/>
  <c r="AC80" i="149"/>
  <c r="AB68" i="149"/>
  <c r="AC76" i="149"/>
  <c r="AB75" i="149"/>
  <c r="AB76" i="149"/>
  <c r="AC75" i="149"/>
  <c r="AB67" i="149"/>
  <c r="AC68" i="149"/>
  <c r="AC67" i="149"/>
  <c r="AB63" i="149"/>
  <c r="AB64" i="149"/>
  <c r="AC55" i="149"/>
  <c r="AC64" i="149"/>
  <c r="AC63" i="149"/>
  <c r="AC59" i="149"/>
  <c r="AB59" i="149"/>
  <c r="AC60" i="149"/>
  <c r="AB60" i="149"/>
  <c r="AB51" i="149"/>
  <c r="AC52" i="149"/>
  <c r="AB52" i="149"/>
  <c r="AC47" i="149"/>
  <c r="AC51" i="149"/>
  <c r="AB48" i="149"/>
  <c r="AB44" i="149"/>
  <c r="AB43" i="149"/>
  <c r="AB32" i="149"/>
  <c r="AB36" i="149"/>
  <c r="AC35" i="149"/>
  <c r="AB35" i="149"/>
  <c r="AC36" i="149"/>
  <c r="AC32" i="149"/>
  <c r="AC28" i="149"/>
  <c r="AC31" i="149"/>
  <c r="AB31" i="149"/>
  <c r="AB27" i="149"/>
  <c r="AC27" i="149"/>
  <c r="AB28" i="149"/>
  <c r="AC79" i="148"/>
  <c r="AC64" i="148"/>
  <c r="AC63" i="148"/>
  <c r="AB23" i="149"/>
  <c r="AC24" i="149"/>
  <c r="AB24" i="149"/>
  <c r="AC23" i="149"/>
  <c r="AC19" i="149"/>
  <c r="AB20" i="149"/>
  <c r="AB19" i="149"/>
  <c r="AC20" i="149"/>
  <c r="AC15" i="149"/>
  <c r="AC16" i="149"/>
  <c r="AB15" i="149"/>
  <c r="AB16" i="149"/>
  <c r="AC79" i="147"/>
  <c r="AB78" i="147"/>
  <c r="AB80" i="147"/>
  <c r="AD45" i="146"/>
  <c r="AD49" i="146"/>
  <c r="AD82" i="146"/>
  <c r="AD81" i="146"/>
  <c r="AD37" i="146"/>
  <c r="AD58" i="146"/>
  <c r="AD33" i="146"/>
  <c r="AD53" i="146"/>
  <c r="AD74" i="146"/>
  <c r="AD42" i="146"/>
  <c r="AD87" i="146"/>
  <c r="AD26" i="146"/>
  <c r="AD14" i="146"/>
  <c r="AD127" i="146"/>
  <c r="AD126" i="146"/>
  <c r="AD109" i="146"/>
  <c r="AD10" i="146"/>
  <c r="AD114" i="146"/>
  <c r="AD113" i="146"/>
  <c r="AD97" i="146"/>
  <c r="AD101" i="146"/>
  <c r="AD115" i="146"/>
  <c r="AD11" i="146"/>
  <c r="AD93" i="146"/>
  <c r="AD105" i="146"/>
  <c r="AD46" i="146"/>
  <c r="AD38" i="146"/>
  <c r="AD66" i="146"/>
  <c r="AD86" i="146"/>
  <c r="AD21" i="146"/>
  <c r="AD29" i="146"/>
  <c r="AD30" i="146"/>
  <c r="AD57" i="146"/>
  <c r="AD18" i="146"/>
  <c r="AD85" i="146"/>
  <c r="AD61" i="146"/>
  <c r="AD89" i="146"/>
  <c r="AD25" i="146"/>
  <c r="AD73" i="146"/>
  <c r="AD54" i="146"/>
  <c r="AD17" i="146"/>
  <c r="AD70" i="146"/>
  <c r="AD41" i="146"/>
  <c r="AD88" i="146"/>
  <c r="AD65" i="146"/>
  <c r="AD62" i="146"/>
  <c r="AD50" i="146"/>
  <c r="AD77" i="146"/>
  <c r="AD34" i="146"/>
  <c r="AD69" i="146"/>
  <c r="AB80" i="146"/>
  <c r="AC78" i="146"/>
  <c r="AB78" i="146"/>
  <c r="AC80" i="146"/>
  <c r="AC68" i="146"/>
  <c r="AC76" i="146"/>
  <c r="AC67" i="146"/>
  <c r="AB76" i="146"/>
  <c r="AB68" i="146"/>
  <c r="AB67" i="146"/>
  <c r="AB64" i="146"/>
  <c r="AC63" i="146"/>
  <c r="AB63" i="146"/>
  <c r="AC64" i="146"/>
  <c r="AB51" i="146"/>
  <c r="AB60" i="146"/>
  <c r="AC59" i="146"/>
  <c r="AB59" i="146"/>
  <c r="AC60" i="146"/>
  <c r="AC51" i="146"/>
  <c r="AC52" i="146"/>
  <c r="AB52" i="146"/>
  <c r="AC39" i="146"/>
  <c r="AB39" i="146"/>
  <c r="AB40" i="146"/>
  <c r="AC40" i="146"/>
  <c r="AC35" i="146"/>
  <c r="AB35" i="146"/>
  <c r="AC36" i="146"/>
  <c r="AB36" i="146"/>
  <c r="AB32" i="146"/>
  <c r="AC31" i="146"/>
  <c r="AB31" i="146"/>
  <c r="AC32" i="146"/>
  <c r="AB27" i="146"/>
  <c r="AC28" i="146"/>
  <c r="AB28" i="146"/>
  <c r="AC27" i="146"/>
  <c r="AB24" i="146"/>
  <c r="AB23" i="146"/>
  <c r="AC24" i="146"/>
  <c r="AC23" i="146"/>
  <c r="AC20" i="146"/>
  <c r="AC19" i="146"/>
  <c r="AB19" i="146"/>
  <c r="AB20" i="146"/>
  <c r="AC16" i="146"/>
  <c r="AB16" i="146"/>
  <c r="AE21" i="145"/>
  <c r="AE18" i="145"/>
  <c r="AE29" i="145"/>
  <c r="AE41" i="145"/>
  <c r="AE97" i="144"/>
  <c r="AD88" i="143"/>
  <c r="AD66" i="143"/>
  <c r="AD49" i="143"/>
  <c r="AD57" i="143"/>
  <c r="AD30" i="143"/>
  <c r="AD58" i="143"/>
  <c r="AD54" i="143"/>
  <c r="AD29" i="143"/>
  <c r="AD81" i="143"/>
  <c r="AD65" i="143"/>
  <c r="AD69" i="143"/>
  <c r="AD70" i="143"/>
  <c r="AD21" i="143"/>
  <c r="AD46" i="143"/>
  <c r="AD86" i="143"/>
  <c r="AD73" i="143"/>
  <c r="AD34" i="143"/>
  <c r="AD14" i="143"/>
  <c r="AD97" i="143"/>
  <c r="AD109" i="143"/>
  <c r="AD93" i="143"/>
  <c r="AD105" i="143"/>
  <c r="AD10" i="143"/>
  <c r="AD101" i="143"/>
  <c r="AD113" i="143"/>
  <c r="AD115" i="143"/>
  <c r="AD114" i="143"/>
  <c r="AD11" i="143"/>
  <c r="AD18" i="143"/>
  <c r="AD42" i="143"/>
  <c r="AD50" i="143"/>
  <c r="AD61" i="143"/>
  <c r="AD74" i="143"/>
  <c r="AD82" i="143"/>
  <c r="AD26" i="143"/>
  <c r="AD37" i="143"/>
  <c r="AD45" i="143"/>
  <c r="AD89" i="143"/>
  <c r="AD62" i="143"/>
  <c r="AD77" i="143"/>
  <c r="AD87" i="143"/>
  <c r="AD85" i="143"/>
  <c r="AD38" i="143"/>
  <c r="AD53" i="143"/>
  <c r="AD41" i="143"/>
  <c r="AD25" i="143"/>
  <c r="AD17" i="143"/>
  <c r="AD33" i="143"/>
  <c r="AB52" i="145"/>
  <c r="AC51" i="145"/>
  <c r="AB51" i="145"/>
  <c r="AB43" i="145"/>
  <c r="AC52" i="145"/>
  <c r="AC46" i="145"/>
  <c r="AC44" i="145"/>
  <c r="AB46" i="145"/>
  <c r="AB44" i="145"/>
  <c r="AC43" i="145"/>
  <c r="AB32" i="145"/>
  <c r="AC32" i="145"/>
  <c r="AC31" i="145"/>
  <c r="AB31" i="145"/>
  <c r="AB28" i="145"/>
  <c r="AB27" i="145"/>
  <c r="AB23" i="145"/>
  <c r="AC27" i="145"/>
  <c r="AB24" i="145"/>
  <c r="AC28" i="145"/>
  <c r="AC19" i="145"/>
  <c r="AC24" i="145"/>
  <c r="AC23" i="145"/>
  <c r="AB19" i="145"/>
  <c r="AB15" i="145"/>
  <c r="AC16" i="145"/>
  <c r="AC15" i="145"/>
  <c r="AB16" i="145"/>
  <c r="AC63" i="144"/>
  <c r="AB63" i="144"/>
  <c r="AC58" i="144"/>
  <c r="AB58" i="144"/>
  <c r="AC59" i="144"/>
  <c r="AB59" i="144"/>
  <c r="AC56" i="144"/>
  <c r="AB55" i="144"/>
  <c r="AC55" i="144"/>
  <c r="AB56" i="144"/>
  <c r="AB51" i="144"/>
  <c r="AB52" i="144"/>
  <c r="AC51" i="144"/>
  <c r="AC52" i="144"/>
  <c r="AC47" i="144"/>
  <c r="AC48" i="144"/>
  <c r="AB47" i="144"/>
  <c r="AB35" i="144"/>
  <c r="AB48" i="144"/>
  <c r="AC36" i="144"/>
  <c r="AB36" i="144"/>
  <c r="AC35" i="144"/>
  <c r="AC28" i="144"/>
  <c r="AC27" i="144"/>
  <c r="AB28" i="144"/>
  <c r="AB27" i="144"/>
  <c r="AB24" i="144"/>
  <c r="AB23" i="144"/>
  <c r="AC23" i="144"/>
  <c r="AC19" i="144"/>
  <c r="AC24" i="144"/>
  <c r="AB20" i="144"/>
  <c r="AB19" i="144"/>
  <c r="AC20" i="144"/>
  <c r="AC16" i="144"/>
  <c r="AC15" i="144"/>
  <c r="AB16" i="144"/>
  <c r="AB15" i="144"/>
  <c r="AD14" i="142"/>
  <c r="AD113" i="142"/>
  <c r="AD115" i="142"/>
  <c r="AD105" i="142"/>
  <c r="AD97" i="142"/>
  <c r="AD10" i="142"/>
  <c r="AD90" i="142"/>
  <c r="AD11" i="142"/>
  <c r="AD114" i="142"/>
  <c r="AD94" i="142"/>
  <c r="AD123" i="142"/>
  <c r="AD101" i="142"/>
  <c r="AD93" i="142"/>
  <c r="AD109" i="142"/>
  <c r="AD8" i="142"/>
  <c r="AD9" i="142"/>
  <c r="AD12" i="142"/>
  <c r="AD13" i="142"/>
  <c r="AD15" i="142"/>
  <c r="AD16" i="142"/>
  <c r="AD17" i="142"/>
  <c r="AD18" i="142"/>
  <c r="AD19" i="142"/>
  <c r="AD20" i="142"/>
  <c r="AD21" i="142"/>
  <c r="AD22" i="142"/>
  <c r="AD23" i="142"/>
  <c r="AD24" i="142"/>
  <c r="AD25" i="142"/>
  <c r="AD26" i="142"/>
  <c r="AD27" i="142"/>
  <c r="AD28" i="142"/>
  <c r="AD29" i="142"/>
  <c r="AD30" i="142"/>
  <c r="AD31" i="142"/>
  <c r="AD32" i="142"/>
  <c r="AD33" i="142"/>
  <c r="AD34" i="142"/>
  <c r="AD35" i="142"/>
  <c r="AD36" i="142"/>
  <c r="AD37" i="142"/>
  <c r="AD38" i="142"/>
  <c r="AD39" i="142"/>
  <c r="AD40" i="142"/>
  <c r="AD41" i="142"/>
  <c r="AD42" i="142"/>
  <c r="AD43" i="142"/>
  <c r="AD44" i="142"/>
  <c r="AD45" i="142"/>
  <c r="AD46" i="142"/>
  <c r="AD47" i="142"/>
  <c r="AD48" i="142"/>
  <c r="AD49" i="142"/>
  <c r="AD50" i="142"/>
  <c r="AD51" i="142"/>
  <c r="AD52" i="142"/>
  <c r="AD53" i="142"/>
  <c r="AD54" i="142"/>
  <c r="AD55" i="142"/>
  <c r="AD56" i="142"/>
  <c r="AD57" i="142"/>
  <c r="AD58" i="142"/>
  <c r="AD59" i="142"/>
  <c r="AD60" i="142"/>
  <c r="AD61" i="142"/>
  <c r="AD62" i="142"/>
  <c r="AD63" i="142"/>
  <c r="AD64" i="142"/>
  <c r="AD65" i="142"/>
  <c r="AD66" i="142"/>
  <c r="AD67" i="142"/>
  <c r="AD68" i="142"/>
  <c r="AD69" i="142"/>
  <c r="AD70" i="142"/>
  <c r="AD71" i="142"/>
  <c r="AD72" i="142"/>
  <c r="AD73" i="142"/>
  <c r="AD74" i="142"/>
  <c r="AD75" i="142"/>
  <c r="AD76" i="142"/>
  <c r="AD77" i="142"/>
  <c r="AD78" i="142"/>
  <c r="AD79" i="142"/>
  <c r="AD80" i="142"/>
  <c r="AD81" i="142"/>
  <c r="AD82" i="142"/>
  <c r="AD83" i="142"/>
  <c r="AD84" i="142"/>
  <c r="AD85" i="142"/>
  <c r="AD86" i="142"/>
  <c r="AD87" i="142"/>
  <c r="AD88" i="142"/>
  <c r="AD89" i="142"/>
  <c r="AD91" i="142"/>
  <c r="AD18" i="139"/>
  <c r="AD86" i="139"/>
  <c r="AD89" i="139"/>
  <c r="AD62" i="139"/>
  <c r="AD53" i="139"/>
  <c r="AD88" i="139"/>
  <c r="AD29" i="139"/>
  <c r="AD74" i="139"/>
  <c r="AD45" i="139"/>
  <c r="AD33" i="139"/>
  <c r="AD25" i="139"/>
  <c r="AD66" i="139"/>
  <c r="AD38" i="139"/>
  <c r="AD87" i="139"/>
  <c r="AD17" i="139"/>
  <c r="AD73" i="139"/>
  <c r="AD54" i="139"/>
  <c r="AD30" i="139"/>
  <c r="AD81" i="139"/>
  <c r="AD34" i="139"/>
  <c r="AD57" i="139"/>
  <c r="AD85" i="139"/>
  <c r="AD61" i="139"/>
  <c r="AD70" i="139"/>
  <c r="AD69" i="139"/>
  <c r="AD65" i="139"/>
  <c r="AD58" i="139"/>
  <c r="AD41" i="139"/>
  <c r="AD37" i="139"/>
  <c r="AD42" i="139"/>
  <c r="AD46" i="139"/>
  <c r="AD26" i="139"/>
  <c r="AD50" i="139"/>
  <c r="AD21" i="139"/>
  <c r="AD82" i="139"/>
  <c r="AD77" i="139"/>
  <c r="AD14" i="139"/>
  <c r="AD11" i="139"/>
  <c r="AD97" i="139"/>
  <c r="AD10" i="139"/>
  <c r="AD106" i="139"/>
  <c r="AD115" i="139"/>
  <c r="AD109" i="139"/>
  <c r="AD126" i="139"/>
  <c r="AD105" i="139"/>
  <c r="AD114" i="139"/>
  <c r="AD93" i="139"/>
  <c r="AD101" i="139"/>
  <c r="AD113" i="139"/>
  <c r="AD127" i="139"/>
  <c r="AD49" i="139"/>
  <c r="AB16" i="139"/>
  <c r="AC16" i="139"/>
  <c r="AD61" i="138"/>
  <c r="AD77" i="138"/>
  <c r="AD57" i="138"/>
  <c r="AD89" i="138"/>
  <c r="AD58" i="138"/>
  <c r="AD93" i="138"/>
  <c r="AD53" i="138"/>
  <c r="AD49" i="138"/>
  <c r="AD69" i="138"/>
  <c r="AD62" i="138"/>
  <c r="AD82" i="138"/>
  <c r="AD18" i="138"/>
  <c r="AD70" i="138"/>
  <c r="AD97" i="138"/>
  <c r="AD29" i="138"/>
  <c r="AD33" i="138"/>
  <c r="AD22" i="138"/>
  <c r="AD46" i="138"/>
  <c r="AD42" i="138"/>
  <c r="AD66" i="138"/>
  <c r="AD34" i="138"/>
  <c r="AD45" i="138"/>
  <c r="AD54" i="138"/>
  <c r="AD17" i="138"/>
  <c r="AD30" i="138"/>
  <c r="AD41" i="138"/>
  <c r="AD85" i="138"/>
  <c r="AD88" i="138"/>
  <c r="AD81" i="138"/>
  <c r="AD38" i="138"/>
  <c r="AD67" i="138"/>
  <c r="AD73" i="138"/>
  <c r="AD50" i="138"/>
  <c r="AD26" i="138"/>
  <c r="AD87" i="138"/>
  <c r="AD65" i="138"/>
  <c r="AD86" i="138"/>
  <c r="AD25" i="138"/>
  <c r="AD21" i="138"/>
  <c r="AD74" i="138"/>
  <c r="AD14" i="138"/>
  <c r="AD101" i="138"/>
  <c r="AD113" i="138"/>
  <c r="AD114" i="138"/>
  <c r="AD125" i="138"/>
  <c r="AD105" i="138"/>
  <c r="AD109" i="138"/>
  <c r="AD127" i="138"/>
  <c r="AD115" i="138"/>
  <c r="AD10" i="138"/>
  <c r="AD11" i="138"/>
  <c r="AD37" i="138"/>
  <c r="AD81" i="137"/>
  <c r="AD62" i="137"/>
  <c r="AD70" i="137"/>
  <c r="AD54" i="137"/>
  <c r="AD97" i="137"/>
  <c r="AD61" i="137"/>
  <c r="AD87" i="137"/>
  <c r="AD77" i="137"/>
  <c r="AD49" i="137"/>
  <c r="AD73" i="137"/>
  <c r="AD57" i="137"/>
  <c r="AD17" i="137"/>
  <c r="AD25" i="137"/>
  <c r="AD34" i="137"/>
  <c r="AD58" i="137"/>
  <c r="AD50" i="137"/>
  <c r="AD88" i="137"/>
  <c r="AD18" i="137"/>
  <c r="AD37" i="137"/>
  <c r="AD53" i="137"/>
  <c r="AD41" i="137"/>
  <c r="AD26" i="137"/>
  <c r="AD89" i="137"/>
  <c r="AD85" i="137"/>
  <c r="AD45" i="137"/>
  <c r="AD69" i="137"/>
  <c r="AD65" i="137"/>
  <c r="AD14" i="137"/>
  <c r="AD109" i="137"/>
  <c r="AD101" i="137"/>
  <c r="AD10" i="137"/>
  <c r="AD125" i="137"/>
  <c r="AD11" i="137"/>
  <c r="AD113" i="137"/>
  <c r="AD105" i="137"/>
  <c r="AD115" i="137"/>
  <c r="AD114" i="137"/>
  <c r="AD93" i="137"/>
  <c r="AD29" i="137"/>
  <c r="AD74" i="137"/>
  <c r="AD30" i="137"/>
  <c r="AD86" i="137"/>
  <c r="AD82" i="137"/>
  <c r="AD46" i="137"/>
  <c r="AD38" i="137"/>
  <c r="AD42" i="137"/>
  <c r="AD66" i="137"/>
  <c r="AD33" i="137"/>
  <c r="AD21" i="137"/>
  <c r="AD22" i="137"/>
  <c r="AD45" i="136"/>
  <c r="AD46" i="136"/>
  <c r="AD42" i="136"/>
  <c r="AD18" i="136"/>
  <c r="AD34" i="136"/>
  <c r="AD61" i="136"/>
  <c r="AD86" i="136"/>
  <c r="AD33" i="136"/>
  <c r="AD53" i="136"/>
  <c r="AD81" i="136"/>
  <c r="AD82" i="136"/>
  <c r="AD58" i="136"/>
  <c r="AD49" i="136"/>
  <c r="AD74" i="136"/>
  <c r="AD73" i="136"/>
  <c r="AD30" i="136"/>
  <c r="AD21" i="136"/>
  <c r="AD89" i="136"/>
  <c r="AD70" i="136"/>
  <c r="AD85" i="136"/>
  <c r="AD37" i="136"/>
  <c r="AD14" i="136"/>
  <c r="AD11" i="136"/>
  <c r="AD105" i="136"/>
  <c r="AD113" i="136"/>
  <c r="AD125" i="136"/>
  <c r="AD101" i="136"/>
  <c r="AD109" i="136"/>
  <c r="AD10" i="136"/>
  <c r="AD93" i="136"/>
  <c r="AD114" i="136"/>
  <c r="AD97" i="136"/>
  <c r="AD115" i="136"/>
  <c r="AD77" i="136"/>
  <c r="AD41" i="136"/>
  <c r="AD25" i="136"/>
  <c r="AD17" i="136"/>
  <c r="AD50" i="136"/>
  <c r="AD87" i="136"/>
  <c r="AD65" i="136"/>
  <c r="AD54" i="136"/>
  <c r="AD69" i="136"/>
  <c r="AD66" i="136"/>
  <c r="AD26" i="136"/>
  <c r="AD57" i="136"/>
  <c r="AD62" i="136"/>
  <c r="AD38" i="136"/>
  <c r="AD29" i="136"/>
  <c r="AD88" i="136"/>
  <c r="AD82" i="135"/>
  <c r="AD86" i="135"/>
  <c r="AD54" i="135"/>
  <c r="AD41" i="135"/>
  <c r="AD66" i="135"/>
  <c r="AD77" i="135"/>
  <c r="AD37" i="135"/>
  <c r="AD21" i="135"/>
  <c r="AD53" i="135"/>
  <c r="AD42" i="135"/>
  <c r="AD14" i="135"/>
  <c r="AD121" i="135"/>
  <c r="AD113" i="135"/>
  <c r="AD115" i="135"/>
  <c r="AD93" i="135"/>
  <c r="AD109" i="135"/>
  <c r="AD10" i="135"/>
  <c r="AD11" i="135"/>
  <c r="AD114" i="135"/>
  <c r="AD105" i="135"/>
  <c r="AD97" i="135"/>
  <c r="AD101" i="135"/>
  <c r="AD94" i="135"/>
  <c r="AD90" i="135"/>
  <c r="AD127" i="135"/>
  <c r="AD30" i="135"/>
  <c r="AD45" i="135"/>
  <c r="AD38" i="135"/>
  <c r="AD50" i="135"/>
  <c r="AD70" i="135"/>
  <c r="AD57" i="135"/>
  <c r="AD81" i="135"/>
  <c r="AD34" i="135"/>
  <c r="AD29" i="135"/>
  <c r="AD25" i="135"/>
  <c r="AD33" i="135"/>
  <c r="AD26" i="135"/>
  <c r="AD18" i="135"/>
  <c r="AD85" i="135"/>
  <c r="AD49" i="135"/>
  <c r="AD65" i="135"/>
  <c r="AD87" i="135"/>
  <c r="AD61" i="135"/>
  <c r="AD17" i="135"/>
  <c r="AD88" i="135"/>
  <c r="AD69" i="135"/>
  <c r="AD58" i="135"/>
  <c r="AD89" i="135"/>
  <c r="AD62" i="135"/>
  <c r="AD73" i="135"/>
  <c r="AC79" i="133"/>
  <c r="AB78" i="133"/>
  <c r="AB80" i="133"/>
  <c r="AB75" i="133"/>
  <c r="AB76" i="133"/>
  <c r="AD69" i="132"/>
  <c r="AD89" i="132"/>
  <c r="AD65" i="132"/>
  <c r="AD21" i="132"/>
  <c r="AD87" i="132"/>
  <c r="AD17" i="132"/>
  <c r="AD30" i="132"/>
  <c r="AD74" i="132"/>
  <c r="AD86" i="132"/>
  <c r="AD57" i="132"/>
  <c r="AD14" i="132"/>
  <c r="AD11" i="132"/>
  <c r="AD105" i="132"/>
  <c r="AD126" i="132"/>
  <c r="AD114" i="132"/>
  <c r="AD97" i="132"/>
  <c r="AD101" i="132"/>
  <c r="AD113" i="132"/>
  <c r="AD90" i="132"/>
  <c r="AD115" i="132"/>
  <c r="AD93" i="132"/>
  <c r="AD10" i="132"/>
  <c r="AD127" i="132"/>
  <c r="AD109" i="132"/>
  <c r="AD125" i="132"/>
  <c r="AD77" i="132"/>
  <c r="AD25" i="132"/>
  <c r="AD46" i="132"/>
  <c r="AD58" i="132"/>
  <c r="AD29" i="132"/>
  <c r="AD66" i="132"/>
  <c r="AD26" i="132"/>
  <c r="AD34" i="132"/>
  <c r="AD85" i="132"/>
  <c r="AD54" i="132"/>
  <c r="AD49" i="132"/>
  <c r="AD38" i="132"/>
  <c r="AD53" i="132"/>
  <c r="AD50" i="132"/>
  <c r="AD37" i="132"/>
  <c r="AD61" i="132"/>
  <c r="AD88" i="132"/>
  <c r="AD81" i="132"/>
  <c r="AD33" i="132"/>
  <c r="AD42" i="132"/>
  <c r="AD18" i="132"/>
  <c r="AD45" i="132"/>
  <c r="AD73" i="132"/>
  <c r="AD82" i="132"/>
  <c r="AD62" i="132"/>
  <c r="AD41" i="132"/>
  <c r="AD70" i="132"/>
  <c r="AC46" i="131"/>
  <c r="AB46" i="131"/>
  <c r="AD77" i="149"/>
  <c r="AD85" i="149"/>
  <c r="AD34" i="149"/>
  <c r="AD73" i="149"/>
  <c r="AD65" i="149"/>
  <c r="AD17" i="149"/>
  <c r="AD70" i="149"/>
  <c r="AD26" i="149"/>
  <c r="AD25" i="149"/>
  <c r="AD89" i="149"/>
  <c r="AD41" i="149"/>
  <c r="AD69" i="149"/>
  <c r="AD18" i="149"/>
  <c r="AD49" i="149"/>
  <c r="AD38" i="149"/>
  <c r="AD86" i="149"/>
  <c r="AD37" i="149"/>
  <c r="AD82" i="149"/>
  <c r="AD14" i="149"/>
  <c r="AD127" i="149"/>
  <c r="AD93" i="149"/>
  <c r="AD113" i="149"/>
  <c r="AD10" i="149"/>
  <c r="AD109" i="149"/>
  <c r="AD97" i="149"/>
  <c r="AD125" i="149"/>
  <c r="AD126" i="149"/>
  <c r="AD101" i="149"/>
  <c r="AD124" i="149"/>
  <c r="AD11" i="149"/>
  <c r="AD115" i="149"/>
  <c r="AD114" i="149"/>
  <c r="AD105" i="149"/>
  <c r="AD58" i="149"/>
  <c r="AD66" i="149"/>
  <c r="AD30" i="149"/>
  <c r="AD45" i="149"/>
  <c r="AD53" i="149"/>
  <c r="AD42" i="149"/>
  <c r="AD81" i="149"/>
  <c r="AD29" i="149"/>
  <c r="AD61" i="149"/>
  <c r="AD33" i="149"/>
  <c r="AD21" i="149"/>
  <c r="AD57" i="149"/>
  <c r="AE81" i="136"/>
  <c r="AE70" i="136"/>
  <c r="AE38" i="136"/>
  <c r="AE57" i="136"/>
  <c r="AE33" i="136"/>
  <c r="AC58" i="137"/>
  <c r="AB38" i="138"/>
  <c r="AB38" i="131"/>
  <c r="AB26" i="136"/>
  <c r="AB60" i="139"/>
  <c r="AC30" i="131"/>
  <c r="AB30" i="131"/>
  <c r="AC58" i="130"/>
  <c r="AB58" i="130"/>
  <c r="AC38" i="138"/>
  <c r="AC60" i="139"/>
  <c r="AC38" i="131"/>
  <c r="AB58" i="137"/>
  <c r="AC26" i="136"/>
  <c r="AC50" i="138"/>
  <c r="AB50" i="138"/>
  <c r="AC34" i="138"/>
  <c r="AB34" i="138"/>
  <c r="AC50" i="131"/>
  <c r="AB50" i="131"/>
  <c r="AC34" i="131"/>
  <c r="AB34" i="131"/>
  <c r="AC79" i="143"/>
  <c r="AC80" i="143"/>
  <c r="AB80" i="143"/>
  <c r="AC78" i="143"/>
  <c r="AB78" i="143"/>
  <c r="AB79" i="143"/>
  <c r="AB76" i="143"/>
  <c r="AB75" i="143"/>
  <c r="AC75" i="143"/>
  <c r="AB68" i="143"/>
  <c r="AC74" i="143"/>
  <c r="AC76" i="143"/>
  <c r="AB74" i="143"/>
  <c r="AB67" i="143"/>
  <c r="AB64" i="143"/>
  <c r="AC68" i="143"/>
  <c r="AC67" i="143"/>
  <c r="AC64" i="143"/>
  <c r="AC62" i="143"/>
  <c r="AB62" i="143"/>
  <c r="AC63" i="143"/>
  <c r="AB63" i="143"/>
  <c r="AC60" i="143"/>
  <c r="AC59" i="143"/>
  <c r="AB60" i="143"/>
  <c r="AB59" i="143"/>
  <c r="AC52" i="143"/>
  <c r="AB52" i="143"/>
  <c r="AB51" i="143"/>
  <c r="AC51" i="143"/>
  <c r="AB40" i="143"/>
  <c r="AB39" i="143"/>
  <c r="AC39" i="143"/>
  <c r="AC35" i="143"/>
  <c r="AC40" i="143"/>
  <c r="AB36" i="143"/>
  <c r="AB35" i="143"/>
  <c r="AC32" i="143"/>
  <c r="AC36" i="143"/>
  <c r="AB32" i="143"/>
  <c r="AC31" i="143"/>
  <c r="AB31" i="143"/>
  <c r="AB27" i="143"/>
  <c r="AC27" i="143"/>
  <c r="AB28" i="143"/>
  <c r="AC28" i="143"/>
  <c r="AB24" i="143"/>
  <c r="AB23" i="143"/>
  <c r="AB16" i="143"/>
  <c r="AC23" i="143"/>
  <c r="AC24" i="143"/>
  <c r="AB19" i="143"/>
  <c r="AC20" i="143"/>
  <c r="AB20" i="143"/>
  <c r="AC19" i="143"/>
  <c r="AC16" i="143"/>
  <c r="AC15" i="143"/>
  <c r="AB15" i="143"/>
  <c r="AB80" i="142"/>
  <c r="AC80" i="142"/>
  <c r="AB78" i="142"/>
  <c r="AC79" i="142"/>
  <c r="AB79" i="142"/>
  <c r="AC78" i="142"/>
  <c r="AB76" i="142"/>
  <c r="AB59" i="142"/>
  <c r="AC76" i="142"/>
  <c r="AC75" i="142"/>
  <c r="AB75" i="142"/>
  <c r="AC68" i="142"/>
  <c r="AB67" i="142"/>
  <c r="AB68" i="142"/>
  <c r="AC67" i="142"/>
  <c r="AB63" i="142"/>
  <c r="AB62" i="142"/>
  <c r="AC62" i="142"/>
  <c r="AC64" i="142"/>
  <c r="AC63" i="142"/>
  <c r="AB64" i="142"/>
  <c r="AB60" i="142"/>
  <c r="AC59" i="142"/>
  <c r="AC60" i="142"/>
  <c r="AB51" i="142"/>
  <c r="AB52" i="142"/>
  <c r="AC52" i="142"/>
  <c r="AC51" i="142"/>
  <c r="AC39" i="142"/>
  <c r="AB40" i="142"/>
  <c r="AC40" i="142"/>
  <c r="AB39" i="142"/>
  <c r="AB36" i="142"/>
  <c r="AC35" i="142"/>
  <c r="AC31" i="142"/>
  <c r="AC36" i="142"/>
  <c r="AB35" i="142"/>
  <c r="AB32" i="142"/>
  <c r="AB31" i="142"/>
  <c r="AC32" i="142"/>
  <c r="AC27" i="142"/>
  <c r="AB27" i="142"/>
  <c r="AB28" i="142"/>
  <c r="AC28" i="142"/>
  <c r="AC24" i="142"/>
  <c r="AC23" i="142"/>
  <c r="AB23" i="142"/>
  <c r="AB24" i="142"/>
  <c r="AB20" i="142"/>
  <c r="AB15" i="142"/>
  <c r="AB19" i="142"/>
  <c r="AC19" i="142"/>
  <c r="AC20" i="142"/>
  <c r="AC16" i="142"/>
  <c r="AB16" i="142"/>
  <c r="AC15" i="142"/>
  <c r="AC78" i="139"/>
  <c r="AC79" i="139"/>
  <c r="AC80" i="139"/>
  <c r="AB78" i="139"/>
  <c r="AB80" i="139"/>
  <c r="AB79" i="139"/>
  <c r="AB88" i="139"/>
  <c r="AC87" i="139"/>
  <c r="AB87" i="139"/>
  <c r="AC88" i="139"/>
  <c r="AC84" i="139"/>
  <c r="AB84" i="139"/>
  <c r="AC83" i="139"/>
  <c r="AB83" i="139"/>
  <c r="AC75" i="139"/>
  <c r="AB75" i="139"/>
  <c r="AB68" i="139"/>
  <c r="AC67" i="139"/>
  <c r="AC76" i="139"/>
  <c r="AB76" i="139"/>
  <c r="AC63" i="139"/>
  <c r="AB67" i="139"/>
  <c r="AB64" i="139"/>
  <c r="AB63" i="139"/>
  <c r="AC68" i="139"/>
  <c r="AB62" i="139"/>
  <c r="AC64" i="139"/>
  <c r="AC62" i="139"/>
  <c r="AC59" i="139"/>
  <c r="AB59" i="139"/>
  <c r="AB52" i="139"/>
  <c r="AC51" i="139"/>
  <c r="AB51" i="139"/>
  <c r="AC52" i="139"/>
  <c r="AB40" i="139"/>
  <c r="AC35" i="139"/>
  <c r="AC40" i="139"/>
  <c r="AC39" i="139"/>
  <c r="AB39" i="139"/>
  <c r="AB36" i="139"/>
  <c r="AC36" i="139"/>
  <c r="AB35" i="139"/>
  <c r="AC32" i="139"/>
  <c r="AB31" i="139"/>
  <c r="AC31" i="139"/>
  <c r="AB32" i="139"/>
  <c r="AB27" i="139"/>
  <c r="AB28" i="139"/>
  <c r="AC28" i="139"/>
  <c r="AC27" i="139"/>
  <c r="AB24" i="139"/>
  <c r="AC23" i="139"/>
  <c r="AB23" i="139"/>
  <c r="AB20" i="139"/>
  <c r="AC24" i="139"/>
  <c r="AC20" i="139"/>
  <c r="AB15" i="139"/>
  <c r="AC15" i="139"/>
  <c r="AC19" i="139"/>
  <c r="AB19" i="139"/>
  <c r="AC87" i="138"/>
  <c r="AB88" i="138"/>
  <c r="AB87" i="138"/>
  <c r="AC88" i="138"/>
  <c r="AB83" i="138"/>
  <c r="AB84" i="138"/>
  <c r="AC84" i="138"/>
  <c r="AC83" i="138"/>
  <c r="AC80" i="138"/>
  <c r="AC78" i="138"/>
  <c r="AB78" i="138"/>
  <c r="AB80" i="138"/>
  <c r="AC79" i="138"/>
  <c r="AB79" i="138"/>
  <c r="AC75" i="138"/>
  <c r="AC67" i="138"/>
  <c r="AB75" i="138"/>
  <c r="AB68" i="138"/>
  <c r="AC76" i="138"/>
  <c r="AB67" i="138"/>
  <c r="AC68" i="138"/>
  <c r="AB63" i="138"/>
  <c r="AC59" i="138"/>
  <c r="AC64" i="138"/>
  <c r="AB62" i="138"/>
  <c r="AB64" i="138"/>
  <c r="AC63" i="138"/>
  <c r="AC62" i="138"/>
  <c r="AB60" i="138"/>
  <c r="AC60" i="138"/>
  <c r="AB59" i="138"/>
  <c r="AC52" i="138"/>
  <c r="AC51" i="138"/>
  <c r="AB51" i="138"/>
  <c r="AB52" i="138"/>
  <c r="AB40" i="138"/>
  <c r="AC39" i="138"/>
  <c r="AB39" i="138"/>
  <c r="AC40" i="138"/>
  <c r="AB36" i="138"/>
  <c r="AC35" i="138"/>
  <c r="AB35" i="138"/>
  <c r="AC36" i="138"/>
  <c r="AC31" i="138"/>
  <c r="AC32" i="138"/>
  <c r="AB31" i="138"/>
  <c r="AB28" i="138"/>
  <c r="AB27" i="138"/>
  <c r="AC28" i="138"/>
  <c r="AC27" i="138"/>
  <c r="AB24" i="138"/>
  <c r="AC23" i="138"/>
  <c r="AB23" i="138"/>
  <c r="AC24" i="138"/>
  <c r="AB20" i="138"/>
  <c r="AC15" i="138"/>
  <c r="AC19" i="138"/>
  <c r="AB19" i="138"/>
  <c r="AC20" i="138"/>
  <c r="AB16" i="138"/>
  <c r="AB15" i="138"/>
  <c r="AC16" i="138"/>
  <c r="AB88" i="137"/>
  <c r="AC87" i="137"/>
  <c r="AB87" i="137"/>
  <c r="AC88" i="137"/>
  <c r="AC84" i="137"/>
  <c r="AB84" i="137"/>
  <c r="AC83" i="137"/>
  <c r="AB83" i="137"/>
  <c r="AC80" i="137"/>
  <c r="AC78" i="137"/>
  <c r="AB78" i="137"/>
  <c r="AB80" i="137"/>
  <c r="AC79" i="137"/>
  <c r="AB79" i="137"/>
  <c r="AB75" i="137"/>
  <c r="AC75" i="137"/>
  <c r="AB76" i="137"/>
  <c r="AB68" i="137"/>
  <c r="AC76" i="137"/>
  <c r="AC67" i="137"/>
  <c r="AB67" i="137"/>
  <c r="AC68" i="137"/>
  <c r="AB64" i="137"/>
  <c r="AC62" i="137"/>
  <c r="AB62" i="137"/>
  <c r="AC63" i="137"/>
  <c r="AB63" i="137"/>
  <c r="AC64" i="137"/>
  <c r="AC60" i="137"/>
  <c r="AC59" i="137"/>
  <c r="AB59" i="137"/>
  <c r="AB60" i="137"/>
  <c r="AC52" i="137"/>
  <c r="AB52" i="137"/>
  <c r="AC51" i="137"/>
  <c r="AB51" i="137"/>
  <c r="AB35" i="137"/>
  <c r="AB36" i="137"/>
  <c r="AC36" i="137"/>
  <c r="AC35" i="137"/>
  <c r="AC27" i="137"/>
  <c r="AC28" i="137"/>
  <c r="AB27" i="137"/>
  <c r="AB28" i="137"/>
  <c r="AB24" i="137"/>
  <c r="AC24" i="137"/>
  <c r="AC23" i="137"/>
  <c r="AB23" i="137"/>
  <c r="AC19" i="137"/>
  <c r="AB20" i="137"/>
  <c r="AC15" i="137"/>
  <c r="AC20" i="137"/>
  <c r="AB19" i="137"/>
  <c r="AC16" i="137"/>
  <c r="AB16" i="137"/>
  <c r="AB15" i="137"/>
  <c r="AB84" i="136"/>
  <c r="AB83" i="136"/>
  <c r="AC84" i="136"/>
  <c r="AC83" i="136"/>
  <c r="AC78" i="136"/>
  <c r="AC80" i="136"/>
  <c r="AB80" i="136"/>
  <c r="AB78" i="136"/>
  <c r="AB68" i="136"/>
  <c r="AB67" i="136"/>
  <c r="AB75" i="136"/>
  <c r="AC76" i="136"/>
  <c r="AB76" i="136"/>
  <c r="AC62" i="136"/>
  <c r="AC75" i="136"/>
  <c r="AC67" i="136"/>
  <c r="AC68" i="136"/>
  <c r="AB62" i="136"/>
  <c r="AB64" i="136"/>
  <c r="AC64" i="136"/>
  <c r="AB60" i="136"/>
  <c r="AC59" i="136"/>
  <c r="AB59" i="136"/>
  <c r="AC60" i="136"/>
  <c r="AB56" i="136"/>
  <c r="AB52" i="136"/>
  <c r="AC51" i="136"/>
  <c r="AB51" i="136"/>
  <c r="AC52" i="136"/>
  <c r="AB47" i="136"/>
  <c r="AB40" i="136"/>
  <c r="AC40" i="136"/>
  <c r="AC36" i="136"/>
  <c r="AB36" i="136"/>
  <c r="AC35" i="136"/>
  <c r="AB35" i="136"/>
  <c r="AC31" i="136"/>
  <c r="AB31" i="136"/>
  <c r="AB27" i="136"/>
  <c r="AC27" i="136"/>
  <c r="AB28" i="136"/>
  <c r="AC28" i="136"/>
  <c r="AB24" i="136"/>
  <c r="AC23" i="136"/>
  <c r="AB23" i="136"/>
  <c r="AC24" i="136"/>
  <c r="AB19" i="136"/>
  <c r="AB20" i="136"/>
  <c r="AC20" i="136"/>
  <c r="AC19" i="136"/>
  <c r="AC15" i="136"/>
  <c r="AB16" i="136"/>
  <c r="AB15" i="136"/>
  <c r="AC16" i="136"/>
  <c r="AB87" i="135"/>
  <c r="AB88" i="135"/>
  <c r="AC88" i="135"/>
  <c r="AC87" i="135"/>
  <c r="AB84" i="135"/>
  <c r="AC83" i="135"/>
  <c r="AB83" i="135"/>
  <c r="AC84" i="135"/>
  <c r="AB76" i="135"/>
  <c r="AC80" i="135"/>
  <c r="AC79" i="135"/>
  <c r="AB79" i="135"/>
  <c r="AB80" i="135"/>
  <c r="AC78" i="135"/>
  <c r="AB78" i="135"/>
  <c r="AB75" i="135"/>
  <c r="AC76" i="135"/>
  <c r="AC75" i="135"/>
  <c r="AB68" i="135"/>
  <c r="AC68" i="135"/>
  <c r="AB67" i="135"/>
  <c r="AC67" i="135"/>
  <c r="AB64" i="135"/>
  <c r="AC63" i="135"/>
  <c r="AB63" i="135"/>
  <c r="AC62" i="135"/>
  <c r="AB62" i="135"/>
  <c r="AB60" i="135"/>
  <c r="AC64" i="135"/>
  <c r="AB59" i="135"/>
  <c r="AC60" i="135"/>
  <c r="AC59" i="135"/>
  <c r="AC52" i="135"/>
  <c r="AB51" i="135"/>
  <c r="AB52" i="135"/>
  <c r="AC51" i="135"/>
  <c r="AC35" i="135"/>
  <c r="AB36" i="135"/>
  <c r="AB35" i="135"/>
  <c r="AC36" i="135"/>
  <c r="AC31" i="135"/>
  <c r="AB32" i="135"/>
  <c r="AB31" i="135"/>
  <c r="AB28" i="135"/>
  <c r="AC32" i="135"/>
  <c r="AC28" i="135"/>
  <c r="AC27" i="135"/>
  <c r="AB27" i="135"/>
  <c r="AC24" i="135"/>
  <c r="AB24" i="135"/>
  <c r="AC23" i="135"/>
  <c r="AB23" i="135"/>
  <c r="AB20" i="135"/>
  <c r="AB19" i="135"/>
  <c r="AC19" i="135"/>
  <c r="AC20" i="135"/>
  <c r="AC15" i="135"/>
  <c r="AB16" i="135"/>
  <c r="AC16" i="135"/>
  <c r="AB15" i="135"/>
  <c r="AC88" i="132"/>
  <c r="AB88" i="132"/>
  <c r="AC87" i="132"/>
  <c r="AB87" i="132"/>
  <c r="AB79" i="132"/>
  <c r="AB78" i="132"/>
  <c r="AC80" i="132"/>
  <c r="AB80" i="132"/>
  <c r="AC78" i="132"/>
  <c r="AC79" i="132"/>
  <c r="AB76" i="132"/>
  <c r="AC75" i="132"/>
  <c r="AB75" i="132"/>
  <c r="AC76" i="132"/>
  <c r="AB68" i="132"/>
  <c r="AC67" i="132"/>
  <c r="AB67" i="132"/>
  <c r="AC68" i="132"/>
  <c r="AB64" i="132"/>
  <c r="AB62" i="132"/>
  <c r="AB63" i="132"/>
  <c r="AC64" i="132"/>
  <c r="AC62" i="132"/>
  <c r="AC63" i="132"/>
  <c r="AB60" i="132"/>
  <c r="AC59" i="132"/>
  <c r="AB59" i="132"/>
  <c r="AC52" i="132"/>
  <c r="AC60" i="132"/>
  <c r="AC51" i="132"/>
  <c r="AB51" i="132"/>
  <c r="AB52" i="132"/>
  <c r="AB35" i="132"/>
  <c r="AB36" i="132"/>
  <c r="AB40" i="132"/>
  <c r="AC40" i="132"/>
  <c r="AC39" i="132"/>
  <c r="AB39" i="132"/>
  <c r="AB32" i="132"/>
  <c r="AC36" i="132"/>
  <c r="AC35" i="132"/>
  <c r="AC31" i="132"/>
  <c r="AC32" i="132"/>
  <c r="AB31" i="132"/>
  <c r="AB28" i="132"/>
  <c r="AC27" i="132"/>
  <c r="AC28" i="132"/>
  <c r="AC26" i="132"/>
  <c r="AB26" i="132"/>
  <c r="AB27" i="132"/>
  <c r="AB24" i="132"/>
  <c r="AB23" i="132"/>
  <c r="AC24" i="132"/>
  <c r="AC23" i="132"/>
  <c r="AB20" i="132"/>
  <c r="AC19" i="132"/>
  <c r="AC20" i="132"/>
  <c r="AB19" i="132"/>
  <c r="AC15" i="132"/>
  <c r="AB16" i="132"/>
  <c r="AB15" i="132"/>
  <c r="AC16" i="132"/>
  <c r="AC60" i="130"/>
  <c r="AB39" i="130"/>
  <c r="AB16" i="130"/>
  <c r="AC59" i="130"/>
  <c r="AB15" i="130"/>
  <c r="AB64" i="130"/>
  <c r="AC35" i="130"/>
  <c r="AC28" i="130"/>
  <c r="AC23" i="130"/>
  <c r="AB23" i="130"/>
  <c r="AC67" i="130"/>
  <c r="AB67" i="130"/>
  <c r="AB19" i="130"/>
  <c r="AB76" i="130"/>
  <c r="AB28" i="130"/>
  <c r="AB68" i="130"/>
  <c r="AB60" i="130"/>
  <c r="AB36" i="130"/>
  <c r="AC64" i="130"/>
  <c r="AB88" i="130"/>
  <c r="AC62" i="130"/>
  <c r="AB35" i="130"/>
  <c r="AB62" i="130"/>
  <c r="AB80" i="130"/>
  <c r="AB59" i="130"/>
  <c r="AB40" i="130"/>
  <c r="AC24" i="130"/>
  <c r="AB24" i="130"/>
  <c r="AB75" i="130"/>
  <c r="AC20" i="130"/>
  <c r="AB20" i="130"/>
  <c r="AB78" i="130"/>
  <c r="AC52" i="130"/>
  <c r="AB52" i="130"/>
  <c r="AC51" i="130"/>
  <c r="AB51" i="130"/>
  <c r="AC27" i="130"/>
  <c r="AB27" i="130"/>
  <c r="AC79" i="130"/>
  <c r="AB79" i="130"/>
  <c r="AC63" i="130"/>
  <c r="AB63" i="130"/>
  <c r="AC88" i="130"/>
  <c r="AC16" i="130"/>
  <c r="AC68" i="130"/>
  <c r="AC15" i="130"/>
  <c r="AC80" i="130"/>
  <c r="AC87" i="130"/>
  <c r="AC40" i="130"/>
  <c r="AC36" i="130"/>
  <c r="AC75" i="130"/>
  <c r="AC78" i="130"/>
  <c r="AC76" i="130"/>
  <c r="AC19" i="130"/>
  <c r="AB87" i="130"/>
  <c r="AC39" i="130"/>
  <c r="AC87" i="131"/>
  <c r="AB87" i="131"/>
  <c r="AC88" i="131"/>
  <c r="AB88" i="131"/>
  <c r="AC79" i="131"/>
  <c r="AB78" i="131"/>
  <c r="AC78" i="131"/>
  <c r="AB80" i="131"/>
  <c r="AB79" i="131"/>
  <c r="AC80" i="131"/>
  <c r="AB75" i="131"/>
  <c r="AB76" i="131"/>
  <c r="AB68" i="131"/>
  <c r="AC76" i="131"/>
  <c r="AC75" i="131"/>
  <c r="AC62" i="131"/>
  <c r="AC68" i="131"/>
  <c r="AC67" i="131"/>
  <c r="AB67" i="131"/>
  <c r="AC64" i="131"/>
  <c r="AB62" i="131"/>
  <c r="AB64" i="131"/>
  <c r="AC63" i="131"/>
  <c r="AB63" i="131"/>
  <c r="AB60" i="131"/>
  <c r="AC59" i="131"/>
  <c r="AB59" i="131"/>
  <c r="AC60" i="131"/>
  <c r="AB52" i="131"/>
  <c r="AC51" i="131"/>
  <c r="AB51" i="131"/>
  <c r="AC52" i="131"/>
  <c r="AC31" i="131"/>
  <c r="AB36" i="131"/>
  <c r="AC36" i="131"/>
  <c r="AC35" i="131"/>
  <c r="AB32" i="131"/>
  <c r="AB35" i="131"/>
  <c r="AB31" i="131"/>
  <c r="AC32" i="131"/>
  <c r="AB28" i="131"/>
  <c r="AB24" i="131"/>
  <c r="AC27" i="131"/>
  <c r="AB27" i="131"/>
  <c r="AC28" i="131"/>
  <c r="AC23" i="131"/>
  <c r="AC24" i="131"/>
  <c r="AB23" i="131"/>
  <c r="AB19" i="131"/>
  <c r="AC20" i="131"/>
  <c r="AB20" i="131"/>
  <c r="AC19" i="131"/>
  <c r="AB15" i="131"/>
  <c r="AB16" i="131"/>
  <c r="AC16" i="131"/>
  <c r="AC15" i="131"/>
  <c r="AC87" i="129"/>
  <c r="AB87" i="129"/>
  <c r="AB76" i="129"/>
  <c r="AB78" i="129"/>
  <c r="AB79" i="129"/>
  <c r="AB80" i="129"/>
  <c r="AC80" i="129"/>
  <c r="AC79" i="129"/>
  <c r="AC78" i="129"/>
  <c r="AB75" i="129"/>
  <c r="AC67" i="129"/>
  <c r="AC76" i="129"/>
  <c r="AC75" i="129"/>
  <c r="AB67" i="129"/>
  <c r="AB63" i="129"/>
  <c r="AC64" i="129"/>
  <c r="AB64" i="129"/>
  <c r="AC62" i="129"/>
  <c r="AB62" i="129"/>
  <c r="AC63" i="129"/>
  <c r="AC59" i="129"/>
  <c r="AB59" i="129"/>
  <c r="AC51" i="129"/>
  <c r="AB51" i="129"/>
  <c r="AB40" i="129"/>
  <c r="AB39" i="129"/>
  <c r="AC39" i="129"/>
  <c r="AC40" i="129"/>
  <c r="AB36" i="129"/>
  <c r="AC35" i="129"/>
  <c r="AB35" i="129"/>
  <c r="AC36" i="129"/>
  <c r="AC31" i="129"/>
  <c r="AB31" i="129"/>
  <c r="AC27" i="129"/>
  <c r="AB27" i="129"/>
  <c r="AB24" i="129"/>
  <c r="AB23" i="129"/>
  <c r="AB19" i="129"/>
  <c r="AC23" i="129"/>
  <c r="AC24" i="129"/>
  <c r="AB20" i="129"/>
  <c r="AC20" i="129"/>
  <c r="AC19" i="129"/>
  <c r="AC16" i="129"/>
  <c r="AC15" i="129"/>
  <c r="AB15" i="129"/>
  <c r="AB16" i="129"/>
  <c r="AB78" i="128"/>
  <c r="AC88" i="128"/>
  <c r="AB88" i="128"/>
  <c r="AC87" i="128"/>
  <c r="AB87" i="128"/>
  <c r="AC79" i="128"/>
  <c r="AB80" i="128"/>
  <c r="AB79" i="128"/>
  <c r="AC80" i="128"/>
  <c r="AC78" i="128"/>
  <c r="AB59" i="128"/>
  <c r="AB76" i="128"/>
  <c r="AC75" i="128"/>
  <c r="AB75" i="128"/>
  <c r="AC76" i="128"/>
  <c r="AB68" i="128"/>
  <c r="AB67" i="128"/>
  <c r="AC68" i="128"/>
  <c r="AC67" i="128"/>
  <c r="AC64" i="128"/>
  <c r="AC51" i="128"/>
  <c r="AC63" i="128"/>
  <c r="AB63" i="128"/>
  <c r="AB64" i="128"/>
  <c r="AC62" i="128"/>
  <c r="AB62" i="128"/>
  <c r="AC60" i="128"/>
  <c r="AC59" i="128"/>
  <c r="AB60" i="128"/>
  <c r="AB52" i="128"/>
  <c r="AB51" i="128"/>
  <c r="AC52" i="128"/>
  <c r="AC35" i="128"/>
  <c r="AB36" i="128"/>
  <c r="AB35" i="128"/>
  <c r="AC36" i="128"/>
  <c r="AC32" i="128"/>
  <c r="AC31" i="128"/>
  <c r="AB31" i="128"/>
  <c r="AB32" i="128"/>
  <c r="AC27" i="128"/>
  <c r="AC28" i="128"/>
  <c r="AB28" i="128"/>
  <c r="AB27" i="128"/>
  <c r="AC15" i="128"/>
  <c r="AC24" i="128"/>
  <c r="AB23" i="128"/>
  <c r="AB24" i="128"/>
  <c r="AC23" i="128"/>
  <c r="AB19" i="128"/>
  <c r="AC20" i="128"/>
  <c r="AB20" i="128"/>
  <c r="AC19" i="128"/>
  <c r="AB15" i="128"/>
  <c r="AB16" i="128"/>
  <c r="AC16" i="128"/>
  <c r="AD9" i="141"/>
  <c r="AD9" i="147"/>
  <c r="AD9" i="140"/>
  <c r="AD9" i="133"/>
  <c r="AE93" i="137"/>
  <c r="AE97" i="145"/>
  <c r="AE93" i="138"/>
  <c r="AE97" i="137"/>
  <c r="AE97" i="138"/>
  <c r="AB32" i="130"/>
  <c r="AB43" i="130"/>
  <c r="AB46" i="135"/>
  <c r="AB47" i="135"/>
  <c r="AC40" i="137"/>
  <c r="AC44" i="137"/>
  <c r="AB39" i="137"/>
  <c r="AB43" i="138"/>
  <c r="AB44" i="139"/>
  <c r="AB43" i="142"/>
  <c r="AB44" i="142"/>
  <c r="AE69" i="144"/>
  <c r="AE33" i="146"/>
  <c r="AB44" i="136"/>
  <c r="AB43" i="137"/>
  <c r="AC40" i="145"/>
  <c r="AE45" i="144"/>
  <c r="AC31" i="144"/>
  <c r="AB44" i="131"/>
  <c r="AC44" i="135"/>
  <c r="AB48" i="135"/>
  <c r="AC31" i="137"/>
  <c r="AB44" i="138"/>
  <c r="AC46" i="138"/>
  <c r="AE89" i="145"/>
  <c r="AC39" i="145"/>
  <c r="AE49" i="145"/>
  <c r="AE17" i="144"/>
  <c r="AC43" i="129"/>
  <c r="AC43" i="136"/>
  <c r="AE25" i="136"/>
  <c r="AC43" i="146"/>
  <c r="AB44" i="146"/>
  <c r="AC47" i="146"/>
  <c r="AB46" i="128"/>
  <c r="AC43" i="131"/>
  <c r="AC39" i="131"/>
  <c r="AB44" i="132"/>
  <c r="AB32" i="137"/>
  <c r="AC43" i="139"/>
  <c r="AC47" i="142"/>
  <c r="AC44" i="143"/>
  <c r="AC43" i="143"/>
  <c r="AE17" i="145"/>
  <c r="AE77" i="144"/>
  <c r="AE81" i="145"/>
  <c r="AE61" i="144"/>
  <c r="AE65" i="145"/>
  <c r="AE73" i="144"/>
  <c r="AE18" i="136"/>
  <c r="AE21" i="146"/>
  <c r="AE18" i="146"/>
  <c r="AB42" i="137"/>
  <c r="AE17" i="136"/>
  <c r="AB44" i="129"/>
  <c r="AE53" i="146"/>
  <c r="AB48" i="128"/>
  <c r="AC47" i="128"/>
  <c r="AC44" i="128"/>
  <c r="AC43" i="128"/>
  <c r="AC42" i="130"/>
  <c r="AC31" i="130"/>
  <c r="AB44" i="130"/>
  <c r="AC40" i="131"/>
  <c r="AC43" i="132"/>
  <c r="AC43" i="135"/>
  <c r="AB46" i="142"/>
  <c r="AB48" i="142"/>
  <c r="AE85" i="145"/>
  <c r="AE57" i="145"/>
  <c r="AB32" i="144"/>
  <c r="AE53" i="145"/>
  <c r="AE33" i="144"/>
  <c r="AE54" i="144"/>
  <c r="AE49" i="136"/>
  <c r="AE73" i="136"/>
  <c r="AE21" i="136"/>
  <c r="AE89" i="136"/>
  <c r="AE41" i="146"/>
  <c r="AE46" i="146"/>
  <c r="AE77" i="146"/>
  <c r="AE17" i="146"/>
  <c r="AD9" i="134"/>
  <c r="AE14" i="146"/>
  <c r="AE14" i="136"/>
  <c r="AE73" i="146"/>
  <c r="AE57" i="146"/>
  <c r="AE30" i="146"/>
  <c r="AE37" i="146"/>
  <c r="AE29" i="146"/>
  <c r="AE81" i="146"/>
  <c r="AE61" i="146"/>
  <c r="AE89" i="146"/>
  <c r="AE65" i="146"/>
  <c r="AE49" i="146"/>
  <c r="R93" i="145"/>
  <c r="AE45" i="146"/>
  <c r="R91" i="145"/>
  <c r="R96" i="145"/>
  <c r="AE70" i="146"/>
  <c r="R90" i="145"/>
  <c r="R95" i="145"/>
  <c r="R93" i="144"/>
  <c r="R96" i="144"/>
  <c r="R92" i="144"/>
  <c r="R90" i="144"/>
  <c r="R92" i="145"/>
  <c r="R94" i="144"/>
  <c r="R95" i="144"/>
  <c r="AD8" i="146"/>
  <c r="AE61" i="136"/>
  <c r="AE42" i="136"/>
  <c r="AE34" i="136"/>
  <c r="AE46" i="136"/>
  <c r="AE69" i="136"/>
  <c r="AE74" i="136"/>
  <c r="AE30" i="136"/>
  <c r="AE41" i="136"/>
  <c r="AE54" i="136"/>
  <c r="AE65" i="136"/>
  <c r="AE77" i="136"/>
  <c r="AE14" i="144"/>
  <c r="AE65" i="144"/>
  <c r="AE73" i="145"/>
  <c r="AE57" i="144"/>
  <c r="AE46" i="144"/>
  <c r="AE53" i="144"/>
  <c r="AE21" i="144"/>
  <c r="AE30" i="144"/>
  <c r="AE77" i="145"/>
  <c r="AE41" i="144"/>
  <c r="AE85" i="144"/>
  <c r="AE37" i="144"/>
  <c r="AE81" i="144"/>
  <c r="AE18" i="144"/>
  <c r="AE49" i="144"/>
  <c r="AE45" i="145"/>
  <c r="AE69" i="145"/>
  <c r="AE61" i="145"/>
  <c r="AE38" i="144"/>
  <c r="AE29" i="144"/>
  <c r="AE14" i="145"/>
  <c r="AE29" i="149"/>
  <c r="AE21" i="149"/>
  <c r="AE57" i="149"/>
  <c r="AE73" i="149"/>
  <c r="AE41" i="149"/>
  <c r="AE42" i="149"/>
  <c r="AE49" i="149"/>
  <c r="AE38" i="149"/>
  <c r="AE33" i="149"/>
  <c r="AE65" i="149"/>
  <c r="AE37" i="149"/>
  <c r="AE61" i="149"/>
  <c r="AE89" i="149"/>
  <c r="AE70" i="149"/>
  <c r="AE69" i="149"/>
  <c r="AE18" i="149"/>
  <c r="AE30" i="149"/>
  <c r="AE77" i="149"/>
  <c r="AE45" i="149"/>
  <c r="AE17" i="149"/>
  <c r="AE53" i="149"/>
  <c r="AE85" i="149"/>
  <c r="AE81" i="149"/>
  <c r="AE14" i="149"/>
  <c r="AD8" i="149"/>
  <c r="AE34" i="149"/>
  <c r="AE41" i="143"/>
  <c r="AE18" i="143"/>
  <c r="AE37" i="143"/>
  <c r="AE73" i="143"/>
  <c r="AE81" i="143"/>
  <c r="AE17" i="143"/>
  <c r="AE70" i="143"/>
  <c r="AE42" i="143"/>
  <c r="AE45" i="143"/>
  <c r="AE61" i="143"/>
  <c r="AE33" i="143"/>
  <c r="AE57" i="143"/>
  <c r="AE29" i="143"/>
  <c r="AE30" i="143"/>
  <c r="AE34" i="143"/>
  <c r="AE65" i="143"/>
  <c r="AE38" i="143"/>
  <c r="AE77" i="143"/>
  <c r="AE54" i="143"/>
  <c r="AE49" i="143"/>
  <c r="AE21" i="143"/>
  <c r="AE53" i="143"/>
  <c r="AE89" i="143"/>
  <c r="AE85" i="143"/>
  <c r="AE14" i="143"/>
  <c r="AD8" i="143"/>
  <c r="AE69" i="143"/>
  <c r="AE46" i="143"/>
  <c r="AE18" i="142"/>
  <c r="AE53" i="142"/>
  <c r="AE81" i="142"/>
  <c r="AE34" i="142"/>
  <c r="AE38" i="142"/>
  <c r="AE30" i="142"/>
  <c r="AE85" i="142"/>
  <c r="AE57" i="142"/>
  <c r="AE21" i="142"/>
  <c r="AE45" i="142"/>
  <c r="AE42" i="142"/>
  <c r="AE77" i="142"/>
  <c r="AE29" i="142"/>
  <c r="AE17" i="142"/>
  <c r="AE69" i="142"/>
  <c r="AE54" i="142"/>
  <c r="AE70" i="142"/>
  <c r="AE37" i="142"/>
  <c r="AE49" i="142"/>
  <c r="AE65" i="142"/>
  <c r="AE14" i="142"/>
  <c r="AE41" i="142"/>
  <c r="AE73" i="142"/>
  <c r="AE33" i="142"/>
  <c r="AE61" i="142"/>
  <c r="AE89" i="142"/>
  <c r="AE46" i="139"/>
  <c r="AE85" i="139"/>
  <c r="AE29" i="139"/>
  <c r="AE38" i="139"/>
  <c r="AE65" i="139"/>
  <c r="AE41" i="139"/>
  <c r="AE89" i="139"/>
  <c r="AE81" i="139"/>
  <c r="AE57" i="139"/>
  <c r="AE21" i="139"/>
  <c r="AE61" i="139"/>
  <c r="AE14" i="139"/>
  <c r="AD8" i="139"/>
  <c r="AE45" i="139"/>
  <c r="AE69" i="139"/>
  <c r="AE49" i="139"/>
  <c r="AE17" i="139"/>
  <c r="AE73" i="139"/>
  <c r="AE77" i="139"/>
  <c r="AE18" i="139"/>
  <c r="AE30" i="139"/>
  <c r="AE53" i="139"/>
  <c r="AE70" i="139"/>
  <c r="AE37" i="139"/>
  <c r="AE33" i="139"/>
  <c r="AE25" i="139"/>
  <c r="AE73" i="138"/>
  <c r="AE69" i="138"/>
  <c r="AE30" i="138"/>
  <c r="AE89" i="138"/>
  <c r="AE29" i="138"/>
  <c r="AE61" i="138"/>
  <c r="AE85" i="138"/>
  <c r="AE45" i="138"/>
  <c r="AE53" i="138"/>
  <c r="AE25" i="138"/>
  <c r="AE57" i="138"/>
  <c r="AE49" i="138"/>
  <c r="AE14" i="138"/>
  <c r="AD8" i="138"/>
  <c r="AE37" i="138"/>
  <c r="AE77" i="138"/>
  <c r="AE18" i="138"/>
  <c r="AE81" i="138"/>
  <c r="AE17" i="138"/>
  <c r="AE33" i="138"/>
  <c r="AE65" i="138"/>
  <c r="AE21" i="138"/>
  <c r="AE41" i="138"/>
  <c r="AE74" i="137"/>
  <c r="AE30" i="137"/>
  <c r="AE38" i="137"/>
  <c r="AE37" i="137"/>
  <c r="AE69" i="137"/>
  <c r="AE65" i="137"/>
  <c r="AE21" i="137"/>
  <c r="AE14" i="137"/>
  <c r="AD8" i="137"/>
  <c r="AE41" i="137"/>
  <c r="AE81" i="137"/>
  <c r="AE57" i="137"/>
  <c r="AE18" i="137"/>
  <c r="AE89" i="137"/>
  <c r="AE70" i="137"/>
  <c r="AE77" i="137"/>
  <c r="AE85" i="137"/>
  <c r="AE49" i="137"/>
  <c r="AE46" i="137"/>
  <c r="AE54" i="137"/>
  <c r="AE25" i="137"/>
  <c r="AE34" i="137"/>
  <c r="AE53" i="137"/>
  <c r="AE29" i="137"/>
  <c r="AE73" i="137"/>
  <c r="AE17" i="137"/>
  <c r="AE45" i="137"/>
  <c r="AE33" i="137"/>
  <c r="AE61" i="137"/>
  <c r="AE29" i="135"/>
  <c r="AE14" i="135"/>
  <c r="AD8" i="135"/>
  <c r="AE45" i="135"/>
  <c r="AE77" i="135"/>
  <c r="AE33" i="135"/>
  <c r="AE21" i="135"/>
  <c r="AE18" i="135"/>
  <c r="AE49" i="135"/>
  <c r="AE65" i="135"/>
  <c r="AE81" i="135"/>
  <c r="AE54" i="135"/>
  <c r="AE69" i="135"/>
  <c r="AE70" i="135"/>
  <c r="AE89" i="135"/>
  <c r="AE57" i="135"/>
  <c r="AE42" i="135"/>
  <c r="AE73" i="135"/>
  <c r="AE85" i="135"/>
  <c r="AE30" i="135"/>
  <c r="AE61" i="135"/>
  <c r="AE37" i="135"/>
  <c r="AE25" i="135"/>
  <c r="AE53" i="135"/>
  <c r="AE17" i="135"/>
  <c r="AE41" i="135"/>
  <c r="AE38" i="135"/>
  <c r="AE34" i="135"/>
  <c r="AE14" i="132"/>
  <c r="AD8" i="132"/>
  <c r="AE25" i="132"/>
  <c r="AE46" i="132"/>
  <c r="AE41" i="132"/>
  <c r="AE58" i="132"/>
  <c r="AE29" i="132"/>
  <c r="AE65" i="132"/>
  <c r="AE57" i="132"/>
  <c r="AE73" i="132"/>
  <c r="AE70" i="132"/>
  <c r="AE49" i="132"/>
  <c r="AE61" i="132"/>
  <c r="AE77" i="132"/>
  <c r="AE69" i="132"/>
  <c r="AE89" i="132"/>
  <c r="AE17" i="132"/>
  <c r="AE81" i="132"/>
  <c r="AE33" i="132"/>
  <c r="AE30" i="132"/>
  <c r="AE34" i="132"/>
  <c r="AE85" i="132"/>
  <c r="AE21" i="132"/>
  <c r="AE18" i="132"/>
  <c r="AE45" i="132"/>
  <c r="AE37" i="132"/>
  <c r="AE53" i="132"/>
  <c r="AD8" i="131"/>
  <c r="AD8" i="130"/>
  <c r="AD8" i="128"/>
  <c r="AC56" i="146"/>
  <c r="AC55" i="146"/>
  <c r="AB39" i="149"/>
  <c r="AB56" i="149"/>
  <c r="AB40" i="149"/>
  <c r="AC48" i="145"/>
  <c r="AC55" i="145"/>
  <c r="AC56" i="145"/>
  <c r="AB47" i="145"/>
  <c r="AB56" i="143"/>
  <c r="AB55" i="143"/>
  <c r="AB56" i="137"/>
  <c r="AC56" i="138"/>
  <c r="AB55" i="138"/>
  <c r="AC55" i="137"/>
  <c r="AB39" i="135"/>
  <c r="AC40" i="135"/>
  <c r="AC56" i="132"/>
  <c r="AB56" i="131"/>
  <c r="AC55" i="131"/>
  <c r="AB55" i="132"/>
  <c r="AC55" i="130"/>
  <c r="AC56" i="130"/>
  <c r="AB55" i="129"/>
  <c r="AC56" i="129"/>
  <c r="AB39" i="128"/>
  <c r="AB40" i="128"/>
  <c r="AD23" i="150"/>
  <c r="AC46" i="149"/>
  <c r="AC46" i="142"/>
  <c r="AC46" i="128"/>
  <c r="AC46" i="135"/>
  <c r="AB55" i="149"/>
  <c r="AC44" i="149"/>
  <c r="AC48" i="149"/>
  <c r="AB47" i="149"/>
  <c r="AC43" i="149"/>
  <c r="AD12" i="147"/>
  <c r="AB48" i="146"/>
  <c r="AB47" i="146"/>
  <c r="AC44" i="146"/>
  <c r="AB43" i="146"/>
  <c r="AD58" i="145"/>
  <c r="AD10" i="145"/>
  <c r="AD86" i="145"/>
  <c r="AD109" i="145"/>
  <c r="AD89" i="145"/>
  <c r="AD57" i="145"/>
  <c r="AD114" i="145"/>
  <c r="AD53" i="145"/>
  <c r="AD65" i="145"/>
  <c r="AD33" i="145"/>
  <c r="AD115" i="145"/>
  <c r="AD25" i="145"/>
  <c r="AD66" i="145"/>
  <c r="AD26" i="145"/>
  <c r="AD30" i="145"/>
  <c r="AD42" i="145"/>
  <c r="AD105" i="145"/>
  <c r="AD17" i="145"/>
  <c r="AD18" i="145"/>
  <c r="AD21" i="145"/>
  <c r="AD97" i="145"/>
  <c r="AD73" i="145"/>
  <c r="AD67" i="145"/>
  <c r="AD93" i="145"/>
  <c r="AD41" i="145"/>
  <c r="AD74" i="145"/>
  <c r="AD22" i="145"/>
  <c r="AD101" i="145"/>
  <c r="AD127" i="145"/>
  <c r="AD113" i="145"/>
  <c r="AD34" i="145"/>
  <c r="AD11" i="145"/>
  <c r="AD126" i="145"/>
  <c r="AD37" i="145"/>
  <c r="AD14" i="145"/>
  <c r="AD29" i="145"/>
  <c r="AD49" i="145"/>
  <c r="AD38" i="145"/>
  <c r="AD82" i="145"/>
  <c r="AD45" i="145"/>
  <c r="AD62" i="145"/>
  <c r="AD77" i="145"/>
  <c r="AD69" i="145"/>
  <c r="AD85" i="145"/>
  <c r="AD88" i="145"/>
  <c r="AD125" i="145"/>
  <c r="AD54" i="145"/>
  <c r="AD81" i="145"/>
  <c r="AD70" i="145"/>
  <c r="AD61" i="145"/>
  <c r="AD87" i="145"/>
  <c r="AD65" i="144"/>
  <c r="AD77" i="144"/>
  <c r="AD25" i="144"/>
  <c r="AD114" i="144"/>
  <c r="AD113" i="144"/>
  <c r="AD127" i="144"/>
  <c r="AD37" i="144"/>
  <c r="AD34" i="144"/>
  <c r="AD93" i="144"/>
  <c r="AD97" i="144"/>
  <c r="AD62" i="144"/>
  <c r="AD85" i="144"/>
  <c r="AD89" i="144"/>
  <c r="AD88" i="144"/>
  <c r="AD81" i="144"/>
  <c r="AD11" i="144"/>
  <c r="AD105" i="144"/>
  <c r="AD125" i="144"/>
  <c r="AD42" i="144"/>
  <c r="AD22" i="144"/>
  <c r="AD66" i="144"/>
  <c r="AD45" i="144"/>
  <c r="AD54" i="144"/>
  <c r="AD70" i="144"/>
  <c r="AD41" i="144"/>
  <c r="AD53" i="144"/>
  <c r="AD26" i="144"/>
  <c r="AD38" i="144"/>
  <c r="AD46" i="144"/>
  <c r="AD73" i="144"/>
  <c r="AD87" i="144"/>
  <c r="AD115" i="144"/>
  <c r="AD10" i="144"/>
  <c r="AD126" i="144"/>
  <c r="AD82" i="144"/>
  <c r="AD29" i="144"/>
  <c r="AD33" i="144"/>
  <c r="AD30" i="144"/>
  <c r="AD101" i="144"/>
  <c r="AD50" i="144"/>
  <c r="AD21" i="144"/>
  <c r="AD57" i="144"/>
  <c r="AD61" i="144"/>
  <c r="AD49" i="144"/>
  <c r="AD18" i="144"/>
  <c r="AD17" i="144"/>
  <c r="AD109" i="144"/>
  <c r="AD14" i="144"/>
  <c r="AD69" i="144"/>
  <c r="AD86" i="144"/>
  <c r="AB39" i="145"/>
  <c r="AB40" i="145"/>
  <c r="AC32" i="144"/>
  <c r="AB31" i="144"/>
  <c r="AD12" i="141"/>
  <c r="AD12" i="140"/>
  <c r="AB48" i="139"/>
  <c r="AB47" i="139"/>
  <c r="AB40" i="137"/>
  <c r="AC39" i="137"/>
  <c r="AB31" i="137"/>
  <c r="AC32" i="137"/>
  <c r="AE87" i="140"/>
  <c r="AB55" i="135"/>
  <c r="AC56" i="135"/>
  <c r="AD12" i="134"/>
  <c r="AD12" i="133"/>
  <c r="AB39" i="131"/>
  <c r="AB40" i="131"/>
  <c r="AB31" i="130"/>
  <c r="AC32" i="130"/>
  <c r="AB46" i="138"/>
  <c r="AB42" i="130"/>
  <c r="AC42" i="137"/>
  <c r="AC47" i="143"/>
  <c r="AC48" i="143"/>
  <c r="AB44" i="143"/>
  <c r="AB43" i="143"/>
  <c r="AC48" i="142"/>
  <c r="AB47" i="142"/>
  <c r="AC44" i="142"/>
  <c r="AC43" i="142"/>
  <c r="AC56" i="139"/>
  <c r="AB55" i="139"/>
  <c r="AC44" i="139"/>
  <c r="AB43" i="139"/>
  <c r="AC47" i="138"/>
  <c r="AC48" i="138"/>
  <c r="AC43" i="138"/>
  <c r="AC44" i="138"/>
  <c r="AC47" i="137"/>
  <c r="AB48" i="137"/>
  <c r="AB44" i="137"/>
  <c r="AC43" i="137"/>
  <c r="AC55" i="136"/>
  <c r="AB48" i="136"/>
  <c r="AC44" i="136"/>
  <c r="AB43" i="136"/>
  <c r="AC48" i="135"/>
  <c r="AC47" i="135"/>
  <c r="AB43" i="135"/>
  <c r="AB44" i="135"/>
  <c r="AB47" i="132"/>
  <c r="AC48" i="132"/>
  <c r="AC44" i="132"/>
  <c r="AB43" i="132"/>
  <c r="AB47" i="130"/>
  <c r="AC48" i="130"/>
  <c r="AC43" i="130"/>
  <c r="AC44" i="130"/>
  <c r="AB48" i="131"/>
  <c r="AC47" i="131"/>
  <c r="AB43" i="131"/>
  <c r="AC44" i="131"/>
  <c r="AC48" i="129"/>
  <c r="AB47" i="129"/>
  <c r="AB43" i="129"/>
  <c r="AC44" i="129"/>
  <c r="AC48" i="128"/>
  <c r="AB47" i="128"/>
  <c r="AB43" i="128"/>
  <c r="AB44" i="128"/>
  <c r="AE93" i="144"/>
  <c r="AE93" i="145"/>
  <c r="AD9" i="146"/>
  <c r="AD8" i="145"/>
  <c r="AD8" i="129"/>
  <c r="AD8" i="144"/>
  <c r="AD8" i="136"/>
  <c r="AD9" i="130"/>
  <c r="AD9" i="149"/>
  <c r="AD9" i="137"/>
  <c r="AD9" i="135"/>
  <c r="AD9" i="128"/>
  <c r="AD9" i="143"/>
  <c r="AD9" i="139"/>
  <c r="AD9" i="138"/>
  <c r="AD9" i="132"/>
  <c r="AD9" i="131"/>
  <c r="AD12" i="131"/>
  <c r="AD12" i="130"/>
  <c r="AD12" i="128"/>
  <c r="AD24" i="150"/>
  <c r="AD13" i="140"/>
  <c r="AD26" i="150"/>
  <c r="AD13" i="147"/>
  <c r="AD12" i="146"/>
  <c r="AD12" i="143"/>
  <c r="AD13" i="141"/>
  <c r="AD12" i="139"/>
  <c r="AD12" i="138"/>
  <c r="AD12" i="137"/>
  <c r="AD12" i="135"/>
  <c r="AD13" i="134"/>
  <c r="AD13" i="133"/>
  <c r="AD12" i="132"/>
  <c r="AD12" i="149"/>
  <c r="AD9" i="129"/>
  <c r="AD9" i="136"/>
  <c r="AD9" i="144"/>
  <c r="AD9" i="145"/>
  <c r="AC13" i="122"/>
  <c r="V13" i="122"/>
  <c r="AC12" i="122"/>
  <c r="V12" i="122"/>
  <c r="AB10" i="122"/>
  <c r="R10" i="122"/>
  <c r="AE10" i="122"/>
  <c r="AC9" i="122"/>
  <c r="V8" i="122"/>
  <c r="U8" i="122"/>
  <c r="AC8" i="122"/>
  <c r="Q1" i="122"/>
  <c r="H1" i="122"/>
  <c r="Q1" i="127"/>
  <c r="H1" i="127"/>
  <c r="H1" i="125"/>
  <c r="Q115" i="124"/>
  <c r="AC114" i="124"/>
  <c r="Q114" i="124"/>
  <c r="Q113" i="124"/>
  <c r="Q112" i="124"/>
  <c r="Q111" i="124"/>
  <c r="Q110" i="124"/>
  <c r="O110" i="124"/>
  <c r="Q109" i="124"/>
  <c r="Q108" i="124"/>
  <c r="Q107" i="124"/>
  <c r="Q106" i="124"/>
  <c r="O106" i="124"/>
  <c r="AC13" i="124"/>
  <c r="V13" i="124"/>
  <c r="AC12" i="124"/>
  <c r="V12" i="124"/>
  <c r="AB10" i="124"/>
  <c r="R10" i="124"/>
  <c r="AE10" i="124"/>
  <c r="AC9" i="124"/>
  <c r="V8" i="124"/>
  <c r="U8" i="124"/>
  <c r="AC8" i="124"/>
  <c r="Q1" i="124"/>
  <c r="H1" i="124"/>
  <c r="Q115" i="123"/>
  <c r="AC114" i="123"/>
  <c r="Q114" i="123"/>
  <c r="Q113" i="123"/>
  <c r="Q112" i="123"/>
  <c r="Q111" i="123"/>
  <c r="Q110" i="123"/>
  <c r="O110" i="123"/>
  <c r="Q109" i="123"/>
  <c r="Q108" i="123"/>
  <c r="Q107" i="123"/>
  <c r="Q106" i="123"/>
  <c r="O106" i="123"/>
  <c r="AC13" i="123"/>
  <c r="V13" i="123"/>
  <c r="AC12" i="123"/>
  <c r="V12" i="123"/>
  <c r="AB10" i="123"/>
  <c r="R10" i="123"/>
  <c r="U10" i="123"/>
  <c r="AC10" i="123"/>
  <c r="AC9" i="123"/>
  <c r="V8" i="123"/>
  <c r="U8" i="123"/>
  <c r="AC8" i="123"/>
  <c r="Q1" i="123"/>
  <c r="H1" i="123"/>
  <c r="AD13" i="131"/>
  <c r="AD13" i="130"/>
  <c r="AD12" i="129"/>
  <c r="AD13" i="128"/>
  <c r="AD15" i="140"/>
  <c r="AD15" i="134"/>
  <c r="AD27" i="150"/>
  <c r="AD15" i="147"/>
  <c r="AD13" i="146"/>
  <c r="AD12" i="145"/>
  <c r="AD12" i="144"/>
  <c r="AD13" i="143"/>
  <c r="AD15" i="141"/>
  <c r="AD82" i="150"/>
  <c r="AD13" i="139"/>
  <c r="AD13" i="149"/>
  <c r="AD13" i="138"/>
  <c r="AD13" i="137"/>
  <c r="AD12" i="136"/>
  <c r="AD13" i="135"/>
  <c r="AD15" i="133"/>
  <c r="AD13" i="132"/>
  <c r="E256" i="122" a="1"/>
  <c r="E256" i="122"/>
  <c r="E252" i="122" a="1"/>
  <c r="E252" i="122"/>
  <c r="E248" i="122" a="1"/>
  <c r="E248" i="122"/>
  <c r="E244" i="122" a="1"/>
  <c r="E244" i="122"/>
  <c r="E240" i="122" a="1"/>
  <c r="E240" i="122"/>
  <c r="E236" i="122" a="1"/>
  <c r="E236" i="122"/>
  <c r="E232" i="122" a="1"/>
  <c r="E232" i="122"/>
  <c r="E228" i="122" a="1"/>
  <c r="E228" i="122"/>
  <c r="E224" i="122" a="1"/>
  <c r="E224" i="122"/>
  <c r="E220" i="122" a="1"/>
  <c r="E220" i="122"/>
  <c r="E216" i="122" a="1"/>
  <c r="E216" i="122"/>
  <c r="E212" i="122" a="1"/>
  <c r="E212" i="122"/>
  <c r="E208" i="122" a="1"/>
  <c r="E208" i="122"/>
  <c r="E204" i="122" a="1"/>
  <c r="E204" i="122"/>
  <c r="E200" i="122" a="1"/>
  <c r="E200" i="122"/>
  <c r="E196" i="122" a="1"/>
  <c r="E196" i="122"/>
  <c r="E192" i="122" a="1"/>
  <c r="E192" i="122"/>
  <c r="E188" i="122" a="1"/>
  <c r="E188" i="122"/>
  <c r="E184" i="122" a="1"/>
  <c r="E184" i="122"/>
  <c r="E180" i="122" a="1"/>
  <c r="E180" i="122"/>
  <c r="E176" i="122" a="1"/>
  <c r="E176" i="122"/>
  <c r="E172" i="122" a="1"/>
  <c r="E172" i="122"/>
  <c r="E168" i="122" a="1"/>
  <c r="E168" i="122"/>
  <c r="E164" i="122" a="1"/>
  <c r="E164" i="122"/>
  <c r="E258" i="122" a="1"/>
  <c r="E258" i="122"/>
  <c r="E253" i="122" a="1"/>
  <c r="E253" i="122"/>
  <c r="E250" i="122" a="1"/>
  <c r="E250" i="122"/>
  <c r="E245" i="122" a="1"/>
  <c r="E245" i="122"/>
  <c r="E173" i="122" a="1"/>
  <c r="E173" i="122"/>
  <c r="E170" i="122" a="1"/>
  <c r="E170" i="122"/>
  <c r="E165" i="122" a="1"/>
  <c r="E165" i="122"/>
  <c r="E162" i="122" a="1"/>
  <c r="E162" i="122"/>
  <c r="E259" i="122" a="1"/>
  <c r="E259" i="122"/>
  <c r="E251" i="122" a="1"/>
  <c r="E251" i="122"/>
  <c r="E243" i="122" a="1"/>
  <c r="E243" i="122"/>
  <c r="E241" i="122" a="1"/>
  <c r="E241" i="122"/>
  <c r="E239" i="122" a="1"/>
  <c r="E239" i="122"/>
  <c r="E237" i="122" a="1"/>
  <c r="E237" i="122"/>
  <c r="E235" i="122" a="1"/>
  <c r="E235" i="122"/>
  <c r="E233" i="122" a="1"/>
  <c r="E233" i="122"/>
  <c r="E231" i="122" a="1"/>
  <c r="E231" i="122"/>
  <c r="E229" i="122" a="1"/>
  <c r="E229" i="122"/>
  <c r="E227" i="122" a="1"/>
  <c r="E227" i="122"/>
  <c r="E225" i="122" a="1"/>
  <c r="E225" i="122"/>
  <c r="E223" i="122" a="1"/>
  <c r="E223" i="122"/>
  <c r="E221" i="122" a="1"/>
  <c r="E221" i="122"/>
  <c r="E219" i="122" a="1"/>
  <c r="E219" i="122"/>
  <c r="E217" i="122" a="1"/>
  <c r="E217" i="122"/>
  <c r="E215" i="122" a="1"/>
  <c r="E215" i="122"/>
  <c r="E211" i="122" a="1"/>
  <c r="E211" i="122"/>
  <c r="E207" i="122" a="1"/>
  <c r="E207" i="122"/>
  <c r="E203" i="122" a="1"/>
  <c r="E203" i="122"/>
  <c r="E199" i="122" a="1"/>
  <c r="E199" i="122"/>
  <c r="E195" i="122" a="1"/>
  <c r="E195" i="122"/>
  <c r="E191" i="122" a="1"/>
  <c r="E191" i="122"/>
  <c r="E187" i="122" a="1"/>
  <c r="E187" i="122"/>
  <c r="E183" i="122" a="1"/>
  <c r="E183" i="122"/>
  <c r="E179" i="122" a="1"/>
  <c r="E179" i="122"/>
  <c r="E175" i="122" a="1"/>
  <c r="E175" i="122"/>
  <c r="E171" i="122" a="1"/>
  <c r="E171" i="122"/>
  <c r="E169" i="122" a="1"/>
  <c r="E169" i="122"/>
  <c r="E167" i="122" a="1"/>
  <c r="E167" i="122"/>
  <c r="E163" i="122" a="1"/>
  <c r="E163" i="122"/>
  <c r="E161" i="122" a="1"/>
  <c r="E161" i="122"/>
  <c r="E157" i="122" a="1"/>
  <c r="E157" i="122"/>
  <c r="E153" i="122" a="1"/>
  <c r="E153" i="122"/>
  <c r="E149" i="122" a="1"/>
  <c r="E149" i="122"/>
  <c r="E145" i="122" a="1"/>
  <c r="E145" i="122"/>
  <c r="E141" i="122" a="1"/>
  <c r="E141" i="122"/>
  <c r="E137" i="122" a="1"/>
  <c r="E137" i="122"/>
  <c r="E254" i="122" a="1"/>
  <c r="E254" i="122"/>
  <c r="E249" i="122" a="1"/>
  <c r="E249" i="122"/>
  <c r="E247" i="122" a="1"/>
  <c r="E247" i="122"/>
  <c r="E158" i="122" a="1"/>
  <c r="E158" i="122"/>
  <c r="E154" i="122" a="1"/>
  <c r="E154" i="122"/>
  <c r="E150" i="122" a="1"/>
  <c r="E150" i="122"/>
  <c r="E146" i="122" a="1"/>
  <c r="E146" i="122"/>
  <c r="E142" i="122" a="1"/>
  <c r="E142" i="122"/>
  <c r="E138" i="122" a="1"/>
  <c r="E138" i="122"/>
  <c r="E134" i="122" a="1"/>
  <c r="E134" i="122"/>
  <c r="E127" i="122" a="1"/>
  <c r="E127" i="122"/>
  <c r="E213" i="122" a="1"/>
  <c r="E213" i="122"/>
  <c r="E209" i="122" a="1"/>
  <c r="E209" i="122"/>
  <c r="E205" i="122" a="1"/>
  <c r="E205" i="122"/>
  <c r="E201" i="122" a="1"/>
  <c r="E201" i="122"/>
  <c r="E197" i="122" a="1"/>
  <c r="E197" i="122"/>
  <c r="E193" i="122" a="1"/>
  <c r="E193" i="122"/>
  <c r="E189" i="122" a="1"/>
  <c r="E189" i="122"/>
  <c r="E185" i="122" a="1"/>
  <c r="E185" i="122"/>
  <c r="E181" i="122" a="1"/>
  <c r="E181" i="122"/>
  <c r="E177" i="122" a="1"/>
  <c r="E177" i="122"/>
  <c r="E116" i="122" a="1"/>
  <c r="E116" i="122"/>
  <c r="E246" i="122" a="1"/>
  <c r="E246" i="122"/>
  <c r="E238" i="122" a="1"/>
  <c r="E238" i="122"/>
  <c r="E230" i="122" a="1"/>
  <c r="E230" i="122"/>
  <c r="E222" i="122" a="1"/>
  <c r="E222" i="122"/>
  <c r="E160" i="122" a="1"/>
  <c r="E160" i="122"/>
  <c r="E156" i="122" a="1"/>
  <c r="E156" i="122"/>
  <c r="E152" i="122" a="1"/>
  <c r="E152" i="122"/>
  <c r="E148" i="122" a="1"/>
  <c r="E148" i="122"/>
  <c r="E144" i="122" a="1"/>
  <c r="E144" i="122"/>
  <c r="E140" i="122" a="1"/>
  <c r="E140" i="122"/>
  <c r="E136" i="122" a="1"/>
  <c r="E136" i="122"/>
  <c r="E155" i="122" a="1"/>
  <c r="E155" i="122"/>
  <c r="E147" i="122" a="1"/>
  <c r="E147" i="122"/>
  <c r="E139" i="122" a="1"/>
  <c r="E139" i="122"/>
  <c r="E126" i="122" a="1"/>
  <c r="E126" i="122"/>
  <c r="E255" i="122" a="1"/>
  <c r="E255" i="122"/>
  <c r="E234" i="122" a="1"/>
  <c r="E234" i="122"/>
  <c r="E218" i="122" a="1"/>
  <c r="E218" i="122"/>
  <c r="E210" i="122" a="1"/>
  <c r="E210" i="122"/>
  <c r="E202" i="122" a="1"/>
  <c r="E202" i="122"/>
  <c r="E194" i="122" a="1"/>
  <c r="E194" i="122"/>
  <c r="E186" i="122" a="1"/>
  <c r="E186" i="122"/>
  <c r="E178" i="122" a="1"/>
  <c r="E178" i="122"/>
  <c r="E166" i="122" a="1"/>
  <c r="E166" i="122"/>
  <c r="E125" i="122" a="1"/>
  <c r="E125" i="122"/>
  <c r="E123" i="122" a="1"/>
  <c r="E123" i="122"/>
  <c r="E121" i="122" a="1"/>
  <c r="E121" i="122"/>
  <c r="E119" i="122" a="1"/>
  <c r="E119" i="122"/>
  <c r="E226" i="122" a="1"/>
  <c r="E226" i="122"/>
  <c r="E206" i="122" a="1"/>
  <c r="E206" i="122"/>
  <c r="E190" i="122" a="1"/>
  <c r="E190" i="122"/>
  <c r="E174" i="122" a="1"/>
  <c r="E174" i="122"/>
  <c r="E159" i="122" a="1"/>
  <c r="E159" i="122"/>
  <c r="E143" i="122" a="1"/>
  <c r="E143" i="122"/>
  <c r="E122" i="122" a="1"/>
  <c r="E122" i="122"/>
  <c r="E118" i="122" a="1"/>
  <c r="E118" i="122"/>
  <c r="E117" i="122" a="1"/>
  <c r="E117" i="122"/>
  <c r="E214" i="122" a="1"/>
  <c r="E214" i="122"/>
  <c r="E182" i="122" a="1"/>
  <c r="E182" i="122"/>
  <c r="E135" i="122" a="1"/>
  <c r="E135" i="122"/>
  <c r="E120" i="122" a="1"/>
  <c r="E120" i="122"/>
  <c r="E124" i="122" a="1"/>
  <c r="E124" i="122"/>
  <c r="E151" i="122" a="1"/>
  <c r="E151" i="122"/>
  <c r="E257" i="122" a="1"/>
  <c r="E257" i="122"/>
  <c r="E242" i="122" a="1"/>
  <c r="E242" i="122"/>
  <c r="E198" i="122" a="1"/>
  <c r="E198" i="122"/>
  <c r="E259" i="125" a="1"/>
  <c r="E259" i="125"/>
  <c r="E255" i="125" a="1"/>
  <c r="E255" i="125"/>
  <c r="E251" i="125" a="1"/>
  <c r="E251" i="125"/>
  <c r="E254" i="125" a="1"/>
  <c r="E254" i="125"/>
  <c r="E248" i="125" a="1"/>
  <c r="E248" i="125"/>
  <c r="E244" i="125" a="1"/>
  <c r="E244" i="125"/>
  <c r="E240" i="125" a="1"/>
  <c r="E240" i="125"/>
  <c r="E236" i="125" a="1"/>
  <c r="E236" i="125"/>
  <c r="E232" i="125" a="1"/>
  <c r="E232" i="125"/>
  <c r="E228" i="125" a="1"/>
  <c r="E228" i="125"/>
  <c r="E224" i="125" a="1"/>
  <c r="E224" i="125"/>
  <c r="E220" i="125" a="1"/>
  <c r="E220" i="125"/>
  <c r="E216" i="125" a="1"/>
  <c r="E216" i="125"/>
  <c r="E212" i="125" a="1"/>
  <c r="E212" i="125"/>
  <c r="E208" i="125" a="1"/>
  <c r="E208" i="125"/>
  <c r="E204" i="125" a="1"/>
  <c r="E204" i="125"/>
  <c r="E200" i="125" a="1"/>
  <c r="E200" i="125"/>
  <c r="E196" i="125" a="1"/>
  <c r="E196" i="125"/>
  <c r="E192" i="125" a="1"/>
  <c r="E192" i="125"/>
  <c r="E188" i="125" a="1"/>
  <c r="E188" i="125"/>
  <c r="E184" i="125" a="1"/>
  <c r="E184" i="125"/>
  <c r="E180" i="125" a="1"/>
  <c r="E180" i="125"/>
  <c r="E176" i="125" a="1"/>
  <c r="E176" i="125"/>
  <c r="E172" i="125" a="1"/>
  <c r="E172" i="125"/>
  <c r="E168" i="125" a="1"/>
  <c r="E168" i="125"/>
  <c r="E164" i="125" a="1"/>
  <c r="E164" i="125"/>
  <c r="E160" i="125" a="1"/>
  <c r="E160" i="125"/>
  <c r="E156" i="125" a="1"/>
  <c r="E156" i="125"/>
  <c r="E152" i="125" a="1"/>
  <c r="E152" i="125"/>
  <c r="E148" i="125" a="1"/>
  <c r="E148" i="125"/>
  <c r="E144" i="125" a="1"/>
  <c r="E144" i="125"/>
  <c r="E140" i="125" a="1"/>
  <c r="E140" i="125"/>
  <c r="E136" i="125" a="1"/>
  <c r="E136" i="125"/>
  <c r="E125" i="125" a="1"/>
  <c r="E125" i="125"/>
  <c r="E124" i="125" a="1"/>
  <c r="E124" i="125"/>
  <c r="E123" i="125" a="1"/>
  <c r="E123" i="125"/>
  <c r="E122" i="125" a="1"/>
  <c r="E122" i="125"/>
  <c r="E121" i="125" a="1"/>
  <c r="E121" i="125"/>
  <c r="E120" i="125" a="1"/>
  <c r="E120" i="125"/>
  <c r="E257" i="125" a="1"/>
  <c r="E257" i="125"/>
  <c r="E252" i="125" a="1"/>
  <c r="E252" i="125"/>
  <c r="E249" i="125" a="1"/>
  <c r="E249" i="125"/>
  <c r="E245" i="125" a="1"/>
  <c r="E245" i="125"/>
  <c r="E243" i="125" a="1"/>
  <c r="E243" i="125"/>
  <c r="E239" i="125" a="1"/>
  <c r="E239" i="125"/>
  <c r="E235" i="125" a="1"/>
  <c r="E235" i="125"/>
  <c r="E231" i="125" a="1"/>
  <c r="E231" i="125"/>
  <c r="E227" i="125" a="1"/>
  <c r="E227" i="125"/>
  <c r="E223" i="125" a="1"/>
  <c r="E223" i="125"/>
  <c r="E219" i="125" a="1"/>
  <c r="E219" i="125"/>
  <c r="E215" i="125" a="1"/>
  <c r="E215" i="125"/>
  <c r="E211" i="125" a="1"/>
  <c r="E211" i="125"/>
  <c r="E207" i="125" a="1"/>
  <c r="E207" i="125"/>
  <c r="E203" i="125" a="1"/>
  <c r="E203" i="125"/>
  <c r="E199" i="125" a="1"/>
  <c r="E199" i="125"/>
  <c r="E195" i="125" a="1"/>
  <c r="E195" i="125"/>
  <c r="E191" i="125" a="1"/>
  <c r="E191" i="125"/>
  <c r="E187" i="125" a="1"/>
  <c r="E187" i="125"/>
  <c r="E183" i="125" a="1"/>
  <c r="E183" i="125"/>
  <c r="E253" i="125" a="1"/>
  <c r="E253" i="125"/>
  <c r="E179" i="125" a="1"/>
  <c r="E179" i="125"/>
  <c r="E178" i="125" a="1"/>
  <c r="E178" i="125"/>
  <c r="E177" i="125" a="1"/>
  <c r="E177" i="125"/>
  <c r="E175" i="125" a="1"/>
  <c r="E175" i="125"/>
  <c r="E174" i="125" a="1"/>
  <c r="E174" i="125"/>
  <c r="E169" i="125" a="1"/>
  <c r="E169" i="125"/>
  <c r="E166" i="125" a="1"/>
  <c r="E166" i="125"/>
  <c r="E161" i="125" a="1"/>
  <c r="E161" i="125"/>
  <c r="E158" i="125" a="1"/>
  <c r="E158" i="125"/>
  <c r="E153" i="125" a="1"/>
  <c r="E153" i="125"/>
  <c r="E150" i="125" a="1"/>
  <c r="E150" i="125"/>
  <c r="E145" i="125" a="1"/>
  <c r="E145" i="125"/>
  <c r="E142" i="125" a="1"/>
  <c r="E142" i="125"/>
  <c r="E137" i="125" a="1"/>
  <c r="E137" i="125"/>
  <c r="E134" i="125" a="1"/>
  <c r="E134" i="125"/>
  <c r="E250" i="125" a="1"/>
  <c r="E250" i="125"/>
  <c r="E246" i="125" a="1"/>
  <c r="E246" i="125"/>
  <c r="E241" i="125" a="1"/>
  <c r="E241" i="125"/>
  <c r="E237" i="125" a="1"/>
  <c r="E237" i="125"/>
  <c r="E233" i="125" a="1"/>
  <c r="E233" i="125"/>
  <c r="E229" i="125" a="1"/>
  <c r="E229" i="125"/>
  <c r="E225" i="125" a="1"/>
  <c r="E225" i="125"/>
  <c r="E221" i="125" a="1"/>
  <c r="E221" i="125"/>
  <c r="E217" i="125" a="1"/>
  <c r="E217" i="125"/>
  <c r="E213" i="125" a="1"/>
  <c r="E213" i="125"/>
  <c r="E209" i="125" a="1"/>
  <c r="E209" i="125"/>
  <c r="E205" i="125" a="1"/>
  <c r="E205" i="125"/>
  <c r="E201" i="125" a="1"/>
  <c r="E201" i="125"/>
  <c r="E197" i="125" a="1"/>
  <c r="E197" i="125"/>
  <c r="E193" i="125" a="1"/>
  <c r="E193" i="125"/>
  <c r="E189" i="125" a="1"/>
  <c r="E189" i="125"/>
  <c r="E185" i="125" a="1"/>
  <c r="E185" i="125"/>
  <c r="E181" i="125" a="1"/>
  <c r="E181" i="125"/>
  <c r="E167" i="125" a="1"/>
  <c r="E167" i="125"/>
  <c r="E159" i="125" a="1"/>
  <c r="E159" i="125"/>
  <c r="E151" i="125" a="1"/>
  <c r="E151" i="125"/>
  <c r="E143" i="125" a="1"/>
  <c r="E143" i="125"/>
  <c r="E135" i="125" a="1"/>
  <c r="E135" i="125"/>
  <c r="E119" i="125" a="1"/>
  <c r="E119" i="125"/>
  <c r="E118" i="125" a="1"/>
  <c r="E118" i="125"/>
  <c r="E256" i="125" a="1"/>
  <c r="E256" i="125"/>
  <c r="E173" i="125" a="1"/>
  <c r="E173" i="125"/>
  <c r="E171" i="125" a="1"/>
  <c r="E171" i="125"/>
  <c r="E162" i="125" a="1"/>
  <c r="E162" i="125"/>
  <c r="E157" i="125" a="1"/>
  <c r="E157" i="125"/>
  <c r="E155" i="125" a="1"/>
  <c r="E155" i="125"/>
  <c r="E146" i="125" a="1"/>
  <c r="E146" i="125"/>
  <c r="E141" i="125" a="1"/>
  <c r="E141" i="125"/>
  <c r="E139" i="125" a="1"/>
  <c r="E139" i="125"/>
  <c r="E126" i="125" a="1"/>
  <c r="E126" i="125"/>
  <c r="E258" i="125" a="1"/>
  <c r="E258" i="125"/>
  <c r="E247" i="125" a="1"/>
  <c r="E247" i="125"/>
  <c r="E242" i="125" a="1"/>
  <c r="E242" i="125"/>
  <c r="E238" i="125" a="1"/>
  <c r="E238" i="125"/>
  <c r="E234" i="125" a="1"/>
  <c r="E234" i="125"/>
  <c r="E230" i="125" a="1"/>
  <c r="E230" i="125"/>
  <c r="E226" i="125" a="1"/>
  <c r="E226" i="125"/>
  <c r="E222" i="125" a="1"/>
  <c r="E222" i="125"/>
  <c r="E218" i="125" a="1"/>
  <c r="E218" i="125"/>
  <c r="E214" i="125" a="1"/>
  <c r="E214" i="125"/>
  <c r="E210" i="125" a="1"/>
  <c r="E210" i="125"/>
  <c r="E206" i="125" a="1"/>
  <c r="E206" i="125"/>
  <c r="E202" i="125" a="1"/>
  <c r="E202" i="125"/>
  <c r="E198" i="125" a="1"/>
  <c r="E198" i="125"/>
  <c r="E194" i="125" a="1"/>
  <c r="E194" i="125"/>
  <c r="E190" i="125" a="1"/>
  <c r="E190" i="125"/>
  <c r="E186" i="125" a="1"/>
  <c r="E186" i="125"/>
  <c r="E182" i="125" a="1"/>
  <c r="E182" i="125"/>
  <c r="E116" i="125" a="1"/>
  <c r="E116" i="125"/>
  <c r="E163" i="125" a="1"/>
  <c r="E163" i="125"/>
  <c r="E117" i="125" a="1"/>
  <c r="E117" i="125"/>
  <c r="E165" i="125" a="1"/>
  <c r="E165" i="125"/>
  <c r="E154" i="125" a="1"/>
  <c r="E154" i="125"/>
  <c r="E170" i="125" a="1"/>
  <c r="E170" i="125"/>
  <c r="E149" i="125" a="1"/>
  <c r="E149" i="125"/>
  <c r="E127" i="125" a="1"/>
  <c r="E127" i="125"/>
  <c r="E138" i="125" a="1"/>
  <c r="E138" i="125"/>
  <c r="E147" i="125" a="1"/>
  <c r="E147" i="125"/>
  <c r="E256" i="127" a="1"/>
  <c r="E256" i="127"/>
  <c r="E252" i="127" a="1"/>
  <c r="E252" i="127"/>
  <c r="E257" i="127" a="1"/>
  <c r="E257" i="127"/>
  <c r="E253" i="127" a="1"/>
  <c r="E253" i="127"/>
  <c r="E249" i="127" a="1"/>
  <c r="E249" i="127"/>
  <c r="E245" i="127" a="1"/>
  <c r="E245" i="127"/>
  <c r="E243" i="127" a="1"/>
  <c r="E243" i="127"/>
  <c r="E239" i="127" a="1"/>
  <c r="E239" i="127"/>
  <c r="E235" i="127" a="1"/>
  <c r="E235" i="127"/>
  <c r="E231" i="127" a="1"/>
  <c r="E231" i="127"/>
  <c r="E227" i="127" a="1"/>
  <c r="E227" i="127"/>
  <c r="E223" i="127" a="1"/>
  <c r="E223" i="127"/>
  <c r="E219" i="127" a="1"/>
  <c r="E219" i="127"/>
  <c r="E215" i="127" a="1"/>
  <c r="E215" i="127"/>
  <c r="E211" i="127" a="1"/>
  <c r="E211" i="127"/>
  <c r="E248" i="127" a="1"/>
  <c r="E248" i="127"/>
  <c r="E206" i="127" a="1"/>
  <c r="E206" i="127"/>
  <c r="E202" i="127" a="1"/>
  <c r="E202" i="127"/>
  <c r="E198" i="127" a="1"/>
  <c r="E198" i="127"/>
  <c r="E194" i="127" a="1"/>
  <c r="E194" i="127"/>
  <c r="E190" i="127" a="1"/>
  <c r="E190" i="127"/>
  <c r="E186" i="127" a="1"/>
  <c r="E186" i="127"/>
  <c r="E182" i="127" a="1"/>
  <c r="E182" i="127"/>
  <c r="E178" i="127" a="1"/>
  <c r="E178" i="127"/>
  <c r="E174" i="127" a="1"/>
  <c r="E174" i="127"/>
  <c r="E170" i="127" a="1"/>
  <c r="E170" i="127"/>
  <c r="E166" i="127" a="1"/>
  <c r="E166" i="127"/>
  <c r="E162" i="127" a="1"/>
  <c r="E162" i="127"/>
  <c r="E158" i="127" a="1"/>
  <c r="E158" i="127"/>
  <c r="E154" i="127" a="1"/>
  <c r="E154" i="127"/>
  <c r="E150" i="127" a="1"/>
  <c r="E150" i="127"/>
  <c r="E146" i="127" a="1"/>
  <c r="E146" i="127"/>
  <c r="E142" i="127" a="1"/>
  <c r="E142" i="127"/>
  <c r="E138" i="127" a="1"/>
  <c r="E138" i="127"/>
  <c r="E134" i="127" a="1"/>
  <c r="E134" i="127"/>
  <c r="E127" i="127" a="1"/>
  <c r="E127" i="127"/>
  <c r="E116" i="127" a="1"/>
  <c r="E116" i="127"/>
  <c r="E259" i="127" a="1"/>
  <c r="E259" i="127"/>
  <c r="E255" i="127" a="1"/>
  <c r="E255" i="127"/>
  <c r="E251" i="127" a="1"/>
  <c r="E251" i="127"/>
  <c r="E246" i="127" a="1"/>
  <c r="E246" i="127"/>
  <c r="E205" i="127" a="1"/>
  <c r="E205" i="127"/>
  <c r="E201" i="127" a="1"/>
  <c r="E201" i="127"/>
  <c r="E197" i="127" a="1"/>
  <c r="E197" i="127"/>
  <c r="E193" i="127" a="1"/>
  <c r="E193" i="127"/>
  <c r="E189" i="127" a="1"/>
  <c r="E189" i="127"/>
  <c r="E185" i="127" a="1"/>
  <c r="E185" i="127"/>
  <c r="E181" i="127" a="1"/>
  <c r="E181" i="127"/>
  <c r="E177" i="127" a="1"/>
  <c r="E177" i="127"/>
  <c r="E171" i="127" a="1"/>
  <c r="E171" i="127"/>
  <c r="E167" i="127" a="1"/>
  <c r="E167" i="127"/>
  <c r="E163" i="127" a="1"/>
  <c r="E163" i="127"/>
  <c r="E159" i="127" a="1"/>
  <c r="E159" i="127"/>
  <c r="E155" i="127" a="1"/>
  <c r="E155" i="127"/>
  <c r="E151" i="127" a="1"/>
  <c r="E151" i="127"/>
  <c r="E147" i="127" a="1"/>
  <c r="E147" i="127"/>
  <c r="E143" i="127" a="1"/>
  <c r="E143" i="127"/>
  <c r="E139" i="127" a="1"/>
  <c r="E139" i="127"/>
  <c r="E135" i="127" a="1"/>
  <c r="E135" i="127"/>
  <c r="E254" i="127" a="1"/>
  <c r="E254" i="127"/>
  <c r="E247" i="127" a="1"/>
  <c r="E247" i="127"/>
  <c r="E207" i="127" a="1"/>
  <c r="E207" i="127"/>
  <c r="E203" i="127" a="1"/>
  <c r="E203" i="127"/>
  <c r="E199" i="127" a="1"/>
  <c r="E199" i="127"/>
  <c r="E195" i="127" a="1"/>
  <c r="E195" i="127"/>
  <c r="E191" i="127" a="1"/>
  <c r="E191" i="127"/>
  <c r="E187" i="127" a="1"/>
  <c r="E187" i="127"/>
  <c r="E183" i="127" a="1"/>
  <c r="E183" i="127"/>
  <c r="E179" i="127" a="1"/>
  <c r="E179" i="127"/>
  <c r="E175" i="127" a="1"/>
  <c r="E175" i="127"/>
  <c r="E172" i="127" a="1"/>
  <c r="E172" i="127"/>
  <c r="E168" i="127" a="1"/>
  <c r="E168" i="127"/>
  <c r="E164" i="127" a="1"/>
  <c r="E164" i="127"/>
  <c r="E160" i="127" a="1"/>
  <c r="E160" i="127"/>
  <c r="E156" i="127" a="1"/>
  <c r="E156" i="127"/>
  <c r="E152" i="127" a="1"/>
  <c r="E152" i="127"/>
  <c r="E148" i="127" a="1"/>
  <c r="E148" i="127"/>
  <c r="E144" i="127" a="1"/>
  <c r="E144" i="127"/>
  <c r="E140" i="127" a="1"/>
  <c r="E140" i="127"/>
  <c r="E136" i="127" a="1"/>
  <c r="E136" i="127"/>
  <c r="E126" i="127" a="1"/>
  <c r="E126" i="127"/>
  <c r="E244" i="127" a="1"/>
  <c r="E244" i="127"/>
  <c r="E242" i="127" a="1"/>
  <c r="E242" i="127"/>
  <c r="E240" i="127" a="1"/>
  <c r="E240" i="127"/>
  <c r="E238" i="127" a="1"/>
  <c r="E238" i="127"/>
  <c r="E236" i="127" a="1"/>
  <c r="E236" i="127"/>
  <c r="E234" i="127" a="1"/>
  <c r="E234" i="127"/>
  <c r="E232" i="127" a="1"/>
  <c r="E232" i="127"/>
  <c r="E230" i="127" a="1"/>
  <c r="E230" i="127"/>
  <c r="E228" i="127" a="1"/>
  <c r="E228" i="127"/>
  <c r="E226" i="127" a="1"/>
  <c r="E226" i="127"/>
  <c r="E224" i="127" a="1"/>
  <c r="E224" i="127"/>
  <c r="E222" i="127" a="1"/>
  <c r="E222" i="127"/>
  <c r="E220" i="127" a="1"/>
  <c r="E220" i="127"/>
  <c r="E218" i="127" a="1"/>
  <c r="E218" i="127"/>
  <c r="E216" i="127" a="1"/>
  <c r="E216" i="127"/>
  <c r="E214" i="127" a="1"/>
  <c r="E214" i="127"/>
  <c r="E212" i="127" a="1"/>
  <c r="E212" i="127"/>
  <c r="E210" i="127" a="1"/>
  <c r="E210" i="127"/>
  <c r="E208" i="127" a="1"/>
  <c r="E208" i="127"/>
  <c r="E204" i="127" a="1"/>
  <c r="E204" i="127"/>
  <c r="E200" i="127" a="1"/>
  <c r="E200" i="127"/>
  <c r="E196" i="127" a="1"/>
  <c r="E196" i="127"/>
  <c r="E192" i="127" a="1"/>
  <c r="E192" i="127"/>
  <c r="E188" i="127" a="1"/>
  <c r="E188" i="127"/>
  <c r="E184" i="127" a="1"/>
  <c r="E184" i="127"/>
  <c r="E180" i="127" a="1"/>
  <c r="E180" i="127"/>
  <c r="E176" i="127" a="1"/>
  <c r="E176" i="127"/>
  <c r="E237" i="127" a="1"/>
  <c r="E237" i="127"/>
  <c r="E229" i="127" a="1"/>
  <c r="E229" i="127"/>
  <c r="E221" i="127" a="1"/>
  <c r="E221" i="127"/>
  <c r="E213" i="127" a="1"/>
  <c r="E213" i="127"/>
  <c r="E169" i="127" a="1"/>
  <c r="E169" i="127"/>
  <c r="E161" i="127" a="1"/>
  <c r="E161" i="127"/>
  <c r="E153" i="127" a="1"/>
  <c r="E153" i="127"/>
  <c r="E145" i="127" a="1"/>
  <c r="E145" i="127"/>
  <c r="E137" i="127" a="1"/>
  <c r="E137" i="127"/>
  <c r="E125" i="127" a="1"/>
  <c r="E125" i="127"/>
  <c r="E124" i="127" a="1"/>
  <c r="E124" i="127"/>
  <c r="E123" i="127" a="1"/>
  <c r="E123" i="127"/>
  <c r="E122" i="127" a="1"/>
  <c r="E122" i="127"/>
  <c r="E121" i="127" a="1"/>
  <c r="E121" i="127"/>
  <c r="E120" i="127" a="1"/>
  <c r="E120" i="127"/>
  <c r="E119" i="127" a="1"/>
  <c r="E119" i="127"/>
  <c r="E118" i="127" a="1"/>
  <c r="E118" i="127"/>
  <c r="E250" i="127" a="1"/>
  <c r="E250" i="127"/>
  <c r="E117" i="127" a="1"/>
  <c r="E117" i="127"/>
  <c r="E258" i="127" a="1"/>
  <c r="E258" i="127"/>
  <c r="E241" i="127" a="1"/>
  <c r="E241" i="127"/>
  <c r="E225" i="127" a="1"/>
  <c r="E225" i="127"/>
  <c r="E209" i="127" a="1"/>
  <c r="E209" i="127"/>
  <c r="E165" i="127" a="1"/>
  <c r="E165" i="127"/>
  <c r="E149" i="127" a="1"/>
  <c r="E149" i="127"/>
  <c r="E217" i="127" a="1"/>
  <c r="E217" i="127"/>
  <c r="E157" i="127" a="1"/>
  <c r="E157" i="127"/>
  <c r="E173" i="127" a="1"/>
  <c r="E173" i="127"/>
  <c r="E233" i="127" a="1"/>
  <c r="E233" i="127"/>
  <c r="E141" i="127" a="1"/>
  <c r="E141" i="127"/>
  <c r="E230" i="123" a="1"/>
  <c r="E230" i="123"/>
  <c r="E232" i="123" a="1"/>
  <c r="E232" i="123"/>
  <c r="E234" i="123" a="1"/>
  <c r="E234" i="123"/>
  <c r="E233" i="123" a="1"/>
  <c r="E233" i="123"/>
  <c r="E235" i="123" a="1"/>
  <c r="E235" i="123"/>
  <c r="E231" i="123" a="1"/>
  <c r="E231" i="123"/>
  <c r="E230" i="124" a="1"/>
  <c r="E230" i="124"/>
  <c r="E232" i="124" a="1"/>
  <c r="E232" i="124"/>
  <c r="E234" i="124" a="1"/>
  <c r="E234" i="124"/>
  <c r="E231" i="124" a="1"/>
  <c r="E231" i="124"/>
  <c r="E233" i="124" a="1"/>
  <c r="E233" i="124"/>
  <c r="E235" i="124" a="1"/>
  <c r="E235" i="124"/>
  <c r="E258" i="124" a="1"/>
  <c r="E258" i="124"/>
  <c r="E254" i="124" a="1"/>
  <c r="E254" i="124"/>
  <c r="E250" i="124" a="1"/>
  <c r="E250" i="124"/>
  <c r="E246" i="124" a="1"/>
  <c r="E246" i="124"/>
  <c r="E242" i="124" a="1"/>
  <c r="E242" i="124"/>
  <c r="E238" i="124" a="1"/>
  <c r="E238" i="124"/>
  <c r="E226" i="124" a="1"/>
  <c r="E226" i="124"/>
  <c r="E222" i="124" a="1"/>
  <c r="E222" i="124"/>
  <c r="E218" i="124" a="1"/>
  <c r="E218" i="124"/>
  <c r="E214" i="124" a="1"/>
  <c r="E214" i="124"/>
  <c r="E210" i="124" a="1"/>
  <c r="E210" i="124"/>
  <c r="E206" i="124" a="1"/>
  <c r="E206" i="124"/>
  <c r="E202" i="124" a="1"/>
  <c r="E202" i="124"/>
  <c r="E198" i="124" a="1"/>
  <c r="E198" i="124"/>
  <c r="E194" i="124" a="1"/>
  <c r="E194" i="124"/>
  <c r="E190" i="124" a="1"/>
  <c r="E190" i="124"/>
  <c r="E186" i="124" a="1"/>
  <c r="E186" i="124"/>
  <c r="E182" i="124" a="1"/>
  <c r="E182" i="124"/>
  <c r="E178" i="124" a="1"/>
  <c r="E178" i="124"/>
  <c r="E174" i="124" a="1"/>
  <c r="E174" i="124"/>
  <c r="E170" i="124" a="1"/>
  <c r="E170" i="124"/>
  <c r="E166" i="124" a="1"/>
  <c r="E166" i="124"/>
  <c r="E162" i="124" a="1"/>
  <c r="E162" i="124"/>
  <c r="E158" i="124" a="1"/>
  <c r="E158" i="124"/>
  <c r="E154" i="124" a="1"/>
  <c r="E154" i="124"/>
  <c r="E150" i="124" a="1"/>
  <c r="E150" i="124"/>
  <c r="E146" i="124" a="1"/>
  <c r="E146" i="124"/>
  <c r="E142" i="124" a="1"/>
  <c r="E142" i="124"/>
  <c r="E138" i="124" a="1"/>
  <c r="E138" i="124"/>
  <c r="E134" i="124" a="1"/>
  <c r="E134" i="124"/>
  <c r="E259" i="124" a="1"/>
  <c r="E259" i="124"/>
  <c r="E255" i="124" a="1"/>
  <c r="E255" i="124"/>
  <c r="E249" i="124" a="1"/>
  <c r="E249" i="124"/>
  <c r="E173" i="124" a="1"/>
  <c r="E173" i="124"/>
  <c r="E165" i="124" a="1"/>
  <c r="E165" i="124"/>
  <c r="E157" i="124" a="1"/>
  <c r="E157" i="124"/>
  <c r="E149" i="124" a="1"/>
  <c r="E149" i="124"/>
  <c r="E141" i="124" a="1"/>
  <c r="E141" i="124"/>
  <c r="E256" i="124" a="1"/>
  <c r="E256" i="124"/>
  <c r="E252" i="124" a="1"/>
  <c r="E252" i="124"/>
  <c r="E247" i="124" a="1"/>
  <c r="E247" i="124"/>
  <c r="E244" i="124" a="1"/>
  <c r="E244" i="124"/>
  <c r="E243" i="124" a="1"/>
  <c r="E243" i="124"/>
  <c r="E241" i="124" a="1"/>
  <c r="E241" i="124"/>
  <c r="E240" i="124" a="1"/>
  <c r="E240" i="124"/>
  <c r="E239" i="124" a="1"/>
  <c r="E239" i="124"/>
  <c r="E237" i="124" a="1"/>
  <c r="E237" i="124"/>
  <c r="E236" i="124" a="1"/>
  <c r="E236" i="124"/>
  <c r="E229" i="124" a="1"/>
  <c r="E229" i="124"/>
  <c r="E228" i="124" a="1"/>
  <c r="E228" i="124"/>
  <c r="E227" i="124" a="1"/>
  <c r="E227" i="124"/>
  <c r="E225" i="124" a="1"/>
  <c r="E225" i="124"/>
  <c r="E224" i="124" a="1"/>
  <c r="E224" i="124"/>
  <c r="E223" i="124" a="1"/>
  <c r="E223" i="124"/>
  <c r="E221" i="124" a="1"/>
  <c r="E221" i="124"/>
  <c r="E220" i="124" a="1"/>
  <c r="E220" i="124"/>
  <c r="E219" i="124" a="1"/>
  <c r="E219" i="124"/>
  <c r="E217" i="124" a="1"/>
  <c r="E217" i="124"/>
  <c r="E216" i="124" a="1"/>
  <c r="E216" i="124"/>
  <c r="E215" i="124" a="1"/>
  <c r="E215" i="124"/>
  <c r="E213" i="124" a="1"/>
  <c r="E213" i="124"/>
  <c r="E212" i="124" a="1"/>
  <c r="E212" i="124"/>
  <c r="E211" i="124" a="1"/>
  <c r="E211" i="124"/>
  <c r="E209" i="124" a="1"/>
  <c r="E209" i="124"/>
  <c r="E208" i="124" a="1"/>
  <c r="E208" i="124"/>
  <c r="E207" i="124" a="1"/>
  <c r="E207" i="124"/>
  <c r="E205" i="124" a="1"/>
  <c r="E205" i="124"/>
  <c r="E204" i="124" a="1"/>
  <c r="E204" i="124"/>
  <c r="E203" i="124" a="1"/>
  <c r="E203" i="124"/>
  <c r="E201" i="124" a="1"/>
  <c r="E201" i="124"/>
  <c r="E200" i="124" a="1"/>
  <c r="E200" i="124"/>
  <c r="E199" i="124" a="1"/>
  <c r="E199" i="124"/>
  <c r="E197" i="124" a="1"/>
  <c r="E197" i="124"/>
  <c r="E196" i="124" a="1"/>
  <c r="E196" i="124"/>
  <c r="E195" i="124" a="1"/>
  <c r="E195" i="124"/>
  <c r="E193" i="124" a="1"/>
  <c r="E193" i="124"/>
  <c r="E192" i="124" a="1"/>
  <c r="E192" i="124"/>
  <c r="E191" i="124" a="1"/>
  <c r="E191" i="124"/>
  <c r="E189" i="124" a="1"/>
  <c r="E189" i="124"/>
  <c r="E188" i="124" a="1"/>
  <c r="E188" i="124"/>
  <c r="E187" i="124" a="1"/>
  <c r="E187" i="124"/>
  <c r="E185" i="124" a="1"/>
  <c r="E185" i="124"/>
  <c r="E184" i="124" a="1"/>
  <c r="E184" i="124"/>
  <c r="E183" i="124" a="1"/>
  <c r="E183" i="124"/>
  <c r="E181" i="124" a="1"/>
  <c r="E181" i="124"/>
  <c r="E180" i="124" a="1"/>
  <c r="E180" i="124"/>
  <c r="E179" i="124" a="1"/>
  <c r="E179" i="124"/>
  <c r="E177" i="124" a="1"/>
  <c r="E177" i="124"/>
  <c r="E176" i="124" a="1"/>
  <c r="E176" i="124"/>
  <c r="E175" i="124" a="1"/>
  <c r="E175" i="124"/>
  <c r="E171" i="124" a="1"/>
  <c r="E171" i="124"/>
  <c r="E168" i="124" a="1"/>
  <c r="E168" i="124"/>
  <c r="E163" i="124" a="1"/>
  <c r="E163" i="124"/>
  <c r="E160" i="124" a="1"/>
  <c r="E160" i="124"/>
  <c r="E155" i="124" a="1"/>
  <c r="E155" i="124"/>
  <c r="E152" i="124" a="1"/>
  <c r="E152" i="124"/>
  <c r="E147" i="124" a="1"/>
  <c r="E147" i="124"/>
  <c r="E144" i="124" a="1"/>
  <c r="E144" i="124"/>
  <c r="E139" i="124" a="1"/>
  <c r="E139" i="124"/>
  <c r="E136" i="124" a="1"/>
  <c r="E136" i="124"/>
  <c r="E248" i="124" a="1"/>
  <c r="E248" i="124"/>
  <c r="E169" i="124" a="1"/>
  <c r="E169" i="124"/>
  <c r="E153" i="124" a="1"/>
  <c r="E153" i="124"/>
  <c r="E137" i="124" a="1"/>
  <c r="E137" i="124"/>
  <c r="E257" i="124" a="1"/>
  <c r="E257" i="124"/>
  <c r="E245" i="124" a="1"/>
  <c r="E245" i="124"/>
  <c r="E164" i="124" a="1"/>
  <c r="E164" i="124"/>
  <c r="E159" i="124" a="1"/>
  <c r="E159" i="124"/>
  <c r="E148" i="124" a="1"/>
  <c r="E148" i="124"/>
  <c r="E143" i="124" a="1"/>
  <c r="E143" i="124"/>
  <c r="E172" i="124" a="1"/>
  <c r="E172" i="124"/>
  <c r="E140" i="124" a="1"/>
  <c r="E140" i="124"/>
  <c r="E151" i="124" a="1"/>
  <c r="E151" i="124"/>
  <c r="E145" i="124" a="1"/>
  <c r="E145" i="124"/>
  <c r="E253" i="124" a="1"/>
  <c r="E253" i="124"/>
  <c r="E167" i="124" a="1"/>
  <c r="E167" i="124"/>
  <c r="E161" i="124" a="1"/>
  <c r="E161" i="124"/>
  <c r="E251" i="124" a="1"/>
  <c r="E251" i="124"/>
  <c r="E156" i="124" a="1"/>
  <c r="E156" i="124"/>
  <c r="E135" i="124" a="1"/>
  <c r="E135" i="124"/>
  <c r="E258" i="123" a="1"/>
  <c r="E258" i="123"/>
  <c r="E254" i="123" a="1"/>
  <c r="E254" i="123"/>
  <c r="E250" i="123" a="1"/>
  <c r="E250" i="123"/>
  <c r="E246" i="123" a="1"/>
  <c r="E246" i="123"/>
  <c r="E242" i="123" a="1"/>
  <c r="E242" i="123"/>
  <c r="E238" i="123" a="1"/>
  <c r="E238" i="123"/>
  <c r="E226" i="123" a="1"/>
  <c r="E226" i="123"/>
  <c r="E222" i="123" a="1"/>
  <c r="E222" i="123"/>
  <c r="E218" i="123" a="1"/>
  <c r="E218" i="123"/>
  <c r="E214" i="123" a="1"/>
  <c r="E214" i="123"/>
  <c r="E210" i="123" a="1"/>
  <c r="E210" i="123"/>
  <c r="E206" i="123" a="1"/>
  <c r="E206" i="123"/>
  <c r="E202" i="123" a="1"/>
  <c r="E202" i="123"/>
  <c r="E198" i="123" a="1"/>
  <c r="E198" i="123"/>
  <c r="E194" i="123" a="1"/>
  <c r="E194" i="123"/>
  <c r="E190" i="123" a="1"/>
  <c r="E190" i="123"/>
  <c r="E186" i="123" a="1"/>
  <c r="E186" i="123"/>
  <c r="E182" i="123" a="1"/>
  <c r="E182" i="123"/>
  <c r="E178" i="123" a="1"/>
  <c r="E178" i="123"/>
  <c r="E174" i="123" a="1"/>
  <c r="E174" i="123"/>
  <c r="E170" i="123" a="1"/>
  <c r="E170" i="123"/>
  <c r="E166" i="123" a="1"/>
  <c r="E166" i="123"/>
  <c r="E162" i="123" a="1"/>
  <c r="E162" i="123"/>
  <c r="E259" i="123" a="1"/>
  <c r="E259" i="123"/>
  <c r="E255" i="123" a="1"/>
  <c r="E255" i="123"/>
  <c r="E251" i="123" a="1"/>
  <c r="E251" i="123"/>
  <c r="E247" i="123" a="1"/>
  <c r="E247" i="123"/>
  <c r="E241" i="123" a="1"/>
  <c r="E241" i="123"/>
  <c r="E237" i="123" a="1"/>
  <c r="E237" i="123"/>
  <c r="E229" i="123" a="1"/>
  <c r="E229" i="123"/>
  <c r="E225" i="123" a="1"/>
  <c r="E225" i="123"/>
  <c r="E221" i="123" a="1"/>
  <c r="E221" i="123"/>
  <c r="E217" i="123" a="1"/>
  <c r="E217" i="123"/>
  <c r="E257" i="123" a="1"/>
  <c r="E257" i="123"/>
  <c r="E253" i="123" a="1"/>
  <c r="E253" i="123"/>
  <c r="E249" i="123" a="1"/>
  <c r="E249" i="123"/>
  <c r="E245" i="123" a="1"/>
  <c r="E245" i="123"/>
  <c r="E169" i="123" a="1"/>
  <c r="E169" i="123"/>
  <c r="E161" i="123" a="1"/>
  <c r="E161" i="123"/>
  <c r="E158" i="123" a="1"/>
  <c r="E158" i="123"/>
  <c r="E154" i="123" a="1"/>
  <c r="E154" i="123"/>
  <c r="E150" i="123" a="1"/>
  <c r="E150" i="123"/>
  <c r="E146" i="123" a="1"/>
  <c r="E146" i="123"/>
  <c r="E142" i="123" a="1"/>
  <c r="E142" i="123"/>
  <c r="E138" i="123" a="1"/>
  <c r="E138" i="123"/>
  <c r="E134" i="123" a="1"/>
  <c r="E134" i="123"/>
  <c r="E243" i="123" a="1"/>
  <c r="E243" i="123"/>
  <c r="E239" i="123" a="1"/>
  <c r="E239" i="123"/>
  <c r="E227" i="123" a="1"/>
  <c r="E227" i="123"/>
  <c r="E223" i="123" a="1"/>
  <c r="E223" i="123"/>
  <c r="E219" i="123" a="1"/>
  <c r="E219" i="123"/>
  <c r="E172" i="123" a="1"/>
  <c r="E172" i="123"/>
  <c r="E167" i="123" a="1"/>
  <c r="E167" i="123"/>
  <c r="E164" i="123" a="1"/>
  <c r="E164" i="123"/>
  <c r="E159" i="123" a="1"/>
  <c r="E159" i="123"/>
  <c r="E155" i="123" a="1"/>
  <c r="E155" i="123"/>
  <c r="E151" i="123" a="1"/>
  <c r="E151" i="123"/>
  <c r="E147" i="123" a="1"/>
  <c r="E147" i="123"/>
  <c r="E143" i="123" a="1"/>
  <c r="E143" i="123"/>
  <c r="E139" i="123" a="1"/>
  <c r="E139" i="123"/>
  <c r="E135" i="123" a="1"/>
  <c r="E135" i="123"/>
  <c r="E256" i="123" a="1"/>
  <c r="E256" i="123"/>
  <c r="E248" i="123" a="1"/>
  <c r="E248" i="123"/>
  <c r="E213" i="123" a="1"/>
  <c r="E213" i="123"/>
  <c r="E209" i="123" a="1"/>
  <c r="E209" i="123"/>
  <c r="E205" i="123" a="1"/>
  <c r="E205" i="123"/>
  <c r="E201" i="123" a="1"/>
  <c r="E201" i="123"/>
  <c r="E197" i="123" a="1"/>
  <c r="E197" i="123"/>
  <c r="E193" i="123" a="1"/>
  <c r="E193" i="123"/>
  <c r="E189" i="123" a="1"/>
  <c r="E189" i="123"/>
  <c r="E185" i="123" a="1"/>
  <c r="E185" i="123"/>
  <c r="E181" i="123" a="1"/>
  <c r="E181" i="123"/>
  <c r="E177" i="123" a="1"/>
  <c r="E177" i="123"/>
  <c r="E168" i="123" a="1"/>
  <c r="E168" i="123"/>
  <c r="E163" i="123" a="1"/>
  <c r="E163" i="123"/>
  <c r="E157" i="123" a="1"/>
  <c r="E157" i="123"/>
  <c r="E153" i="123" a="1"/>
  <c r="E153" i="123"/>
  <c r="E149" i="123" a="1"/>
  <c r="E149" i="123"/>
  <c r="E145" i="123" a="1"/>
  <c r="E145" i="123"/>
  <c r="E141" i="123" a="1"/>
  <c r="E141" i="123"/>
  <c r="E137" i="123" a="1"/>
  <c r="E137" i="123"/>
  <c r="E165" i="123" a="1"/>
  <c r="E165" i="123"/>
  <c r="E252" i="123" a="1"/>
  <c r="E252" i="123"/>
  <c r="E240" i="123" a="1"/>
  <c r="E240" i="123"/>
  <c r="E224" i="123" a="1"/>
  <c r="E224" i="123"/>
  <c r="E160" i="123" a="1"/>
  <c r="E160" i="123"/>
  <c r="E152" i="123" a="1"/>
  <c r="E152" i="123"/>
  <c r="E144" i="123" a="1"/>
  <c r="E144" i="123"/>
  <c r="E136" i="123" a="1"/>
  <c r="E136" i="123"/>
  <c r="E216" i="123" a="1"/>
  <c r="E216" i="123"/>
  <c r="E212" i="123" a="1"/>
  <c r="E212" i="123"/>
  <c r="E208" i="123" a="1"/>
  <c r="E208" i="123"/>
  <c r="E204" i="123" a="1"/>
  <c r="E204" i="123"/>
  <c r="E200" i="123" a="1"/>
  <c r="E200" i="123"/>
  <c r="E196" i="123" a="1"/>
  <c r="E196" i="123"/>
  <c r="E192" i="123" a="1"/>
  <c r="E192" i="123"/>
  <c r="E188" i="123" a="1"/>
  <c r="E188" i="123"/>
  <c r="E184" i="123" a="1"/>
  <c r="E184" i="123"/>
  <c r="E180" i="123" a="1"/>
  <c r="E180" i="123"/>
  <c r="E176" i="123" a="1"/>
  <c r="E176" i="123"/>
  <c r="E171" i="123" a="1"/>
  <c r="E171" i="123"/>
  <c r="E244" i="123" a="1"/>
  <c r="E244" i="123"/>
  <c r="E228" i="123" a="1"/>
  <c r="E228" i="123"/>
  <c r="E173" i="123" a="1"/>
  <c r="E173" i="123"/>
  <c r="E215" i="123" a="1"/>
  <c r="E215" i="123"/>
  <c r="E207" i="123" a="1"/>
  <c r="E207" i="123"/>
  <c r="E199" i="123" a="1"/>
  <c r="E199" i="123"/>
  <c r="E191" i="123" a="1"/>
  <c r="E191" i="123"/>
  <c r="E183" i="123" a="1"/>
  <c r="E183" i="123"/>
  <c r="E175" i="123" a="1"/>
  <c r="E175" i="123"/>
  <c r="E148" i="123" a="1"/>
  <c r="E148" i="123"/>
  <c r="E236" i="123" a="1"/>
  <c r="E236" i="123"/>
  <c r="E140" i="123" a="1"/>
  <c r="E140" i="123"/>
  <c r="E211" i="123" a="1"/>
  <c r="E211" i="123"/>
  <c r="E195" i="123" a="1"/>
  <c r="E195" i="123"/>
  <c r="E179" i="123" a="1"/>
  <c r="E179" i="123"/>
  <c r="E220" i="123" a="1"/>
  <c r="E220" i="123"/>
  <c r="E203" i="123" a="1"/>
  <c r="E203" i="123"/>
  <c r="E187" i="123" a="1"/>
  <c r="E187" i="123"/>
  <c r="E156" i="123" a="1"/>
  <c r="E156" i="123"/>
  <c r="E125" i="124" a="1"/>
  <c r="E125" i="124"/>
  <c r="E124" i="124" a="1"/>
  <c r="E124" i="124"/>
  <c r="E123" i="124" a="1"/>
  <c r="E123" i="124"/>
  <c r="E122" i="124" a="1"/>
  <c r="E122" i="124"/>
  <c r="E121" i="124" a="1"/>
  <c r="E121" i="124"/>
  <c r="E120" i="124" a="1"/>
  <c r="E120" i="124"/>
  <c r="E119" i="124" a="1"/>
  <c r="E119" i="124"/>
  <c r="E116" i="124" a="1"/>
  <c r="E116" i="124"/>
  <c r="E126" i="124" a="1"/>
  <c r="E126" i="124"/>
  <c r="E127" i="124" a="1"/>
  <c r="E127" i="124"/>
  <c r="E117" i="124" a="1"/>
  <c r="E117" i="124"/>
  <c r="E118" i="124" a="1"/>
  <c r="E118" i="124"/>
  <c r="E127" i="123" a="1"/>
  <c r="E127" i="123"/>
  <c r="E116" i="123" a="1"/>
  <c r="E116" i="123"/>
  <c r="E117" i="123" a="1"/>
  <c r="E117" i="123"/>
  <c r="E125" i="123" a="1"/>
  <c r="E125" i="123"/>
  <c r="E124" i="123" a="1"/>
  <c r="E124" i="123"/>
  <c r="E123" i="123" a="1"/>
  <c r="E123" i="123"/>
  <c r="E122" i="123" a="1"/>
  <c r="E122" i="123"/>
  <c r="E121" i="123" a="1"/>
  <c r="E121" i="123"/>
  <c r="E120" i="123" a="1"/>
  <c r="E120" i="123"/>
  <c r="E119" i="123" a="1"/>
  <c r="E119" i="123"/>
  <c r="E118" i="123" a="1"/>
  <c r="E118" i="123"/>
  <c r="E126" i="123" a="1"/>
  <c r="E126" i="123"/>
  <c r="C8" i="122"/>
  <c r="G4" i="122"/>
  <c r="C8" i="123"/>
  <c r="G4" i="123"/>
  <c r="U10" i="122"/>
  <c r="AC10" i="122"/>
  <c r="AA10" i="122"/>
  <c r="C8" i="127"/>
  <c r="G4" i="127"/>
  <c r="C8" i="125"/>
  <c r="G4" i="125"/>
  <c r="C8" i="124"/>
  <c r="AA10" i="124"/>
  <c r="U10" i="124"/>
  <c r="AC10" i="124"/>
  <c r="AE10" i="123"/>
  <c r="AA10" i="123"/>
  <c r="AD15" i="131"/>
  <c r="AD15" i="130"/>
  <c r="AD13" i="129"/>
  <c r="AD15" i="128"/>
  <c r="E114" i="124"/>
  <c r="AB114" i="124"/>
  <c r="G4" i="124"/>
  <c r="AD16" i="140"/>
  <c r="AD19" i="140"/>
  <c r="AD20" i="140"/>
  <c r="AD22" i="140"/>
  <c r="AD16" i="134"/>
  <c r="AD19" i="134"/>
  <c r="AD20" i="134"/>
  <c r="AD16" i="147"/>
  <c r="AD28" i="150"/>
  <c r="AD15" i="137"/>
  <c r="AD15" i="146"/>
  <c r="AD13" i="145"/>
  <c r="AD13" i="144"/>
  <c r="AD15" i="143"/>
  <c r="AD16" i="141"/>
  <c r="AD15" i="139"/>
  <c r="AD15" i="149"/>
  <c r="AD15" i="138"/>
  <c r="AD13" i="136"/>
  <c r="AD15" i="135"/>
  <c r="AD16" i="133"/>
  <c r="AD15" i="132"/>
  <c r="E93" i="122"/>
  <c r="E92" i="122"/>
  <c r="E91" i="122"/>
  <c r="E90" i="122"/>
  <c r="E101" i="122"/>
  <c r="E100" i="122"/>
  <c r="E98" i="122"/>
  <c r="E99" i="122"/>
  <c r="E113" i="123"/>
  <c r="E109" i="123"/>
  <c r="E105" i="123"/>
  <c r="E101" i="123"/>
  <c r="E93" i="123"/>
  <c r="E112" i="123"/>
  <c r="E108" i="123"/>
  <c r="E104" i="123"/>
  <c r="E100" i="123"/>
  <c r="E92" i="123"/>
  <c r="E111" i="123"/>
  <c r="E107" i="123"/>
  <c r="E103" i="123"/>
  <c r="E99" i="123"/>
  <c r="E91" i="123"/>
  <c r="E110" i="123"/>
  <c r="E106" i="123"/>
  <c r="E102" i="123"/>
  <c r="E98" i="123"/>
  <c r="E90" i="123"/>
  <c r="E113" i="127"/>
  <c r="E109" i="127"/>
  <c r="E105" i="127"/>
  <c r="E101" i="127"/>
  <c r="E97" i="127"/>
  <c r="E93" i="127"/>
  <c r="E112" i="127"/>
  <c r="E107" i="127"/>
  <c r="E102" i="127"/>
  <c r="E96" i="127"/>
  <c r="E91" i="127"/>
  <c r="E111" i="127"/>
  <c r="E106" i="127"/>
  <c r="E100" i="127"/>
  <c r="E95" i="127"/>
  <c r="E90" i="127"/>
  <c r="E104" i="127"/>
  <c r="E94" i="127"/>
  <c r="E103" i="127"/>
  <c r="E92" i="127"/>
  <c r="E110" i="127"/>
  <c r="E99" i="127"/>
  <c r="E108" i="127"/>
  <c r="E98" i="127"/>
  <c r="E93" i="125"/>
  <c r="E92" i="125"/>
  <c r="E90" i="125"/>
  <c r="E91" i="125"/>
  <c r="E100" i="125"/>
  <c r="E99" i="125"/>
  <c r="E98" i="125"/>
  <c r="E101" i="125"/>
  <c r="W119" i="127"/>
  <c r="Y119" i="127"/>
  <c r="F119" i="127"/>
  <c r="B119" i="127"/>
  <c r="U119" i="127"/>
  <c r="A119" i="127"/>
  <c r="Q119" i="127"/>
  <c r="C119" i="127"/>
  <c r="R119" i="127"/>
  <c r="AA119" i="127"/>
  <c r="R176" i="127"/>
  <c r="R224" i="127"/>
  <c r="R197" i="127"/>
  <c r="AD223" i="127"/>
  <c r="R223" i="127"/>
  <c r="R222" i="125"/>
  <c r="AD222" i="125"/>
  <c r="AD209" i="125"/>
  <c r="R209" i="125"/>
  <c r="R203" i="125"/>
  <c r="R242" i="122"/>
  <c r="E110" i="125"/>
  <c r="E105" i="125"/>
  <c r="E95" i="125"/>
  <c r="E94" i="125"/>
  <c r="E112" i="125"/>
  <c r="E109" i="125"/>
  <c r="E102" i="125"/>
  <c r="E103" i="125"/>
  <c r="E97" i="125"/>
  <c r="E111" i="125"/>
  <c r="E106" i="125"/>
  <c r="E113" i="125"/>
  <c r="E107" i="125"/>
  <c r="E104" i="125"/>
  <c r="E96" i="125"/>
  <c r="E114" i="125"/>
  <c r="E115" i="125"/>
  <c r="E108" i="125"/>
  <c r="R241" i="127"/>
  <c r="W118" i="127"/>
  <c r="Y118" i="127"/>
  <c r="F118" i="127"/>
  <c r="B118" i="127"/>
  <c r="U118" i="127"/>
  <c r="A118" i="127"/>
  <c r="Q118" i="127"/>
  <c r="C118" i="127"/>
  <c r="R118" i="127"/>
  <c r="AA118" i="127"/>
  <c r="W122" i="127"/>
  <c r="Y122" i="127"/>
  <c r="F122" i="127"/>
  <c r="B122" i="127"/>
  <c r="U122" i="127"/>
  <c r="A122" i="127"/>
  <c r="Q122" i="127"/>
  <c r="C122" i="127"/>
  <c r="R122" i="127"/>
  <c r="AA122" i="127"/>
  <c r="R237" i="127"/>
  <c r="R188" i="127"/>
  <c r="R204" i="127"/>
  <c r="R214" i="127"/>
  <c r="AD222" i="127"/>
  <c r="R222" i="127"/>
  <c r="R230" i="127"/>
  <c r="R238" i="127"/>
  <c r="C126" i="127"/>
  <c r="W126" i="127"/>
  <c r="Y126" i="127"/>
  <c r="F126" i="127"/>
  <c r="B126" i="127"/>
  <c r="U126" i="127"/>
  <c r="R126" i="127"/>
  <c r="AA126" i="127"/>
  <c r="R179" i="127"/>
  <c r="R195" i="127"/>
  <c r="R177" i="127"/>
  <c r="R193" i="127"/>
  <c r="AA116" i="127"/>
  <c r="R116" i="127"/>
  <c r="C116" i="127"/>
  <c r="W116" i="127"/>
  <c r="Y116" i="127"/>
  <c r="B116" i="127"/>
  <c r="U116" i="127"/>
  <c r="A116" i="127"/>
  <c r="Q116" i="127"/>
  <c r="F116" i="127"/>
  <c r="R174" i="127"/>
  <c r="R190" i="127"/>
  <c r="R206" i="127"/>
  <c r="R219" i="127"/>
  <c r="R235" i="127"/>
  <c r="W117" i="125"/>
  <c r="Y117" i="125"/>
  <c r="F117" i="125"/>
  <c r="B117" i="125"/>
  <c r="U117" i="125"/>
  <c r="A117" i="125"/>
  <c r="Q117" i="125"/>
  <c r="R117" i="125"/>
  <c r="C117" i="125"/>
  <c r="AA117" i="125"/>
  <c r="R186" i="125"/>
  <c r="R202" i="125"/>
  <c r="R218" i="125"/>
  <c r="AD218" i="125"/>
  <c r="R234" i="125"/>
  <c r="U119" i="125"/>
  <c r="A119" i="125"/>
  <c r="Q119" i="125"/>
  <c r="AA119" i="125"/>
  <c r="R119" i="125"/>
  <c r="C119" i="125"/>
  <c r="W119" i="125"/>
  <c r="Y119" i="125"/>
  <c r="B119" i="125"/>
  <c r="F119" i="125"/>
  <c r="R189" i="125"/>
  <c r="AD205" i="125"/>
  <c r="R205" i="125"/>
  <c r="AD221" i="125"/>
  <c r="R221" i="125"/>
  <c r="R237" i="125"/>
  <c r="E131" i="125"/>
  <c r="R177" i="125"/>
  <c r="R183" i="125"/>
  <c r="R199" i="125"/>
  <c r="AD215" i="125"/>
  <c r="R215" i="125"/>
  <c r="R231" i="125"/>
  <c r="AA120" i="125"/>
  <c r="R120" i="125"/>
  <c r="F120" i="125"/>
  <c r="A120" i="125"/>
  <c r="Q120" i="125"/>
  <c r="W120" i="125"/>
  <c r="Y120" i="125"/>
  <c r="C120" i="125"/>
  <c r="B120" i="125"/>
  <c r="U120" i="125"/>
  <c r="AA124" i="125"/>
  <c r="R124" i="125"/>
  <c r="F124" i="125"/>
  <c r="A124" i="125"/>
  <c r="Q124" i="125"/>
  <c r="W124" i="125"/>
  <c r="Y124" i="125"/>
  <c r="AB124" i="125"/>
  <c r="C124" i="125"/>
  <c r="B124" i="125"/>
  <c r="U124" i="125"/>
  <c r="R188" i="125"/>
  <c r="AD204" i="125"/>
  <c r="R204" i="125"/>
  <c r="AD220" i="125"/>
  <c r="R220" i="125"/>
  <c r="R236" i="125"/>
  <c r="R198" i="122"/>
  <c r="W124" i="122"/>
  <c r="F124" i="122"/>
  <c r="B124" i="122"/>
  <c r="AA124" i="122"/>
  <c r="A124" i="122"/>
  <c r="Q124" i="122"/>
  <c r="Y124" i="122"/>
  <c r="AB124" i="122"/>
  <c r="C124" i="122"/>
  <c r="U124" i="122"/>
  <c r="AC124" i="122"/>
  <c r="R124" i="122"/>
  <c r="R214" i="122"/>
  <c r="AD214" i="122"/>
  <c r="R206" i="122"/>
  <c r="W123" i="122"/>
  <c r="Y123" i="122"/>
  <c r="F123" i="122"/>
  <c r="B123" i="122"/>
  <c r="AA123" i="122"/>
  <c r="A123" i="122"/>
  <c r="Q123" i="122"/>
  <c r="R123" i="122"/>
  <c r="U123" i="122"/>
  <c r="C123" i="122"/>
  <c r="R186" i="122"/>
  <c r="R218" i="122"/>
  <c r="AD218" i="122"/>
  <c r="R238" i="122"/>
  <c r="R177" i="122"/>
  <c r="R193" i="122"/>
  <c r="AD209" i="122"/>
  <c r="R209" i="122"/>
  <c r="R175" i="122"/>
  <c r="R191" i="122"/>
  <c r="R207" i="122"/>
  <c r="AD219" i="122"/>
  <c r="R219" i="122"/>
  <c r="R227" i="122"/>
  <c r="R235" i="122"/>
  <c r="R243" i="122"/>
  <c r="R184" i="122"/>
  <c r="R200" i="122"/>
  <c r="AD216" i="122"/>
  <c r="R216" i="122"/>
  <c r="R232" i="122"/>
  <c r="R208" i="127"/>
  <c r="R232" i="127"/>
  <c r="R183" i="127"/>
  <c r="R181" i="127"/>
  <c r="R206" i="125"/>
  <c r="AD206" i="125"/>
  <c r="R238" i="125"/>
  <c r="R193" i="125"/>
  <c r="R241" i="125"/>
  <c r="R178" i="125"/>
  <c r="AA125" i="125"/>
  <c r="R125" i="125"/>
  <c r="Y125" i="125"/>
  <c r="F125" i="125"/>
  <c r="A125" i="125"/>
  <c r="Q125" i="125"/>
  <c r="W125" i="125"/>
  <c r="U125" i="125"/>
  <c r="C125" i="125"/>
  <c r="B125" i="125"/>
  <c r="AB125" i="125"/>
  <c r="R192" i="125"/>
  <c r="R224" i="125"/>
  <c r="W120" i="122"/>
  <c r="Y120" i="122"/>
  <c r="F120" i="122"/>
  <c r="B120" i="122"/>
  <c r="AA120" i="122"/>
  <c r="A120" i="122"/>
  <c r="Q120" i="122"/>
  <c r="C120" i="122"/>
  <c r="U120" i="122"/>
  <c r="R120" i="122"/>
  <c r="C117" i="122"/>
  <c r="AA117" i="122"/>
  <c r="F117" i="122"/>
  <c r="A117" i="122"/>
  <c r="Q117" i="122"/>
  <c r="W117" i="122"/>
  <c r="Y117" i="122"/>
  <c r="B117" i="122"/>
  <c r="U117" i="122"/>
  <c r="R117" i="122"/>
  <c r="R226" i="122"/>
  <c r="W125" i="122"/>
  <c r="F125" i="122"/>
  <c r="B125" i="122"/>
  <c r="AA125" i="122"/>
  <c r="A125" i="122"/>
  <c r="Q125" i="122"/>
  <c r="Y125" i="122"/>
  <c r="R125" i="122"/>
  <c r="AB125" i="122"/>
  <c r="U125" i="122"/>
  <c r="AC125" i="122"/>
  <c r="C125" i="122"/>
  <c r="R234" i="122"/>
  <c r="R181" i="122"/>
  <c r="R197" i="122"/>
  <c r="AD213" i="122"/>
  <c r="R213" i="122"/>
  <c r="R179" i="122"/>
  <c r="R195" i="122"/>
  <c r="AD211" i="122"/>
  <c r="R211" i="122"/>
  <c r="AD221" i="122"/>
  <c r="R221" i="122"/>
  <c r="R229" i="122"/>
  <c r="R237" i="122"/>
  <c r="R188" i="122"/>
  <c r="R204" i="122"/>
  <c r="AD220" i="122"/>
  <c r="R220" i="122"/>
  <c r="R236" i="122"/>
  <c r="W123" i="127"/>
  <c r="Y123" i="127"/>
  <c r="F123" i="127"/>
  <c r="B123" i="127"/>
  <c r="U123" i="127"/>
  <c r="A123" i="127"/>
  <c r="Q123" i="127"/>
  <c r="C123" i="127"/>
  <c r="R123" i="127"/>
  <c r="AA123" i="127"/>
  <c r="R192" i="127"/>
  <c r="R199" i="127"/>
  <c r="AA127" i="127"/>
  <c r="R127" i="127"/>
  <c r="Y127" i="127"/>
  <c r="C127" i="127"/>
  <c r="U127" i="127"/>
  <c r="AC127" i="127"/>
  <c r="B127" i="127"/>
  <c r="AB127" i="127"/>
  <c r="W127" i="127"/>
  <c r="F127" i="127"/>
  <c r="R194" i="127"/>
  <c r="R239" i="127"/>
  <c r="R190" i="125"/>
  <c r="U126" i="125"/>
  <c r="AA126" i="125"/>
  <c r="B126" i="125"/>
  <c r="F126" i="125"/>
  <c r="W126" i="125"/>
  <c r="Y126" i="125"/>
  <c r="C126" i="125"/>
  <c r="R126" i="125"/>
  <c r="R225" i="125"/>
  <c r="AD219" i="125"/>
  <c r="R219" i="125"/>
  <c r="AD208" i="125"/>
  <c r="R208" i="125"/>
  <c r="R240" i="125"/>
  <c r="R209" i="127"/>
  <c r="C117" i="127"/>
  <c r="W117" i="127"/>
  <c r="Y117" i="127"/>
  <c r="F117" i="127"/>
  <c r="B117" i="127"/>
  <c r="R117" i="127"/>
  <c r="U117" i="127"/>
  <c r="AA117" i="127"/>
  <c r="A117" i="127"/>
  <c r="Q117" i="127"/>
  <c r="W120" i="127"/>
  <c r="Y120" i="127"/>
  <c r="F120" i="127"/>
  <c r="B120" i="127"/>
  <c r="U120" i="127"/>
  <c r="A120" i="127"/>
  <c r="Q120" i="127"/>
  <c r="C120" i="127"/>
  <c r="R120" i="127"/>
  <c r="AA120" i="127"/>
  <c r="W124" i="127"/>
  <c r="F124" i="127"/>
  <c r="B124" i="127"/>
  <c r="AB124" i="127"/>
  <c r="U124" i="127"/>
  <c r="AC124" i="127"/>
  <c r="A124" i="127"/>
  <c r="Q124" i="127"/>
  <c r="Y124" i="127"/>
  <c r="C124" i="127"/>
  <c r="R124" i="127"/>
  <c r="AA124" i="127"/>
  <c r="R221" i="127"/>
  <c r="AD221" i="127"/>
  <c r="R180" i="127"/>
  <c r="R196" i="127"/>
  <c r="R210" i="127"/>
  <c r="R218" i="127"/>
  <c r="R226" i="127"/>
  <c r="R234" i="127"/>
  <c r="R242" i="127"/>
  <c r="R187" i="127"/>
  <c r="R203" i="127"/>
  <c r="R185" i="127"/>
  <c r="R201" i="127"/>
  <c r="E131" i="127"/>
  <c r="R182" i="127"/>
  <c r="R198" i="127"/>
  <c r="R211" i="127"/>
  <c r="R227" i="127"/>
  <c r="R243" i="127"/>
  <c r="C116" i="125"/>
  <c r="W116" i="125"/>
  <c r="Y116" i="125"/>
  <c r="F116" i="125"/>
  <c r="B116" i="125"/>
  <c r="AA116" i="125"/>
  <c r="U116" i="125"/>
  <c r="R116" i="125"/>
  <c r="A116" i="125"/>
  <c r="Q116" i="125"/>
  <c r="R194" i="125"/>
  <c r="R210" i="125"/>
  <c r="AD210" i="125"/>
  <c r="R226" i="125"/>
  <c r="R242" i="125"/>
  <c r="R181" i="125"/>
  <c r="R197" i="125"/>
  <c r="AD213" i="125"/>
  <c r="R213" i="125"/>
  <c r="R229" i="125"/>
  <c r="R174" i="125"/>
  <c r="R179" i="125"/>
  <c r="R191" i="125"/>
  <c r="AD207" i="125"/>
  <c r="R207" i="125"/>
  <c r="AD223" i="125"/>
  <c r="R223" i="125"/>
  <c r="R239" i="125"/>
  <c r="AA122" i="125"/>
  <c r="R122" i="125"/>
  <c r="F122" i="125"/>
  <c r="A122" i="125"/>
  <c r="Q122" i="125"/>
  <c r="W122" i="125"/>
  <c r="Y122" i="125"/>
  <c r="C122" i="125"/>
  <c r="B122" i="125"/>
  <c r="U122" i="125"/>
  <c r="R180" i="125"/>
  <c r="R196" i="125"/>
  <c r="AD212" i="125"/>
  <c r="R212" i="125"/>
  <c r="R228" i="125"/>
  <c r="W118" i="122"/>
  <c r="Y118" i="122"/>
  <c r="F118" i="122"/>
  <c r="B118" i="122"/>
  <c r="AA118" i="122"/>
  <c r="A118" i="122"/>
  <c r="Q118" i="122"/>
  <c r="C118" i="122"/>
  <c r="U118" i="122"/>
  <c r="R118" i="122"/>
  <c r="R174" i="122"/>
  <c r="W119" i="122"/>
  <c r="Y119" i="122"/>
  <c r="F119" i="122"/>
  <c r="B119" i="122"/>
  <c r="AA119" i="122"/>
  <c r="A119" i="122"/>
  <c r="Q119" i="122"/>
  <c r="R119" i="122"/>
  <c r="U119" i="122"/>
  <c r="C119" i="122"/>
  <c r="R202" i="122"/>
  <c r="R222" i="122"/>
  <c r="AD222" i="122"/>
  <c r="AA116" i="122"/>
  <c r="R116" i="122"/>
  <c r="C116" i="122"/>
  <c r="W116" i="122"/>
  <c r="Y116" i="122"/>
  <c r="B116" i="122"/>
  <c r="F116" i="122"/>
  <c r="A116" i="122"/>
  <c r="Q116" i="122"/>
  <c r="U116" i="122"/>
  <c r="R185" i="122"/>
  <c r="R201" i="122"/>
  <c r="AA127" i="122"/>
  <c r="R127" i="122"/>
  <c r="AB127" i="122"/>
  <c r="B127" i="122"/>
  <c r="Y127" i="122"/>
  <c r="F127" i="122"/>
  <c r="W127" i="122"/>
  <c r="C127" i="122"/>
  <c r="U127" i="122"/>
  <c r="AC127" i="122"/>
  <c r="R183" i="122"/>
  <c r="R199" i="122"/>
  <c r="AD215" i="122"/>
  <c r="R215" i="122"/>
  <c r="AD223" i="122"/>
  <c r="R223" i="122"/>
  <c r="R231" i="122"/>
  <c r="R239" i="122"/>
  <c r="R176" i="122"/>
  <c r="R192" i="122"/>
  <c r="R208" i="122"/>
  <c r="R224" i="122"/>
  <c r="R240" i="122"/>
  <c r="E114" i="127"/>
  <c r="E115" i="127"/>
  <c r="R213" i="127"/>
  <c r="R216" i="127"/>
  <c r="R240" i="127"/>
  <c r="R178" i="127"/>
  <c r="R187" i="125"/>
  <c r="R235" i="125"/>
  <c r="AA121" i="125"/>
  <c r="R121" i="125"/>
  <c r="F121" i="125"/>
  <c r="A121" i="125"/>
  <c r="Q121" i="125"/>
  <c r="W121" i="125"/>
  <c r="Y121" i="125"/>
  <c r="U121" i="125"/>
  <c r="C121" i="125"/>
  <c r="B121" i="125"/>
  <c r="R176" i="125"/>
  <c r="R194" i="122"/>
  <c r="E113" i="122"/>
  <c r="E106" i="122"/>
  <c r="E103" i="122"/>
  <c r="E97" i="122"/>
  <c r="E110" i="122"/>
  <c r="E105" i="122"/>
  <c r="E114" i="122"/>
  <c r="E109" i="122"/>
  <c r="E95" i="122"/>
  <c r="E94" i="122"/>
  <c r="E112" i="122"/>
  <c r="E111" i="122"/>
  <c r="E102" i="122"/>
  <c r="E96" i="122"/>
  <c r="E107" i="122"/>
  <c r="E108" i="122"/>
  <c r="E115" i="122"/>
  <c r="E104" i="122"/>
  <c r="R233" i="127"/>
  <c r="R217" i="127"/>
  <c r="R225" i="127"/>
  <c r="W121" i="127"/>
  <c r="Y121" i="127"/>
  <c r="F121" i="127"/>
  <c r="B121" i="127"/>
  <c r="U121" i="127"/>
  <c r="A121" i="127"/>
  <c r="Q121" i="127"/>
  <c r="C121" i="127"/>
  <c r="R121" i="127"/>
  <c r="AA121" i="127"/>
  <c r="W125" i="127"/>
  <c r="F125" i="127"/>
  <c r="B125" i="127"/>
  <c r="AB125" i="127"/>
  <c r="U125" i="127"/>
  <c r="AC125" i="127"/>
  <c r="A125" i="127"/>
  <c r="Q125" i="127"/>
  <c r="Y125" i="127"/>
  <c r="C125" i="127"/>
  <c r="R125" i="127"/>
  <c r="AA125" i="127"/>
  <c r="R229" i="127"/>
  <c r="R184" i="127"/>
  <c r="R200" i="127"/>
  <c r="R212" i="127"/>
  <c r="AD220" i="127"/>
  <c r="R220" i="127"/>
  <c r="R228" i="127"/>
  <c r="R236" i="127"/>
  <c r="R175" i="127"/>
  <c r="R191" i="127"/>
  <c r="R207" i="127"/>
  <c r="R189" i="127"/>
  <c r="R205" i="127"/>
  <c r="R186" i="127"/>
  <c r="R202" i="127"/>
  <c r="R215" i="127"/>
  <c r="R231" i="127"/>
  <c r="W127" i="125"/>
  <c r="F127" i="125"/>
  <c r="B127" i="125"/>
  <c r="AB127" i="125"/>
  <c r="R127" i="125"/>
  <c r="C127" i="125"/>
  <c r="AA127" i="125"/>
  <c r="U127" i="125"/>
  <c r="AC127" i="125"/>
  <c r="Y127" i="125"/>
  <c r="R182" i="125"/>
  <c r="R198" i="125"/>
  <c r="R214" i="125"/>
  <c r="AD214" i="125"/>
  <c r="R230" i="125"/>
  <c r="U118" i="125"/>
  <c r="A118" i="125"/>
  <c r="Q118" i="125"/>
  <c r="AA118" i="125"/>
  <c r="R118" i="125"/>
  <c r="C118" i="125"/>
  <c r="W118" i="125"/>
  <c r="Y118" i="125"/>
  <c r="B118" i="125"/>
  <c r="F118" i="125"/>
  <c r="R185" i="125"/>
  <c r="R201" i="125"/>
  <c r="AD217" i="125"/>
  <c r="R217" i="125"/>
  <c r="R233" i="125"/>
  <c r="R175" i="125"/>
  <c r="R195" i="125"/>
  <c r="R211" i="125"/>
  <c r="AD211" i="125"/>
  <c r="R227" i="125"/>
  <c r="R243" i="125"/>
  <c r="AA123" i="125"/>
  <c r="R123" i="125"/>
  <c r="F123" i="125"/>
  <c r="A123" i="125"/>
  <c r="Q123" i="125"/>
  <c r="W123" i="125"/>
  <c r="Y123" i="125"/>
  <c r="U123" i="125"/>
  <c r="C123" i="125"/>
  <c r="B123" i="125"/>
  <c r="R184" i="125"/>
  <c r="R200" i="125"/>
  <c r="AD216" i="125"/>
  <c r="R216" i="125"/>
  <c r="R232" i="125"/>
  <c r="R182" i="122"/>
  <c r="W122" i="122"/>
  <c r="Y122" i="122"/>
  <c r="F122" i="122"/>
  <c r="B122" i="122"/>
  <c r="AA122" i="122"/>
  <c r="A122" i="122"/>
  <c r="Q122" i="122"/>
  <c r="C122" i="122"/>
  <c r="U122" i="122"/>
  <c r="R122" i="122"/>
  <c r="R190" i="122"/>
  <c r="W121" i="122"/>
  <c r="Y121" i="122"/>
  <c r="F121" i="122"/>
  <c r="B121" i="122"/>
  <c r="AA121" i="122"/>
  <c r="A121" i="122"/>
  <c r="Q121" i="122"/>
  <c r="R121" i="122"/>
  <c r="U121" i="122"/>
  <c r="C121" i="122"/>
  <c r="R178" i="122"/>
  <c r="R210" i="122"/>
  <c r="AD210" i="122"/>
  <c r="C126" i="122"/>
  <c r="AA126" i="122"/>
  <c r="B126" i="122"/>
  <c r="W126" i="122"/>
  <c r="Y126" i="122"/>
  <c r="F126" i="122"/>
  <c r="U126" i="122"/>
  <c r="R126" i="122"/>
  <c r="R230" i="122"/>
  <c r="R189" i="122"/>
  <c r="R205" i="122"/>
  <c r="E131" i="122"/>
  <c r="R187" i="122"/>
  <c r="R203" i="122"/>
  <c r="AD217" i="122"/>
  <c r="R217" i="122"/>
  <c r="R225" i="122"/>
  <c r="R233" i="122"/>
  <c r="R241" i="122"/>
  <c r="R180" i="122"/>
  <c r="R196" i="122"/>
  <c r="AD212" i="122"/>
  <c r="R212" i="122"/>
  <c r="R228" i="122"/>
  <c r="R203" i="123"/>
  <c r="R207" i="123"/>
  <c r="R200" i="123"/>
  <c r="R181" i="123"/>
  <c r="R229" i="123"/>
  <c r="R178" i="123"/>
  <c r="R226" i="123"/>
  <c r="R185" i="124"/>
  <c r="R196" i="124"/>
  <c r="R212" i="124"/>
  <c r="AD212" i="124"/>
  <c r="R228" i="124"/>
  <c r="R239" i="124"/>
  <c r="R214" i="124"/>
  <c r="AD214" i="124"/>
  <c r="R220" i="123"/>
  <c r="AD220" i="123"/>
  <c r="R183" i="123"/>
  <c r="AD215" i="123"/>
  <c r="R215" i="123"/>
  <c r="R188" i="123"/>
  <c r="R204" i="123"/>
  <c r="R224" i="123"/>
  <c r="R185" i="123"/>
  <c r="R201" i="123"/>
  <c r="AD219" i="123"/>
  <c r="R219" i="123"/>
  <c r="R235" i="123"/>
  <c r="R217" i="123"/>
  <c r="AD217" i="123"/>
  <c r="R233" i="123"/>
  <c r="R182" i="123"/>
  <c r="R198" i="123"/>
  <c r="AD214" i="123"/>
  <c r="R214" i="123"/>
  <c r="R230" i="123"/>
  <c r="R176" i="124"/>
  <c r="R181" i="124"/>
  <c r="R187" i="124"/>
  <c r="R192" i="124"/>
  <c r="R197" i="124"/>
  <c r="R203" i="124"/>
  <c r="R208" i="124"/>
  <c r="R213" i="124"/>
  <c r="AD213" i="124"/>
  <c r="AD219" i="124"/>
  <c r="R219" i="124"/>
  <c r="R224" i="124"/>
  <c r="R229" i="124"/>
  <c r="R235" i="124"/>
  <c r="R240" i="124"/>
  <c r="R186" i="124"/>
  <c r="R202" i="124"/>
  <c r="R218" i="124"/>
  <c r="AD218" i="124"/>
  <c r="R234" i="124"/>
  <c r="R175" i="123"/>
  <c r="R184" i="123"/>
  <c r="AD213" i="123"/>
  <c r="R213" i="123"/>
  <c r="E131" i="123"/>
  <c r="AD210" i="123"/>
  <c r="R210" i="123"/>
  <c r="R180" i="124"/>
  <c r="R201" i="124"/>
  <c r="R217" i="124"/>
  <c r="AD217" i="124"/>
  <c r="R233" i="124"/>
  <c r="R198" i="124"/>
  <c r="R230" i="124"/>
  <c r="R179" i="123"/>
  <c r="R236" i="123"/>
  <c r="R191" i="123"/>
  <c r="R176" i="123"/>
  <c r="R192" i="123"/>
  <c r="R208" i="123"/>
  <c r="R232" i="123"/>
  <c r="R189" i="123"/>
  <c r="R205" i="123"/>
  <c r="AD223" i="123"/>
  <c r="R223" i="123"/>
  <c r="R239" i="123"/>
  <c r="R221" i="123"/>
  <c r="AD221" i="123"/>
  <c r="R237" i="123"/>
  <c r="R186" i="123"/>
  <c r="R202" i="123"/>
  <c r="AD218" i="123"/>
  <c r="R218" i="123"/>
  <c r="R234" i="123"/>
  <c r="R177" i="124"/>
  <c r="R183" i="124"/>
  <c r="R188" i="124"/>
  <c r="R193" i="124"/>
  <c r="R199" i="124"/>
  <c r="R204" i="124"/>
  <c r="R209" i="124"/>
  <c r="AD215" i="124"/>
  <c r="R215" i="124"/>
  <c r="R220" i="124"/>
  <c r="AD220" i="124"/>
  <c r="R225" i="124"/>
  <c r="R231" i="124"/>
  <c r="R236" i="124"/>
  <c r="R241" i="124"/>
  <c r="R174" i="124"/>
  <c r="R190" i="124"/>
  <c r="R206" i="124"/>
  <c r="R222" i="124"/>
  <c r="AD222" i="124"/>
  <c r="R238" i="124"/>
  <c r="AD211" i="123"/>
  <c r="R211" i="123"/>
  <c r="R216" i="123"/>
  <c r="AD216" i="123"/>
  <c r="R197" i="123"/>
  <c r="R231" i="123"/>
  <c r="R194" i="123"/>
  <c r="R242" i="123"/>
  <c r="R175" i="124"/>
  <c r="R191" i="124"/>
  <c r="R207" i="124"/>
  <c r="AD223" i="124"/>
  <c r="R223" i="124"/>
  <c r="E131" i="124"/>
  <c r="R182" i="124"/>
  <c r="R187" i="123"/>
  <c r="R195" i="123"/>
  <c r="R199" i="123"/>
  <c r="R228" i="123"/>
  <c r="R180" i="123"/>
  <c r="R196" i="123"/>
  <c r="R212" i="123"/>
  <c r="AD212" i="123"/>
  <c r="R240" i="123"/>
  <c r="R177" i="123"/>
  <c r="R193" i="123"/>
  <c r="AD209" i="123"/>
  <c r="R209" i="123"/>
  <c r="R227" i="123"/>
  <c r="R243" i="123"/>
  <c r="R225" i="123"/>
  <c r="R241" i="123"/>
  <c r="R174" i="123"/>
  <c r="R190" i="123"/>
  <c r="R206" i="123"/>
  <c r="AD222" i="123"/>
  <c r="R222" i="123"/>
  <c r="R238" i="123"/>
  <c r="R179" i="124"/>
  <c r="R184" i="124"/>
  <c r="R189" i="124"/>
  <c r="R195" i="124"/>
  <c r="R200" i="124"/>
  <c r="R205" i="124"/>
  <c r="R211" i="124"/>
  <c r="R216" i="124"/>
  <c r="AD216" i="124"/>
  <c r="R221" i="124"/>
  <c r="AD221" i="124"/>
  <c r="R227" i="124"/>
  <c r="R232" i="124"/>
  <c r="R237" i="124"/>
  <c r="R243" i="124"/>
  <c r="R178" i="124"/>
  <c r="R194" i="124"/>
  <c r="R210" i="124"/>
  <c r="R226" i="124"/>
  <c r="R242" i="124"/>
  <c r="E93" i="124"/>
  <c r="E91" i="124"/>
  <c r="E90" i="124"/>
  <c r="E92" i="124"/>
  <c r="E113" i="124"/>
  <c r="E109" i="124"/>
  <c r="E105" i="124"/>
  <c r="E101" i="124"/>
  <c r="E111" i="124"/>
  <c r="E107" i="124"/>
  <c r="E103" i="124"/>
  <c r="E99" i="124"/>
  <c r="E110" i="124"/>
  <c r="E102" i="124"/>
  <c r="E112" i="124"/>
  <c r="E108" i="124"/>
  <c r="E100" i="124"/>
  <c r="E106" i="124"/>
  <c r="E98" i="124"/>
  <c r="E104" i="124"/>
  <c r="E82" i="127"/>
  <c r="E89" i="127"/>
  <c r="E84" i="127"/>
  <c r="E83" i="127"/>
  <c r="E81" i="127"/>
  <c r="E80" i="127"/>
  <c r="E78" i="127"/>
  <c r="E77" i="127"/>
  <c r="E70" i="127"/>
  <c r="E62" i="127"/>
  <c r="E87" i="127"/>
  <c r="E85" i="127"/>
  <c r="E72" i="127"/>
  <c r="E71" i="127"/>
  <c r="E69" i="127"/>
  <c r="E64" i="127"/>
  <c r="E63" i="127"/>
  <c r="E61" i="127"/>
  <c r="E76" i="127"/>
  <c r="E66" i="127"/>
  <c r="E74" i="127"/>
  <c r="E67" i="127"/>
  <c r="E58" i="127"/>
  <c r="E68" i="127"/>
  <c r="E59" i="127"/>
  <c r="E86" i="127"/>
  <c r="E75" i="127"/>
  <c r="E73" i="127"/>
  <c r="E60" i="127"/>
  <c r="E88" i="127"/>
  <c r="E79" i="127"/>
  <c r="E65" i="127"/>
  <c r="F8" i="123"/>
  <c r="Q5" i="123"/>
  <c r="F11" i="123"/>
  <c r="R13" i="123"/>
  <c r="E114" i="123"/>
  <c r="AB114" i="123"/>
  <c r="F9" i="123"/>
  <c r="R9" i="123"/>
  <c r="X9" i="123"/>
  <c r="E11" i="123"/>
  <c r="R12" i="123"/>
  <c r="F10" i="123"/>
  <c r="R11" i="123"/>
  <c r="E9" i="123"/>
  <c r="E115" i="123"/>
  <c r="R115" i="123"/>
  <c r="E11" i="122"/>
  <c r="R12" i="122"/>
  <c r="E9" i="122"/>
  <c r="F9" i="122"/>
  <c r="R9" i="122"/>
  <c r="F8" i="122"/>
  <c r="F10" i="122"/>
  <c r="R11" i="122"/>
  <c r="F11" i="122"/>
  <c r="R13" i="122"/>
  <c r="Q5" i="122"/>
  <c r="W122" i="123"/>
  <c r="Y122" i="123"/>
  <c r="F122" i="123"/>
  <c r="B122" i="123"/>
  <c r="U122" i="123"/>
  <c r="A122" i="123"/>
  <c r="Q122" i="123"/>
  <c r="R122" i="123"/>
  <c r="C122" i="123"/>
  <c r="AA122" i="123"/>
  <c r="AA116" i="124"/>
  <c r="R116" i="124"/>
  <c r="C116" i="124"/>
  <c r="W116" i="124"/>
  <c r="Y116" i="124"/>
  <c r="B116" i="124"/>
  <c r="U116" i="124"/>
  <c r="A116" i="124"/>
  <c r="Q116" i="124"/>
  <c r="F116" i="124"/>
  <c r="C126" i="123"/>
  <c r="W126" i="123"/>
  <c r="Y126" i="123"/>
  <c r="F126" i="123"/>
  <c r="B126" i="123"/>
  <c r="R126" i="123"/>
  <c r="AA126" i="123"/>
  <c r="U126" i="123"/>
  <c r="W121" i="123"/>
  <c r="Y121" i="123"/>
  <c r="F121" i="123"/>
  <c r="B121" i="123"/>
  <c r="U121" i="123"/>
  <c r="A121" i="123"/>
  <c r="Q121" i="123"/>
  <c r="R121" i="123"/>
  <c r="C121" i="123"/>
  <c r="AA121" i="123"/>
  <c r="W125" i="123"/>
  <c r="Y125" i="123"/>
  <c r="F125" i="123"/>
  <c r="B125" i="123"/>
  <c r="U125" i="123"/>
  <c r="A125" i="123"/>
  <c r="Q125" i="123"/>
  <c r="R125" i="123"/>
  <c r="C125" i="123"/>
  <c r="AA125" i="123"/>
  <c r="W126" i="124"/>
  <c r="Y126" i="124"/>
  <c r="F126" i="124"/>
  <c r="B126" i="124"/>
  <c r="U126" i="124"/>
  <c r="R126" i="124"/>
  <c r="AA126" i="124"/>
  <c r="C126" i="124"/>
  <c r="U121" i="124"/>
  <c r="A121" i="124"/>
  <c r="Q121" i="124"/>
  <c r="W121" i="124"/>
  <c r="Y121" i="124"/>
  <c r="R121" i="124"/>
  <c r="C121" i="124"/>
  <c r="AA121" i="124"/>
  <c r="B121" i="124"/>
  <c r="F121" i="124"/>
  <c r="U125" i="124"/>
  <c r="A125" i="124"/>
  <c r="Q125" i="124"/>
  <c r="W125" i="124"/>
  <c r="Y125" i="124"/>
  <c r="R125" i="124"/>
  <c r="C125" i="124"/>
  <c r="AA125" i="124"/>
  <c r="B125" i="124"/>
  <c r="F125" i="124"/>
  <c r="W118" i="123"/>
  <c r="Y118" i="123"/>
  <c r="F118" i="123"/>
  <c r="B118" i="123"/>
  <c r="U118" i="123"/>
  <c r="A118" i="123"/>
  <c r="Q118" i="123"/>
  <c r="R118" i="123"/>
  <c r="C118" i="123"/>
  <c r="AA118" i="123"/>
  <c r="W118" i="124"/>
  <c r="Y118" i="124"/>
  <c r="F118" i="124"/>
  <c r="B118" i="124"/>
  <c r="U118" i="124"/>
  <c r="A118" i="124"/>
  <c r="Q118" i="124"/>
  <c r="R118" i="124"/>
  <c r="C118" i="124"/>
  <c r="AA118" i="124"/>
  <c r="U122" i="124"/>
  <c r="A122" i="124"/>
  <c r="Q122" i="124"/>
  <c r="W122" i="124"/>
  <c r="Y122" i="124"/>
  <c r="R122" i="124"/>
  <c r="C122" i="124"/>
  <c r="F122" i="124"/>
  <c r="AA122" i="124"/>
  <c r="B122" i="124"/>
  <c r="W119" i="123"/>
  <c r="Y119" i="123"/>
  <c r="F119" i="123"/>
  <c r="B119" i="123"/>
  <c r="U119" i="123"/>
  <c r="A119" i="123"/>
  <c r="Q119" i="123"/>
  <c r="R119" i="123"/>
  <c r="C119" i="123"/>
  <c r="AA119" i="123"/>
  <c r="W123" i="123"/>
  <c r="Y123" i="123"/>
  <c r="F123" i="123"/>
  <c r="B123" i="123"/>
  <c r="U123" i="123"/>
  <c r="A123" i="123"/>
  <c r="Q123" i="123"/>
  <c r="R123" i="123"/>
  <c r="C123" i="123"/>
  <c r="AA123" i="123"/>
  <c r="AA116" i="123"/>
  <c r="R116" i="123"/>
  <c r="C116" i="123"/>
  <c r="W116" i="123"/>
  <c r="Y116" i="123"/>
  <c r="B116" i="123"/>
  <c r="U116" i="123"/>
  <c r="A116" i="123"/>
  <c r="Q116" i="123"/>
  <c r="F116" i="123"/>
  <c r="C117" i="124"/>
  <c r="W117" i="124"/>
  <c r="Y117" i="124"/>
  <c r="F117" i="124"/>
  <c r="B117" i="124"/>
  <c r="AA117" i="124"/>
  <c r="R117" i="124"/>
  <c r="A117" i="124"/>
  <c r="Q117" i="124"/>
  <c r="U117" i="124"/>
  <c r="U119" i="124"/>
  <c r="A119" i="124"/>
  <c r="Q119" i="124"/>
  <c r="W119" i="124"/>
  <c r="Y119" i="124"/>
  <c r="R119" i="124"/>
  <c r="C119" i="124"/>
  <c r="AA119" i="124"/>
  <c r="B119" i="124"/>
  <c r="F119" i="124"/>
  <c r="U123" i="124"/>
  <c r="A123" i="124"/>
  <c r="Q123" i="124"/>
  <c r="W123" i="124"/>
  <c r="Y123" i="124"/>
  <c r="R123" i="124"/>
  <c r="C123" i="124"/>
  <c r="AA123" i="124"/>
  <c r="B123" i="124"/>
  <c r="F123" i="124"/>
  <c r="C117" i="123"/>
  <c r="W117" i="123"/>
  <c r="Y117" i="123"/>
  <c r="F117" i="123"/>
  <c r="B117" i="123"/>
  <c r="AA117" i="123"/>
  <c r="U117" i="123"/>
  <c r="R117" i="123"/>
  <c r="A117" i="123"/>
  <c r="Q117" i="123"/>
  <c r="W120" i="123"/>
  <c r="Y120" i="123"/>
  <c r="F120" i="123"/>
  <c r="B120" i="123"/>
  <c r="U120" i="123"/>
  <c r="A120" i="123"/>
  <c r="Q120" i="123"/>
  <c r="R120" i="123"/>
  <c r="C120" i="123"/>
  <c r="AA120" i="123"/>
  <c r="W124" i="123"/>
  <c r="Y124" i="123"/>
  <c r="F124" i="123"/>
  <c r="B124" i="123"/>
  <c r="U124" i="123"/>
  <c r="A124" i="123"/>
  <c r="Q124" i="123"/>
  <c r="R124" i="123"/>
  <c r="C124" i="123"/>
  <c r="AA124" i="123"/>
  <c r="AA127" i="123"/>
  <c r="R127" i="123"/>
  <c r="Y127" i="123"/>
  <c r="C127" i="123"/>
  <c r="AB127" i="123"/>
  <c r="F127" i="123"/>
  <c r="W127" i="123"/>
  <c r="B127" i="123"/>
  <c r="U127" i="123"/>
  <c r="AC127" i="123"/>
  <c r="AA127" i="124"/>
  <c r="Y127" i="124"/>
  <c r="C127" i="124"/>
  <c r="W127" i="124"/>
  <c r="F127" i="124"/>
  <c r="U127" i="124"/>
  <c r="AC127" i="124"/>
  <c r="AB127" i="124"/>
  <c r="B127" i="124"/>
  <c r="R127" i="124"/>
  <c r="U120" i="124"/>
  <c r="A120" i="124"/>
  <c r="Q120" i="124"/>
  <c r="W120" i="124"/>
  <c r="Y120" i="124"/>
  <c r="R120" i="124"/>
  <c r="C120" i="124"/>
  <c r="F120" i="124"/>
  <c r="B120" i="124"/>
  <c r="AA120" i="124"/>
  <c r="U124" i="124"/>
  <c r="A124" i="124"/>
  <c r="Q124" i="124"/>
  <c r="W124" i="124"/>
  <c r="Y124" i="124"/>
  <c r="R124" i="124"/>
  <c r="C124" i="124"/>
  <c r="F124" i="124"/>
  <c r="B124" i="124"/>
  <c r="AA124" i="124"/>
  <c r="Q5" i="125"/>
  <c r="Q37" i="123"/>
  <c r="Q19" i="123"/>
  <c r="Q43" i="123"/>
  <c r="H27" i="123"/>
  <c r="E27" i="123"/>
  <c r="H33" i="123"/>
  <c r="E33" i="123"/>
  <c r="Q16" i="123"/>
  <c r="Q22" i="123"/>
  <c r="O22" i="123"/>
  <c r="Q57" i="123"/>
  <c r="H57" i="122"/>
  <c r="E57" i="122"/>
  <c r="Q39" i="122"/>
  <c r="H25" i="122"/>
  <c r="E25" i="122"/>
  <c r="Q63" i="122"/>
  <c r="Q47" i="122"/>
  <c r="Q32" i="122"/>
  <c r="Q14" i="122"/>
  <c r="O14" i="122"/>
  <c r="Q61" i="122"/>
  <c r="Q43" i="122"/>
  <c r="Q29" i="122"/>
  <c r="H21" i="122"/>
  <c r="E21" i="122"/>
  <c r="H67" i="122"/>
  <c r="E67" i="122"/>
  <c r="Q50" i="122"/>
  <c r="O50" i="122"/>
  <c r="Q37" i="122"/>
  <c r="E115" i="124"/>
  <c r="R115" i="124"/>
  <c r="H21" i="123"/>
  <c r="Q18" i="123"/>
  <c r="O18" i="123"/>
  <c r="H19" i="123"/>
  <c r="F9" i="124"/>
  <c r="R9" i="124"/>
  <c r="E9" i="124"/>
  <c r="F11" i="127"/>
  <c r="R13" i="127"/>
  <c r="F8" i="127"/>
  <c r="E9" i="127"/>
  <c r="E11" i="127"/>
  <c r="R12" i="127"/>
  <c r="F9" i="127"/>
  <c r="R9" i="127"/>
  <c r="Q5" i="127"/>
  <c r="F10" i="127"/>
  <c r="R11" i="127"/>
  <c r="Q5" i="124"/>
  <c r="H18" i="123"/>
  <c r="H20" i="123"/>
  <c r="E11" i="125"/>
  <c r="R12" i="125"/>
  <c r="F8" i="125"/>
  <c r="E9" i="125"/>
  <c r="F11" i="125"/>
  <c r="R13" i="125"/>
  <c r="F10" i="125"/>
  <c r="R11" i="125"/>
  <c r="F9" i="125"/>
  <c r="R9" i="125"/>
  <c r="X9" i="125"/>
  <c r="Q20" i="123"/>
  <c r="F11" i="124"/>
  <c r="R13" i="124"/>
  <c r="F8" i="124"/>
  <c r="Q21" i="123"/>
  <c r="E11" i="124"/>
  <c r="R12" i="124"/>
  <c r="F10" i="124"/>
  <c r="R11" i="124"/>
  <c r="Q49" i="123"/>
  <c r="Q46" i="123"/>
  <c r="O46" i="123"/>
  <c r="H49" i="123"/>
  <c r="E49" i="123"/>
  <c r="Q48" i="123"/>
  <c r="H47" i="123"/>
  <c r="E47" i="123"/>
  <c r="H48" i="123"/>
  <c r="E48" i="123"/>
  <c r="Q47" i="123"/>
  <c r="H46" i="123"/>
  <c r="E46" i="123"/>
  <c r="H44" i="123"/>
  <c r="E44" i="123"/>
  <c r="H42" i="123"/>
  <c r="E42" i="123"/>
  <c r="H45" i="123"/>
  <c r="E45" i="123"/>
  <c r="Q45" i="123"/>
  <c r="H52" i="123"/>
  <c r="E52" i="123"/>
  <c r="Q51" i="123"/>
  <c r="H50" i="123"/>
  <c r="E50" i="123"/>
  <c r="H51" i="123"/>
  <c r="E51" i="123"/>
  <c r="H53" i="123"/>
  <c r="E53" i="123"/>
  <c r="Q52" i="123"/>
  <c r="Q50" i="123"/>
  <c r="O50" i="123"/>
  <c r="Q53" i="123"/>
  <c r="Q25" i="123"/>
  <c r="H23" i="123"/>
  <c r="E23" i="123"/>
  <c r="Q41" i="123"/>
  <c r="Q38" i="123"/>
  <c r="O38" i="123"/>
  <c r="H41" i="123"/>
  <c r="E41" i="123"/>
  <c r="Q40" i="123"/>
  <c r="H39" i="123"/>
  <c r="E39" i="123"/>
  <c r="Q39" i="123"/>
  <c r="H40" i="123"/>
  <c r="E40" i="123"/>
  <c r="H38" i="123"/>
  <c r="E38" i="123"/>
  <c r="H28" i="123"/>
  <c r="E28" i="123"/>
  <c r="H29" i="123"/>
  <c r="E29" i="123"/>
  <c r="AB126" i="123"/>
  <c r="AB126" i="124"/>
  <c r="AB126" i="125"/>
  <c r="AC126" i="124"/>
  <c r="AB126" i="122"/>
  <c r="AC126" i="123"/>
  <c r="AC126" i="125"/>
  <c r="AC126" i="122"/>
  <c r="AD22" i="134"/>
  <c r="AD23" i="134"/>
  <c r="AD16" i="128"/>
  <c r="AD16" i="131"/>
  <c r="AD16" i="130"/>
  <c r="AD15" i="129"/>
  <c r="AE120" i="127"/>
  <c r="AE123" i="127"/>
  <c r="AE125" i="127"/>
  <c r="AE124" i="127"/>
  <c r="AE118" i="127"/>
  <c r="AE119" i="127"/>
  <c r="AE11" i="127"/>
  <c r="AE121" i="127"/>
  <c r="AE127" i="127"/>
  <c r="AE11" i="125"/>
  <c r="AE123" i="125"/>
  <c r="AE121" i="125"/>
  <c r="AE119" i="125"/>
  <c r="AE124" i="125"/>
  <c r="AE118" i="125"/>
  <c r="AE120" i="125"/>
  <c r="AE127" i="125"/>
  <c r="AE122" i="125"/>
  <c r="AE125" i="125"/>
  <c r="AE115" i="124"/>
  <c r="AE123" i="124"/>
  <c r="AE119" i="124"/>
  <c r="AE122" i="124"/>
  <c r="AE125" i="124"/>
  <c r="AE121" i="124"/>
  <c r="AE124" i="124"/>
  <c r="AE120" i="124"/>
  <c r="AE127" i="124"/>
  <c r="AE117" i="124"/>
  <c r="AE118" i="124"/>
  <c r="AE11" i="124"/>
  <c r="T53" i="123"/>
  <c r="W53" i="123"/>
  <c r="U53" i="123"/>
  <c r="AC53" i="123"/>
  <c r="Y53" i="123"/>
  <c r="T103" i="124"/>
  <c r="U103" i="124"/>
  <c r="Y103" i="124"/>
  <c r="W103" i="124"/>
  <c r="W102" i="125"/>
  <c r="T102" i="125"/>
  <c r="U102" i="125"/>
  <c r="Y102" i="125"/>
  <c r="U90" i="125"/>
  <c r="Y90" i="125"/>
  <c r="W90" i="125"/>
  <c r="W111" i="123"/>
  <c r="T111" i="123"/>
  <c r="U111" i="123"/>
  <c r="Y111" i="123"/>
  <c r="U38" i="123"/>
  <c r="AC38" i="123"/>
  <c r="T38" i="123"/>
  <c r="V38" i="123"/>
  <c r="Y38" i="123"/>
  <c r="W38" i="123"/>
  <c r="T23" i="123"/>
  <c r="U23" i="123"/>
  <c r="W23" i="123"/>
  <c r="Y23" i="123"/>
  <c r="W42" i="123"/>
  <c r="Y42" i="123"/>
  <c r="U42" i="123"/>
  <c r="AC42" i="123"/>
  <c r="T42" i="123"/>
  <c r="V42" i="123"/>
  <c r="Z48" i="123"/>
  <c r="AA48" i="123"/>
  <c r="V48" i="123"/>
  <c r="T48" i="123"/>
  <c r="U48" i="123"/>
  <c r="W48" i="123"/>
  <c r="Y48" i="123"/>
  <c r="T27" i="123"/>
  <c r="U27" i="123"/>
  <c r="W27" i="123"/>
  <c r="Y27" i="123"/>
  <c r="T104" i="124"/>
  <c r="U104" i="124"/>
  <c r="Y104" i="124"/>
  <c r="W104" i="124"/>
  <c r="Y108" i="124"/>
  <c r="W108" i="124"/>
  <c r="Z108" i="124"/>
  <c r="AA108" i="124"/>
  <c r="U108" i="124"/>
  <c r="Y99" i="124"/>
  <c r="W99" i="124"/>
  <c r="U99" i="124"/>
  <c r="Y101" i="124"/>
  <c r="U101" i="124"/>
  <c r="AC101" i="124"/>
  <c r="W101" i="124"/>
  <c r="U92" i="124"/>
  <c r="Z92" i="124"/>
  <c r="AA92" i="124"/>
  <c r="W92" i="124"/>
  <c r="Y92" i="124"/>
  <c r="W113" i="125"/>
  <c r="U113" i="125"/>
  <c r="AC113" i="125"/>
  <c r="T113" i="125"/>
  <c r="Y113" i="125"/>
  <c r="W103" i="125"/>
  <c r="Y103" i="125"/>
  <c r="T103" i="125"/>
  <c r="U103" i="125"/>
  <c r="Y94" i="125"/>
  <c r="W94" i="125"/>
  <c r="T94" i="125"/>
  <c r="U94" i="125"/>
  <c r="W101" i="125"/>
  <c r="U101" i="125"/>
  <c r="AC101" i="125"/>
  <c r="Y101" i="125"/>
  <c r="W91" i="125"/>
  <c r="U91" i="125"/>
  <c r="Y91" i="125"/>
  <c r="W90" i="123"/>
  <c r="Y90" i="123"/>
  <c r="U90" i="123"/>
  <c r="W110" i="123"/>
  <c r="T110" i="123"/>
  <c r="U110" i="123"/>
  <c r="Y110" i="123"/>
  <c r="U107" i="123"/>
  <c r="Y107" i="123"/>
  <c r="W107" i="123"/>
  <c r="Y104" i="123"/>
  <c r="T104" i="123"/>
  <c r="U104" i="123"/>
  <c r="W104" i="123"/>
  <c r="Y101" i="123"/>
  <c r="U101" i="123"/>
  <c r="AC101" i="123"/>
  <c r="W101" i="123"/>
  <c r="Y41" i="123"/>
  <c r="U41" i="123"/>
  <c r="AC41" i="123"/>
  <c r="W41" i="123"/>
  <c r="V41" i="123"/>
  <c r="T41" i="123"/>
  <c r="W44" i="123"/>
  <c r="Y44" i="123"/>
  <c r="T44" i="123"/>
  <c r="U44" i="123"/>
  <c r="V44" i="123"/>
  <c r="Z44" i="123"/>
  <c r="AA44" i="123"/>
  <c r="Y112" i="124"/>
  <c r="W112" i="124"/>
  <c r="T112" i="124"/>
  <c r="U112" i="124"/>
  <c r="Y90" i="124"/>
  <c r="W90" i="124"/>
  <c r="U90" i="124"/>
  <c r="Y96" i="125"/>
  <c r="W96" i="125"/>
  <c r="T96" i="125"/>
  <c r="U96" i="125"/>
  <c r="Y95" i="125"/>
  <c r="W95" i="125"/>
  <c r="T95" i="125"/>
  <c r="U95" i="125"/>
  <c r="U98" i="123"/>
  <c r="Y98" i="123"/>
  <c r="W98" i="123"/>
  <c r="Y105" i="123"/>
  <c r="U105" i="123"/>
  <c r="AC105" i="123"/>
  <c r="T105" i="123"/>
  <c r="W105" i="123"/>
  <c r="Y51" i="123"/>
  <c r="W51" i="123"/>
  <c r="T51" i="123"/>
  <c r="U51" i="123"/>
  <c r="U106" i="124"/>
  <c r="W106" i="124"/>
  <c r="Y106" i="124"/>
  <c r="T102" i="124"/>
  <c r="U102" i="124"/>
  <c r="Y102" i="124"/>
  <c r="W102" i="124"/>
  <c r="W107" i="124"/>
  <c r="U107" i="124"/>
  <c r="Y107" i="124"/>
  <c r="Y109" i="124"/>
  <c r="W109" i="124"/>
  <c r="U109" i="124"/>
  <c r="AC109" i="124"/>
  <c r="Y91" i="124"/>
  <c r="U91" i="124"/>
  <c r="W91" i="124"/>
  <c r="W108" i="125"/>
  <c r="U108" i="125"/>
  <c r="Z108" i="125"/>
  <c r="AA108" i="125"/>
  <c r="Y108" i="125"/>
  <c r="W104" i="125"/>
  <c r="T104" i="125"/>
  <c r="U104" i="125"/>
  <c r="Y104" i="125"/>
  <c r="W111" i="125"/>
  <c r="T111" i="125"/>
  <c r="U111" i="125"/>
  <c r="Y111" i="125"/>
  <c r="W109" i="125"/>
  <c r="U109" i="125"/>
  <c r="AC109" i="125"/>
  <c r="Y109" i="125"/>
  <c r="W105" i="125"/>
  <c r="U105" i="125"/>
  <c r="AC105" i="125"/>
  <c r="Y105" i="125"/>
  <c r="T105" i="125"/>
  <c r="U99" i="125"/>
  <c r="Y99" i="125"/>
  <c r="W99" i="125"/>
  <c r="Y92" i="125"/>
  <c r="W92" i="125"/>
  <c r="Z92" i="125"/>
  <c r="AA92" i="125"/>
  <c r="U92" i="125"/>
  <c r="Y102" i="123"/>
  <c r="T102" i="123"/>
  <c r="U102" i="123"/>
  <c r="W102" i="123"/>
  <c r="W99" i="123"/>
  <c r="Y99" i="123"/>
  <c r="U99" i="123"/>
  <c r="Z92" i="123"/>
  <c r="AA92" i="123"/>
  <c r="W92" i="123"/>
  <c r="U92" i="123"/>
  <c r="Y92" i="123"/>
  <c r="W112" i="123"/>
  <c r="T112" i="123"/>
  <c r="U112" i="123"/>
  <c r="Y112" i="123"/>
  <c r="W109" i="123"/>
  <c r="Y109" i="123"/>
  <c r="U109" i="123"/>
  <c r="AC109" i="123"/>
  <c r="T40" i="123"/>
  <c r="U40" i="123"/>
  <c r="Z40" i="123"/>
  <c r="AA40" i="123"/>
  <c r="V40" i="123"/>
  <c r="Y40" i="123"/>
  <c r="W40" i="123"/>
  <c r="Y52" i="123"/>
  <c r="W52" i="123"/>
  <c r="Z52" i="123"/>
  <c r="AA52" i="123"/>
  <c r="T52" i="123"/>
  <c r="U52" i="123"/>
  <c r="T47" i="123"/>
  <c r="U47" i="123"/>
  <c r="V47" i="123"/>
  <c r="Y47" i="123"/>
  <c r="W47" i="123"/>
  <c r="W98" i="124"/>
  <c r="U98" i="124"/>
  <c r="Y98" i="124"/>
  <c r="T105" i="124"/>
  <c r="Y105" i="124"/>
  <c r="U105" i="124"/>
  <c r="W105" i="124"/>
  <c r="Y106" i="125"/>
  <c r="W106" i="125"/>
  <c r="U106" i="125"/>
  <c r="Y98" i="125"/>
  <c r="U98" i="125"/>
  <c r="W98" i="125"/>
  <c r="Y91" i="123"/>
  <c r="U91" i="123"/>
  <c r="W91" i="123"/>
  <c r="Y108" i="123"/>
  <c r="W108" i="123"/>
  <c r="Z108" i="123"/>
  <c r="AA108" i="123"/>
  <c r="U108" i="123"/>
  <c r="W29" i="123"/>
  <c r="T29" i="123"/>
  <c r="Y29" i="123"/>
  <c r="U29" i="123"/>
  <c r="AC29" i="123"/>
  <c r="V46" i="123"/>
  <c r="T46" i="123"/>
  <c r="W46" i="123"/>
  <c r="Y46" i="123"/>
  <c r="U46" i="123"/>
  <c r="AC46" i="123"/>
  <c r="Z28" i="123"/>
  <c r="AA28" i="123"/>
  <c r="T28" i="123"/>
  <c r="U28" i="123"/>
  <c r="W28" i="123"/>
  <c r="Y28" i="123"/>
  <c r="V39" i="123"/>
  <c r="T39" i="123"/>
  <c r="U39" i="123"/>
  <c r="W39" i="123"/>
  <c r="Y39" i="123"/>
  <c r="U50" i="123"/>
  <c r="AC50" i="123"/>
  <c r="Y50" i="123"/>
  <c r="W50" i="123"/>
  <c r="T50" i="123"/>
  <c r="T45" i="123"/>
  <c r="V45" i="123"/>
  <c r="Y45" i="123"/>
  <c r="U45" i="123"/>
  <c r="AC45" i="123"/>
  <c r="W45" i="123"/>
  <c r="W49" i="123"/>
  <c r="Y49" i="123"/>
  <c r="U49" i="123"/>
  <c r="AC49" i="123"/>
  <c r="T49" i="123"/>
  <c r="V49" i="123"/>
  <c r="W33" i="123"/>
  <c r="Y33" i="123"/>
  <c r="U33" i="123"/>
  <c r="AC33" i="123"/>
  <c r="T33" i="123"/>
  <c r="V33" i="123"/>
  <c r="Z100" i="124"/>
  <c r="AA100" i="124"/>
  <c r="Y100" i="124"/>
  <c r="U100" i="124"/>
  <c r="W100" i="124"/>
  <c r="Y110" i="124"/>
  <c r="W110" i="124"/>
  <c r="T110" i="124"/>
  <c r="U110" i="124"/>
  <c r="Y111" i="124"/>
  <c r="W111" i="124"/>
  <c r="T111" i="124"/>
  <c r="U111" i="124"/>
  <c r="Y113" i="124"/>
  <c r="W113" i="124"/>
  <c r="T113" i="124"/>
  <c r="U113" i="124"/>
  <c r="U93" i="124"/>
  <c r="AC93" i="124"/>
  <c r="W93" i="124"/>
  <c r="Y93" i="124"/>
  <c r="U107" i="125"/>
  <c r="Y107" i="125"/>
  <c r="W107" i="125"/>
  <c r="Y97" i="125"/>
  <c r="W97" i="125"/>
  <c r="U97" i="125"/>
  <c r="AC97" i="125"/>
  <c r="T97" i="125"/>
  <c r="W112" i="125"/>
  <c r="T112" i="125"/>
  <c r="U112" i="125"/>
  <c r="Y112" i="125"/>
  <c r="W110" i="125"/>
  <c r="T110" i="125"/>
  <c r="U110" i="125"/>
  <c r="Y110" i="125"/>
  <c r="W100" i="125"/>
  <c r="U100" i="125"/>
  <c r="Y100" i="125"/>
  <c r="Z100" i="125"/>
  <c r="AA100" i="125"/>
  <c r="Y93" i="125"/>
  <c r="W93" i="125"/>
  <c r="U93" i="125"/>
  <c r="AC93" i="125"/>
  <c r="W106" i="123"/>
  <c r="U106" i="123"/>
  <c r="Y106" i="123"/>
  <c r="Y103" i="123"/>
  <c r="T103" i="123"/>
  <c r="U103" i="123"/>
  <c r="W103" i="123"/>
  <c r="Y100" i="123"/>
  <c r="U100" i="123"/>
  <c r="Z100" i="123"/>
  <c r="AA100" i="123"/>
  <c r="W100" i="123"/>
  <c r="W93" i="123"/>
  <c r="U93" i="123"/>
  <c r="AC93" i="123"/>
  <c r="Y93" i="123"/>
  <c r="W113" i="123"/>
  <c r="T113" i="123"/>
  <c r="Y113" i="123"/>
  <c r="U113" i="123"/>
  <c r="AC113" i="123"/>
  <c r="Y65" i="127"/>
  <c r="U65" i="127"/>
  <c r="AC65" i="127"/>
  <c r="T65" i="127"/>
  <c r="W65" i="127"/>
  <c r="U73" i="127"/>
  <c r="AC73" i="127"/>
  <c r="Y73" i="127"/>
  <c r="W73" i="127"/>
  <c r="T73" i="127"/>
  <c r="W68" i="127"/>
  <c r="Y68" i="127"/>
  <c r="U68" i="127"/>
  <c r="T68" i="127"/>
  <c r="Z68" i="127"/>
  <c r="V68" i="127"/>
  <c r="W66" i="127"/>
  <c r="Y66" i="127"/>
  <c r="U66" i="127"/>
  <c r="AC66" i="127"/>
  <c r="T66" i="127"/>
  <c r="V66" i="127"/>
  <c r="Z64" i="127"/>
  <c r="AA64" i="127"/>
  <c r="T64" i="127"/>
  <c r="U64" i="127"/>
  <c r="W64" i="127"/>
  <c r="Y64" i="127"/>
  <c r="W85" i="127"/>
  <c r="T85" i="127"/>
  <c r="Y85" i="127"/>
  <c r="U85" i="127"/>
  <c r="AC85" i="127"/>
  <c r="T77" i="127"/>
  <c r="W77" i="127"/>
  <c r="U77" i="127"/>
  <c r="AC77" i="127"/>
  <c r="Y77" i="127"/>
  <c r="Y83" i="127"/>
  <c r="U83" i="127"/>
  <c r="AC83" i="127"/>
  <c r="T83" i="127"/>
  <c r="W83" i="127"/>
  <c r="Y98" i="127"/>
  <c r="U98" i="127"/>
  <c r="W98" i="127"/>
  <c r="W92" i="127"/>
  <c r="Y92" i="127"/>
  <c r="U92" i="127"/>
  <c r="Z92" i="127"/>
  <c r="AA92" i="127"/>
  <c r="Y90" i="127"/>
  <c r="W90" i="127"/>
  <c r="U90" i="127"/>
  <c r="T111" i="127"/>
  <c r="U111" i="127"/>
  <c r="W111" i="127"/>
  <c r="Y111" i="127"/>
  <c r="Y107" i="127"/>
  <c r="U107" i="127"/>
  <c r="W107" i="127"/>
  <c r="U101" i="127"/>
  <c r="AC101" i="127"/>
  <c r="W101" i="127"/>
  <c r="Y101" i="127"/>
  <c r="T79" i="127"/>
  <c r="W79" i="127"/>
  <c r="U79" i="127"/>
  <c r="Y79" i="127"/>
  <c r="U75" i="127"/>
  <c r="Y75" i="127"/>
  <c r="W75" i="127"/>
  <c r="T75" i="127"/>
  <c r="U58" i="127"/>
  <c r="Y58" i="127"/>
  <c r="W58" i="127"/>
  <c r="T58" i="127"/>
  <c r="U76" i="127"/>
  <c r="Y76" i="127"/>
  <c r="W76" i="127"/>
  <c r="T76" i="127"/>
  <c r="Z76" i="127"/>
  <c r="T69" i="127"/>
  <c r="V69" i="127"/>
  <c r="Y69" i="127"/>
  <c r="U69" i="127"/>
  <c r="AC69" i="127"/>
  <c r="W69" i="127"/>
  <c r="T87" i="127"/>
  <c r="W87" i="127"/>
  <c r="U87" i="127"/>
  <c r="AC87" i="127"/>
  <c r="Y87" i="127"/>
  <c r="T78" i="127"/>
  <c r="W78" i="127"/>
  <c r="U78" i="127"/>
  <c r="Y78" i="127"/>
  <c r="Y84" i="127"/>
  <c r="U84" i="127"/>
  <c r="AC84" i="127"/>
  <c r="Z84" i="127"/>
  <c r="T84" i="127"/>
  <c r="W84" i="127"/>
  <c r="Z108" i="127"/>
  <c r="AA108" i="127"/>
  <c r="Y108" i="127"/>
  <c r="W108" i="127"/>
  <c r="U108" i="127"/>
  <c r="Y103" i="127"/>
  <c r="W103" i="127"/>
  <c r="T103" i="127"/>
  <c r="U103" i="127"/>
  <c r="W95" i="127"/>
  <c r="T95" i="127"/>
  <c r="U95" i="127"/>
  <c r="Y95" i="127"/>
  <c r="U91" i="127"/>
  <c r="Y91" i="127"/>
  <c r="W91" i="127"/>
  <c r="T112" i="127"/>
  <c r="U112" i="127"/>
  <c r="Y112" i="127"/>
  <c r="W112" i="127"/>
  <c r="U105" i="127"/>
  <c r="AC105" i="127"/>
  <c r="W105" i="127"/>
  <c r="T105" i="127"/>
  <c r="Y105" i="127"/>
  <c r="Z88" i="127"/>
  <c r="T88" i="127"/>
  <c r="U88" i="127"/>
  <c r="AC88" i="127"/>
  <c r="Y88" i="127"/>
  <c r="W88" i="127"/>
  <c r="T86" i="127"/>
  <c r="Y86" i="127"/>
  <c r="U86" i="127"/>
  <c r="AC86" i="127"/>
  <c r="W86" i="127"/>
  <c r="Y67" i="127"/>
  <c r="U67" i="127"/>
  <c r="W67" i="127"/>
  <c r="V67" i="127"/>
  <c r="T67" i="127"/>
  <c r="T61" i="127"/>
  <c r="W61" i="127"/>
  <c r="U61" i="127"/>
  <c r="AC61" i="127"/>
  <c r="Y61" i="127"/>
  <c r="W71" i="127"/>
  <c r="T71" i="127"/>
  <c r="Y71" i="127"/>
  <c r="U71" i="127"/>
  <c r="AC71" i="127"/>
  <c r="T62" i="127"/>
  <c r="W62" i="127"/>
  <c r="U62" i="127"/>
  <c r="AC62" i="127"/>
  <c r="Y62" i="127"/>
  <c r="Z80" i="127"/>
  <c r="T80" i="127"/>
  <c r="W80" i="127"/>
  <c r="U80" i="127"/>
  <c r="Y80" i="127"/>
  <c r="Y89" i="127"/>
  <c r="U89" i="127"/>
  <c r="AC89" i="127"/>
  <c r="T89" i="127"/>
  <c r="W89" i="127"/>
  <c r="Y99" i="127"/>
  <c r="W99" i="127"/>
  <c r="U99" i="127"/>
  <c r="W94" i="127"/>
  <c r="T94" i="127"/>
  <c r="U94" i="127"/>
  <c r="Y94" i="127"/>
  <c r="U100" i="127"/>
  <c r="Z100" i="127"/>
  <c r="AA100" i="127"/>
  <c r="Y100" i="127"/>
  <c r="W100" i="127"/>
  <c r="W96" i="127"/>
  <c r="Y96" i="127"/>
  <c r="T96" i="127"/>
  <c r="U96" i="127"/>
  <c r="W93" i="127"/>
  <c r="Y93" i="127"/>
  <c r="U93" i="127"/>
  <c r="AC93" i="127"/>
  <c r="Y109" i="127"/>
  <c r="W109" i="127"/>
  <c r="U109" i="127"/>
  <c r="AC109" i="127"/>
  <c r="W60" i="127"/>
  <c r="Y60" i="127"/>
  <c r="Z60" i="127"/>
  <c r="AA60" i="127"/>
  <c r="T60" i="127"/>
  <c r="U60" i="127"/>
  <c r="W59" i="127"/>
  <c r="Y59" i="127"/>
  <c r="T59" i="127"/>
  <c r="U59" i="127"/>
  <c r="U74" i="127"/>
  <c r="Y74" i="127"/>
  <c r="W74" i="127"/>
  <c r="T74" i="127"/>
  <c r="T63" i="127"/>
  <c r="U63" i="127"/>
  <c r="W63" i="127"/>
  <c r="Y63" i="127"/>
  <c r="W72" i="127"/>
  <c r="Z72" i="127"/>
  <c r="T72" i="127"/>
  <c r="Y72" i="127"/>
  <c r="U72" i="127"/>
  <c r="AC72" i="127"/>
  <c r="W70" i="127"/>
  <c r="T70" i="127"/>
  <c r="Y70" i="127"/>
  <c r="U70" i="127"/>
  <c r="AC70" i="127"/>
  <c r="Y81" i="127"/>
  <c r="U81" i="127"/>
  <c r="AC81" i="127"/>
  <c r="T81" i="127"/>
  <c r="W81" i="127"/>
  <c r="Y82" i="127"/>
  <c r="U82" i="127"/>
  <c r="AC82" i="127"/>
  <c r="T82" i="127"/>
  <c r="W82" i="127"/>
  <c r="T110" i="127"/>
  <c r="U110" i="127"/>
  <c r="Y110" i="127"/>
  <c r="W110" i="127"/>
  <c r="T104" i="127"/>
  <c r="U104" i="127"/>
  <c r="Y104" i="127"/>
  <c r="W104" i="127"/>
  <c r="W106" i="127"/>
  <c r="Y106" i="127"/>
  <c r="U106" i="127"/>
  <c r="Y102" i="127"/>
  <c r="W102" i="127"/>
  <c r="T102" i="127"/>
  <c r="U102" i="127"/>
  <c r="W97" i="127"/>
  <c r="Y97" i="127"/>
  <c r="U97" i="127"/>
  <c r="AC97" i="127"/>
  <c r="T97" i="127"/>
  <c r="T113" i="127"/>
  <c r="Y113" i="127"/>
  <c r="W113" i="127"/>
  <c r="U113" i="127"/>
  <c r="AC113" i="127"/>
  <c r="T96" i="122"/>
  <c r="U96" i="122"/>
  <c r="W96" i="122"/>
  <c r="Y96" i="122"/>
  <c r="U93" i="122"/>
  <c r="AC93" i="122"/>
  <c r="W93" i="122"/>
  <c r="Y93" i="122"/>
  <c r="T102" i="122"/>
  <c r="U102" i="122"/>
  <c r="Y102" i="122"/>
  <c r="W102" i="122"/>
  <c r="T95" i="122"/>
  <c r="U95" i="122"/>
  <c r="W95" i="122"/>
  <c r="Y95" i="122"/>
  <c r="Y110" i="122"/>
  <c r="W110" i="122"/>
  <c r="T110" i="122"/>
  <c r="U110" i="122"/>
  <c r="Y113" i="122"/>
  <c r="W113" i="122"/>
  <c r="T113" i="122"/>
  <c r="U113" i="122"/>
  <c r="AC113" i="122"/>
  <c r="Y99" i="122"/>
  <c r="W99" i="122"/>
  <c r="U99" i="122"/>
  <c r="Y90" i="122"/>
  <c r="W90" i="122"/>
  <c r="U90" i="122"/>
  <c r="T67" i="122"/>
  <c r="W67" i="122"/>
  <c r="Y67" i="122"/>
  <c r="U67" i="122"/>
  <c r="V67" i="122"/>
  <c r="T104" i="122"/>
  <c r="U104" i="122"/>
  <c r="Y104" i="122"/>
  <c r="W104" i="122"/>
  <c r="U106" i="122"/>
  <c r="W106" i="122"/>
  <c r="Y106" i="122"/>
  <c r="Y108" i="122"/>
  <c r="W108" i="122"/>
  <c r="Z108" i="122"/>
  <c r="AA108" i="122"/>
  <c r="U108" i="122"/>
  <c r="Y111" i="122"/>
  <c r="W111" i="122"/>
  <c r="T111" i="122"/>
  <c r="U111" i="122"/>
  <c r="Y109" i="122"/>
  <c r="W109" i="122"/>
  <c r="U109" i="122"/>
  <c r="AC109" i="122"/>
  <c r="U97" i="122"/>
  <c r="AC97" i="122"/>
  <c r="T97" i="122"/>
  <c r="W97" i="122"/>
  <c r="Y97" i="122"/>
  <c r="W98" i="122"/>
  <c r="U98" i="122"/>
  <c r="Y98" i="122"/>
  <c r="Y91" i="122"/>
  <c r="U91" i="122"/>
  <c r="W91" i="122"/>
  <c r="T94" i="122"/>
  <c r="U94" i="122"/>
  <c r="W94" i="122"/>
  <c r="Y94" i="122"/>
  <c r="T105" i="122"/>
  <c r="Y105" i="122"/>
  <c r="U105" i="122"/>
  <c r="AC105" i="122"/>
  <c r="W105" i="122"/>
  <c r="Y101" i="122"/>
  <c r="U101" i="122"/>
  <c r="AC101" i="122"/>
  <c r="W101" i="122"/>
  <c r="Y21" i="122"/>
  <c r="U21" i="122"/>
  <c r="AC21" i="122"/>
  <c r="W21" i="122"/>
  <c r="T21" i="122"/>
  <c r="W25" i="122"/>
  <c r="U25" i="122"/>
  <c r="AC25" i="122"/>
  <c r="T25" i="122"/>
  <c r="Y25" i="122"/>
  <c r="V57" i="122"/>
  <c r="Y57" i="122"/>
  <c r="U57" i="122"/>
  <c r="AC57" i="122"/>
  <c r="W57" i="122"/>
  <c r="T57" i="122"/>
  <c r="W107" i="122"/>
  <c r="U107" i="122"/>
  <c r="Y107" i="122"/>
  <c r="Y112" i="122"/>
  <c r="W112" i="122"/>
  <c r="T112" i="122"/>
  <c r="U112" i="122"/>
  <c r="T103" i="122"/>
  <c r="U103" i="122"/>
  <c r="Y103" i="122"/>
  <c r="W103" i="122"/>
  <c r="Z100" i="122"/>
  <c r="AA100" i="122"/>
  <c r="Y100" i="122"/>
  <c r="U100" i="122"/>
  <c r="W100" i="122"/>
  <c r="U92" i="122"/>
  <c r="Z92" i="122"/>
  <c r="AA92" i="122"/>
  <c r="W92" i="122"/>
  <c r="Y92" i="122"/>
  <c r="AB124" i="123"/>
  <c r="AB123" i="122"/>
  <c r="AC123" i="122"/>
  <c r="AB123" i="124"/>
  <c r="AB125" i="123"/>
  <c r="AB124" i="124"/>
  <c r="AB125" i="124"/>
  <c r="AC124" i="123"/>
  <c r="AC125" i="124"/>
  <c r="AC125" i="123"/>
  <c r="AC125" i="125"/>
  <c r="AC124" i="124"/>
  <c r="AC124" i="125"/>
  <c r="AC123" i="124"/>
  <c r="AB123" i="123"/>
  <c r="AB122" i="124"/>
  <c r="AC123" i="123"/>
  <c r="AB122" i="123"/>
  <c r="AC121" i="123"/>
  <c r="AB121" i="123"/>
  <c r="AC121" i="122"/>
  <c r="AB121" i="122"/>
  <c r="AD15" i="136"/>
  <c r="AD16" i="136"/>
  <c r="AB120" i="123"/>
  <c r="AB121" i="124"/>
  <c r="AB120" i="124"/>
  <c r="AB120" i="122"/>
  <c r="AB121" i="125"/>
  <c r="AC121" i="125"/>
  <c r="AC121" i="124"/>
  <c r="AC119" i="122"/>
  <c r="AC120" i="122"/>
  <c r="AB120" i="125"/>
  <c r="AB119" i="123"/>
  <c r="AC120" i="125"/>
  <c r="AC120" i="124"/>
  <c r="AB119" i="122"/>
  <c r="AB119" i="124"/>
  <c r="AB119" i="125"/>
  <c r="AC119" i="125"/>
  <c r="AC119" i="124"/>
  <c r="AB123" i="125"/>
  <c r="AB123" i="127"/>
  <c r="AC123" i="127"/>
  <c r="AC123" i="125"/>
  <c r="AD19" i="147"/>
  <c r="AC118" i="124"/>
  <c r="AB122" i="127"/>
  <c r="AB122" i="125"/>
  <c r="AB118" i="124"/>
  <c r="AD31" i="150"/>
  <c r="AD16" i="135"/>
  <c r="AC122" i="127"/>
  <c r="AC122" i="125"/>
  <c r="AD16" i="137"/>
  <c r="AD16" i="146"/>
  <c r="AD15" i="145"/>
  <c r="AD15" i="144"/>
  <c r="AD16" i="143"/>
  <c r="AD19" i="141"/>
  <c r="AD23" i="140"/>
  <c r="AD16" i="139"/>
  <c r="AD16" i="149"/>
  <c r="AD16" i="138"/>
  <c r="AD19" i="133"/>
  <c r="AD16" i="132"/>
  <c r="X12" i="124"/>
  <c r="X12" i="123"/>
  <c r="AE11" i="123"/>
  <c r="X12" i="125"/>
  <c r="AB122" i="122"/>
  <c r="AC122" i="122"/>
  <c r="AB120" i="127"/>
  <c r="AB118" i="125"/>
  <c r="AC116" i="127"/>
  <c r="AB117" i="125"/>
  <c r="AB121" i="127"/>
  <c r="AB116" i="122"/>
  <c r="AB116" i="125"/>
  <c r="AB126" i="127"/>
  <c r="AB117" i="127"/>
  <c r="AB118" i="127"/>
  <c r="AC117" i="122"/>
  <c r="AB119" i="127"/>
  <c r="AB118" i="122"/>
  <c r="AC118" i="125"/>
  <c r="R104" i="122"/>
  <c r="AA104" i="122"/>
  <c r="AA107" i="122"/>
  <c r="R107" i="122"/>
  <c r="AA111" i="122"/>
  <c r="R111" i="122"/>
  <c r="AA94" i="122"/>
  <c r="R94" i="122"/>
  <c r="AB105" i="122"/>
  <c r="AA105" i="122"/>
  <c r="R105" i="122"/>
  <c r="AA97" i="122"/>
  <c r="AB97" i="122"/>
  <c r="R97" i="122"/>
  <c r="AA106" i="122"/>
  <c r="R106" i="122"/>
  <c r="AA102" i="127"/>
  <c r="R102" i="127"/>
  <c r="R90" i="127"/>
  <c r="AA90" i="127"/>
  <c r="AA107" i="127"/>
  <c r="R107" i="127"/>
  <c r="R96" i="127"/>
  <c r="AA96" i="127"/>
  <c r="AB105" i="127"/>
  <c r="AA105" i="127"/>
  <c r="R105" i="127"/>
  <c r="AA97" i="127"/>
  <c r="R97" i="127"/>
  <c r="AB97" i="127"/>
  <c r="AA106" i="127"/>
  <c r="R106" i="127"/>
  <c r="AC117" i="127"/>
  <c r="AC118" i="127"/>
  <c r="AA115" i="125"/>
  <c r="R115" i="125"/>
  <c r="Y115" i="125"/>
  <c r="W115" i="125"/>
  <c r="U115" i="125"/>
  <c r="AC115" i="125"/>
  <c r="AB115" i="125"/>
  <c r="AA96" i="125"/>
  <c r="R96" i="125"/>
  <c r="AA113" i="125"/>
  <c r="R113" i="125"/>
  <c r="AB113" i="125"/>
  <c r="R111" i="125"/>
  <c r="AA111" i="125"/>
  <c r="AA103" i="125"/>
  <c r="R103" i="125"/>
  <c r="AA112" i="125"/>
  <c r="R112" i="125"/>
  <c r="AA110" i="125"/>
  <c r="R110" i="125"/>
  <c r="E129" i="125"/>
  <c r="AB115" i="122"/>
  <c r="U115" i="122"/>
  <c r="AC115" i="122"/>
  <c r="AA115" i="122"/>
  <c r="R115" i="122"/>
  <c r="W115" i="122"/>
  <c r="Y115" i="122"/>
  <c r="AA93" i="122"/>
  <c r="R93" i="122"/>
  <c r="AB93" i="122"/>
  <c r="AA90" i="122"/>
  <c r="R90" i="122"/>
  <c r="AA95" i="122"/>
  <c r="R95" i="122"/>
  <c r="AA110" i="122"/>
  <c r="R110" i="122"/>
  <c r="AA99" i="122"/>
  <c r="R99" i="122"/>
  <c r="AB113" i="122"/>
  <c r="AA113" i="122"/>
  <c r="R113" i="122"/>
  <c r="AA111" i="127"/>
  <c r="R111" i="127"/>
  <c r="R98" i="127"/>
  <c r="AA98" i="127"/>
  <c r="R108" i="127"/>
  <c r="AB114" i="127"/>
  <c r="R114" i="127"/>
  <c r="AA110" i="127"/>
  <c r="R110" i="127"/>
  <c r="AA99" i="127"/>
  <c r="R99" i="127"/>
  <c r="AB113" i="127"/>
  <c r="AA113" i="127"/>
  <c r="R113" i="127"/>
  <c r="AE127" i="122"/>
  <c r="AC120" i="127"/>
  <c r="AE125" i="122"/>
  <c r="AB117" i="122"/>
  <c r="AC117" i="125"/>
  <c r="AB116" i="127"/>
  <c r="AC126" i="127"/>
  <c r="R92" i="125"/>
  <c r="AA101" i="125"/>
  <c r="R101" i="125"/>
  <c r="AB101" i="125"/>
  <c r="AA90" i="125"/>
  <c r="R90" i="125"/>
  <c r="R97" i="125"/>
  <c r="AA97" i="125"/>
  <c r="AB97" i="125"/>
  <c r="R98" i="125"/>
  <c r="AA98" i="125"/>
  <c r="R94" i="125"/>
  <c r="AA94" i="125"/>
  <c r="AC121" i="127"/>
  <c r="R108" i="122"/>
  <c r="R96" i="122"/>
  <c r="AA96" i="122"/>
  <c r="AA98" i="122"/>
  <c r="R98" i="122"/>
  <c r="AA109" i="122"/>
  <c r="R109" i="122"/>
  <c r="AB109" i="122"/>
  <c r="AA91" i="122"/>
  <c r="R91" i="122"/>
  <c r="R100" i="122"/>
  <c r="R112" i="127"/>
  <c r="AA112" i="127"/>
  <c r="AB101" i="127"/>
  <c r="AA101" i="127"/>
  <c r="R101" i="127"/>
  <c r="AB115" i="127"/>
  <c r="U115" i="127"/>
  <c r="AC115" i="127"/>
  <c r="AA115" i="127"/>
  <c r="R115" i="127"/>
  <c r="W115" i="127"/>
  <c r="Y115" i="127"/>
  <c r="AA94" i="127"/>
  <c r="R94" i="127"/>
  <c r="AA91" i="127"/>
  <c r="R91" i="127"/>
  <c r="R100" i="127"/>
  <c r="AC118" i="122"/>
  <c r="R114" i="125"/>
  <c r="AB114" i="125"/>
  <c r="R104" i="125"/>
  <c r="AA104" i="125"/>
  <c r="AA93" i="125"/>
  <c r="R93" i="125"/>
  <c r="AB93" i="125"/>
  <c r="AA99" i="125"/>
  <c r="R99" i="125"/>
  <c r="AA102" i="125"/>
  <c r="R102" i="125"/>
  <c r="AA95" i="125"/>
  <c r="R95" i="125"/>
  <c r="AC119" i="127"/>
  <c r="E129" i="127"/>
  <c r="E129" i="122"/>
  <c r="AB101" i="122"/>
  <c r="AA101" i="122"/>
  <c r="R101" i="122"/>
  <c r="AA102" i="122"/>
  <c r="R102" i="122"/>
  <c r="R112" i="122"/>
  <c r="AA112" i="122"/>
  <c r="AB114" i="122"/>
  <c r="R114" i="122"/>
  <c r="R92" i="122"/>
  <c r="AA103" i="122"/>
  <c r="R103" i="122"/>
  <c r="AA93" i="127"/>
  <c r="R93" i="127"/>
  <c r="AB93" i="127"/>
  <c r="R104" i="127"/>
  <c r="AA104" i="127"/>
  <c r="AA109" i="127"/>
  <c r="R109" i="127"/>
  <c r="AB109" i="127"/>
  <c r="AA95" i="127"/>
  <c r="R95" i="127"/>
  <c r="R92" i="127"/>
  <c r="AA103" i="127"/>
  <c r="R103" i="127"/>
  <c r="AC116" i="122"/>
  <c r="AC116" i="125"/>
  <c r="AE124" i="122"/>
  <c r="R108" i="125"/>
  <c r="R91" i="125"/>
  <c r="AA91" i="125"/>
  <c r="AA107" i="125"/>
  <c r="R107" i="125"/>
  <c r="AA106" i="125"/>
  <c r="R106" i="125"/>
  <c r="R100" i="125"/>
  <c r="AB109" i="125"/>
  <c r="AA109" i="125"/>
  <c r="R109" i="125"/>
  <c r="AB105" i="125"/>
  <c r="AA105" i="125"/>
  <c r="R105" i="125"/>
  <c r="AA76" i="127"/>
  <c r="AA80" i="127"/>
  <c r="AA68" i="127"/>
  <c r="AA39" i="123"/>
  <c r="AB45" i="123"/>
  <c r="AA45" i="123"/>
  <c r="AB41" i="123"/>
  <c r="AA41" i="123"/>
  <c r="AA53" i="123"/>
  <c r="AB53" i="123"/>
  <c r="AA47" i="123"/>
  <c r="AB21" i="122"/>
  <c r="AA21" i="122"/>
  <c r="AA25" i="122"/>
  <c r="AB25" i="122"/>
  <c r="AA104" i="123"/>
  <c r="AA103" i="123"/>
  <c r="AB101" i="123"/>
  <c r="AA101" i="123"/>
  <c r="AA104" i="124"/>
  <c r="R108" i="124"/>
  <c r="AA99" i="124"/>
  <c r="AB101" i="124"/>
  <c r="AA101" i="124"/>
  <c r="AA90" i="123"/>
  <c r="AA91" i="124"/>
  <c r="AB29" i="123"/>
  <c r="AA29" i="123"/>
  <c r="AA51" i="123"/>
  <c r="AA46" i="123"/>
  <c r="AB46" i="123"/>
  <c r="AA98" i="123"/>
  <c r="AA102" i="123"/>
  <c r="AA107" i="123"/>
  <c r="AB105" i="123"/>
  <c r="AA105" i="123"/>
  <c r="AA98" i="124"/>
  <c r="AA112" i="124"/>
  <c r="AA103" i="124"/>
  <c r="AA105" i="124"/>
  <c r="AA106" i="123"/>
  <c r="AA110" i="123"/>
  <c r="AA111" i="123"/>
  <c r="R109" i="123"/>
  <c r="AB109" i="123"/>
  <c r="AA109" i="123"/>
  <c r="AA106" i="124"/>
  <c r="AA102" i="124"/>
  <c r="AA107" i="124"/>
  <c r="AB109" i="124"/>
  <c r="AA109" i="124"/>
  <c r="AA91" i="123"/>
  <c r="AB93" i="123"/>
  <c r="AA93" i="123"/>
  <c r="AA90" i="124"/>
  <c r="AB93" i="124"/>
  <c r="AA93" i="124"/>
  <c r="AB50" i="123"/>
  <c r="AA50" i="123"/>
  <c r="AB49" i="123"/>
  <c r="AA49" i="123"/>
  <c r="AA57" i="122"/>
  <c r="AB57" i="122"/>
  <c r="AA33" i="123"/>
  <c r="AB33" i="123"/>
  <c r="AB38" i="123"/>
  <c r="AA38" i="123"/>
  <c r="AA23" i="123"/>
  <c r="AB42" i="123"/>
  <c r="AA42" i="123"/>
  <c r="AA67" i="122"/>
  <c r="AA27" i="123"/>
  <c r="R99" i="123"/>
  <c r="AA99" i="123"/>
  <c r="AA112" i="123"/>
  <c r="AB113" i="123"/>
  <c r="AA113" i="123"/>
  <c r="R110" i="124"/>
  <c r="AA110" i="124"/>
  <c r="AA111" i="124"/>
  <c r="AA113" i="124"/>
  <c r="V9" i="124"/>
  <c r="E129" i="124"/>
  <c r="V9" i="123"/>
  <c r="E129" i="123"/>
  <c r="R8" i="122"/>
  <c r="AE11" i="122"/>
  <c r="X12" i="122"/>
  <c r="X9" i="122"/>
  <c r="AB65" i="127"/>
  <c r="R65" i="127"/>
  <c r="AA65" i="127"/>
  <c r="AB73" i="127"/>
  <c r="R73" i="127"/>
  <c r="AA73" i="127"/>
  <c r="R58" i="127"/>
  <c r="AA58" i="127"/>
  <c r="R76" i="127"/>
  <c r="R64" i="127"/>
  <c r="AB85" i="127"/>
  <c r="R85" i="127"/>
  <c r="AA85" i="127"/>
  <c r="AB70" i="127"/>
  <c r="R70" i="127"/>
  <c r="AA70" i="127"/>
  <c r="R89" i="127"/>
  <c r="AA89" i="127"/>
  <c r="AB89" i="127"/>
  <c r="R60" i="127"/>
  <c r="R66" i="127"/>
  <c r="AB66" i="127"/>
  <c r="AA66" i="127"/>
  <c r="AB72" i="127"/>
  <c r="AA72" i="127"/>
  <c r="R72" i="127"/>
  <c r="R80" i="127"/>
  <c r="AB84" i="127"/>
  <c r="AA84" i="127"/>
  <c r="R84" i="127"/>
  <c r="R79" i="127"/>
  <c r="AA79" i="127"/>
  <c r="R75" i="127"/>
  <c r="AA75" i="127"/>
  <c r="R59" i="127"/>
  <c r="AA59" i="127"/>
  <c r="R67" i="127"/>
  <c r="AA67" i="127"/>
  <c r="AB69" i="127"/>
  <c r="R69" i="127"/>
  <c r="AA69" i="127"/>
  <c r="AB87" i="127"/>
  <c r="R87" i="127"/>
  <c r="AA87" i="127"/>
  <c r="AB77" i="127"/>
  <c r="R77" i="127"/>
  <c r="AA77" i="127"/>
  <c r="AA81" i="127"/>
  <c r="R81" i="127"/>
  <c r="AB81" i="127"/>
  <c r="AB82" i="127"/>
  <c r="R82" i="127"/>
  <c r="AA82" i="127"/>
  <c r="R63" i="127"/>
  <c r="AA63" i="127"/>
  <c r="AB62" i="127"/>
  <c r="R62" i="127"/>
  <c r="AA62" i="127"/>
  <c r="AB88" i="127"/>
  <c r="AA88" i="127"/>
  <c r="R88" i="127"/>
  <c r="AB86" i="127"/>
  <c r="R86" i="127"/>
  <c r="AA86" i="127"/>
  <c r="R68" i="127"/>
  <c r="R74" i="127"/>
  <c r="AA74" i="127"/>
  <c r="AB61" i="127"/>
  <c r="R61" i="127"/>
  <c r="AA61" i="127"/>
  <c r="AB71" i="127"/>
  <c r="R71" i="127"/>
  <c r="AA71" i="127"/>
  <c r="AA78" i="127"/>
  <c r="R78" i="127"/>
  <c r="AB83" i="127"/>
  <c r="R83" i="127"/>
  <c r="AA83" i="127"/>
  <c r="R8" i="127"/>
  <c r="V9" i="127"/>
  <c r="X12" i="127"/>
  <c r="X9" i="127"/>
  <c r="R98" i="123"/>
  <c r="R8" i="123"/>
  <c r="H33" i="122"/>
  <c r="E33" i="122"/>
  <c r="AC120" i="123"/>
  <c r="AC119" i="123"/>
  <c r="AB118" i="123"/>
  <c r="AC118" i="123"/>
  <c r="AB115" i="123"/>
  <c r="R114" i="123"/>
  <c r="R112" i="123"/>
  <c r="R108" i="123"/>
  <c r="R113" i="123"/>
  <c r="R100" i="123"/>
  <c r="R101" i="123"/>
  <c r="R105" i="123"/>
  <c r="R107" i="123"/>
  <c r="W115" i="123"/>
  <c r="AA115" i="123"/>
  <c r="U115" i="123"/>
  <c r="AC115" i="123"/>
  <c r="Y115" i="123"/>
  <c r="R104" i="123"/>
  <c r="R103" i="123"/>
  <c r="R106" i="123"/>
  <c r="V9" i="122"/>
  <c r="R110" i="123"/>
  <c r="R111" i="123"/>
  <c r="AB117" i="123"/>
  <c r="AC116" i="123"/>
  <c r="R102" i="123"/>
  <c r="AC117" i="123"/>
  <c r="AB116" i="124"/>
  <c r="AE127" i="123"/>
  <c r="AC117" i="124"/>
  <c r="AB117" i="124"/>
  <c r="AC122" i="124"/>
  <c r="AC116" i="124"/>
  <c r="AC122" i="123"/>
  <c r="AB116" i="123"/>
  <c r="H64" i="122"/>
  <c r="E64" i="122"/>
  <c r="H40" i="122"/>
  <c r="E40" i="122"/>
  <c r="Q34" i="122"/>
  <c r="O34" i="122"/>
  <c r="H27" i="122"/>
  <c r="E27" i="122"/>
  <c r="H38" i="122"/>
  <c r="E38" i="122"/>
  <c r="H37" i="122"/>
  <c r="E37" i="122"/>
  <c r="Q26" i="122"/>
  <c r="O26" i="122"/>
  <c r="H30" i="122"/>
  <c r="E30" i="122"/>
  <c r="V9" i="125"/>
  <c r="R8" i="125"/>
  <c r="H61" i="122"/>
  <c r="E61" i="122"/>
  <c r="H59" i="122"/>
  <c r="E59" i="122"/>
  <c r="Q40" i="122"/>
  <c r="H35" i="122"/>
  <c r="E35" i="122"/>
  <c r="H28" i="122"/>
  <c r="E28" i="122"/>
  <c r="H31" i="122"/>
  <c r="E31" i="122"/>
  <c r="Q64" i="122"/>
  <c r="H39" i="122"/>
  <c r="E39" i="122"/>
  <c r="Q35" i="122"/>
  <c r="Q28" i="122"/>
  <c r="Q33" i="122"/>
  <c r="E20" i="123"/>
  <c r="E18" i="123"/>
  <c r="E19" i="123"/>
  <c r="E21" i="123"/>
  <c r="Q60" i="122"/>
  <c r="H65" i="122"/>
  <c r="E65" i="122"/>
  <c r="Q41" i="122"/>
  <c r="Q38" i="122"/>
  <c r="O38" i="122"/>
  <c r="H41" i="122"/>
  <c r="E41" i="122"/>
  <c r="Q36" i="122"/>
  <c r="H34" i="122"/>
  <c r="E34" i="122"/>
  <c r="H36" i="122"/>
  <c r="E36" i="122"/>
  <c r="H26" i="122"/>
  <c r="E26" i="122"/>
  <c r="H29" i="122"/>
  <c r="E29" i="122"/>
  <c r="Q27" i="122"/>
  <c r="Q31" i="122"/>
  <c r="Q30" i="122"/>
  <c r="O30" i="122"/>
  <c r="H32" i="122"/>
  <c r="E32" i="122"/>
  <c r="Q14" i="123"/>
  <c r="O14" i="123"/>
  <c r="Q42" i="123"/>
  <c r="O42" i="123"/>
  <c r="Q44" i="123"/>
  <c r="H43" i="123"/>
  <c r="Q34" i="123"/>
  <c r="O34" i="123"/>
  <c r="H48" i="122"/>
  <c r="E48" i="122"/>
  <c r="Q25" i="122"/>
  <c r="H19" i="122"/>
  <c r="E19" i="122"/>
  <c r="R114" i="124"/>
  <c r="R99" i="124"/>
  <c r="R102" i="124"/>
  <c r="R100" i="124"/>
  <c r="R103" i="124"/>
  <c r="R104" i="124"/>
  <c r="R105" i="124"/>
  <c r="R98" i="124"/>
  <c r="R101" i="124"/>
  <c r="H32" i="123"/>
  <c r="Q30" i="123"/>
  <c r="O30" i="123"/>
  <c r="H31" i="123"/>
  <c r="Q33" i="123"/>
  <c r="H30" i="123"/>
  <c r="Q32" i="123"/>
  <c r="Q31" i="123"/>
  <c r="Q59" i="122"/>
  <c r="Q62" i="122"/>
  <c r="O62" i="122"/>
  <c r="H50" i="122"/>
  <c r="E50" i="122"/>
  <c r="Q15" i="122"/>
  <c r="H60" i="122"/>
  <c r="E60" i="122"/>
  <c r="Q58" i="122"/>
  <c r="O58" i="122"/>
  <c r="H63" i="122"/>
  <c r="E63" i="122"/>
  <c r="H62" i="122"/>
  <c r="E62" i="122"/>
  <c r="Q48" i="122"/>
  <c r="H51" i="122"/>
  <c r="E51" i="122"/>
  <c r="H58" i="122"/>
  <c r="E58" i="122"/>
  <c r="Q53" i="122"/>
  <c r="Q65" i="122"/>
  <c r="Q46" i="122"/>
  <c r="O46" i="122"/>
  <c r="Q24" i="122"/>
  <c r="Q20" i="122"/>
  <c r="Q22" i="122"/>
  <c r="O22" i="122"/>
  <c r="H18" i="122"/>
  <c r="E18" i="122"/>
  <c r="H53" i="122"/>
  <c r="E53" i="122"/>
  <c r="H46" i="122"/>
  <c r="E46" i="122"/>
  <c r="H24" i="122"/>
  <c r="E24" i="122"/>
  <c r="H20" i="122"/>
  <c r="E20" i="122"/>
  <c r="Q52" i="122"/>
  <c r="Q51" i="122"/>
  <c r="H52" i="122"/>
  <c r="E52" i="122"/>
  <c r="H43" i="122"/>
  <c r="E43" i="122"/>
  <c r="H47" i="122"/>
  <c r="Q49" i="122"/>
  <c r="H49" i="122"/>
  <c r="E49" i="122"/>
  <c r="H54" i="122"/>
  <c r="E54" i="122"/>
  <c r="H23" i="122"/>
  <c r="E23" i="122"/>
  <c r="H22" i="122"/>
  <c r="E22" i="122"/>
  <c r="Q23" i="122"/>
  <c r="Q21" i="122"/>
  <c r="Q18" i="122"/>
  <c r="O18" i="122"/>
  <c r="Q19" i="122"/>
  <c r="H34" i="123"/>
  <c r="H55" i="123"/>
  <c r="Q29" i="123"/>
  <c r="H25" i="123"/>
  <c r="H57" i="123"/>
  <c r="H26" i="123"/>
  <c r="H24" i="123"/>
  <c r="Q17" i="123"/>
  <c r="Q28" i="123"/>
  <c r="Q27" i="123"/>
  <c r="H22" i="123"/>
  <c r="Q24" i="123"/>
  <c r="H14" i="123"/>
  <c r="Q15" i="123"/>
  <c r="H56" i="123"/>
  <c r="Q54" i="123"/>
  <c r="O54" i="123"/>
  <c r="Q26" i="123"/>
  <c r="O26" i="123"/>
  <c r="Q23" i="123"/>
  <c r="H17" i="123"/>
  <c r="H54" i="123"/>
  <c r="H15" i="123"/>
  <c r="Q56" i="123"/>
  <c r="H35" i="123"/>
  <c r="E35" i="123"/>
  <c r="H37" i="123"/>
  <c r="H36" i="123"/>
  <c r="E36" i="123"/>
  <c r="Q68" i="122"/>
  <c r="H69" i="122"/>
  <c r="E69" i="122"/>
  <c r="H44" i="122"/>
  <c r="E44" i="122"/>
  <c r="Q16" i="122"/>
  <c r="Q54" i="122"/>
  <c r="O54" i="122"/>
  <c r="H16" i="123"/>
  <c r="Q55" i="123"/>
  <c r="Q35" i="123"/>
  <c r="Q36" i="123"/>
  <c r="H66" i="122"/>
  <c r="E66" i="122"/>
  <c r="Q66" i="122"/>
  <c r="O66" i="122"/>
  <c r="Q44" i="122"/>
  <c r="Q42" i="122"/>
  <c r="O42" i="122"/>
  <c r="H14" i="122"/>
  <c r="E14" i="122"/>
  <c r="H17" i="122"/>
  <c r="E17" i="122"/>
  <c r="Q57" i="122"/>
  <c r="Q55" i="122"/>
  <c r="H37" i="127"/>
  <c r="E37" i="127"/>
  <c r="H46" i="127"/>
  <c r="E46" i="127"/>
  <c r="H41" i="127"/>
  <c r="E41" i="127"/>
  <c r="H25" i="127"/>
  <c r="E25" i="127"/>
  <c r="H68" i="122"/>
  <c r="E68" i="122"/>
  <c r="Q69" i="122"/>
  <c r="H42" i="122"/>
  <c r="E42" i="122"/>
  <c r="Q45" i="122"/>
  <c r="H16" i="122"/>
  <c r="E16" i="122"/>
  <c r="Q17" i="122"/>
  <c r="Q56" i="122"/>
  <c r="H56" i="122"/>
  <c r="E56" i="122"/>
  <c r="H75" i="124"/>
  <c r="E75" i="124"/>
  <c r="H61" i="124"/>
  <c r="E61" i="124"/>
  <c r="Q44" i="124"/>
  <c r="Q26" i="124"/>
  <c r="O26" i="124"/>
  <c r="Q85" i="124"/>
  <c r="H68" i="124"/>
  <c r="E68" i="124"/>
  <c r="H51" i="124"/>
  <c r="E51" i="124"/>
  <c r="Q34" i="124"/>
  <c r="O34" i="124"/>
  <c r="Q20" i="124"/>
  <c r="H89" i="124"/>
  <c r="E89" i="124"/>
  <c r="H24" i="124"/>
  <c r="E24" i="124"/>
  <c r="Q71" i="124"/>
  <c r="H39" i="124"/>
  <c r="E39" i="124"/>
  <c r="Q97" i="124"/>
  <c r="Q33" i="124"/>
  <c r="Q79" i="124"/>
  <c r="Q17" i="124"/>
  <c r="H63" i="124"/>
  <c r="E63" i="124"/>
  <c r="Q67" i="122"/>
  <c r="H45" i="122"/>
  <c r="E45" i="122"/>
  <c r="H15" i="122"/>
  <c r="E15" i="122"/>
  <c r="H55" i="122"/>
  <c r="E55" i="122"/>
  <c r="W115" i="124"/>
  <c r="AB115" i="124"/>
  <c r="AA115" i="124"/>
  <c r="Y115" i="124"/>
  <c r="U115" i="124"/>
  <c r="AC115" i="124"/>
  <c r="R57" i="122"/>
  <c r="X57" i="122"/>
  <c r="R67" i="122"/>
  <c r="X67" i="122"/>
  <c r="R25" i="122"/>
  <c r="R21" i="122"/>
  <c r="H82" i="124"/>
  <c r="E82" i="124"/>
  <c r="R106" i="124"/>
  <c r="Q82" i="124"/>
  <c r="O82" i="124"/>
  <c r="H84" i="124"/>
  <c r="E84" i="124"/>
  <c r="R111" i="124"/>
  <c r="R113" i="124"/>
  <c r="H73" i="124"/>
  <c r="E73" i="124"/>
  <c r="H83" i="124"/>
  <c r="E83" i="124"/>
  <c r="Q70" i="124"/>
  <c r="O70" i="124"/>
  <c r="Q73" i="124"/>
  <c r="H72" i="124"/>
  <c r="E72" i="124"/>
  <c r="R109" i="124"/>
  <c r="Q72" i="124"/>
  <c r="X9" i="124"/>
  <c r="Q23" i="124"/>
  <c r="R107" i="124"/>
  <c r="H14" i="127"/>
  <c r="E14" i="127"/>
  <c r="R8" i="124"/>
  <c r="H24" i="127"/>
  <c r="E24" i="127"/>
  <c r="H19" i="127"/>
  <c r="E19" i="127"/>
  <c r="R112" i="124"/>
  <c r="H37" i="124"/>
  <c r="E37" i="124"/>
  <c r="Q21" i="124"/>
  <c r="Q19" i="124"/>
  <c r="H18" i="124"/>
  <c r="E18" i="124"/>
  <c r="Q18" i="124"/>
  <c r="O18" i="124"/>
  <c r="R48" i="123"/>
  <c r="X48" i="123"/>
  <c r="R38" i="123"/>
  <c r="X38" i="123"/>
  <c r="R53" i="123"/>
  <c r="R52" i="123"/>
  <c r="R28" i="123"/>
  <c r="R40" i="123"/>
  <c r="X40" i="123"/>
  <c r="R33" i="123"/>
  <c r="X33" i="123"/>
  <c r="R51" i="123"/>
  <c r="R47" i="123"/>
  <c r="X47" i="123"/>
  <c r="AE115" i="123"/>
  <c r="R27" i="123"/>
  <c r="R50" i="123"/>
  <c r="R46" i="123"/>
  <c r="X46" i="123"/>
  <c r="R29" i="123"/>
  <c r="R41" i="123"/>
  <c r="X41" i="123"/>
  <c r="R42" i="123"/>
  <c r="X42" i="123"/>
  <c r="R39" i="123"/>
  <c r="X39" i="123"/>
  <c r="R23" i="123"/>
  <c r="R45" i="123"/>
  <c r="X45" i="123"/>
  <c r="R44" i="123"/>
  <c r="X44" i="123"/>
  <c r="R49" i="123"/>
  <c r="X49" i="123"/>
  <c r="AD19" i="128"/>
  <c r="AD20" i="128"/>
  <c r="AD24" i="134"/>
  <c r="AD27" i="134"/>
  <c r="AD28" i="134"/>
  <c r="AD19" i="131"/>
  <c r="AD106" i="126"/>
  <c r="AD19" i="130"/>
  <c r="AD16" i="129"/>
  <c r="AE78" i="127"/>
  <c r="AE88" i="127"/>
  <c r="AE62" i="127"/>
  <c r="AE81" i="127"/>
  <c r="X67" i="127"/>
  <c r="AE67" i="127"/>
  <c r="AE89" i="127"/>
  <c r="AE58" i="127"/>
  <c r="AE109" i="127"/>
  <c r="AE74" i="127"/>
  <c r="AE86" i="127"/>
  <c r="AE82" i="127"/>
  <c r="X69" i="127"/>
  <c r="AE69" i="127"/>
  <c r="AE85" i="127"/>
  <c r="AE65" i="127"/>
  <c r="AE115" i="127"/>
  <c r="AE101" i="127"/>
  <c r="AE97" i="127"/>
  <c r="AE61" i="127"/>
  <c r="X68" i="127"/>
  <c r="AE87" i="127"/>
  <c r="AE70" i="127"/>
  <c r="AE73" i="127"/>
  <c r="AE93" i="127"/>
  <c r="AE114" i="127"/>
  <c r="AE71" i="127"/>
  <c r="AE77" i="127"/>
  <c r="X66" i="127"/>
  <c r="AE66" i="127"/>
  <c r="AE113" i="127"/>
  <c r="AE105" i="127"/>
  <c r="AE113" i="125"/>
  <c r="AE114" i="125"/>
  <c r="AE115" i="125"/>
  <c r="AE105" i="125"/>
  <c r="AE93" i="125"/>
  <c r="AE109" i="125"/>
  <c r="AE97" i="125"/>
  <c r="AE101" i="125"/>
  <c r="AE101" i="124"/>
  <c r="AE109" i="124"/>
  <c r="AE105" i="124"/>
  <c r="AE114" i="124"/>
  <c r="AE113" i="124"/>
  <c r="AB92" i="125"/>
  <c r="AB90" i="125"/>
  <c r="AB91" i="125"/>
  <c r="T21" i="123"/>
  <c r="W21" i="123"/>
  <c r="U21" i="123"/>
  <c r="AC21" i="123"/>
  <c r="Y21" i="123"/>
  <c r="W39" i="124"/>
  <c r="V39" i="124"/>
  <c r="T39" i="124"/>
  <c r="U39" i="124"/>
  <c r="Y39" i="124"/>
  <c r="Y35" i="123"/>
  <c r="W35" i="123"/>
  <c r="T35" i="123"/>
  <c r="U35" i="123"/>
  <c r="U18" i="123"/>
  <c r="AC18" i="123"/>
  <c r="Y18" i="123"/>
  <c r="W18" i="123"/>
  <c r="T18" i="123"/>
  <c r="T37" i="124"/>
  <c r="Y37" i="124"/>
  <c r="W37" i="124"/>
  <c r="U37" i="124"/>
  <c r="AC37" i="124"/>
  <c r="T83" i="124"/>
  <c r="U83" i="124"/>
  <c r="Y83" i="124"/>
  <c r="W83" i="124"/>
  <c r="Z84" i="124"/>
  <c r="AA84" i="124"/>
  <c r="T84" i="124"/>
  <c r="U84" i="124"/>
  <c r="Y84" i="124"/>
  <c r="W84" i="124"/>
  <c r="Z24" i="124"/>
  <c r="AA24" i="124"/>
  <c r="T24" i="124"/>
  <c r="U24" i="124"/>
  <c r="W24" i="124"/>
  <c r="Y24" i="124"/>
  <c r="W51" i="124"/>
  <c r="Y51" i="124"/>
  <c r="T51" i="124"/>
  <c r="U51" i="124"/>
  <c r="Y36" i="123"/>
  <c r="W36" i="123"/>
  <c r="Z36" i="123"/>
  <c r="AA36" i="123"/>
  <c r="T36" i="123"/>
  <c r="U36" i="123"/>
  <c r="T73" i="124"/>
  <c r="Y73" i="124"/>
  <c r="U73" i="124"/>
  <c r="AC73" i="124"/>
  <c r="W73" i="124"/>
  <c r="W63" i="124"/>
  <c r="Y63" i="124"/>
  <c r="T63" i="124"/>
  <c r="U63" i="124"/>
  <c r="Z68" i="124"/>
  <c r="AA68" i="124"/>
  <c r="V68" i="124"/>
  <c r="Y68" i="124"/>
  <c r="W68" i="124"/>
  <c r="T68" i="124"/>
  <c r="U68" i="124"/>
  <c r="Y61" i="124"/>
  <c r="W61" i="124"/>
  <c r="T61" i="124"/>
  <c r="U61" i="124"/>
  <c r="AC61" i="124"/>
  <c r="T75" i="124"/>
  <c r="U75" i="124"/>
  <c r="W75" i="124"/>
  <c r="Y75" i="124"/>
  <c r="T82" i="124"/>
  <c r="Y82" i="124"/>
  <c r="U82" i="124"/>
  <c r="AC82" i="124"/>
  <c r="W82" i="124"/>
  <c r="W20" i="123"/>
  <c r="Y20" i="123"/>
  <c r="T20" i="123"/>
  <c r="U20" i="123"/>
  <c r="Z20" i="123"/>
  <c r="AA20" i="123"/>
  <c r="U18" i="124"/>
  <c r="AC18" i="124"/>
  <c r="T18" i="124"/>
  <c r="Y18" i="124"/>
  <c r="W18" i="124"/>
  <c r="Z72" i="124"/>
  <c r="AA72" i="124"/>
  <c r="T72" i="124"/>
  <c r="U72" i="124"/>
  <c r="W72" i="124"/>
  <c r="Y72" i="124"/>
  <c r="W89" i="124"/>
  <c r="U89" i="124"/>
  <c r="AC89" i="124"/>
  <c r="Y89" i="124"/>
  <c r="T89" i="124"/>
  <c r="W19" i="123"/>
  <c r="Y19" i="123"/>
  <c r="T19" i="123"/>
  <c r="U19" i="123"/>
  <c r="W24" i="127"/>
  <c r="Y24" i="127"/>
  <c r="Z24" i="127"/>
  <c r="AA24" i="127"/>
  <c r="T24" i="127"/>
  <c r="U24" i="127"/>
  <c r="T46" i="127"/>
  <c r="V46" i="127"/>
  <c r="U46" i="127"/>
  <c r="Y46" i="127"/>
  <c r="W46" i="127"/>
  <c r="W37" i="127"/>
  <c r="T37" i="127"/>
  <c r="Y37" i="127"/>
  <c r="U37" i="127"/>
  <c r="AC37" i="127"/>
  <c r="T14" i="127"/>
  <c r="W14" i="127"/>
  <c r="U14" i="127"/>
  <c r="AC14" i="127"/>
  <c r="Y14" i="127"/>
  <c r="U25" i="127"/>
  <c r="AC25" i="127"/>
  <c r="Y25" i="127"/>
  <c r="W25" i="127"/>
  <c r="T25" i="127"/>
  <c r="Y19" i="127"/>
  <c r="T19" i="127"/>
  <c r="U19" i="127"/>
  <c r="W19" i="127"/>
  <c r="W41" i="127"/>
  <c r="Y41" i="127"/>
  <c r="U41" i="127"/>
  <c r="AC41" i="127"/>
  <c r="T41" i="127"/>
  <c r="V41" i="127"/>
  <c r="T17" i="122"/>
  <c r="Y17" i="122"/>
  <c r="U17" i="122"/>
  <c r="AC17" i="122"/>
  <c r="W17" i="122"/>
  <c r="T44" i="122"/>
  <c r="U44" i="122"/>
  <c r="W44" i="122"/>
  <c r="V44" i="122"/>
  <c r="Z44" i="122"/>
  <c r="AA44" i="122"/>
  <c r="Y44" i="122"/>
  <c r="Y22" i="122"/>
  <c r="W22" i="122"/>
  <c r="U22" i="122"/>
  <c r="AC22" i="122"/>
  <c r="T22" i="122"/>
  <c r="U53" i="122"/>
  <c r="AC53" i="122"/>
  <c r="T53" i="122"/>
  <c r="W53" i="122"/>
  <c r="Y53" i="122"/>
  <c r="T58" i="122"/>
  <c r="Y58" i="122"/>
  <c r="U58" i="122"/>
  <c r="AC58" i="122"/>
  <c r="W58" i="122"/>
  <c r="Y63" i="122"/>
  <c r="W63" i="122"/>
  <c r="T63" i="122"/>
  <c r="U63" i="122"/>
  <c r="W50" i="122"/>
  <c r="U50" i="122"/>
  <c r="AC50" i="122"/>
  <c r="Y50" i="122"/>
  <c r="T50" i="122"/>
  <c r="T34" i="122"/>
  <c r="Y34" i="122"/>
  <c r="W34" i="122"/>
  <c r="U34" i="122"/>
  <c r="AC34" i="122"/>
  <c r="W38" i="122"/>
  <c r="U38" i="122"/>
  <c r="AC38" i="122"/>
  <c r="V38" i="122"/>
  <c r="T38" i="122"/>
  <c r="Y38" i="122"/>
  <c r="Y64" i="122"/>
  <c r="W64" i="122"/>
  <c r="Z64" i="122"/>
  <c r="AA64" i="122"/>
  <c r="T64" i="122"/>
  <c r="U64" i="122"/>
  <c r="T15" i="122"/>
  <c r="U15" i="122"/>
  <c r="Y15" i="122"/>
  <c r="W15" i="122"/>
  <c r="Z20" i="122"/>
  <c r="AA20" i="122"/>
  <c r="T20" i="122"/>
  <c r="U20" i="122"/>
  <c r="W20" i="122"/>
  <c r="Y20" i="122"/>
  <c r="T18" i="122"/>
  <c r="W18" i="122"/>
  <c r="Y18" i="122"/>
  <c r="U18" i="122"/>
  <c r="AC18" i="122"/>
  <c r="W51" i="122"/>
  <c r="Y51" i="122"/>
  <c r="T51" i="122"/>
  <c r="U51" i="122"/>
  <c r="T19" i="122"/>
  <c r="U19" i="122"/>
  <c r="W19" i="122"/>
  <c r="Y19" i="122"/>
  <c r="Y32" i="122"/>
  <c r="W32" i="122"/>
  <c r="T32" i="122"/>
  <c r="U32" i="122"/>
  <c r="Z32" i="122"/>
  <c r="AA32" i="122"/>
  <c r="V32" i="122"/>
  <c r="U29" i="122"/>
  <c r="AC29" i="122"/>
  <c r="T29" i="122"/>
  <c r="W29" i="122"/>
  <c r="Y29" i="122"/>
  <c r="W65" i="122"/>
  <c r="U65" i="122"/>
  <c r="AC65" i="122"/>
  <c r="Y65" i="122"/>
  <c r="T65" i="122"/>
  <c r="W31" i="122"/>
  <c r="V31" i="122"/>
  <c r="T31" i="122"/>
  <c r="U31" i="122"/>
  <c r="Y31" i="122"/>
  <c r="T59" i="122"/>
  <c r="U59" i="122"/>
  <c r="Y59" i="122"/>
  <c r="W59" i="122"/>
  <c r="Y30" i="122"/>
  <c r="U30" i="122"/>
  <c r="AC30" i="122"/>
  <c r="T30" i="122"/>
  <c r="W30" i="122"/>
  <c r="V30" i="122"/>
  <c r="W27" i="122"/>
  <c r="Y27" i="122"/>
  <c r="T27" i="122"/>
  <c r="U27" i="122"/>
  <c r="Z16" i="122"/>
  <c r="AA16" i="122"/>
  <c r="T16" i="122"/>
  <c r="U16" i="122"/>
  <c r="W16" i="122"/>
  <c r="Y16" i="122"/>
  <c r="Z68" i="122"/>
  <c r="AA68" i="122"/>
  <c r="V68" i="122"/>
  <c r="Y68" i="122"/>
  <c r="W68" i="122"/>
  <c r="T68" i="122"/>
  <c r="U68" i="122"/>
  <c r="U14" i="122"/>
  <c r="AC14" i="122"/>
  <c r="T14" i="122"/>
  <c r="W14" i="122"/>
  <c r="Y14" i="122"/>
  <c r="V66" i="122"/>
  <c r="Y66" i="122"/>
  <c r="U66" i="122"/>
  <c r="AC66" i="122"/>
  <c r="W66" i="122"/>
  <c r="T66" i="122"/>
  <c r="W69" i="122"/>
  <c r="V69" i="122"/>
  <c r="T69" i="122"/>
  <c r="Y69" i="122"/>
  <c r="U69" i="122"/>
  <c r="AC69" i="122"/>
  <c r="W23" i="122"/>
  <c r="Y23" i="122"/>
  <c r="T23" i="122"/>
  <c r="U23" i="122"/>
  <c r="Y45" i="122"/>
  <c r="U45" i="122"/>
  <c r="AC45" i="122"/>
  <c r="T45" i="122"/>
  <c r="W45" i="122"/>
  <c r="V45" i="122"/>
  <c r="T56" i="122"/>
  <c r="U56" i="122"/>
  <c r="Z56" i="122"/>
  <c r="AA56" i="122"/>
  <c r="V56" i="122"/>
  <c r="W56" i="122"/>
  <c r="Y54" i="122"/>
  <c r="U54" i="122"/>
  <c r="AC54" i="122"/>
  <c r="T54" i="122"/>
  <c r="V54" i="122"/>
  <c r="W54" i="122"/>
  <c r="V43" i="122"/>
  <c r="Y43" i="122"/>
  <c r="T43" i="122"/>
  <c r="U43" i="122"/>
  <c r="W43" i="122"/>
  <c r="W24" i="122"/>
  <c r="Y24" i="122"/>
  <c r="Z24" i="122"/>
  <c r="AA24" i="122"/>
  <c r="T24" i="122"/>
  <c r="U24" i="122"/>
  <c r="Z60" i="122"/>
  <c r="AA60" i="122"/>
  <c r="T60" i="122"/>
  <c r="U60" i="122"/>
  <c r="Y60" i="122"/>
  <c r="W60" i="122"/>
  <c r="W26" i="122"/>
  <c r="T26" i="122"/>
  <c r="U26" i="122"/>
  <c r="AC26" i="122"/>
  <c r="Y26" i="122"/>
  <c r="V41" i="122"/>
  <c r="Y41" i="122"/>
  <c r="U41" i="122"/>
  <c r="AC41" i="122"/>
  <c r="T41" i="122"/>
  <c r="W41" i="122"/>
  <c r="W28" i="122"/>
  <c r="Y28" i="122"/>
  <c r="Z28" i="122"/>
  <c r="AA28" i="122"/>
  <c r="T28" i="122"/>
  <c r="U28" i="122"/>
  <c r="Y61" i="122"/>
  <c r="W61" i="122"/>
  <c r="T61" i="122"/>
  <c r="U61" i="122"/>
  <c r="AC61" i="122"/>
  <c r="V33" i="122"/>
  <c r="Y33" i="122"/>
  <c r="U33" i="122"/>
  <c r="AC33" i="122"/>
  <c r="T33" i="122"/>
  <c r="W33" i="122"/>
  <c r="V55" i="122"/>
  <c r="W55" i="122"/>
  <c r="T55" i="122"/>
  <c r="U55" i="122"/>
  <c r="T42" i="122"/>
  <c r="W42" i="122"/>
  <c r="Y42" i="122"/>
  <c r="U42" i="122"/>
  <c r="AC42" i="122"/>
  <c r="V42" i="122"/>
  <c r="T49" i="122"/>
  <c r="W49" i="122"/>
  <c r="Y49" i="122"/>
  <c r="V49" i="122"/>
  <c r="U49" i="122"/>
  <c r="AC49" i="122"/>
  <c r="W52" i="122"/>
  <c r="Y52" i="122"/>
  <c r="Z52" i="122"/>
  <c r="AA52" i="122"/>
  <c r="T52" i="122"/>
  <c r="U52" i="122"/>
  <c r="W46" i="122"/>
  <c r="V46" i="122"/>
  <c r="Y46" i="122"/>
  <c r="T46" i="122"/>
  <c r="U46" i="122"/>
  <c r="AC46" i="122"/>
  <c r="Y62" i="122"/>
  <c r="W62" i="122"/>
  <c r="T62" i="122"/>
  <c r="U62" i="122"/>
  <c r="W48" i="122"/>
  <c r="Z48" i="122"/>
  <c r="AA48" i="122"/>
  <c r="V48" i="122"/>
  <c r="Y48" i="122"/>
  <c r="T48" i="122"/>
  <c r="U48" i="122"/>
  <c r="Z36" i="122"/>
  <c r="AA36" i="122"/>
  <c r="T36" i="122"/>
  <c r="U36" i="122"/>
  <c r="Y36" i="122"/>
  <c r="W36" i="122"/>
  <c r="W39" i="122"/>
  <c r="V39" i="122"/>
  <c r="T39" i="122"/>
  <c r="U39" i="122"/>
  <c r="Y39" i="122"/>
  <c r="T35" i="122"/>
  <c r="U35" i="122"/>
  <c r="W35" i="122"/>
  <c r="Y35" i="122"/>
  <c r="Y37" i="122"/>
  <c r="W37" i="122"/>
  <c r="U37" i="122"/>
  <c r="AC37" i="122"/>
  <c r="T37" i="122"/>
  <c r="Y40" i="122"/>
  <c r="T40" i="122"/>
  <c r="U40" i="122"/>
  <c r="W40" i="122"/>
  <c r="V40" i="122"/>
  <c r="Z40" i="122"/>
  <c r="AA40" i="122"/>
  <c r="AB90" i="124"/>
  <c r="AB91" i="124"/>
  <c r="AB92" i="124"/>
  <c r="AC90" i="124"/>
  <c r="AD19" i="135"/>
  <c r="AD16" i="145"/>
  <c r="AC58" i="127"/>
  <c r="AB58" i="127"/>
  <c r="AD20" i="147"/>
  <c r="AD22" i="147"/>
  <c r="AD32" i="150"/>
  <c r="AD19" i="143"/>
  <c r="AC92" i="124"/>
  <c r="AD19" i="137"/>
  <c r="AD19" i="146"/>
  <c r="AD16" i="144"/>
  <c r="AD20" i="141"/>
  <c r="AD22" i="141"/>
  <c r="AD24" i="140"/>
  <c r="AD19" i="149"/>
  <c r="AD19" i="139"/>
  <c r="AD19" i="138"/>
  <c r="AD19" i="136"/>
  <c r="AD20" i="133"/>
  <c r="AD22" i="133"/>
  <c r="AD19" i="132"/>
  <c r="AB110" i="127"/>
  <c r="AB111" i="127"/>
  <c r="AB112" i="127"/>
  <c r="AB95" i="127"/>
  <c r="AC110" i="127"/>
  <c r="AC111" i="127"/>
  <c r="AB103" i="127"/>
  <c r="AB104" i="127"/>
  <c r="AC112" i="127"/>
  <c r="AB102" i="127"/>
  <c r="AC103" i="127"/>
  <c r="AC104" i="127"/>
  <c r="AB94" i="127"/>
  <c r="AB96" i="127"/>
  <c r="AC102" i="127"/>
  <c r="AC94" i="127"/>
  <c r="AC96" i="127"/>
  <c r="AC95" i="127"/>
  <c r="AB68" i="127"/>
  <c r="AC68" i="127"/>
  <c r="AC67" i="127"/>
  <c r="AB67" i="127"/>
  <c r="AB64" i="127"/>
  <c r="AB63" i="127"/>
  <c r="AB60" i="127"/>
  <c r="AC64" i="127"/>
  <c r="AC60" i="127"/>
  <c r="AC63" i="127"/>
  <c r="AC59" i="127"/>
  <c r="AB59" i="127"/>
  <c r="AB107" i="127"/>
  <c r="AB108" i="127"/>
  <c r="AB98" i="127"/>
  <c r="AB106" i="127"/>
  <c r="AB100" i="127"/>
  <c r="AB99" i="127"/>
  <c r="AB92" i="127"/>
  <c r="AB91" i="127"/>
  <c r="AB90" i="127"/>
  <c r="AB94" i="125"/>
  <c r="AB110" i="125"/>
  <c r="AC111" i="125"/>
  <c r="AC96" i="125"/>
  <c r="AB112" i="125"/>
  <c r="AB111" i="125"/>
  <c r="AC102" i="125"/>
  <c r="AC112" i="125"/>
  <c r="AB102" i="125"/>
  <c r="AB104" i="125"/>
  <c r="AC110" i="125"/>
  <c r="AB103" i="125"/>
  <c r="AC104" i="125"/>
  <c r="AC103" i="125"/>
  <c r="AC94" i="125"/>
  <c r="AB95" i="125"/>
  <c r="AB96" i="125"/>
  <c r="AC95" i="125"/>
  <c r="AB108" i="125"/>
  <c r="AB107" i="125"/>
  <c r="AB106" i="125"/>
  <c r="AB98" i="125"/>
  <c r="AB99" i="125"/>
  <c r="AB100" i="125"/>
  <c r="AB91" i="123"/>
  <c r="AB92" i="123"/>
  <c r="AB90" i="123"/>
  <c r="AB104" i="122"/>
  <c r="AB112" i="122"/>
  <c r="AB111" i="122"/>
  <c r="AB102" i="122"/>
  <c r="AC110" i="122"/>
  <c r="AC111" i="122"/>
  <c r="AB103" i="122"/>
  <c r="AC112" i="122"/>
  <c r="AB110" i="122"/>
  <c r="AC102" i="122"/>
  <c r="AC104" i="122"/>
  <c r="AC103" i="122"/>
  <c r="AB96" i="122"/>
  <c r="AB95" i="122"/>
  <c r="AC96" i="122"/>
  <c r="AC94" i="122"/>
  <c r="AC95" i="122"/>
  <c r="AB94" i="122"/>
  <c r="AB108" i="122"/>
  <c r="AB106" i="122"/>
  <c r="AB107" i="122"/>
  <c r="AB100" i="122"/>
  <c r="AB98" i="122"/>
  <c r="AB99" i="122"/>
  <c r="AB90" i="122"/>
  <c r="AB92" i="122"/>
  <c r="AB91" i="122"/>
  <c r="AC92" i="127"/>
  <c r="AC92" i="125"/>
  <c r="AC91" i="127"/>
  <c r="AC90" i="125"/>
  <c r="AC91" i="125"/>
  <c r="AC90" i="127"/>
  <c r="AC100" i="122"/>
  <c r="X8" i="122"/>
  <c r="AC98" i="122"/>
  <c r="AC106" i="125"/>
  <c r="AC98" i="127"/>
  <c r="AC108" i="125"/>
  <c r="AC99" i="122"/>
  <c r="AC108" i="122"/>
  <c r="AC106" i="127"/>
  <c r="AC107" i="127"/>
  <c r="AC106" i="122"/>
  <c r="AE97" i="122"/>
  <c r="AC92" i="122"/>
  <c r="AE109" i="122"/>
  <c r="AE105" i="122"/>
  <c r="AC100" i="125"/>
  <c r="AC107" i="125"/>
  <c r="AE101" i="122"/>
  <c r="AC99" i="125"/>
  <c r="AC91" i="122"/>
  <c r="AC98" i="125"/>
  <c r="AC108" i="127"/>
  <c r="AE113" i="122"/>
  <c r="AC107" i="122"/>
  <c r="AE114" i="122"/>
  <c r="AC100" i="127"/>
  <c r="AC99" i="127"/>
  <c r="AC90" i="122"/>
  <c r="AE93" i="122"/>
  <c r="AE115" i="122"/>
  <c r="AC91" i="124"/>
  <c r="AC90" i="123"/>
  <c r="AC92" i="123"/>
  <c r="AC91" i="123"/>
  <c r="AC75" i="127"/>
  <c r="AC79" i="127"/>
  <c r="AC80" i="127"/>
  <c r="AB78" i="127"/>
  <c r="AC76" i="127"/>
  <c r="AB110" i="124"/>
  <c r="AC110" i="124"/>
  <c r="AB112" i="124"/>
  <c r="AC113" i="124"/>
  <c r="AB111" i="124"/>
  <c r="AC112" i="124"/>
  <c r="AC111" i="124"/>
  <c r="AB113" i="124"/>
  <c r="AB107" i="124"/>
  <c r="AB108" i="124"/>
  <c r="AB106" i="124"/>
  <c r="AB105" i="124"/>
  <c r="AB103" i="124"/>
  <c r="AB104" i="124"/>
  <c r="AB102" i="124"/>
  <c r="AC105" i="124"/>
  <c r="AC103" i="124"/>
  <c r="AB98" i="124"/>
  <c r="AB99" i="124"/>
  <c r="AC102" i="124"/>
  <c r="AC104" i="124"/>
  <c r="AB100" i="124"/>
  <c r="AC112" i="123"/>
  <c r="AC67" i="122"/>
  <c r="AC110" i="123"/>
  <c r="AB98" i="123"/>
  <c r="AB52" i="123"/>
  <c r="AB99" i="123"/>
  <c r="AB27" i="123"/>
  <c r="AB103" i="123"/>
  <c r="AB104" i="123"/>
  <c r="AB23" i="123"/>
  <c r="AC103" i="123"/>
  <c r="AC104" i="123"/>
  <c r="AE105" i="123"/>
  <c r="AC23" i="123"/>
  <c r="AB28" i="123"/>
  <c r="AB111" i="123"/>
  <c r="AC106" i="123"/>
  <c r="AB107" i="123"/>
  <c r="AC102" i="123"/>
  <c r="AB108" i="123"/>
  <c r="AE101" i="123"/>
  <c r="AC100" i="124"/>
  <c r="AB100" i="123"/>
  <c r="AB51" i="123"/>
  <c r="AB102" i="123"/>
  <c r="AA39" i="124"/>
  <c r="AA35" i="123"/>
  <c r="AC48" i="123"/>
  <c r="AA73" i="124"/>
  <c r="AB73" i="124"/>
  <c r="AA55" i="122"/>
  <c r="AA63" i="124"/>
  <c r="AB89" i="124"/>
  <c r="AA89" i="124"/>
  <c r="AB61" i="124"/>
  <c r="AA61" i="124"/>
  <c r="AA17" i="122"/>
  <c r="AB17" i="122"/>
  <c r="AB22" i="122"/>
  <c r="AA22" i="122"/>
  <c r="AA34" i="122"/>
  <c r="AB34" i="122"/>
  <c r="AA19" i="123"/>
  <c r="R31" i="122"/>
  <c r="X31" i="122"/>
  <c r="AA31" i="122"/>
  <c r="AA59" i="122"/>
  <c r="AB38" i="122"/>
  <c r="AA38" i="122"/>
  <c r="AA33" i="122"/>
  <c r="AB33" i="122"/>
  <c r="AC100" i="123"/>
  <c r="AC107" i="124"/>
  <c r="AC106" i="124"/>
  <c r="AB106" i="123"/>
  <c r="AC99" i="124"/>
  <c r="AC108" i="124"/>
  <c r="AC52" i="123"/>
  <c r="AA75" i="124"/>
  <c r="AB14" i="122"/>
  <c r="AA14" i="122"/>
  <c r="AA23" i="122"/>
  <c r="AB46" i="122"/>
  <c r="AA46" i="122"/>
  <c r="AA62" i="122"/>
  <c r="AA19" i="122"/>
  <c r="AB29" i="122"/>
  <c r="AA29" i="122"/>
  <c r="AB65" i="122"/>
  <c r="AA65" i="122"/>
  <c r="AA18" i="123"/>
  <c r="AB18" i="123"/>
  <c r="AB61" i="122"/>
  <c r="AA61" i="122"/>
  <c r="AB30" i="122"/>
  <c r="AA30" i="122"/>
  <c r="AA27" i="122"/>
  <c r="AB67" i="122"/>
  <c r="AA15" i="122"/>
  <c r="AB69" i="122"/>
  <c r="AA69" i="122"/>
  <c r="AB53" i="122"/>
  <c r="AA53" i="122"/>
  <c r="AA58" i="122"/>
  <c r="AB58" i="122"/>
  <c r="AA63" i="122"/>
  <c r="AA50" i="122"/>
  <c r="AB50" i="122"/>
  <c r="AA26" i="122"/>
  <c r="AB26" i="122"/>
  <c r="AA41" i="122"/>
  <c r="AB41" i="122"/>
  <c r="AA39" i="122"/>
  <c r="AA35" i="122"/>
  <c r="AB112" i="123"/>
  <c r="AB110" i="123"/>
  <c r="AC51" i="123"/>
  <c r="AC108" i="123"/>
  <c r="AA66" i="122"/>
  <c r="AB66" i="122"/>
  <c r="AA18" i="124"/>
  <c r="AB18" i="124"/>
  <c r="AA82" i="124"/>
  <c r="AB82" i="124"/>
  <c r="AB45" i="122"/>
  <c r="AA45" i="122"/>
  <c r="AB54" i="122"/>
  <c r="AA54" i="122"/>
  <c r="AA43" i="122"/>
  <c r="AC44" i="123"/>
  <c r="AC39" i="123"/>
  <c r="AB47" i="123"/>
  <c r="AB40" i="123"/>
  <c r="AB37" i="124"/>
  <c r="AA37" i="124"/>
  <c r="AA83" i="124"/>
  <c r="AA51" i="124"/>
  <c r="AA42" i="122"/>
  <c r="AB42" i="122"/>
  <c r="AA49" i="122"/>
  <c r="AB49" i="122"/>
  <c r="AA18" i="122"/>
  <c r="AB18" i="122"/>
  <c r="AA51" i="122"/>
  <c r="AB21" i="123"/>
  <c r="AA21" i="123"/>
  <c r="AB37" i="122"/>
  <c r="AA37" i="122"/>
  <c r="AC99" i="123"/>
  <c r="AC27" i="123"/>
  <c r="AC28" i="123"/>
  <c r="AC111" i="123"/>
  <c r="AC98" i="124"/>
  <c r="AC107" i="123"/>
  <c r="AC98" i="123"/>
  <c r="E47" i="122"/>
  <c r="R58" i="122"/>
  <c r="R37" i="127"/>
  <c r="AB37" i="127"/>
  <c r="AA37" i="127"/>
  <c r="AA25" i="127"/>
  <c r="R25" i="127"/>
  <c r="AB25" i="127"/>
  <c r="R41" i="127"/>
  <c r="AB41" i="127"/>
  <c r="AA41" i="127"/>
  <c r="AA19" i="127"/>
  <c r="R19" i="127"/>
  <c r="R46" i="127"/>
  <c r="AA46" i="127"/>
  <c r="AA14" i="127"/>
  <c r="AB14" i="127"/>
  <c r="R14" i="127"/>
  <c r="R24" i="127"/>
  <c r="X8" i="127"/>
  <c r="X8" i="123"/>
  <c r="R33" i="122"/>
  <c r="X33" i="122"/>
  <c r="R40" i="122"/>
  <c r="X40" i="122"/>
  <c r="R30" i="122"/>
  <c r="X30" i="122"/>
  <c r="R27" i="122"/>
  <c r="R37" i="122"/>
  <c r="R38" i="122"/>
  <c r="X38" i="122"/>
  <c r="R64" i="122"/>
  <c r="R28" i="122"/>
  <c r="R61" i="122"/>
  <c r="X8" i="125"/>
  <c r="Q40" i="125"/>
  <c r="Q41" i="125"/>
  <c r="Q39" i="125"/>
  <c r="Q38" i="125"/>
  <c r="O38" i="125"/>
  <c r="H72" i="125"/>
  <c r="E72" i="125"/>
  <c r="Q71" i="125"/>
  <c r="Q70" i="125"/>
  <c r="O70" i="125"/>
  <c r="Q73" i="125"/>
  <c r="Q72" i="125"/>
  <c r="Q34" i="125"/>
  <c r="O34" i="125"/>
  <c r="Q35" i="125"/>
  <c r="Q37" i="125"/>
  <c r="Q36" i="125"/>
  <c r="H66" i="125"/>
  <c r="E66" i="125"/>
  <c r="Q67" i="125"/>
  <c r="Q68" i="125"/>
  <c r="Q66" i="125"/>
  <c r="O66" i="125"/>
  <c r="Q69" i="125"/>
  <c r="H31" i="125"/>
  <c r="E31" i="125"/>
  <c r="Q32" i="125"/>
  <c r="Q33" i="125"/>
  <c r="Q31" i="125"/>
  <c r="Q30" i="125"/>
  <c r="O30" i="125"/>
  <c r="Q62" i="125"/>
  <c r="O62" i="125"/>
  <c r="Q63" i="125"/>
  <c r="Q64" i="125"/>
  <c r="Q65" i="125"/>
  <c r="H27" i="125"/>
  <c r="E27" i="125"/>
  <c r="Q26" i="125"/>
  <c r="O26" i="125"/>
  <c r="Q27" i="125"/>
  <c r="Q29" i="125"/>
  <c r="Q28" i="125"/>
  <c r="Q60" i="125"/>
  <c r="Q61" i="125"/>
  <c r="Q59" i="125"/>
  <c r="Q58" i="125"/>
  <c r="O58" i="125"/>
  <c r="Q24" i="125"/>
  <c r="Q25" i="125"/>
  <c r="Q23" i="125"/>
  <c r="Q22" i="125"/>
  <c r="O22" i="125"/>
  <c r="Q55" i="125"/>
  <c r="Q54" i="125"/>
  <c r="O54" i="125"/>
  <c r="Q57" i="125"/>
  <c r="Q56" i="125"/>
  <c r="H89" i="125"/>
  <c r="E89" i="125"/>
  <c r="Q87" i="125"/>
  <c r="Q86" i="125"/>
  <c r="O86" i="125"/>
  <c r="Q88" i="125"/>
  <c r="Q89" i="125"/>
  <c r="Q18" i="125"/>
  <c r="O18" i="125"/>
  <c r="Q19" i="125"/>
  <c r="Q21" i="125"/>
  <c r="Q20" i="125"/>
  <c r="Q52" i="125"/>
  <c r="Q53" i="125"/>
  <c r="Q51" i="125"/>
  <c r="Q50" i="125"/>
  <c r="O50" i="125"/>
  <c r="H83" i="125"/>
  <c r="E83" i="125"/>
  <c r="Q83" i="125"/>
  <c r="Q84" i="125"/>
  <c r="Q82" i="125"/>
  <c r="O82" i="125"/>
  <c r="Q85" i="125"/>
  <c r="Q16" i="125"/>
  <c r="Q15" i="125"/>
  <c r="Q14" i="125"/>
  <c r="O14" i="125"/>
  <c r="Q17" i="125"/>
  <c r="H46" i="125"/>
  <c r="E46" i="125"/>
  <c r="Q47" i="125"/>
  <c r="Q46" i="125"/>
  <c r="O46" i="125"/>
  <c r="Q49" i="125"/>
  <c r="Q48" i="125"/>
  <c r="Q79" i="125"/>
  <c r="Q80" i="125"/>
  <c r="Q78" i="125"/>
  <c r="O78" i="125"/>
  <c r="Q81" i="125"/>
  <c r="Q42" i="125"/>
  <c r="O42" i="125"/>
  <c r="Q44" i="125"/>
  <c r="Q45" i="125"/>
  <c r="Q43" i="125"/>
  <c r="Q75" i="125"/>
  <c r="Q77" i="125"/>
  <c r="Q76" i="125"/>
  <c r="Q74" i="125"/>
  <c r="O74" i="125"/>
  <c r="R59" i="122"/>
  <c r="R35" i="122"/>
  <c r="R39" i="122"/>
  <c r="X39" i="122"/>
  <c r="X8" i="124"/>
  <c r="R26" i="122"/>
  <c r="R34" i="122"/>
  <c r="R20" i="123"/>
  <c r="R19" i="123"/>
  <c r="R41" i="122"/>
  <c r="X41" i="122"/>
  <c r="R65" i="122"/>
  <c r="R29" i="122"/>
  <c r="R18" i="123"/>
  <c r="R21" i="123"/>
  <c r="R36" i="122"/>
  <c r="R32" i="122"/>
  <c r="X32" i="122"/>
  <c r="H43" i="127"/>
  <c r="E43" i="127"/>
  <c r="H34" i="127"/>
  <c r="E34" i="127"/>
  <c r="H62" i="124"/>
  <c r="E62" i="124"/>
  <c r="E30" i="123"/>
  <c r="E31" i="123"/>
  <c r="E32" i="123"/>
  <c r="E43" i="123"/>
  <c r="E37" i="123"/>
  <c r="E54" i="123"/>
  <c r="E26" i="123"/>
  <c r="E25" i="123"/>
  <c r="E55" i="123"/>
  <c r="E16" i="123"/>
  <c r="E15" i="123"/>
  <c r="E17" i="123"/>
  <c r="E56" i="123"/>
  <c r="E14" i="123"/>
  <c r="E22" i="123"/>
  <c r="E24" i="123"/>
  <c r="E57" i="123"/>
  <c r="E34" i="123"/>
  <c r="H36" i="124"/>
  <c r="E36" i="124"/>
  <c r="H36" i="127"/>
  <c r="E36" i="127"/>
  <c r="H15" i="127"/>
  <c r="E15" i="127"/>
  <c r="Q64" i="124"/>
  <c r="H96" i="124"/>
  <c r="E96" i="124"/>
  <c r="Q95" i="124"/>
  <c r="H58" i="124"/>
  <c r="E58" i="124"/>
  <c r="Q58" i="124"/>
  <c r="O58" i="124"/>
  <c r="R19" i="122"/>
  <c r="R48" i="122"/>
  <c r="X48" i="122"/>
  <c r="H26" i="127"/>
  <c r="E26" i="127"/>
  <c r="H51" i="127"/>
  <c r="E51" i="127"/>
  <c r="H28" i="127"/>
  <c r="E28" i="127"/>
  <c r="H22" i="127"/>
  <c r="E22" i="127"/>
  <c r="R63" i="122"/>
  <c r="R53" i="122"/>
  <c r="H66" i="124"/>
  <c r="E66" i="124"/>
  <c r="H34" i="124"/>
  <c r="E34" i="124"/>
  <c r="Q63" i="124"/>
  <c r="H65" i="124"/>
  <c r="E65" i="124"/>
  <c r="Q36" i="124"/>
  <c r="H76" i="124"/>
  <c r="E76" i="124"/>
  <c r="H94" i="124"/>
  <c r="E94" i="124"/>
  <c r="H97" i="124"/>
  <c r="E97" i="124"/>
  <c r="Q94" i="124"/>
  <c r="O94" i="124"/>
  <c r="Q86" i="124"/>
  <c r="O86" i="124"/>
  <c r="R60" i="122"/>
  <c r="R24" i="122"/>
  <c r="R50" i="122"/>
  <c r="R20" i="122"/>
  <c r="R51" i="122"/>
  <c r="R62" i="122"/>
  <c r="R46" i="122"/>
  <c r="X46" i="122"/>
  <c r="R18" i="122"/>
  <c r="R49" i="122"/>
  <c r="X49" i="122"/>
  <c r="R23" i="122"/>
  <c r="R52" i="122"/>
  <c r="R22" i="122"/>
  <c r="R54" i="122"/>
  <c r="X54" i="122"/>
  <c r="R43" i="122"/>
  <c r="X43" i="122"/>
  <c r="Q67" i="124"/>
  <c r="H19" i="124"/>
  <c r="E19" i="124"/>
  <c r="H20" i="124"/>
  <c r="E20" i="124"/>
  <c r="H85" i="124"/>
  <c r="E85" i="124"/>
  <c r="H70" i="124"/>
  <c r="E70" i="124"/>
  <c r="Q60" i="124"/>
  <c r="Q61" i="124"/>
  <c r="Q83" i="124"/>
  <c r="Q59" i="124"/>
  <c r="H60" i="124"/>
  <c r="E60" i="124"/>
  <c r="Q31" i="124"/>
  <c r="Q32" i="124"/>
  <c r="Q30" i="124"/>
  <c r="O30" i="124"/>
  <c r="H33" i="124"/>
  <c r="E33" i="124"/>
  <c r="H31" i="124"/>
  <c r="E31" i="124"/>
  <c r="H78" i="124"/>
  <c r="E78" i="124"/>
  <c r="H21" i="124"/>
  <c r="E21" i="124"/>
  <c r="H80" i="124"/>
  <c r="E80" i="124"/>
  <c r="Q88" i="124"/>
  <c r="Q89" i="124"/>
  <c r="H71" i="124"/>
  <c r="E71" i="124"/>
  <c r="Q84" i="124"/>
  <c r="H59" i="124"/>
  <c r="E59" i="124"/>
  <c r="H32" i="124"/>
  <c r="E32" i="124"/>
  <c r="H30" i="124"/>
  <c r="E30" i="124"/>
  <c r="H23" i="125"/>
  <c r="E23" i="125"/>
  <c r="H19" i="125"/>
  <c r="E19" i="125"/>
  <c r="R63" i="124"/>
  <c r="H44" i="125"/>
  <c r="E44" i="125"/>
  <c r="H25" i="125"/>
  <c r="E25" i="125"/>
  <c r="H40" i="125"/>
  <c r="E40" i="125"/>
  <c r="H39" i="125"/>
  <c r="E39" i="125"/>
  <c r="H63" i="125"/>
  <c r="E63" i="125"/>
  <c r="H62" i="125"/>
  <c r="E62" i="125"/>
  <c r="H81" i="125"/>
  <c r="E81" i="125"/>
  <c r="H75" i="125"/>
  <c r="E75" i="125"/>
  <c r="H74" i="125"/>
  <c r="E74" i="125"/>
  <c r="H53" i="125"/>
  <c r="E53" i="125"/>
  <c r="H52" i="125"/>
  <c r="E52" i="125"/>
  <c r="H76" i="125"/>
  <c r="E76" i="125"/>
  <c r="H79" i="125"/>
  <c r="E79" i="125"/>
  <c r="H65" i="125"/>
  <c r="E65" i="125"/>
  <c r="H34" i="125"/>
  <c r="E34" i="125"/>
  <c r="H58" i="125"/>
  <c r="E58" i="125"/>
  <c r="H30" i="125"/>
  <c r="E30" i="125"/>
  <c r="H30" i="127"/>
  <c r="E30" i="127"/>
  <c r="O30" i="127"/>
  <c r="H32" i="127"/>
  <c r="E32" i="127"/>
  <c r="H42" i="127"/>
  <c r="E42" i="127"/>
  <c r="O18" i="127"/>
  <c r="H36" i="125"/>
  <c r="E36" i="125"/>
  <c r="H37" i="125"/>
  <c r="E37" i="125"/>
  <c r="H59" i="125"/>
  <c r="E59" i="125"/>
  <c r="H87" i="125"/>
  <c r="E87" i="125"/>
  <c r="H86" i="125"/>
  <c r="E86" i="125"/>
  <c r="H47" i="125"/>
  <c r="E47" i="125"/>
  <c r="H48" i="125"/>
  <c r="E48" i="125"/>
  <c r="H44" i="127"/>
  <c r="E44" i="127"/>
  <c r="H18" i="127"/>
  <c r="E18" i="127"/>
  <c r="H33" i="127"/>
  <c r="E33" i="127"/>
  <c r="H54" i="127"/>
  <c r="E54" i="127"/>
  <c r="H55" i="127"/>
  <c r="E55" i="127"/>
  <c r="H56" i="127"/>
  <c r="E56" i="127"/>
  <c r="O54" i="127"/>
  <c r="R36" i="123"/>
  <c r="H35" i="125"/>
  <c r="E35" i="125"/>
  <c r="H60" i="125"/>
  <c r="E60" i="125"/>
  <c r="H61" i="125"/>
  <c r="E61" i="125"/>
  <c r="H33" i="125"/>
  <c r="E33" i="125"/>
  <c r="H32" i="125"/>
  <c r="E32" i="125"/>
  <c r="H88" i="125"/>
  <c r="E88" i="125"/>
  <c r="H49" i="125"/>
  <c r="E49" i="125"/>
  <c r="H45" i="127"/>
  <c r="E45" i="127"/>
  <c r="H20" i="127"/>
  <c r="E20" i="127"/>
  <c r="H31" i="127"/>
  <c r="E31" i="127"/>
  <c r="H57" i="127"/>
  <c r="E57" i="127"/>
  <c r="R61" i="124"/>
  <c r="O42" i="127"/>
  <c r="H21" i="127"/>
  <c r="E21" i="127"/>
  <c r="H14" i="124"/>
  <c r="E14" i="124"/>
  <c r="O50" i="127"/>
  <c r="H47" i="127"/>
  <c r="E47" i="127"/>
  <c r="T47" i="127"/>
  <c r="H24" i="125"/>
  <c r="E24" i="125"/>
  <c r="H73" i="125"/>
  <c r="E73" i="125"/>
  <c r="H16" i="125"/>
  <c r="E16" i="125"/>
  <c r="H14" i="125"/>
  <c r="E14" i="125"/>
  <c r="H42" i="125"/>
  <c r="E42" i="125"/>
  <c r="H20" i="125"/>
  <c r="E20" i="125"/>
  <c r="H85" i="125"/>
  <c r="E85" i="125"/>
  <c r="H84" i="125"/>
  <c r="E84" i="125"/>
  <c r="Q41" i="124"/>
  <c r="H38" i="124"/>
  <c r="E38" i="124"/>
  <c r="Q39" i="124"/>
  <c r="Q69" i="124"/>
  <c r="H67" i="124"/>
  <c r="E67" i="124"/>
  <c r="Q43" i="124"/>
  <c r="H44" i="124"/>
  <c r="E44" i="124"/>
  <c r="H45" i="124"/>
  <c r="E45" i="124"/>
  <c r="H38" i="127"/>
  <c r="E38" i="127"/>
  <c r="O38" i="127"/>
  <c r="H27" i="127"/>
  <c r="E27" i="127"/>
  <c r="R55" i="122"/>
  <c r="X55" i="122"/>
  <c r="R16" i="122"/>
  <c r="R68" i="122"/>
  <c r="X68" i="122"/>
  <c r="R14" i="122"/>
  <c r="R66" i="122"/>
  <c r="X66" i="122"/>
  <c r="H50" i="127"/>
  <c r="E50" i="127"/>
  <c r="R15" i="122"/>
  <c r="Q24" i="124"/>
  <c r="H23" i="124"/>
  <c r="E23" i="124"/>
  <c r="Q75" i="124"/>
  <c r="H74" i="124"/>
  <c r="E74" i="124"/>
  <c r="Q77" i="124"/>
  <c r="Q76" i="124"/>
  <c r="R56" i="122"/>
  <c r="X56" i="122"/>
  <c r="R44" i="122"/>
  <c r="X44" i="122"/>
  <c r="R69" i="122"/>
  <c r="X69" i="122"/>
  <c r="H45" i="125"/>
  <c r="E45" i="125"/>
  <c r="H18" i="125"/>
  <c r="E18" i="125"/>
  <c r="H21" i="125"/>
  <c r="E21" i="125"/>
  <c r="H71" i="125"/>
  <c r="E71" i="125"/>
  <c r="H77" i="125"/>
  <c r="E77" i="125"/>
  <c r="H41" i="125"/>
  <c r="E41" i="125"/>
  <c r="H38" i="125"/>
  <c r="E38" i="125"/>
  <c r="H22" i="125"/>
  <c r="E22" i="125"/>
  <c r="H50" i="125"/>
  <c r="E50" i="125"/>
  <c r="Q66" i="124"/>
  <c r="O66" i="124"/>
  <c r="H69" i="124"/>
  <c r="E69" i="124"/>
  <c r="H82" i="125"/>
  <c r="E82" i="125"/>
  <c r="H78" i="125"/>
  <c r="E78" i="125"/>
  <c r="H80" i="125"/>
  <c r="E80" i="125"/>
  <c r="H15" i="125"/>
  <c r="E15" i="125"/>
  <c r="H17" i="125"/>
  <c r="E17" i="125"/>
  <c r="H35" i="124"/>
  <c r="E35" i="124"/>
  <c r="Q35" i="124"/>
  <c r="Q78" i="124"/>
  <c r="O78" i="124"/>
  <c r="Q65" i="124"/>
  <c r="H64" i="125"/>
  <c r="E64" i="125"/>
  <c r="H35" i="127"/>
  <c r="E35" i="127"/>
  <c r="O34" i="127"/>
  <c r="O26" i="127"/>
  <c r="O22" i="127"/>
  <c r="H77" i="124"/>
  <c r="E77" i="124"/>
  <c r="H40" i="127"/>
  <c r="E40" i="127"/>
  <c r="O14" i="127"/>
  <c r="H16" i="127"/>
  <c r="E16" i="127"/>
  <c r="Q45" i="124"/>
  <c r="H86" i="124"/>
  <c r="E86" i="124"/>
  <c r="H25" i="124"/>
  <c r="E25" i="124"/>
  <c r="H42" i="124"/>
  <c r="E42" i="124"/>
  <c r="H95" i="124"/>
  <c r="E95" i="124"/>
  <c r="H41" i="124"/>
  <c r="E41" i="124"/>
  <c r="Q40" i="124"/>
  <c r="H87" i="124"/>
  <c r="E87" i="124"/>
  <c r="Q87" i="124"/>
  <c r="R35" i="123"/>
  <c r="H43" i="125"/>
  <c r="E43" i="125"/>
  <c r="H70" i="125"/>
  <c r="E70" i="125"/>
  <c r="H51" i="125"/>
  <c r="E51" i="125"/>
  <c r="H79" i="124"/>
  <c r="E79" i="124"/>
  <c r="Q68" i="124"/>
  <c r="H81" i="124"/>
  <c r="E81" i="124"/>
  <c r="Q37" i="124"/>
  <c r="H64" i="124"/>
  <c r="E64" i="124"/>
  <c r="Q38" i="124"/>
  <c r="O38" i="124"/>
  <c r="Q62" i="124"/>
  <c r="O62" i="124"/>
  <c r="H29" i="127"/>
  <c r="E29" i="127"/>
  <c r="H23" i="127"/>
  <c r="E23" i="127"/>
  <c r="Q80" i="124"/>
  <c r="H39" i="127"/>
  <c r="E39" i="127"/>
  <c r="T39" i="127"/>
  <c r="Q74" i="124"/>
  <c r="O74" i="124"/>
  <c r="H40" i="124"/>
  <c r="E40" i="124"/>
  <c r="H17" i="127"/>
  <c r="E17" i="127"/>
  <c r="H22" i="124"/>
  <c r="E22" i="124"/>
  <c r="Q25" i="124"/>
  <c r="Q42" i="124"/>
  <c r="O42" i="124"/>
  <c r="Q96" i="124"/>
  <c r="H43" i="124"/>
  <c r="E43" i="124"/>
  <c r="Q22" i="124"/>
  <c r="O22" i="124"/>
  <c r="H88" i="124"/>
  <c r="E88" i="124"/>
  <c r="Q81" i="124"/>
  <c r="R45" i="122"/>
  <c r="X45" i="122"/>
  <c r="H55" i="125"/>
  <c r="E55" i="125"/>
  <c r="H56" i="125"/>
  <c r="E56" i="125"/>
  <c r="H29" i="125"/>
  <c r="E29" i="125"/>
  <c r="H26" i="125"/>
  <c r="E26" i="125"/>
  <c r="H67" i="125"/>
  <c r="E67" i="125"/>
  <c r="Q15" i="124"/>
  <c r="Q16" i="124"/>
  <c r="Q14" i="124"/>
  <c r="O14" i="124"/>
  <c r="H17" i="124"/>
  <c r="E17" i="124"/>
  <c r="Q46" i="124"/>
  <c r="O46" i="124"/>
  <c r="H47" i="124"/>
  <c r="E47" i="124"/>
  <c r="Q48" i="124"/>
  <c r="Q47" i="124"/>
  <c r="H48" i="124"/>
  <c r="E48" i="124"/>
  <c r="H49" i="124"/>
  <c r="E49" i="124"/>
  <c r="H46" i="124"/>
  <c r="E46" i="124"/>
  <c r="Q56" i="124"/>
  <c r="Q54" i="124"/>
  <c r="O54" i="124"/>
  <c r="H57" i="124"/>
  <c r="E57" i="124"/>
  <c r="H54" i="124"/>
  <c r="E54" i="124"/>
  <c r="H56" i="124"/>
  <c r="E56" i="124"/>
  <c r="H55" i="124"/>
  <c r="E55" i="124"/>
  <c r="Q55" i="124"/>
  <c r="Q57" i="124"/>
  <c r="Q53" i="124"/>
  <c r="H53" i="124"/>
  <c r="E53" i="124"/>
  <c r="Q27" i="124"/>
  <c r="H28" i="124"/>
  <c r="E28" i="124"/>
  <c r="H26" i="124"/>
  <c r="E26" i="124"/>
  <c r="H29" i="124"/>
  <c r="E29" i="124"/>
  <c r="Q29" i="124"/>
  <c r="Q91" i="124"/>
  <c r="Q93" i="124"/>
  <c r="Q92" i="124"/>
  <c r="R42" i="122"/>
  <c r="X42" i="122"/>
  <c r="H28" i="125"/>
  <c r="E28" i="125"/>
  <c r="Q51" i="124"/>
  <c r="Q50" i="124"/>
  <c r="O50" i="124"/>
  <c r="Q28" i="124"/>
  <c r="H16" i="124"/>
  <c r="E16" i="124"/>
  <c r="H15" i="124"/>
  <c r="E15" i="124"/>
  <c r="Q49" i="124"/>
  <c r="H52" i="124"/>
  <c r="E52" i="124"/>
  <c r="Q52" i="124"/>
  <c r="H68" i="125"/>
  <c r="E68" i="125"/>
  <c r="H54" i="125"/>
  <c r="E54" i="125"/>
  <c r="H27" i="124"/>
  <c r="E27" i="124"/>
  <c r="Q90" i="124"/>
  <c r="O90" i="124"/>
  <c r="H50" i="124"/>
  <c r="E50" i="124"/>
  <c r="H69" i="125"/>
  <c r="E69" i="125"/>
  <c r="H57" i="125"/>
  <c r="E57" i="125"/>
  <c r="H53" i="127"/>
  <c r="E53" i="127"/>
  <c r="H48" i="127"/>
  <c r="E48" i="127"/>
  <c r="H49" i="127"/>
  <c r="E49" i="127"/>
  <c r="H52" i="127"/>
  <c r="E52" i="127"/>
  <c r="O46" i="127"/>
  <c r="R17" i="122"/>
  <c r="AE57" i="122"/>
  <c r="AE21" i="122"/>
  <c r="AE25" i="122"/>
  <c r="R82" i="124"/>
  <c r="R73" i="124"/>
  <c r="R84" i="124"/>
  <c r="R75" i="124"/>
  <c r="R89" i="124"/>
  <c r="R83" i="124"/>
  <c r="R72" i="124"/>
  <c r="R24" i="124"/>
  <c r="R68" i="124"/>
  <c r="R39" i="124"/>
  <c r="R51" i="124"/>
  <c r="R18" i="124"/>
  <c r="R37" i="124"/>
  <c r="AD31" i="134"/>
  <c r="AD32" i="134"/>
  <c r="AD35" i="134"/>
  <c r="AD36" i="134"/>
  <c r="AD39" i="134"/>
  <c r="AD40" i="134"/>
  <c r="AD43" i="134"/>
  <c r="AD44" i="134"/>
  <c r="AD47" i="134"/>
  <c r="AD48" i="134"/>
  <c r="AD51" i="134"/>
  <c r="AD52" i="134"/>
  <c r="AD20" i="131"/>
  <c r="AD23" i="131"/>
  <c r="AD24" i="131"/>
  <c r="AD20" i="130"/>
  <c r="AD19" i="129"/>
  <c r="AD23" i="128"/>
  <c r="X46" i="127"/>
  <c r="AE46" i="127"/>
  <c r="X41" i="127"/>
  <c r="AE41" i="127"/>
  <c r="AE14" i="127"/>
  <c r="AE25" i="127"/>
  <c r="AE37" i="127"/>
  <c r="X39" i="124"/>
  <c r="AE73" i="124"/>
  <c r="AE18" i="124"/>
  <c r="AE82" i="124"/>
  <c r="AE61" i="124"/>
  <c r="AE37" i="124"/>
  <c r="X68" i="124"/>
  <c r="AE89" i="124"/>
  <c r="W78" i="124"/>
  <c r="Y78" i="124"/>
  <c r="AC72" i="124"/>
  <c r="AB72" i="124"/>
  <c r="W16" i="124"/>
  <c r="Z16" i="124"/>
  <c r="AA16" i="124"/>
  <c r="T16" i="124"/>
  <c r="U16" i="124"/>
  <c r="Y16" i="124"/>
  <c r="U17" i="124"/>
  <c r="AC17" i="124"/>
  <c r="T17" i="124"/>
  <c r="Y17" i="124"/>
  <c r="W17" i="124"/>
  <c r="Y77" i="124"/>
  <c r="W77" i="124"/>
  <c r="T77" i="124"/>
  <c r="U77" i="124"/>
  <c r="AC77" i="124"/>
  <c r="V41" i="125"/>
  <c r="Y41" i="125"/>
  <c r="U41" i="125"/>
  <c r="AC41" i="125"/>
  <c r="W41" i="125"/>
  <c r="T41" i="125"/>
  <c r="W16" i="125"/>
  <c r="Y16" i="125"/>
  <c r="T16" i="125"/>
  <c r="U16" i="125"/>
  <c r="Z16" i="125"/>
  <c r="AA16" i="125"/>
  <c r="T59" i="125"/>
  <c r="U59" i="125"/>
  <c r="Y59" i="125"/>
  <c r="W59" i="125"/>
  <c r="T79" i="125"/>
  <c r="U79" i="125"/>
  <c r="W79" i="125"/>
  <c r="Y79" i="125"/>
  <c r="W63" i="125"/>
  <c r="Y63" i="125"/>
  <c r="T63" i="125"/>
  <c r="U63" i="125"/>
  <c r="T71" i="124"/>
  <c r="U71" i="124"/>
  <c r="W71" i="124"/>
  <c r="Y71" i="124"/>
  <c r="V66" i="124"/>
  <c r="Y66" i="124"/>
  <c r="U66" i="124"/>
  <c r="AC66" i="124"/>
  <c r="W66" i="124"/>
  <c r="T66" i="124"/>
  <c r="Z36" i="124"/>
  <c r="AA36" i="124"/>
  <c r="T36" i="124"/>
  <c r="U36" i="124"/>
  <c r="Y36" i="124"/>
  <c r="W36" i="124"/>
  <c r="Y26" i="123"/>
  <c r="U26" i="123"/>
  <c r="AC26" i="123"/>
  <c r="T26" i="123"/>
  <c r="W26" i="123"/>
  <c r="T27" i="125"/>
  <c r="U27" i="125"/>
  <c r="W27" i="125"/>
  <c r="Y27" i="125"/>
  <c r="V57" i="125"/>
  <c r="Y57" i="125"/>
  <c r="U57" i="125"/>
  <c r="AC57" i="125"/>
  <c r="W57" i="125"/>
  <c r="T57" i="125"/>
  <c r="W27" i="124"/>
  <c r="Y27" i="124"/>
  <c r="T27" i="124"/>
  <c r="U27" i="124"/>
  <c r="W52" i="124"/>
  <c r="Z52" i="124"/>
  <c r="AA52" i="124"/>
  <c r="Y52" i="124"/>
  <c r="T52" i="124"/>
  <c r="U52" i="124"/>
  <c r="W28" i="124"/>
  <c r="Y28" i="124"/>
  <c r="Z28" i="124"/>
  <c r="AA28" i="124"/>
  <c r="T28" i="124"/>
  <c r="U28" i="124"/>
  <c r="Y54" i="124"/>
  <c r="U54" i="124"/>
  <c r="AC54" i="124"/>
  <c r="T54" i="124"/>
  <c r="W54" i="124"/>
  <c r="V54" i="124"/>
  <c r="W46" i="124"/>
  <c r="V46" i="124"/>
  <c r="T46" i="124"/>
  <c r="Y46" i="124"/>
  <c r="U46" i="124"/>
  <c r="T26" i="125"/>
  <c r="Y26" i="125"/>
  <c r="W26" i="125"/>
  <c r="U26" i="125"/>
  <c r="AC26" i="125"/>
  <c r="V43" i="124"/>
  <c r="Y43" i="124"/>
  <c r="W43" i="124"/>
  <c r="T43" i="124"/>
  <c r="U43" i="124"/>
  <c r="T22" i="124"/>
  <c r="Y22" i="124"/>
  <c r="W22" i="124"/>
  <c r="U22" i="124"/>
  <c r="AC22" i="124"/>
  <c r="T81" i="124"/>
  <c r="Y81" i="124"/>
  <c r="U81" i="124"/>
  <c r="AC81" i="124"/>
  <c r="W81" i="124"/>
  <c r="U70" i="125"/>
  <c r="AC70" i="125"/>
  <c r="T70" i="125"/>
  <c r="W70" i="125"/>
  <c r="Y70" i="125"/>
  <c r="Y87" i="124"/>
  <c r="W87" i="124"/>
  <c r="T87" i="124"/>
  <c r="U87" i="124"/>
  <c r="T42" i="124"/>
  <c r="W42" i="124"/>
  <c r="U42" i="124"/>
  <c r="AC42" i="124"/>
  <c r="Y42" i="124"/>
  <c r="V42" i="124"/>
  <c r="W64" i="125"/>
  <c r="Y64" i="125"/>
  <c r="Z64" i="125"/>
  <c r="AA64" i="125"/>
  <c r="T64" i="125"/>
  <c r="U64" i="125"/>
  <c r="T35" i="124"/>
  <c r="U35" i="124"/>
  <c r="Y35" i="124"/>
  <c r="W35" i="124"/>
  <c r="T78" i="125"/>
  <c r="U78" i="125"/>
  <c r="W50" i="125"/>
  <c r="U50" i="125"/>
  <c r="AC50" i="125"/>
  <c r="Y50" i="125"/>
  <c r="T50" i="125"/>
  <c r="Y77" i="125"/>
  <c r="W77" i="125"/>
  <c r="T77" i="125"/>
  <c r="U77" i="125"/>
  <c r="AC77" i="125"/>
  <c r="Y45" i="125"/>
  <c r="U45" i="125"/>
  <c r="AC45" i="125"/>
  <c r="T45" i="125"/>
  <c r="V45" i="125"/>
  <c r="W45" i="125"/>
  <c r="T38" i="124"/>
  <c r="W38" i="124"/>
  <c r="V38" i="124"/>
  <c r="Y38" i="124"/>
  <c r="U38" i="124"/>
  <c r="AC38" i="124"/>
  <c r="Z20" i="125"/>
  <c r="AA20" i="125"/>
  <c r="T20" i="125"/>
  <c r="U20" i="125"/>
  <c r="W20" i="125"/>
  <c r="Y20" i="125"/>
  <c r="T73" i="125"/>
  <c r="Y73" i="125"/>
  <c r="U73" i="125"/>
  <c r="AC73" i="125"/>
  <c r="W73" i="125"/>
  <c r="W14" i="124"/>
  <c r="U14" i="124"/>
  <c r="AC14" i="124"/>
  <c r="T14" i="124"/>
  <c r="Y14" i="124"/>
  <c r="T49" i="125"/>
  <c r="W49" i="125"/>
  <c r="Y49" i="125"/>
  <c r="U49" i="125"/>
  <c r="AC49" i="125"/>
  <c r="V49" i="125"/>
  <c r="Y61" i="125"/>
  <c r="W61" i="125"/>
  <c r="T61" i="125"/>
  <c r="U61" i="125"/>
  <c r="AC61" i="125"/>
  <c r="Y47" i="125"/>
  <c r="T47" i="125"/>
  <c r="U47" i="125"/>
  <c r="V47" i="125"/>
  <c r="W47" i="125"/>
  <c r="U37" i="125"/>
  <c r="AC37" i="125"/>
  <c r="T37" i="125"/>
  <c r="Y37" i="125"/>
  <c r="W37" i="125"/>
  <c r="T58" i="125"/>
  <c r="Y58" i="125"/>
  <c r="U58" i="125"/>
  <c r="AC58" i="125"/>
  <c r="W58" i="125"/>
  <c r="Z76" i="125"/>
  <c r="AA76" i="125"/>
  <c r="T76" i="125"/>
  <c r="U76" i="125"/>
  <c r="W76" i="125"/>
  <c r="Y76" i="125"/>
  <c r="T75" i="125"/>
  <c r="U75" i="125"/>
  <c r="W75" i="125"/>
  <c r="Y75" i="125"/>
  <c r="W39" i="125"/>
  <c r="V39" i="125"/>
  <c r="T39" i="125"/>
  <c r="U39" i="125"/>
  <c r="Y39" i="125"/>
  <c r="Z32" i="124"/>
  <c r="AA32" i="124"/>
  <c r="V32" i="124"/>
  <c r="Y32" i="124"/>
  <c r="T32" i="124"/>
  <c r="U32" i="124"/>
  <c r="W32" i="124"/>
  <c r="T78" i="124"/>
  <c r="U78" i="124"/>
  <c r="Y85" i="124"/>
  <c r="W85" i="124"/>
  <c r="T85" i="124"/>
  <c r="U85" i="124"/>
  <c r="AC85" i="124"/>
  <c r="U97" i="124"/>
  <c r="AC97" i="124"/>
  <c r="T97" i="124"/>
  <c r="W97" i="124"/>
  <c r="Y97" i="124"/>
  <c r="W65" i="124"/>
  <c r="U65" i="124"/>
  <c r="AC65" i="124"/>
  <c r="Y65" i="124"/>
  <c r="T65" i="124"/>
  <c r="U34" i="123"/>
  <c r="AC34" i="123"/>
  <c r="Y34" i="123"/>
  <c r="W34" i="123"/>
  <c r="T34" i="123"/>
  <c r="W14" i="123"/>
  <c r="T14" i="123"/>
  <c r="Y14" i="123"/>
  <c r="U14" i="123"/>
  <c r="AC14" i="123"/>
  <c r="W16" i="123"/>
  <c r="Z16" i="123"/>
  <c r="AA16" i="123"/>
  <c r="T16" i="123"/>
  <c r="U16" i="123"/>
  <c r="Y16" i="123"/>
  <c r="T54" i="123"/>
  <c r="V54" i="123"/>
  <c r="Y54" i="123"/>
  <c r="U54" i="123"/>
  <c r="AC54" i="123"/>
  <c r="W54" i="123"/>
  <c r="T31" i="123"/>
  <c r="U31" i="123"/>
  <c r="V31" i="123"/>
  <c r="Y31" i="123"/>
  <c r="W31" i="123"/>
  <c r="W46" i="125"/>
  <c r="V46" i="125"/>
  <c r="T46" i="125"/>
  <c r="U46" i="125"/>
  <c r="AC46" i="125"/>
  <c r="Y46" i="125"/>
  <c r="Y31" i="125"/>
  <c r="T31" i="125"/>
  <c r="U31" i="125"/>
  <c r="W31" i="125"/>
  <c r="V31" i="125"/>
  <c r="Y26" i="124"/>
  <c r="W26" i="124"/>
  <c r="U26" i="124"/>
  <c r="AC26" i="124"/>
  <c r="T26" i="124"/>
  <c r="T67" i="125"/>
  <c r="W67" i="125"/>
  <c r="Y67" i="125"/>
  <c r="U67" i="125"/>
  <c r="V67" i="125"/>
  <c r="W51" i="125"/>
  <c r="Y51" i="125"/>
  <c r="T51" i="125"/>
  <c r="U51" i="125"/>
  <c r="U18" i="125"/>
  <c r="AC18" i="125"/>
  <c r="T18" i="125"/>
  <c r="W18" i="125"/>
  <c r="Y18" i="125"/>
  <c r="U85" i="125"/>
  <c r="AC85" i="125"/>
  <c r="T85" i="125"/>
  <c r="W85" i="125"/>
  <c r="Y85" i="125"/>
  <c r="T33" i="125"/>
  <c r="W33" i="125"/>
  <c r="U33" i="125"/>
  <c r="AC33" i="125"/>
  <c r="V33" i="125"/>
  <c r="Y33" i="125"/>
  <c r="W48" i="125"/>
  <c r="Z48" i="125"/>
  <c r="AA48" i="125"/>
  <c r="V48" i="125"/>
  <c r="T48" i="125"/>
  <c r="U48" i="125"/>
  <c r="Y48" i="125"/>
  <c r="W30" i="125"/>
  <c r="V30" i="125"/>
  <c r="U30" i="125"/>
  <c r="AC30" i="125"/>
  <c r="Y30" i="125"/>
  <c r="T30" i="125"/>
  <c r="T44" i="125"/>
  <c r="U44" i="125"/>
  <c r="W44" i="125"/>
  <c r="Y44" i="125"/>
  <c r="V44" i="125"/>
  <c r="Z44" i="125"/>
  <c r="AA44" i="125"/>
  <c r="T21" i="124"/>
  <c r="Y21" i="124"/>
  <c r="W21" i="124"/>
  <c r="U21" i="124"/>
  <c r="AC21" i="124"/>
  <c r="T22" i="123"/>
  <c r="W22" i="123"/>
  <c r="U22" i="123"/>
  <c r="AC22" i="123"/>
  <c r="Y22" i="123"/>
  <c r="Z32" i="123"/>
  <c r="AA32" i="123"/>
  <c r="V32" i="123"/>
  <c r="T32" i="123"/>
  <c r="U32" i="123"/>
  <c r="W32" i="123"/>
  <c r="Y32" i="123"/>
  <c r="W69" i="125"/>
  <c r="V69" i="125"/>
  <c r="T69" i="125"/>
  <c r="Y69" i="125"/>
  <c r="U69" i="125"/>
  <c r="AC69" i="125"/>
  <c r="V57" i="124"/>
  <c r="Y57" i="124"/>
  <c r="U57" i="124"/>
  <c r="AC57" i="124"/>
  <c r="W57" i="124"/>
  <c r="T57" i="124"/>
  <c r="Y47" i="124"/>
  <c r="T47" i="124"/>
  <c r="U47" i="124"/>
  <c r="V47" i="124"/>
  <c r="W47" i="124"/>
  <c r="Y29" i="125"/>
  <c r="W29" i="125"/>
  <c r="T29" i="125"/>
  <c r="U29" i="125"/>
  <c r="AC29" i="125"/>
  <c r="V43" i="125"/>
  <c r="Y43" i="125"/>
  <c r="W43" i="125"/>
  <c r="T43" i="125"/>
  <c r="U43" i="125"/>
  <c r="Y25" i="124"/>
  <c r="W25" i="124"/>
  <c r="U25" i="124"/>
  <c r="AC25" i="124"/>
  <c r="T25" i="124"/>
  <c r="U17" i="125"/>
  <c r="AC17" i="125"/>
  <c r="T17" i="125"/>
  <c r="W17" i="125"/>
  <c r="Y17" i="125"/>
  <c r="T82" i="125"/>
  <c r="Y82" i="125"/>
  <c r="U82" i="125"/>
  <c r="AC82" i="125"/>
  <c r="W82" i="125"/>
  <c r="U22" i="125"/>
  <c r="AC22" i="125"/>
  <c r="T22" i="125"/>
  <c r="Y22" i="125"/>
  <c r="W22" i="125"/>
  <c r="T71" i="125"/>
  <c r="U71" i="125"/>
  <c r="W71" i="125"/>
  <c r="Y71" i="125"/>
  <c r="T23" i="124"/>
  <c r="U23" i="124"/>
  <c r="W23" i="124"/>
  <c r="Y23" i="124"/>
  <c r="T67" i="124"/>
  <c r="W67" i="124"/>
  <c r="Y67" i="124"/>
  <c r="U67" i="124"/>
  <c r="V67" i="124"/>
  <c r="T42" i="125"/>
  <c r="W42" i="125"/>
  <c r="Y42" i="125"/>
  <c r="U42" i="125"/>
  <c r="AC42" i="125"/>
  <c r="V42" i="125"/>
  <c r="Z24" i="125"/>
  <c r="AA24" i="125"/>
  <c r="T24" i="125"/>
  <c r="U24" i="125"/>
  <c r="W24" i="125"/>
  <c r="Y24" i="125"/>
  <c r="U88" i="125"/>
  <c r="AC88" i="125"/>
  <c r="Z88" i="125"/>
  <c r="T88" i="125"/>
  <c r="Y88" i="125"/>
  <c r="W88" i="125"/>
  <c r="Z60" i="125"/>
  <c r="AA60" i="125"/>
  <c r="T60" i="125"/>
  <c r="U60" i="125"/>
  <c r="Y60" i="125"/>
  <c r="W60" i="125"/>
  <c r="U86" i="125"/>
  <c r="AC86" i="125"/>
  <c r="T86" i="125"/>
  <c r="Y86" i="125"/>
  <c r="W86" i="125"/>
  <c r="W36" i="125"/>
  <c r="Y36" i="125"/>
  <c r="T36" i="125"/>
  <c r="U36" i="125"/>
  <c r="Z36" i="125"/>
  <c r="AA36" i="125"/>
  <c r="W34" i="125"/>
  <c r="U34" i="125"/>
  <c r="AC34" i="125"/>
  <c r="Y34" i="125"/>
  <c r="T34" i="125"/>
  <c r="W52" i="125"/>
  <c r="Y52" i="125"/>
  <c r="T52" i="125"/>
  <c r="U52" i="125"/>
  <c r="Z52" i="125"/>
  <c r="AA52" i="125"/>
  <c r="T81" i="125"/>
  <c r="Y81" i="125"/>
  <c r="U81" i="125"/>
  <c r="AC81" i="125"/>
  <c r="W81" i="125"/>
  <c r="Y40" i="125"/>
  <c r="T40" i="125"/>
  <c r="U40" i="125"/>
  <c r="Z40" i="125"/>
  <c r="AA40" i="125"/>
  <c r="V40" i="125"/>
  <c r="W40" i="125"/>
  <c r="T19" i="125"/>
  <c r="U19" i="125"/>
  <c r="W19" i="125"/>
  <c r="Y19" i="125"/>
  <c r="T59" i="124"/>
  <c r="U59" i="124"/>
  <c r="Y59" i="124"/>
  <c r="W59" i="124"/>
  <c r="T31" i="124"/>
  <c r="U31" i="124"/>
  <c r="W31" i="124"/>
  <c r="V31" i="124"/>
  <c r="Y31" i="124"/>
  <c r="Z20" i="124"/>
  <c r="AA20" i="124"/>
  <c r="T20" i="124"/>
  <c r="U20" i="124"/>
  <c r="W20" i="124"/>
  <c r="Y20" i="124"/>
  <c r="T94" i="124"/>
  <c r="U94" i="124"/>
  <c r="W94" i="124"/>
  <c r="Y94" i="124"/>
  <c r="T58" i="124"/>
  <c r="Y58" i="124"/>
  <c r="W58" i="124"/>
  <c r="U58" i="124"/>
  <c r="AC58" i="124"/>
  <c r="V57" i="123"/>
  <c r="Y57" i="123"/>
  <c r="U57" i="123"/>
  <c r="AC57" i="123"/>
  <c r="W57" i="123"/>
  <c r="T57" i="123"/>
  <c r="T56" i="123"/>
  <c r="U56" i="123"/>
  <c r="Z56" i="123"/>
  <c r="AA56" i="123"/>
  <c r="V56" i="123"/>
  <c r="W56" i="123"/>
  <c r="V55" i="123"/>
  <c r="W55" i="123"/>
  <c r="T55" i="123"/>
  <c r="U55" i="123"/>
  <c r="T37" i="123"/>
  <c r="W37" i="123"/>
  <c r="U37" i="123"/>
  <c r="AC37" i="123"/>
  <c r="Y37" i="123"/>
  <c r="V30" i="123"/>
  <c r="T30" i="123"/>
  <c r="W30" i="123"/>
  <c r="Y30" i="123"/>
  <c r="U30" i="123"/>
  <c r="AC30" i="123"/>
  <c r="T83" i="125"/>
  <c r="Y83" i="125"/>
  <c r="U83" i="125"/>
  <c r="W83" i="125"/>
  <c r="V66" i="125"/>
  <c r="Y66" i="125"/>
  <c r="U66" i="125"/>
  <c r="AC66" i="125"/>
  <c r="W66" i="125"/>
  <c r="T66" i="125"/>
  <c r="Z28" i="125"/>
  <c r="AA28" i="125"/>
  <c r="T28" i="125"/>
  <c r="U28" i="125"/>
  <c r="W28" i="125"/>
  <c r="Y28" i="125"/>
  <c r="T56" i="124"/>
  <c r="U56" i="124"/>
  <c r="V56" i="124"/>
  <c r="W56" i="124"/>
  <c r="Z56" i="124"/>
  <c r="AA56" i="124"/>
  <c r="V55" i="125"/>
  <c r="W55" i="125"/>
  <c r="T55" i="125"/>
  <c r="U55" i="125"/>
  <c r="T95" i="124"/>
  <c r="U95" i="124"/>
  <c r="W95" i="124"/>
  <c r="Y95" i="124"/>
  <c r="Z80" i="125"/>
  <c r="AA80" i="125"/>
  <c r="T80" i="125"/>
  <c r="U80" i="125"/>
  <c r="W80" i="125"/>
  <c r="Y80" i="125"/>
  <c r="T74" i="124"/>
  <c r="Y74" i="124"/>
  <c r="U74" i="124"/>
  <c r="W74" i="124"/>
  <c r="T44" i="124"/>
  <c r="U44" i="124"/>
  <c r="W44" i="124"/>
  <c r="Y44" i="124"/>
  <c r="V44" i="124"/>
  <c r="Z44" i="124"/>
  <c r="AA44" i="124"/>
  <c r="T74" i="125"/>
  <c r="Y74" i="125"/>
  <c r="U74" i="125"/>
  <c r="AC74" i="125"/>
  <c r="W74" i="125"/>
  <c r="V30" i="124"/>
  <c r="Y30" i="124"/>
  <c r="U30" i="124"/>
  <c r="T30" i="124"/>
  <c r="W30" i="124"/>
  <c r="U70" i="124"/>
  <c r="AC70" i="124"/>
  <c r="T70" i="124"/>
  <c r="W70" i="124"/>
  <c r="Y70" i="124"/>
  <c r="T96" i="124"/>
  <c r="U96" i="124"/>
  <c r="W96" i="124"/>
  <c r="Y96" i="124"/>
  <c r="W15" i="123"/>
  <c r="T15" i="123"/>
  <c r="U15" i="123"/>
  <c r="Y15" i="123"/>
  <c r="Y54" i="125"/>
  <c r="U54" i="125"/>
  <c r="AC54" i="125"/>
  <c r="T54" i="125"/>
  <c r="V54" i="125"/>
  <c r="W54" i="125"/>
  <c r="T49" i="124"/>
  <c r="W49" i="124"/>
  <c r="Y49" i="124"/>
  <c r="V49" i="124"/>
  <c r="U49" i="124"/>
  <c r="AC49" i="124"/>
  <c r="W50" i="124"/>
  <c r="U50" i="124"/>
  <c r="Y50" i="124"/>
  <c r="T50" i="124"/>
  <c r="Z68" i="125"/>
  <c r="AA68" i="125"/>
  <c r="V68" i="125"/>
  <c r="Y68" i="125"/>
  <c r="W68" i="125"/>
  <c r="T68" i="125"/>
  <c r="U68" i="125"/>
  <c r="W15" i="124"/>
  <c r="T15" i="124"/>
  <c r="U15" i="124"/>
  <c r="Y15" i="124"/>
  <c r="W29" i="124"/>
  <c r="U29" i="124"/>
  <c r="AC29" i="124"/>
  <c r="T29" i="124"/>
  <c r="Y29" i="124"/>
  <c r="U53" i="124"/>
  <c r="AC53" i="124"/>
  <c r="T53" i="124"/>
  <c r="W53" i="124"/>
  <c r="Y53" i="124"/>
  <c r="V55" i="124"/>
  <c r="W55" i="124"/>
  <c r="T55" i="124"/>
  <c r="U55" i="124"/>
  <c r="W48" i="124"/>
  <c r="Z48" i="124"/>
  <c r="AA48" i="124"/>
  <c r="V48" i="124"/>
  <c r="T48" i="124"/>
  <c r="U48" i="124"/>
  <c r="Y48" i="124"/>
  <c r="T56" i="125"/>
  <c r="U56" i="125"/>
  <c r="Z56" i="125"/>
  <c r="AA56" i="125"/>
  <c r="V56" i="125"/>
  <c r="W56" i="125"/>
  <c r="Y88" i="124"/>
  <c r="W88" i="124"/>
  <c r="Z88" i="124"/>
  <c r="T88" i="124"/>
  <c r="U88" i="124"/>
  <c r="Y40" i="124"/>
  <c r="T40" i="124"/>
  <c r="U40" i="124"/>
  <c r="Z40" i="124"/>
  <c r="AA40" i="124"/>
  <c r="W40" i="124"/>
  <c r="V40" i="124"/>
  <c r="W64" i="124"/>
  <c r="Y64" i="124"/>
  <c r="Z64" i="124"/>
  <c r="AA64" i="124"/>
  <c r="T64" i="124"/>
  <c r="U64" i="124"/>
  <c r="T79" i="124"/>
  <c r="U79" i="124"/>
  <c r="W79" i="124"/>
  <c r="Y79" i="124"/>
  <c r="V41" i="124"/>
  <c r="Y41" i="124"/>
  <c r="U41" i="124"/>
  <c r="AC41" i="124"/>
  <c r="W41" i="124"/>
  <c r="T41" i="124"/>
  <c r="Y86" i="124"/>
  <c r="W86" i="124"/>
  <c r="T86" i="124"/>
  <c r="U86" i="124"/>
  <c r="AC86" i="124"/>
  <c r="W15" i="125"/>
  <c r="Y15" i="125"/>
  <c r="T15" i="125"/>
  <c r="U15" i="125"/>
  <c r="W69" i="124"/>
  <c r="V69" i="124"/>
  <c r="T69" i="124"/>
  <c r="Y69" i="124"/>
  <c r="U69" i="124"/>
  <c r="AC69" i="124"/>
  <c r="Y38" i="125"/>
  <c r="U38" i="125"/>
  <c r="AC38" i="125"/>
  <c r="T38" i="125"/>
  <c r="V38" i="125"/>
  <c r="W38" i="125"/>
  <c r="U21" i="125"/>
  <c r="AC21" i="125"/>
  <c r="T21" i="125"/>
  <c r="W21" i="125"/>
  <c r="Y21" i="125"/>
  <c r="Y45" i="124"/>
  <c r="U45" i="124"/>
  <c r="AC45" i="124"/>
  <c r="T45" i="124"/>
  <c r="W45" i="124"/>
  <c r="V45" i="124"/>
  <c r="Z84" i="125"/>
  <c r="T84" i="125"/>
  <c r="Y84" i="125"/>
  <c r="U84" i="125"/>
  <c r="W84" i="125"/>
  <c r="W14" i="125"/>
  <c r="U14" i="125"/>
  <c r="AC14" i="125"/>
  <c r="Y14" i="125"/>
  <c r="T14" i="125"/>
  <c r="W32" i="125"/>
  <c r="Z32" i="125"/>
  <c r="AA32" i="125"/>
  <c r="V32" i="125"/>
  <c r="T32" i="125"/>
  <c r="U32" i="125"/>
  <c r="Y32" i="125"/>
  <c r="W35" i="125"/>
  <c r="T35" i="125"/>
  <c r="U35" i="125"/>
  <c r="Y35" i="125"/>
  <c r="U87" i="125"/>
  <c r="AC87" i="125"/>
  <c r="T87" i="125"/>
  <c r="W87" i="125"/>
  <c r="Y87" i="125"/>
  <c r="W65" i="125"/>
  <c r="U65" i="125"/>
  <c r="AC65" i="125"/>
  <c r="Y65" i="125"/>
  <c r="T65" i="125"/>
  <c r="U53" i="125"/>
  <c r="AC53" i="125"/>
  <c r="T53" i="125"/>
  <c r="W53" i="125"/>
  <c r="Y53" i="125"/>
  <c r="Y62" i="125"/>
  <c r="W62" i="125"/>
  <c r="T62" i="125"/>
  <c r="U62" i="125"/>
  <c r="T25" i="125"/>
  <c r="Y25" i="125"/>
  <c r="U25" i="125"/>
  <c r="AC25" i="125"/>
  <c r="W25" i="125"/>
  <c r="T23" i="125"/>
  <c r="U23" i="125"/>
  <c r="W23" i="125"/>
  <c r="Y23" i="125"/>
  <c r="Z80" i="124"/>
  <c r="AA80" i="124"/>
  <c r="T80" i="124"/>
  <c r="U80" i="124"/>
  <c r="W80" i="124"/>
  <c r="Y80" i="124"/>
  <c r="W33" i="124"/>
  <c r="V33" i="124"/>
  <c r="Y33" i="124"/>
  <c r="U33" i="124"/>
  <c r="AC33" i="124"/>
  <c r="T33" i="124"/>
  <c r="Z60" i="124"/>
  <c r="AA60" i="124"/>
  <c r="T60" i="124"/>
  <c r="U60" i="124"/>
  <c r="Y60" i="124"/>
  <c r="W60" i="124"/>
  <c r="T19" i="124"/>
  <c r="U19" i="124"/>
  <c r="W19" i="124"/>
  <c r="Y19" i="124"/>
  <c r="Z76" i="124"/>
  <c r="AA76" i="124"/>
  <c r="T76" i="124"/>
  <c r="U76" i="124"/>
  <c r="W76" i="124"/>
  <c r="Y76" i="124"/>
  <c r="U34" i="124"/>
  <c r="AC34" i="124"/>
  <c r="T34" i="124"/>
  <c r="Y34" i="124"/>
  <c r="W34" i="124"/>
  <c r="Z24" i="123"/>
  <c r="AA24" i="123"/>
  <c r="T24" i="123"/>
  <c r="U24" i="123"/>
  <c r="W24" i="123"/>
  <c r="Y24" i="123"/>
  <c r="U17" i="123"/>
  <c r="AC17" i="123"/>
  <c r="Y17" i="123"/>
  <c r="W17" i="123"/>
  <c r="T17" i="123"/>
  <c r="Y25" i="123"/>
  <c r="U25" i="123"/>
  <c r="AC25" i="123"/>
  <c r="T25" i="123"/>
  <c r="W25" i="123"/>
  <c r="Y43" i="123"/>
  <c r="W43" i="123"/>
  <c r="V43" i="123"/>
  <c r="T43" i="123"/>
  <c r="U43" i="123"/>
  <c r="Y62" i="124"/>
  <c r="W62" i="124"/>
  <c r="T62" i="124"/>
  <c r="U62" i="124"/>
  <c r="T89" i="125"/>
  <c r="Y89" i="125"/>
  <c r="U89" i="125"/>
  <c r="AC89" i="125"/>
  <c r="W89" i="125"/>
  <c r="Z72" i="125"/>
  <c r="AA72" i="125"/>
  <c r="T72" i="125"/>
  <c r="U72" i="125"/>
  <c r="W72" i="125"/>
  <c r="Y72" i="125"/>
  <c r="Y52" i="127"/>
  <c r="Z52" i="127"/>
  <c r="AA52" i="127"/>
  <c r="T52" i="127"/>
  <c r="U52" i="127"/>
  <c r="W52" i="127"/>
  <c r="T48" i="127"/>
  <c r="Z48" i="127"/>
  <c r="V48" i="127"/>
  <c r="Y48" i="127"/>
  <c r="W48" i="127"/>
  <c r="U48" i="127"/>
  <c r="W23" i="127"/>
  <c r="Y23" i="127"/>
  <c r="T23" i="127"/>
  <c r="U23" i="127"/>
  <c r="Z40" i="127"/>
  <c r="AA40" i="127"/>
  <c r="V40" i="127"/>
  <c r="T40" i="127"/>
  <c r="U40" i="127"/>
  <c r="Y40" i="127"/>
  <c r="W40" i="127"/>
  <c r="V47" i="127"/>
  <c r="W47" i="127"/>
  <c r="U47" i="127"/>
  <c r="Y47" i="127"/>
  <c r="Y20" i="127"/>
  <c r="T20" i="127"/>
  <c r="U20" i="127"/>
  <c r="Z20" i="127"/>
  <c r="AA20" i="127"/>
  <c r="W20" i="127"/>
  <c r="T55" i="127"/>
  <c r="U55" i="127"/>
  <c r="V55" i="127"/>
  <c r="Y55" i="127"/>
  <c r="W55" i="127"/>
  <c r="Z44" i="127"/>
  <c r="AA44" i="127"/>
  <c r="V44" i="127"/>
  <c r="W44" i="127"/>
  <c r="T44" i="127"/>
  <c r="U44" i="127"/>
  <c r="T30" i="127"/>
  <c r="V30" i="127"/>
  <c r="Y30" i="127"/>
  <c r="W30" i="127"/>
  <c r="U30" i="127"/>
  <c r="AC30" i="127"/>
  <c r="W22" i="127"/>
  <c r="T22" i="127"/>
  <c r="Y22" i="127"/>
  <c r="U22" i="127"/>
  <c r="AC22" i="127"/>
  <c r="Y36" i="127"/>
  <c r="Z36" i="127"/>
  <c r="AA36" i="127"/>
  <c r="W36" i="127"/>
  <c r="T36" i="127"/>
  <c r="U36" i="127"/>
  <c r="W53" i="127"/>
  <c r="T53" i="127"/>
  <c r="Y53" i="127"/>
  <c r="U53" i="127"/>
  <c r="AC53" i="127"/>
  <c r="T29" i="127"/>
  <c r="W29" i="127"/>
  <c r="U29" i="127"/>
  <c r="AC29" i="127"/>
  <c r="Y29" i="127"/>
  <c r="Y35" i="127"/>
  <c r="T35" i="127"/>
  <c r="U35" i="127"/>
  <c r="W35" i="127"/>
  <c r="Y27" i="127"/>
  <c r="W27" i="127"/>
  <c r="T27" i="127"/>
  <c r="U27" i="127"/>
  <c r="V45" i="127"/>
  <c r="T45" i="127"/>
  <c r="Y45" i="127"/>
  <c r="W45" i="127"/>
  <c r="U45" i="127"/>
  <c r="AC45" i="127"/>
  <c r="V54" i="127"/>
  <c r="T54" i="127"/>
  <c r="W54" i="127"/>
  <c r="Y54" i="127"/>
  <c r="U54" i="127"/>
  <c r="AC54" i="127"/>
  <c r="Y42" i="127"/>
  <c r="U42" i="127"/>
  <c r="AC42" i="127"/>
  <c r="W42" i="127"/>
  <c r="V42" i="127"/>
  <c r="T42" i="127"/>
  <c r="Y28" i="127"/>
  <c r="Z28" i="127"/>
  <c r="AA28" i="127"/>
  <c r="W28" i="127"/>
  <c r="T28" i="127"/>
  <c r="U28" i="127"/>
  <c r="Y34" i="127"/>
  <c r="U34" i="127"/>
  <c r="AC34" i="127"/>
  <c r="W34" i="127"/>
  <c r="T34" i="127"/>
  <c r="U39" i="127"/>
  <c r="V39" i="127"/>
  <c r="Y39" i="127"/>
  <c r="W39" i="127"/>
  <c r="Z16" i="127"/>
  <c r="T16" i="127"/>
  <c r="W16" i="127"/>
  <c r="U16" i="127"/>
  <c r="Y16" i="127"/>
  <c r="Y50" i="127"/>
  <c r="U50" i="127"/>
  <c r="T50" i="127"/>
  <c r="W50" i="127"/>
  <c r="W57" i="127"/>
  <c r="Y57" i="127"/>
  <c r="U57" i="127"/>
  <c r="AC57" i="127"/>
  <c r="T57" i="127"/>
  <c r="V57" i="127"/>
  <c r="Y33" i="127"/>
  <c r="U33" i="127"/>
  <c r="AC33" i="127"/>
  <c r="W33" i="127"/>
  <c r="V33" i="127"/>
  <c r="T33" i="127"/>
  <c r="T32" i="127"/>
  <c r="U32" i="127"/>
  <c r="Z32" i="127"/>
  <c r="AA32" i="127"/>
  <c r="V32" i="127"/>
  <c r="W32" i="127"/>
  <c r="Y51" i="127"/>
  <c r="T51" i="127"/>
  <c r="U51" i="127"/>
  <c r="W51" i="127"/>
  <c r="V43" i="127"/>
  <c r="W43" i="127"/>
  <c r="T43" i="127"/>
  <c r="U43" i="127"/>
  <c r="Y49" i="127"/>
  <c r="U49" i="127"/>
  <c r="AC49" i="127"/>
  <c r="W49" i="127"/>
  <c r="V49" i="127"/>
  <c r="T49" i="127"/>
  <c r="Y17" i="127"/>
  <c r="U17" i="127"/>
  <c r="AC17" i="127"/>
  <c r="W17" i="127"/>
  <c r="T17" i="127"/>
  <c r="V38" i="127"/>
  <c r="T38" i="127"/>
  <c r="W38" i="127"/>
  <c r="U38" i="127"/>
  <c r="AC38" i="127"/>
  <c r="Y38" i="127"/>
  <c r="W21" i="127"/>
  <c r="T21" i="127"/>
  <c r="Y21" i="127"/>
  <c r="U21" i="127"/>
  <c r="AC21" i="127"/>
  <c r="V31" i="127"/>
  <c r="W31" i="127"/>
  <c r="T31" i="127"/>
  <c r="U31" i="127"/>
  <c r="Z56" i="127"/>
  <c r="AA56" i="127"/>
  <c r="V56" i="127"/>
  <c r="T56" i="127"/>
  <c r="U56" i="127"/>
  <c r="W56" i="127"/>
  <c r="Y56" i="127"/>
  <c r="Y18" i="127"/>
  <c r="U18" i="127"/>
  <c r="AC18" i="127"/>
  <c r="T18" i="127"/>
  <c r="W18" i="127"/>
  <c r="U26" i="127"/>
  <c r="AC26" i="127"/>
  <c r="Y26" i="127"/>
  <c r="W26" i="127"/>
  <c r="T26" i="127"/>
  <c r="T15" i="127"/>
  <c r="W15" i="127"/>
  <c r="U15" i="127"/>
  <c r="Y15" i="127"/>
  <c r="Y56" i="122"/>
  <c r="AC56" i="122"/>
  <c r="Y55" i="122"/>
  <c r="AC55" i="122"/>
  <c r="Y47" i="122"/>
  <c r="T47" i="122"/>
  <c r="U47" i="122"/>
  <c r="W47" i="122"/>
  <c r="V47" i="122"/>
  <c r="AD58" i="134"/>
  <c r="AD20" i="135"/>
  <c r="AD22" i="135"/>
  <c r="AD20" i="137"/>
  <c r="AD20" i="143"/>
  <c r="AD22" i="143"/>
  <c r="AD19" i="145"/>
  <c r="AD23" i="147"/>
  <c r="AB74" i="127"/>
  <c r="AC74" i="127"/>
  <c r="AD35" i="150"/>
  <c r="AB97" i="124"/>
  <c r="AA97" i="124"/>
  <c r="AA95" i="124"/>
  <c r="AA94" i="124"/>
  <c r="AA96" i="124"/>
  <c r="AD20" i="146"/>
  <c r="AD22" i="146"/>
  <c r="AD19" i="144"/>
  <c r="AD23" i="141"/>
  <c r="AD91" i="150"/>
  <c r="AD27" i="140"/>
  <c r="AD20" i="149"/>
  <c r="AD22" i="149"/>
  <c r="AD20" i="139"/>
  <c r="AD22" i="139"/>
  <c r="AD20" i="138"/>
  <c r="AD20" i="136"/>
  <c r="AD22" i="136"/>
  <c r="AD23" i="133"/>
  <c r="AD20" i="132"/>
  <c r="AD22" i="132"/>
  <c r="AB80" i="127"/>
  <c r="AB79" i="127"/>
  <c r="AC78" i="127"/>
  <c r="AB75" i="127"/>
  <c r="AB76" i="127"/>
  <c r="AB39" i="123"/>
  <c r="AC40" i="123"/>
  <c r="E130" i="127" a="1"/>
  <c r="E130" i="127"/>
  <c r="E132" i="127"/>
  <c r="E130" i="125" a="1"/>
  <c r="E130" i="125"/>
  <c r="E132" i="125"/>
  <c r="AC24" i="127"/>
  <c r="AC46" i="127"/>
  <c r="AA16" i="127"/>
  <c r="AA48" i="127"/>
  <c r="AC19" i="127"/>
  <c r="AB19" i="127"/>
  <c r="AB84" i="124"/>
  <c r="AB83" i="124"/>
  <c r="AC84" i="124"/>
  <c r="AC83" i="124"/>
  <c r="AB75" i="124"/>
  <c r="AC75" i="124"/>
  <c r="AB68" i="124"/>
  <c r="AC68" i="124"/>
  <c r="AC63" i="124"/>
  <c r="AB63" i="124"/>
  <c r="AC51" i="124"/>
  <c r="AB51" i="124"/>
  <c r="AB24" i="124"/>
  <c r="AC24" i="124"/>
  <c r="AB28" i="122"/>
  <c r="AC35" i="122"/>
  <c r="AC35" i="123"/>
  <c r="AB36" i="122"/>
  <c r="AB31" i="122"/>
  <c r="AB20" i="122"/>
  <c r="AB20" i="123"/>
  <c r="AC36" i="122"/>
  <c r="AC51" i="122"/>
  <c r="AB35" i="122"/>
  <c r="AC68" i="122"/>
  <c r="AB27" i="122"/>
  <c r="AB32" i="122"/>
  <c r="AC64" i="122"/>
  <c r="AB19" i="123"/>
  <c r="AB60" i="122"/>
  <c r="AC40" i="122"/>
  <c r="AB51" i="122"/>
  <c r="AB52" i="122"/>
  <c r="AB36" i="123"/>
  <c r="AC16" i="122"/>
  <c r="AC20" i="123"/>
  <c r="AC19" i="122"/>
  <c r="AB62" i="122"/>
  <c r="AB35" i="123"/>
  <c r="AC15" i="122"/>
  <c r="AB15" i="122"/>
  <c r="AC59" i="122"/>
  <c r="AB59" i="122"/>
  <c r="AB16" i="122"/>
  <c r="AB40" i="122"/>
  <c r="AC36" i="123"/>
  <c r="AC39" i="122"/>
  <c r="AB39" i="122"/>
  <c r="AB68" i="122"/>
  <c r="AC52" i="122"/>
  <c r="AB63" i="122"/>
  <c r="AB64" i="122"/>
  <c r="AC24" i="122"/>
  <c r="AB24" i="122"/>
  <c r="AA49" i="124"/>
  <c r="AB49" i="124"/>
  <c r="AA22" i="124"/>
  <c r="AB22" i="124"/>
  <c r="AA87" i="124"/>
  <c r="AB26" i="124"/>
  <c r="AA26" i="124"/>
  <c r="AB39" i="124"/>
  <c r="AB57" i="125"/>
  <c r="AA57" i="125"/>
  <c r="AA27" i="124"/>
  <c r="AB54" i="124"/>
  <c r="AA54" i="124"/>
  <c r="AA46" i="124"/>
  <c r="AB26" i="125"/>
  <c r="AA26" i="125"/>
  <c r="AA55" i="125"/>
  <c r="AA51" i="125"/>
  <c r="AB77" i="124"/>
  <c r="AA77" i="124"/>
  <c r="AB41" i="125"/>
  <c r="AA41" i="125"/>
  <c r="AB18" i="125"/>
  <c r="AA18" i="125"/>
  <c r="AA74" i="124"/>
  <c r="AA85" i="125"/>
  <c r="AB85" i="125"/>
  <c r="AA35" i="125"/>
  <c r="AA87" i="125"/>
  <c r="AB87" i="125"/>
  <c r="AB34" i="125"/>
  <c r="AA34" i="125"/>
  <c r="AB81" i="125"/>
  <c r="AA81" i="125"/>
  <c r="AA19" i="125"/>
  <c r="AA59" i="124"/>
  <c r="AA31" i="124"/>
  <c r="AB43" i="122"/>
  <c r="AB48" i="122"/>
  <c r="AA17" i="123"/>
  <c r="AB17" i="123"/>
  <c r="AA25" i="123"/>
  <c r="AB25" i="123"/>
  <c r="AA43" i="123"/>
  <c r="R62" i="124"/>
  <c r="AA62" i="124"/>
  <c r="AA83" i="125"/>
  <c r="AB66" i="125"/>
  <c r="AA66" i="125"/>
  <c r="AA47" i="122"/>
  <c r="AC63" i="122"/>
  <c r="AC23" i="122"/>
  <c r="AC47" i="123"/>
  <c r="AC60" i="122"/>
  <c r="AB44" i="123"/>
  <c r="R57" i="124"/>
  <c r="AA57" i="124"/>
  <c r="AB57" i="124"/>
  <c r="AA43" i="124"/>
  <c r="AA42" i="124"/>
  <c r="AB42" i="124"/>
  <c r="AA35" i="124"/>
  <c r="AA78" i="125"/>
  <c r="AB50" i="125"/>
  <c r="AA50" i="125"/>
  <c r="AA77" i="125"/>
  <c r="AB77" i="125"/>
  <c r="AB45" i="125"/>
  <c r="AA45" i="125"/>
  <c r="AA38" i="124"/>
  <c r="AB73" i="125"/>
  <c r="AA73" i="125"/>
  <c r="AB33" i="125"/>
  <c r="AA33" i="125"/>
  <c r="AA59" i="125"/>
  <c r="AB65" i="125"/>
  <c r="AA65" i="125"/>
  <c r="AA53" i="125"/>
  <c r="AB53" i="125"/>
  <c r="AA62" i="125"/>
  <c r="AA25" i="125"/>
  <c r="AB25" i="125"/>
  <c r="AA23" i="125"/>
  <c r="AA33" i="124"/>
  <c r="AB33" i="124"/>
  <c r="AA19" i="124"/>
  <c r="R76" i="124"/>
  <c r="AA34" i="124"/>
  <c r="AB34" i="124"/>
  <c r="AB22" i="123"/>
  <c r="AA22" i="123"/>
  <c r="AA15" i="123"/>
  <c r="AA26" i="123"/>
  <c r="AB26" i="123"/>
  <c r="R32" i="123"/>
  <c r="X32" i="123"/>
  <c r="AB89" i="125"/>
  <c r="AA89" i="125"/>
  <c r="AC20" i="122"/>
  <c r="AB19" i="122"/>
  <c r="AC62" i="122"/>
  <c r="AB23" i="122"/>
  <c r="AC31" i="122"/>
  <c r="AA69" i="125"/>
  <c r="AB69" i="125"/>
  <c r="AB29" i="125"/>
  <c r="AA29" i="125"/>
  <c r="AA81" i="124"/>
  <c r="AB81" i="124"/>
  <c r="AA50" i="124"/>
  <c r="AA15" i="124"/>
  <c r="AB29" i="124"/>
  <c r="AA29" i="124"/>
  <c r="AB53" i="124"/>
  <c r="AA53" i="124"/>
  <c r="AA55" i="124"/>
  <c r="AA43" i="125"/>
  <c r="AB25" i="124"/>
  <c r="AA25" i="124"/>
  <c r="AB17" i="125"/>
  <c r="AA17" i="125"/>
  <c r="AB82" i="125"/>
  <c r="AA82" i="125"/>
  <c r="AA22" i="125"/>
  <c r="AB22" i="125"/>
  <c r="AA71" i="125"/>
  <c r="AA23" i="124"/>
  <c r="R67" i="124"/>
  <c r="AA67" i="124"/>
  <c r="AB42" i="125"/>
  <c r="AA42" i="125"/>
  <c r="AB14" i="124"/>
  <c r="AA14" i="124"/>
  <c r="AB49" i="125"/>
  <c r="AA49" i="125"/>
  <c r="AA61" i="125"/>
  <c r="AB61" i="125"/>
  <c r="AA47" i="125"/>
  <c r="AA37" i="125"/>
  <c r="AB37" i="125"/>
  <c r="AA30" i="125"/>
  <c r="AB30" i="125"/>
  <c r="AA79" i="125"/>
  <c r="AB74" i="125"/>
  <c r="AA74" i="125"/>
  <c r="AA63" i="125"/>
  <c r="AA30" i="124"/>
  <c r="AA71" i="124"/>
  <c r="R21" i="124"/>
  <c r="AA21" i="124"/>
  <c r="AB21" i="124"/>
  <c r="AB70" i="124"/>
  <c r="AA70" i="124"/>
  <c r="AA66" i="124"/>
  <c r="AB66" i="124"/>
  <c r="AA34" i="123"/>
  <c r="AB34" i="123"/>
  <c r="AB14" i="123"/>
  <c r="AA14" i="123"/>
  <c r="AA54" i="123"/>
  <c r="AB54" i="123"/>
  <c r="AA31" i="123"/>
  <c r="AA46" i="125"/>
  <c r="AB46" i="125"/>
  <c r="AA27" i="125"/>
  <c r="AC27" i="122"/>
  <c r="AC28" i="122"/>
  <c r="AC32" i="122"/>
  <c r="AC19" i="123"/>
  <c r="AB48" i="123"/>
  <c r="AA54" i="125"/>
  <c r="AB54" i="125"/>
  <c r="AA47" i="124"/>
  <c r="AA70" i="125"/>
  <c r="AB70" i="125"/>
  <c r="AA17" i="124"/>
  <c r="AB17" i="124"/>
  <c r="AA67" i="125"/>
  <c r="AA88" i="124"/>
  <c r="R40" i="124"/>
  <c r="AA79" i="124"/>
  <c r="AA41" i="124"/>
  <c r="AB41" i="124"/>
  <c r="AA86" i="124"/>
  <c r="AB86" i="124"/>
  <c r="AA15" i="125"/>
  <c r="AB69" i="124"/>
  <c r="AA69" i="124"/>
  <c r="AB38" i="125"/>
  <c r="AA38" i="125"/>
  <c r="AA21" i="125"/>
  <c r="AB21" i="125"/>
  <c r="AB44" i="122"/>
  <c r="AB45" i="124"/>
  <c r="AA45" i="124"/>
  <c r="AA84" i="125"/>
  <c r="AA14" i="125"/>
  <c r="AB14" i="125"/>
  <c r="AB88" i="125"/>
  <c r="AA88" i="125"/>
  <c r="AA86" i="125"/>
  <c r="AB86" i="125"/>
  <c r="AB58" i="125"/>
  <c r="AA58" i="125"/>
  <c r="AA75" i="125"/>
  <c r="AA39" i="125"/>
  <c r="AA78" i="124"/>
  <c r="AA85" i="124"/>
  <c r="AB85" i="124"/>
  <c r="AA65" i="124"/>
  <c r="AB65" i="124"/>
  <c r="AA58" i="124"/>
  <c r="AB58" i="124"/>
  <c r="AB57" i="123"/>
  <c r="AA57" i="123"/>
  <c r="AA55" i="123"/>
  <c r="AA37" i="123"/>
  <c r="AB37" i="123"/>
  <c r="AB30" i="123"/>
  <c r="AA30" i="123"/>
  <c r="AA31" i="125"/>
  <c r="AE58" i="122"/>
  <c r="R57" i="123"/>
  <c r="X57" i="123"/>
  <c r="R56" i="123"/>
  <c r="X56" i="123"/>
  <c r="R34" i="123"/>
  <c r="R24" i="123"/>
  <c r="R47" i="122"/>
  <c r="E130" i="124" a="1"/>
  <c r="E130" i="124"/>
  <c r="E132" i="124"/>
  <c r="R14" i="123"/>
  <c r="AE41" i="122"/>
  <c r="AE38" i="122"/>
  <c r="AE65" i="122"/>
  <c r="AE61" i="122"/>
  <c r="AE37" i="122"/>
  <c r="AE29" i="122"/>
  <c r="R17" i="127"/>
  <c r="AA17" i="127"/>
  <c r="AB17" i="127"/>
  <c r="AA57" i="127"/>
  <c r="R57" i="127"/>
  <c r="AB57" i="127"/>
  <c r="R54" i="127"/>
  <c r="AB54" i="127"/>
  <c r="AA54" i="127"/>
  <c r="R51" i="127"/>
  <c r="AA51" i="127"/>
  <c r="R34" i="127"/>
  <c r="AB34" i="127"/>
  <c r="AA34" i="127"/>
  <c r="R48" i="127"/>
  <c r="AA23" i="127"/>
  <c r="R23" i="127"/>
  <c r="R16" i="127"/>
  <c r="AA35" i="127"/>
  <c r="R35" i="127"/>
  <c r="AA38" i="127"/>
  <c r="R38" i="127"/>
  <c r="AB38" i="127"/>
  <c r="R31" i="127"/>
  <c r="AA31" i="127"/>
  <c r="R33" i="127"/>
  <c r="AB33" i="127"/>
  <c r="AA33" i="127"/>
  <c r="AA30" i="127"/>
  <c r="AB30" i="127"/>
  <c r="R30" i="127"/>
  <c r="AA26" i="127"/>
  <c r="R26" i="127"/>
  <c r="AB26" i="127"/>
  <c r="R43" i="127"/>
  <c r="AA43" i="127"/>
  <c r="AB49" i="127"/>
  <c r="R49" i="127"/>
  <c r="AA49" i="127"/>
  <c r="AA53" i="127"/>
  <c r="AB53" i="127"/>
  <c r="R53" i="127"/>
  <c r="AA29" i="127"/>
  <c r="R29" i="127"/>
  <c r="AB29" i="127"/>
  <c r="R50" i="127"/>
  <c r="AA50" i="127"/>
  <c r="AA47" i="127"/>
  <c r="R47" i="127"/>
  <c r="R20" i="127"/>
  <c r="R56" i="127"/>
  <c r="R18" i="127"/>
  <c r="AB18" i="127"/>
  <c r="AA18" i="127"/>
  <c r="AA42" i="127"/>
  <c r="R42" i="127"/>
  <c r="AB42" i="127"/>
  <c r="AA22" i="127"/>
  <c r="R22" i="127"/>
  <c r="AB22" i="127"/>
  <c r="AA15" i="127"/>
  <c r="R15" i="127"/>
  <c r="R52" i="127"/>
  <c r="AA39" i="127"/>
  <c r="R39" i="127"/>
  <c r="R40" i="127"/>
  <c r="AA27" i="127"/>
  <c r="R27" i="127"/>
  <c r="R21" i="127"/>
  <c r="AB21" i="127"/>
  <c r="AA21" i="127"/>
  <c r="AA45" i="127"/>
  <c r="R45" i="127"/>
  <c r="AB45" i="127"/>
  <c r="AA55" i="127"/>
  <c r="R55" i="127"/>
  <c r="R44" i="127"/>
  <c r="R32" i="127"/>
  <c r="R28" i="127"/>
  <c r="R36" i="127"/>
  <c r="R96" i="124"/>
  <c r="AE33" i="122"/>
  <c r="AE30" i="122"/>
  <c r="R68" i="125"/>
  <c r="R26" i="125"/>
  <c r="R55" i="125"/>
  <c r="R80" i="125"/>
  <c r="R41" i="125"/>
  <c r="R18" i="125"/>
  <c r="R42" i="125"/>
  <c r="R24" i="125"/>
  <c r="R88" i="125"/>
  <c r="R60" i="125"/>
  <c r="R86" i="125"/>
  <c r="R36" i="125"/>
  <c r="R34" i="125"/>
  <c r="R76" i="125"/>
  <c r="R52" i="125"/>
  <c r="R81" i="125"/>
  <c r="R40" i="125"/>
  <c r="R19" i="125"/>
  <c r="R83" i="125"/>
  <c r="R31" i="125"/>
  <c r="R67" i="125"/>
  <c r="R29" i="125"/>
  <c r="R51" i="125"/>
  <c r="R64" i="125"/>
  <c r="R78" i="125"/>
  <c r="R50" i="125"/>
  <c r="R77" i="125"/>
  <c r="R45" i="125"/>
  <c r="R84" i="125"/>
  <c r="R14" i="125"/>
  <c r="R32" i="125"/>
  <c r="R35" i="125"/>
  <c r="R87" i="125"/>
  <c r="R30" i="125"/>
  <c r="R53" i="125"/>
  <c r="R62" i="125"/>
  <c r="R25" i="125"/>
  <c r="R23" i="125"/>
  <c r="R89" i="125"/>
  <c r="R57" i="125"/>
  <c r="R70" i="125"/>
  <c r="R17" i="125"/>
  <c r="R82" i="125"/>
  <c r="R22" i="125"/>
  <c r="R71" i="125"/>
  <c r="R85" i="125"/>
  <c r="R16" i="125"/>
  <c r="R33" i="125"/>
  <c r="R48" i="125"/>
  <c r="R59" i="125"/>
  <c r="R65" i="125"/>
  <c r="R74" i="125"/>
  <c r="R63" i="125"/>
  <c r="R44" i="125"/>
  <c r="R66" i="125"/>
  <c r="R69" i="125"/>
  <c r="R54" i="125"/>
  <c r="R28" i="125"/>
  <c r="R56" i="125"/>
  <c r="R43" i="125"/>
  <c r="R15" i="125"/>
  <c r="R38" i="125"/>
  <c r="R21" i="125"/>
  <c r="R20" i="125"/>
  <c r="R73" i="125"/>
  <c r="R49" i="125"/>
  <c r="R61" i="125"/>
  <c r="R47" i="125"/>
  <c r="R37" i="125"/>
  <c r="R58" i="125"/>
  <c r="R79" i="125"/>
  <c r="R75" i="125"/>
  <c r="R39" i="125"/>
  <c r="R46" i="125"/>
  <c r="R27" i="125"/>
  <c r="R72" i="125"/>
  <c r="R15" i="123"/>
  <c r="R55" i="123"/>
  <c r="X55" i="123"/>
  <c r="R16" i="123"/>
  <c r="R37" i="123"/>
  <c r="R26" i="123"/>
  <c r="R30" i="123"/>
  <c r="X30" i="123"/>
  <c r="R54" i="123"/>
  <c r="X54" i="123"/>
  <c r="R17" i="123"/>
  <c r="R31" i="123"/>
  <c r="X31" i="123"/>
  <c r="R25" i="123"/>
  <c r="R43" i="123"/>
  <c r="X43" i="123"/>
  <c r="R22" i="123"/>
  <c r="R36" i="124"/>
  <c r="R58" i="124"/>
  <c r="R66" i="124"/>
  <c r="AE53" i="122"/>
  <c r="R34" i="124"/>
  <c r="R65" i="124"/>
  <c r="AE49" i="122"/>
  <c r="R80" i="124"/>
  <c r="R31" i="124"/>
  <c r="R59" i="124"/>
  <c r="R30" i="124"/>
  <c r="R71" i="124"/>
  <c r="R19" i="124"/>
  <c r="R60" i="124"/>
  <c r="R33" i="124"/>
  <c r="R70" i="124"/>
  <c r="R78" i="124"/>
  <c r="R32" i="124"/>
  <c r="R20" i="124"/>
  <c r="R85" i="124"/>
  <c r="R56" i="124"/>
  <c r="R17" i="124"/>
  <c r="R50" i="124"/>
  <c r="R54" i="124"/>
  <c r="R46" i="124"/>
  <c r="R44" i="124"/>
  <c r="R77" i="124"/>
  <c r="R48" i="124"/>
  <c r="R25" i="124"/>
  <c r="R79" i="124"/>
  <c r="R14" i="124"/>
  <c r="R38" i="124"/>
  <c r="R47" i="124"/>
  <c r="R22" i="124"/>
  <c r="R23" i="124"/>
  <c r="R69" i="124"/>
  <c r="R52" i="124"/>
  <c r="R74" i="124"/>
  <c r="R45" i="124"/>
  <c r="R49" i="124"/>
  <c r="R88" i="124"/>
  <c r="R26" i="124"/>
  <c r="R16" i="124"/>
  <c r="R81" i="124"/>
  <c r="R42" i="124"/>
  <c r="R95" i="124"/>
  <c r="R55" i="124"/>
  <c r="AE45" i="122"/>
  <c r="R43" i="124"/>
  <c r="AE69" i="122"/>
  <c r="R53" i="124"/>
  <c r="R27" i="124"/>
  <c r="R64" i="124"/>
  <c r="R35" i="124"/>
  <c r="R28" i="124"/>
  <c r="R86" i="124"/>
  <c r="R29" i="124"/>
  <c r="R15" i="124"/>
  <c r="R41" i="124"/>
  <c r="R87" i="124"/>
  <c r="R92" i="124"/>
  <c r="AE17" i="122"/>
  <c r="AD55" i="134"/>
  <c r="AD56" i="134"/>
  <c r="AD24" i="147"/>
  <c r="AD27" i="147"/>
  <c r="AD23" i="143"/>
  <c r="AD24" i="143"/>
  <c r="AD27" i="143"/>
  <c r="AD28" i="143"/>
  <c r="AD31" i="143"/>
  <c r="AD32" i="143"/>
  <c r="AD35" i="143"/>
  <c r="AD36" i="143"/>
  <c r="AD39" i="143"/>
  <c r="AD40" i="143"/>
  <c r="AD43" i="143"/>
  <c r="AD44" i="143"/>
  <c r="AD47" i="143"/>
  <c r="AD48" i="143"/>
  <c r="AD51" i="143"/>
  <c r="AD52" i="143"/>
  <c r="AD22" i="130"/>
  <c r="AD27" i="131"/>
  <c r="AD20" i="129"/>
  <c r="AD24" i="128"/>
  <c r="X32" i="127"/>
  <c r="Y32" i="127"/>
  <c r="AC32" i="127"/>
  <c r="X40" i="127"/>
  <c r="AE50" i="127"/>
  <c r="AD50" i="127"/>
  <c r="AD89" i="127"/>
  <c r="AD69" i="127"/>
  <c r="AD97" i="127"/>
  <c r="AD87" i="127"/>
  <c r="AD66" i="127"/>
  <c r="AD78" i="127"/>
  <c r="AD118" i="127"/>
  <c r="AD58" i="127"/>
  <c r="AD77" i="127"/>
  <c r="X33" i="127"/>
  <c r="AD33" i="127"/>
  <c r="AE33" i="127"/>
  <c r="AD86" i="127"/>
  <c r="AD61" i="127"/>
  <c r="AD25" i="127"/>
  <c r="AD120" i="127"/>
  <c r="AD11" i="127"/>
  <c r="AD85" i="127"/>
  <c r="AD71" i="127"/>
  <c r="AD21" i="127"/>
  <c r="AE21" i="127"/>
  <c r="AD10" i="127"/>
  <c r="AD65" i="127"/>
  <c r="AD70" i="127"/>
  <c r="AD37" i="127"/>
  <c r="AD62" i="127"/>
  <c r="AD74" i="127"/>
  <c r="AD101" i="127"/>
  <c r="AD113" i="127"/>
  <c r="AD41" i="127"/>
  <c r="AD94" i="127"/>
  <c r="AD73" i="127"/>
  <c r="AD53" i="127"/>
  <c r="AE53" i="127"/>
  <c r="X49" i="127"/>
  <c r="AD49" i="127"/>
  <c r="AE49" i="127"/>
  <c r="X38" i="127"/>
  <c r="AE38" i="127"/>
  <c r="AD38" i="127"/>
  <c r="AD115" i="127"/>
  <c r="AD121" i="127"/>
  <c r="AD109" i="127"/>
  <c r="AD127" i="127"/>
  <c r="AD114" i="127"/>
  <c r="AD46" i="127"/>
  <c r="X44" i="127"/>
  <c r="Y44" i="127"/>
  <c r="AC44" i="127"/>
  <c r="X45" i="127"/>
  <c r="AD45" i="127"/>
  <c r="AE45" i="127"/>
  <c r="X39" i="127"/>
  <c r="X47" i="127"/>
  <c r="AE26" i="127"/>
  <c r="AD26" i="127"/>
  <c r="X57" i="127"/>
  <c r="AD57" i="127"/>
  <c r="AE57" i="127"/>
  <c r="AD17" i="127"/>
  <c r="AE17" i="127"/>
  <c r="X55" i="127"/>
  <c r="X42" i="127"/>
  <c r="AE42" i="127"/>
  <c r="AD42" i="127"/>
  <c r="AE18" i="127"/>
  <c r="AD18" i="127"/>
  <c r="AD29" i="127"/>
  <c r="AE29" i="127"/>
  <c r="X31" i="127"/>
  <c r="Y31" i="127"/>
  <c r="AC31" i="127"/>
  <c r="AE34" i="127"/>
  <c r="AD34" i="127"/>
  <c r="X56" i="127"/>
  <c r="X43" i="127"/>
  <c r="Y43" i="127"/>
  <c r="AC43" i="127"/>
  <c r="X30" i="127"/>
  <c r="AE30" i="127"/>
  <c r="AD30" i="127"/>
  <c r="X48" i="127"/>
  <c r="X54" i="127"/>
  <c r="AE54" i="127"/>
  <c r="AD54" i="127"/>
  <c r="AD88" i="127"/>
  <c r="AD124" i="127"/>
  <c r="AD14" i="127"/>
  <c r="AD123" i="127"/>
  <c r="AD93" i="127"/>
  <c r="AD119" i="127"/>
  <c r="AD67" i="127"/>
  <c r="AD82" i="127"/>
  <c r="AD105" i="127"/>
  <c r="AD81" i="127"/>
  <c r="AD125" i="127"/>
  <c r="AE58" i="125"/>
  <c r="AD58" i="125"/>
  <c r="AE85" i="125"/>
  <c r="AD85" i="125"/>
  <c r="AD14" i="125"/>
  <c r="AE14" i="125"/>
  <c r="AD123" i="125"/>
  <c r="AD105" i="125"/>
  <c r="AD93" i="125"/>
  <c r="AD109" i="125"/>
  <c r="AD102" i="125"/>
  <c r="AD97" i="125"/>
  <c r="AD110" i="125"/>
  <c r="AD120" i="125"/>
  <c r="AD127" i="125"/>
  <c r="AD113" i="125"/>
  <c r="AD125" i="125"/>
  <c r="AD115" i="125"/>
  <c r="AD122" i="125"/>
  <c r="AD11" i="125"/>
  <c r="AD119" i="125"/>
  <c r="AD114" i="125"/>
  <c r="AD10" i="125"/>
  <c r="AD101" i="125"/>
  <c r="AD124" i="125"/>
  <c r="AD121" i="125"/>
  <c r="AD118" i="125"/>
  <c r="AD26" i="125"/>
  <c r="AE26" i="125"/>
  <c r="X47" i="125"/>
  <c r="X43" i="125"/>
  <c r="X69" i="125"/>
  <c r="AE69" i="125"/>
  <c r="AD69" i="125"/>
  <c r="AD74" i="125"/>
  <c r="AE74" i="125"/>
  <c r="X33" i="125"/>
  <c r="AD33" i="125"/>
  <c r="AE33" i="125"/>
  <c r="X57" i="125"/>
  <c r="AE57" i="125"/>
  <c r="AD57" i="125"/>
  <c r="AE62" i="125"/>
  <c r="AD62" i="125"/>
  <c r="X45" i="125"/>
  <c r="AD45" i="125"/>
  <c r="AE45" i="125"/>
  <c r="X31" i="125"/>
  <c r="AE81" i="125"/>
  <c r="AD81" i="125"/>
  <c r="AE61" i="125"/>
  <c r="AD61" i="125"/>
  <c r="AD21" i="125"/>
  <c r="AE21" i="125"/>
  <c r="X56" i="125"/>
  <c r="Y56" i="125"/>
  <c r="AC56" i="125"/>
  <c r="X66" i="125"/>
  <c r="AE66" i="125"/>
  <c r="AD66" i="125"/>
  <c r="AE65" i="125"/>
  <c r="AD65" i="125"/>
  <c r="AE82" i="125"/>
  <c r="AD82" i="125"/>
  <c r="AE89" i="125"/>
  <c r="AD89" i="125"/>
  <c r="AD53" i="125"/>
  <c r="AE53" i="125"/>
  <c r="X32" i="125"/>
  <c r="AE77" i="125"/>
  <c r="AD77" i="125"/>
  <c r="AD86" i="125"/>
  <c r="AE86" i="125"/>
  <c r="X42" i="125"/>
  <c r="AE42" i="125"/>
  <c r="AD42" i="125"/>
  <c r="X55" i="125"/>
  <c r="Y55" i="125"/>
  <c r="AB55" i="125"/>
  <c r="X46" i="125"/>
  <c r="AE46" i="125"/>
  <c r="AD46" i="125"/>
  <c r="X38" i="125"/>
  <c r="AD38" i="125"/>
  <c r="AE38" i="125"/>
  <c r="X30" i="125"/>
  <c r="AD30" i="125"/>
  <c r="AE30" i="125"/>
  <c r="AD29" i="125"/>
  <c r="AE29" i="125"/>
  <c r="AD18" i="125"/>
  <c r="AE18" i="125"/>
  <c r="X39" i="125"/>
  <c r="X48" i="125"/>
  <c r="AD25" i="125"/>
  <c r="AE25" i="125"/>
  <c r="AD34" i="125"/>
  <c r="AE34" i="125"/>
  <c r="X41" i="125"/>
  <c r="AD41" i="125"/>
  <c r="AE41" i="125"/>
  <c r="X49" i="125"/>
  <c r="AE49" i="125"/>
  <c r="AD49" i="125"/>
  <c r="X44" i="125"/>
  <c r="AD17" i="125"/>
  <c r="AE17" i="125"/>
  <c r="AD50" i="125"/>
  <c r="AE50" i="125"/>
  <c r="AD37" i="125"/>
  <c r="AE37" i="125"/>
  <c r="AE73" i="125"/>
  <c r="AD73" i="125"/>
  <c r="X54" i="125"/>
  <c r="AD54" i="125"/>
  <c r="AE54" i="125"/>
  <c r="AD70" i="125"/>
  <c r="AE70" i="125"/>
  <c r="AE87" i="125"/>
  <c r="AD87" i="125"/>
  <c r="X67" i="125"/>
  <c r="AE67" i="125"/>
  <c r="AD67" i="125"/>
  <c r="X40" i="125"/>
  <c r="AE88" i="125"/>
  <c r="AD88" i="125"/>
  <c r="X68" i="125"/>
  <c r="AE87" i="124"/>
  <c r="X55" i="124"/>
  <c r="Y55" i="124"/>
  <c r="AB55" i="124"/>
  <c r="X49" i="124"/>
  <c r="AE49" i="124"/>
  <c r="X48" i="124"/>
  <c r="AE85" i="124"/>
  <c r="X32" i="124"/>
  <c r="X31" i="124"/>
  <c r="X66" i="124"/>
  <c r="AE66" i="124"/>
  <c r="X41" i="124"/>
  <c r="AE41" i="124"/>
  <c r="X43" i="124"/>
  <c r="X42" i="124"/>
  <c r="AE42" i="124"/>
  <c r="AE26" i="124"/>
  <c r="AE22" i="124"/>
  <c r="AE14" i="124"/>
  <c r="AE50" i="124"/>
  <c r="AE34" i="124"/>
  <c r="AE62" i="124"/>
  <c r="AE86" i="124"/>
  <c r="X44" i="124"/>
  <c r="X54" i="124"/>
  <c r="AE54" i="124"/>
  <c r="X30" i="124"/>
  <c r="AE30" i="124"/>
  <c r="AE21" i="124"/>
  <c r="X57" i="124"/>
  <c r="AE57" i="124"/>
  <c r="X56" i="124"/>
  <c r="Y56" i="124"/>
  <c r="AC56" i="124"/>
  <c r="X33" i="124"/>
  <c r="AE33" i="124"/>
  <c r="AE65" i="124"/>
  <c r="AE53" i="124"/>
  <c r="X45" i="124"/>
  <c r="AE45" i="124"/>
  <c r="X69" i="124"/>
  <c r="AE69" i="124"/>
  <c r="X47" i="124"/>
  <c r="AE70" i="124"/>
  <c r="AE29" i="124"/>
  <c r="AE81" i="124"/>
  <c r="AE88" i="124"/>
  <c r="AE74" i="124"/>
  <c r="X38" i="124"/>
  <c r="AE38" i="124"/>
  <c r="AE25" i="124"/>
  <c r="AE77" i="124"/>
  <c r="X46" i="124"/>
  <c r="AE46" i="124"/>
  <c r="AE17" i="124"/>
  <c r="AE58" i="124"/>
  <c r="X40" i="124"/>
  <c r="X67" i="124"/>
  <c r="AE67" i="124"/>
  <c r="AB72" i="125"/>
  <c r="AC71" i="125"/>
  <c r="AB71" i="125"/>
  <c r="AC72" i="125"/>
  <c r="AB95" i="124"/>
  <c r="X47" i="122"/>
  <c r="AB94" i="124"/>
  <c r="AB96" i="124"/>
  <c r="AC95" i="124"/>
  <c r="AC94" i="124"/>
  <c r="AC96" i="124"/>
  <c r="AB71" i="124"/>
  <c r="AC71" i="124"/>
  <c r="Y56" i="123"/>
  <c r="AB56" i="123"/>
  <c r="Y55" i="123"/>
  <c r="AB55" i="123"/>
  <c r="AB55" i="122"/>
  <c r="AB56" i="122"/>
  <c r="AD23" i="135"/>
  <c r="AD28" i="140"/>
  <c r="AD23" i="132"/>
  <c r="AD23" i="137"/>
  <c r="AD20" i="145"/>
  <c r="AC50" i="124"/>
  <c r="AB50" i="124"/>
  <c r="AD20" i="144"/>
  <c r="AD24" i="141"/>
  <c r="AD67" i="135"/>
  <c r="AD36" i="150"/>
  <c r="AD67" i="144"/>
  <c r="AD23" i="146"/>
  <c r="AD23" i="149"/>
  <c r="AD23" i="139"/>
  <c r="AD23" i="138"/>
  <c r="AD23" i="136"/>
  <c r="AD24" i="133"/>
  <c r="AB24" i="127"/>
  <c r="AB35" i="127"/>
  <c r="AB36" i="127"/>
  <c r="AC35" i="127"/>
  <c r="AC36" i="127"/>
  <c r="AC39" i="124"/>
  <c r="AB38" i="124"/>
  <c r="AC30" i="124"/>
  <c r="AB30" i="124"/>
  <c r="AB50" i="127"/>
  <c r="AB62" i="125"/>
  <c r="AB74" i="124"/>
  <c r="AC50" i="127"/>
  <c r="AC62" i="125"/>
  <c r="AC74" i="124"/>
  <c r="AB56" i="127"/>
  <c r="AB28" i="127"/>
  <c r="AC48" i="127"/>
  <c r="AC23" i="127"/>
  <c r="AB27" i="127"/>
  <c r="AC39" i="127"/>
  <c r="AC47" i="127"/>
  <c r="AB40" i="127"/>
  <c r="AB55" i="127"/>
  <c r="AC56" i="127"/>
  <c r="AC55" i="127"/>
  <c r="AC51" i="127"/>
  <c r="AB52" i="127"/>
  <c r="AB51" i="127"/>
  <c r="AC52" i="127"/>
  <c r="AB46" i="127"/>
  <c r="AC15" i="127"/>
  <c r="AC20" i="127"/>
  <c r="AB20" i="127"/>
  <c r="AB16" i="127"/>
  <c r="AB15" i="127"/>
  <c r="AC16" i="127"/>
  <c r="AB84" i="125"/>
  <c r="AC83" i="125"/>
  <c r="AB83" i="125"/>
  <c r="AC84" i="125"/>
  <c r="AB80" i="125"/>
  <c r="AC78" i="125"/>
  <c r="AB78" i="125"/>
  <c r="AC79" i="125"/>
  <c r="AB79" i="125"/>
  <c r="AC80" i="125"/>
  <c r="AC76" i="125"/>
  <c r="AB68" i="125"/>
  <c r="AB76" i="125"/>
  <c r="AC75" i="125"/>
  <c r="AB75" i="125"/>
  <c r="AC67" i="125"/>
  <c r="AB67" i="125"/>
  <c r="AC68" i="125"/>
  <c r="AC64" i="125"/>
  <c r="AB63" i="125"/>
  <c r="AC63" i="125"/>
  <c r="AB59" i="125"/>
  <c r="AB64" i="125"/>
  <c r="AC60" i="125"/>
  <c r="AB60" i="125"/>
  <c r="AC59" i="125"/>
  <c r="AB51" i="125"/>
  <c r="AB52" i="125"/>
  <c r="AC51" i="125"/>
  <c r="AC52" i="125"/>
  <c r="AC39" i="125"/>
  <c r="AB40" i="125"/>
  <c r="AB39" i="125"/>
  <c r="AC40" i="125"/>
  <c r="AB36" i="125"/>
  <c r="AB35" i="125"/>
  <c r="AC32" i="125"/>
  <c r="AC36" i="125"/>
  <c r="AC35" i="125"/>
  <c r="AC31" i="125"/>
  <c r="AB31" i="125"/>
  <c r="AB32" i="125"/>
  <c r="AC28" i="125"/>
  <c r="AB28" i="125"/>
  <c r="AC27" i="125"/>
  <c r="AB27" i="125"/>
  <c r="AC23" i="125"/>
  <c r="AB24" i="125"/>
  <c r="AB23" i="125"/>
  <c r="AC24" i="125"/>
  <c r="AB20" i="125"/>
  <c r="AC19" i="125"/>
  <c r="AB19" i="125"/>
  <c r="AC20" i="125"/>
  <c r="AB16" i="125"/>
  <c r="AC16" i="125"/>
  <c r="AC15" i="125"/>
  <c r="AB15" i="125"/>
  <c r="AC87" i="124"/>
  <c r="AB87" i="124"/>
  <c r="AC88" i="124"/>
  <c r="AB88" i="124"/>
  <c r="AC79" i="124"/>
  <c r="AB80" i="124"/>
  <c r="AB78" i="124"/>
  <c r="AC80" i="124"/>
  <c r="AB79" i="124"/>
  <c r="AC78" i="124"/>
  <c r="AC76" i="124"/>
  <c r="AB76" i="124"/>
  <c r="AC67" i="124"/>
  <c r="AB67" i="124"/>
  <c r="AB64" i="124"/>
  <c r="AB62" i="124"/>
  <c r="AC64" i="124"/>
  <c r="AC62" i="124"/>
  <c r="AB60" i="124"/>
  <c r="AC59" i="124"/>
  <c r="AB59" i="124"/>
  <c r="AC60" i="124"/>
  <c r="AC52" i="124"/>
  <c r="AB52" i="124"/>
  <c r="AB35" i="124"/>
  <c r="AC36" i="124"/>
  <c r="AB36" i="124"/>
  <c r="AC35" i="124"/>
  <c r="AB27" i="124"/>
  <c r="AC27" i="124"/>
  <c r="AC28" i="124"/>
  <c r="AB28" i="124"/>
  <c r="AC23" i="124"/>
  <c r="AB23" i="124"/>
  <c r="AB20" i="124"/>
  <c r="AC20" i="124"/>
  <c r="AB19" i="124"/>
  <c r="AC19" i="124"/>
  <c r="AB16" i="124"/>
  <c r="AB15" i="124"/>
  <c r="AC15" i="124"/>
  <c r="AC16" i="124"/>
  <c r="AC43" i="122"/>
  <c r="AC15" i="123"/>
  <c r="AB15" i="123"/>
  <c r="AB24" i="123"/>
  <c r="AC16" i="123"/>
  <c r="AB16" i="123"/>
  <c r="AC24" i="123"/>
  <c r="AB32" i="124"/>
  <c r="AB31" i="124"/>
  <c r="AC43" i="123"/>
  <c r="AC31" i="123"/>
  <c r="AB48" i="125"/>
  <c r="AC43" i="124"/>
  <c r="AB48" i="124"/>
  <c r="AC44" i="124"/>
  <c r="AC47" i="124"/>
  <c r="AB47" i="125"/>
  <c r="AC47" i="122"/>
  <c r="AC48" i="122"/>
  <c r="AB46" i="124"/>
  <c r="AC43" i="125"/>
  <c r="AC40" i="124"/>
  <c r="AC44" i="122"/>
  <c r="AB44" i="125"/>
  <c r="AB32" i="123"/>
  <c r="R91" i="124"/>
  <c r="R97" i="124"/>
  <c r="R93" i="124"/>
  <c r="R90" i="124"/>
  <c r="R94" i="124"/>
  <c r="AD8" i="125"/>
  <c r="AD59" i="134"/>
  <c r="AD24" i="146"/>
  <c r="AD24" i="137"/>
  <c r="AD27" i="137"/>
  <c r="AD28" i="137"/>
  <c r="AD23" i="130"/>
  <c r="AD31" i="140"/>
  <c r="AD32" i="140"/>
  <c r="AD23" i="129"/>
  <c r="AD24" i="129"/>
  <c r="AD27" i="129"/>
  <c r="AD28" i="129"/>
  <c r="AD31" i="129"/>
  <c r="AD32" i="129"/>
  <c r="AD35" i="129"/>
  <c r="AD36" i="129"/>
  <c r="AD39" i="129"/>
  <c r="AD40" i="129"/>
  <c r="AD43" i="129"/>
  <c r="AD44" i="129"/>
  <c r="AD47" i="129"/>
  <c r="AD48" i="129"/>
  <c r="AD51" i="129"/>
  <c r="AD52" i="129"/>
  <c r="AD55" i="129"/>
  <c r="AD56" i="129"/>
  <c r="AD59" i="129"/>
  <c r="AD60" i="129"/>
  <c r="AD63" i="129"/>
  <c r="AD64" i="129"/>
  <c r="AD68" i="129"/>
  <c r="AD71" i="129"/>
  <c r="AD28" i="131"/>
  <c r="AD31" i="131"/>
  <c r="AD27" i="128"/>
  <c r="AD90" i="124"/>
  <c r="AD37" i="124"/>
  <c r="AD82" i="124"/>
  <c r="AD127" i="124"/>
  <c r="AD109" i="124"/>
  <c r="AD58" i="124"/>
  <c r="AD25" i="124"/>
  <c r="AD74" i="124"/>
  <c r="AD81" i="124"/>
  <c r="AD53" i="124"/>
  <c r="AD30" i="124"/>
  <c r="AD101" i="124"/>
  <c r="AD105" i="124"/>
  <c r="AD118" i="124"/>
  <c r="AD114" i="124"/>
  <c r="AD98" i="124"/>
  <c r="AD121" i="124"/>
  <c r="AD41" i="124"/>
  <c r="AD66" i="124"/>
  <c r="AD87" i="124"/>
  <c r="AD65" i="124"/>
  <c r="AD86" i="124"/>
  <c r="AD50" i="124"/>
  <c r="AD113" i="124"/>
  <c r="AD14" i="124"/>
  <c r="AD42" i="124"/>
  <c r="AD18" i="124"/>
  <c r="AD17" i="124"/>
  <c r="AD77" i="124"/>
  <c r="AD38" i="124"/>
  <c r="AD69" i="124"/>
  <c r="AD45" i="124"/>
  <c r="AD21" i="124"/>
  <c r="AD73" i="124"/>
  <c r="AD62" i="124"/>
  <c r="AD34" i="124"/>
  <c r="AD10" i="124"/>
  <c r="AD117" i="124"/>
  <c r="AD122" i="124"/>
  <c r="AD22" i="124"/>
  <c r="AD26" i="124"/>
  <c r="AD85" i="124"/>
  <c r="AD49" i="124"/>
  <c r="AE97" i="124"/>
  <c r="AD97" i="124"/>
  <c r="AD29" i="124"/>
  <c r="AD54" i="124"/>
  <c r="AD115" i="124"/>
  <c r="AD89" i="124"/>
  <c r="AD94" i="124"/>
  <c r="AE93" i="124"/>
  <c r="AD93" i="124"/>
  <c r="AD67" i="124"/>
  <c r="AD46" i="124"/>
  <c r="AD88" i="124"/>
  <c r="AD70" i="124"/>
  <c r="AD33" i="124"/>
  <c r="AD57" i="124"/>
  <c r="AD125" i="124"/>
  <c r="AD119" i="124"/>
  <c r="AD11" i="124"/>
  <c r="AD124" i="124"/>
  <c r="AD120" i="124"/>
  <c r="AD123" i="124"/>
  <c r="AD61" i="124"/>
  <c r="AC55" i="125"/>
  <c r="AB56" i="125"/>
  <c r="AC55" i="124"/>
  <c r="AB56" i="124"/>
  <c r="AC55" i="123"/>
  <c r="AC56" i="123"/>
  <c r="AD55" i="143"/>
  <c r="AD24" i="135"/>
  <c r="AD23" i="144"/>
  <c r="AD24" i="132"/>
  <c r="AD23" i="145"/>
  <c r="AD28" i="147"/>
  <c r="AD50" i="145"/>
  <c r="AD39" i="150"/>
  <c r="AD27" i="141"/>
  <c r="AD24" i="138"/>
  <c r="AD24" i="149"/>
  <c r="AD24" i="139"/>
  <c r="AD24" i="136"/>
  <c r="AD27" i="133"/>
  <c r="AB44" i="127"/>
  <c r="AB43" i="127"/>
  <c r="AC28" i="127"/>
  <c r="AC27" i="127"/>
  <c r="AB23" i="127"/>
  <c r="AC47" i="125"/>
  <c r="AC48" i="125"/>
  <c r="AB40" i="124"/>
  <c r="AC31" i="124"/>
  <c r="AC32" i="124"/>
  <c r="AB31" i="123"/>
  <c r="AC32" i="123"/>
  <c r="AC46" i="124"/>
  <c r="AB47" i="127"/>
  <c r="AB48" i="127"/>
  <c r="AC40" i="127"/>
  <c r="AB39" i="127"/>
  <c r="AB31" i="127"/>
  <c r="AB32" i="127"/>
  <c r="AB43" i="125"/>
  <c r="AC44" i="125"/>
  <c r="AC48" i="124"/>
  <c r="AB47" i="124"/>
  <c r="AB44" i="124"/>
  <c r="AB43" i="124"/>
  <c r="AB47" i="122"/>
  <c r="AB43" i="123"/>
  <c r="AD8" i="124"/>
  <c r="AD9" i="125"/>
  <c r="AD60" i="134"/>
  <c r="AD63" i="134"/>
  <c r="AD64" i="134"/>
  <c r="AD32" i="131"/>
  <c r="AD35" i="131"/>
  <c r="AD104" i="126"/>
  <c r="AD72" i="129"/>
  <c r="AD75" i="129"/>
  <c r="AD76" i="129"/>
  <c r="AD78" i="129"/>
  <c r="AD79" i="129"/>
  <c r="AD80" i="129"/>
  <c r="AD27" i="136"/>
  <c r="AD56" i="143"/>
  <c r="AD59" i="143"/>
  <c r="AD60" i="143"/>
  <c r="AD28" i="128"/>
  <c r="AD24" i="130"/>
  <c r="AD27" i="146"/>
  <c r="AD12" i="125"/>
  <c r="AD31" i="147"/>
  <c r="AD27" i="135"/>
  <c r="AD24" i="144"/>
  <c r="AD27" i="132"/>
  <c r="AD62" i="147"/>
  <c r="AD35" i="140"/>
  <c r="AD24" i="145"/>
  <c r="AD71" i="134"/>
  <c r="AD28" i="141"/>
  <c r="AD40" i="150"/>
  <c r="AD31" i="137"/>
  <c r="AD27" i="138"/>
  <c r="AD126" i="138"/>
  <c r="AD27" i="149"/>
  <c r="AD27" i="139"/>
  <c r="AD28" i="133"/>
  <c r="AD9" i="124"/>
  <c r="AD94" i="129"/>
  <c r="AD95" i="129"/>
  <c r="AD96" i="129"/>
  <c r="AD83" i="129"/>
  <c r="AD84" i="129"/>
  <c r="AD31" i="128"/>
  <c r="AD32" i="128"/>
  <c r="AD35" i="128"/>
  <c r="AD67" i="134"/>
  <c r="AD68" i="134"/>
  <c r="AD36" i="131"/>
  <c r="AD107" i="126"/>
  <c r="AD98" i="129"/>
  <c r="AD31" i="141"/>
  <c r="AD32" i="141"/>
  <c r="AD35" i="141"/>
  <c r="AD36" i="141"/>
  <c r="AD39" i="141"/>
  <c r="AD40" i="141"/>
  <c r="AD43" i="141"/>
  <c r="AD44" i="141"/>
  <c r="AD47" i="141"/>
  <c r="AD48" i="141"/>
  <c r="AD51" i="141"/>
  <c r="AD52" i="141"/>
  <c r="AD32" i="137"/>
  <c r="AD35" i="137"/>
  <c r="AD36" i="137"/>
  <c r="AD28" i="136"/>
  <c r="AD27" i="130"/>
  <c r="AD28" i="146"/>
  <c r="AD13" i="125"/>
  <c r="AD12" i="124"/>
  <c r="AD63" i="143"/>
  <c r="AD28" i="135"/>
  <c r="AD32" i="147"/>
  <c r="AD46" i="135"/>
  <c r="AD27" i="145"/>
  <c r="AD27" i="144"/>
  <c r="AD28" i="132"/>
  <c r="AD36" i="140"/>
  <c r="AD72" i="134"/>
  <c r="AD28" i="149"/>
  <c r="AD28" i="138"/>
  <c r="AD43" i="150"/>
  <c r="AD28" i="139"/>
  <c r="AD31" i="133"/>
  <c r="AD99" i="129"/>
  <c r="AD100" i="129"/>
  <c r="AD103" i="129"/>
  <c r="AD104" i="129"/>
  <c r="AD106" i="129"/>
  <c r="AD107" i="129"/>
  <c r="AD108" i="129"/>
  <c r="AD108" i="126"/>
  <c r="AD39" i="131"/>
  <c r="AD55" i="141"/>
  <c r="AD56" i="141"/>
  <c r="AD58" i="141"/>
  <c r="AD78" i="146"/>
  <c r="AD31" i="138"/>
  <c r="AD32" i="138"/>
  <c r="AD31" i="146"/>
  <c r="AD28" i="130"/>
  <c r="AD31" i="136"/>
  <c r="AD36" i="128"/>
  <c r="AD15" i="125"/>
  <c r="AD13" i="124"/>
  <c r="AD64" i="143"/>
  <c r="AD35" i="147"/>
  <c r="AD36" i="147"/>
  <c r="AD39" i="147"/>
  <c r="AD40" i="147"/>
  <c r="AD43" i="147"/>
  <c r="AD44" i="147"/>
  <c r="AD47" i="147"/>
  <c r="AD48" i="147"/>
  <c r="AD51" i="147"/>
  <c r="AD52" i="147"/>
  <c r="AD31" i="135"/>
  <c r="AD31" i="132"/>
  <c r="AD31" i="139"/>
  <c r="AD28" i="144"/>
  <c r="AD28" i="145"/>
  <c r="AD39" i="140"/>
  <c r="AD74" i="134"/>
  <c r="AD78" i="134"/>
  <c r="AD44" i="150"/>
  <c r="AD31" i="149"/>
  <c r="AD32" i="149"/>
  <c r="AD74" i="135"/>
  <c r="AD39" i="137"/>
  <c r="AD32" i="133"/>
  <c r="AD111" i="126"/>
  <c r="AD112" i="126"/>
  <c r="AD116" i="126"/>
  <c r="AD117" i="126"/>
  <c r="AD40" i="131"/>
  <c r="AD111" i="129"/>
  <c r="AD112" i="129"/>
  <c r="AD59" i="141"/>
  <c r="AD60" i="141"/>
  <c r="AD63" i="141"/>
  <c r="AD64" i="141"/>
  <c r="AD67" i="141"/>
  <c r="AD68" i="141"/>
  <c r="AD35" i="138"/>
  <c r="AD36" i="138"/>
  <c r="AD39" i="138"/>
  <c r="AD106" i="131"/>
  <c r="AD107" i="131"/>
  <c r="AD39" i="128"/>
  <c r="AD31" i="130"/>
  <c r="AD32" i="146"/>
  <c r="AD35" i="149"/>
  <c r="AD36" i="149"/>
  <c r="AD32" i="139"/>
  <c r="AD32" i="136"/>
  <c r="AD16" i="125"/>
  <c r="AD15" i="124"/>
  <c r="AD55" i="147"/>
  <c r="AD67" i="143"/>
  <c r="AD32" i="135"/>
  <c r="AD31" i="145"/>
  <c r="AD32" i="132"/>
  <c r="AD31" i="144"/>
  <c r="AD40" i="140"/>
  <c r="AD62" i="140"/>
  <c r="AD75" i="134"/>
  <c r="AD47" i="150"/>
  <c r="AD40" i="137"/>
  <c r="AD35" i="133"/>
  <c r="AD36" i="133"/>
  <c r="AD39" i="133"/>
  <c r="AD40" i="133"/>
  <c r="AD43" i="133"/>
  <c r="AD44" i="133"/>
  <c r="AD47" i="133"/>
  <c r="AD48" i="133"/>
  <c r="AD51" i="133"/>
  <c r="AD52" i="133"/>
  <c r="AD43" i="131"/>
  <c r="AD44" i="131"/>
  <c r="AD47" i="131"/>
  <c r="AD48" i="131"/>
  <c r="AD51" i="131"/>
  <c r="AD52" i="131"/>
  <c r="AD55" i="131"/>
  <c r="AD56" i="131"/>
  <c r="AD59" i="131"/>
  <c r="AD60" i="131"/>
  <c r="AD63" i="131"/>
  <c r="AD64" i="131"/>
  <c r="AD68" i="131"/>
  <c r="AD71" i="131"/>
  <c r="AD116" i="129"/>
  <c r="AD117" i="129"/>
  <c r="AD118" i="129"/>
  <c r="AD39" i="149"/>
  <c r="AD40" i="149"/>
  <c r="AD43" i="137"/>
  <c r="AD44" i="137"/>
  <c r="AD35" i="146"/>
  <c r="AD56" i="147"/>
  <c r="AD43" i="140"/>
  <c r="AD32" i="130"/>
  <c r="AD35" i="130"/>
  <c r="AD36" i="130"/>
  <c r="AD39" i="130"/>
  <c r="AD40" i="130"/>
  <c r="AD43" i="130"/>
  <c r="AD44" i="130"/>
  <c r="AD47" i="130"/>
  <c r="AD48" i="130"/>
  <c r="AD51" i="130"/>
  <c r="AD52" i="130"/>
  <c r="AD55" i="130"/>
  <c r="AD56" i="130"/>
  <c r="AD59" i="130"/>
  <c r="AD60" i="130"/>
  <c r="AD63" i="130"/>
  <c r="AD64" i="130"/>
  <c r="AD35" i="136"/>
  <c r="AD35" i="139"/>
  <c r="AD40" i="128"/>
  <c r="AD43" i="128"/>
  <c r="AD44" i="128"/>
  <c r="AD47" i="128"/>
  <c r="AD48" i="128"/>
  <c r="AD51" i="128"/>
  <c r="AD52" i="128"/>
  <c r="AD19" i="125"/>
  <c r="AD16" i="124"/>
  <c r="AD68" i="143"/>
  <c r="AD67" i="136"/>
  <c r="AD55" i="133"/>
  <c r="AD35" i="135"/>
  <c r="AD94" i="139"/>
  <c r="AD126" i="143"/>
  <c r="AD127" i="143"/>
  <c r="AD32" i="144"/>
  <c r="AD35" i="132"/>
  <c r="AD32" i="145"/>
  <c r="AD62" i="133"/>
  <c r="AD71" i="141"/>
  <c r="AD72" i="141"/>
  <c r="AD76" i="134"/>
  <c r="AD48" i="150"/>
  <c r="AD40" i="138"/>
  <c r="AD54" i="149"/>
  <c r="AD55" i="128"/>
  <c r="AD56" i="128"/>
  <c r="AD59" i="128"/>
  <c r="AD60" i="128"/>
  <c r="AD63" i="128"/>
  <c r="AD64" i="128"/>
  <c r="AD68" i="128"/>
  <c r="AD72" i="131"/>
  <c r="AD47" i="137"/>
  <c r="AD48" i="137"/>
  <c r="AD100" i="131"/>
  <c r="AD67" i="130"/>
  <c r="AD68" i="130"/>
  <c r="AD71" i="130"/>
  <c r="AD126" i="128"/>
  <c r="AD90" i="128"/>
  <c r="AD71" i="128"/>
  <c r="AD72" i="128"/>
  <c r="AD75" i="128"/>
  <c r="AD76" i="128"/>
  <c r="AD79" i="128"/>
  <c r="AD80" i="128"/>
  <c r="AD91" i="128"/>
  <c r="AD92" i="128"/>
  <c r="AD59" i="147"/>
  <c r="AD60" i="147"/>
  <c r="AD63" i="147"/>
  <c r="AD64" i="147"/>
  <c r="AD67" i="147"/>
  <c r="AD68" i="147"/>
  <c r="AD71" i="147"/>
  <c r="AD36" i="136"/>
  <c r="AD36" i="146"/>
  <c r="AD56" i="133"/>
  <c r="AD59" i="133"/>
  <c r="AD60" i="133"/>
  <c r="AD71" i="143"/>
  <c r="AD20" i="125"/>
  <c r="AD22" i="125"/>
  <c r="AD36" i="139"/>
  <c r="AD44" i="140"/>
  <c r="AD19" i="124"/>
  <c r="AD36" i="135"/>
  <c r="AD98" i="142"/>
  <c r="AD78" i="135"/>
  <c r="AD36" i="132"/>
  <c r="AD39" i="132"/>
  <c r="AD40" i="132"/>
  <c r="AD43" i="132"/>
  <c r="AD44" i="132"/>
  <c r="AD47" i="132"/>
  <c r="AD48" i="132"/>
  <c r="AD51" i="132"/>
  <c r="AD52" i="132"/>
  <c r="AD55" i="132"/>
  <c r="AD35" i="144"/>
  <c r="AD35" i="145"/>
  <c r="AD74" i="141"/>
  <c r="AD79" i="134"/>
  <c r="AD51" i="150"/>
  <c r="AD43" i="149"/>
  <c r="AD43" i="138"/>
  <c r="AD75" i="131"/>
  <c r="AD104" i="131"/>
  <c r="AD108" i="131"/>
  <c r="AD110" i="131"/>
  <c r="AD111" i="131"/>
  <c r="AD112" i="131"/>
  <c r="AD72" i="130"/>
  <c r="AD75" i="130"/>
  <c r="AD76" i="130"/>
  <c r="AD78" i="130"/>
  <c r="AD79" i="130"/>
  <c r="AD80" i="130"/>
  <c r="AD83" i="130"/>
  <c r="AD84" i="130"/>
  <c r="AD102" i="130"/>
  <c r="AD102" i="128"/>
  <c r="AD39" i="139"/>
  <c r="AD72" i="143"/>
  <c r="AD75" i="143"/>
  <c r="AD39" i="136"/>
  <c r="AD47" i="140"/>
  <c r="AD39" i="146"/>
  <c r="AD23" i="125"/>
  <c r="AD24" i="125"/>
  <c r="AD72" i="147"/>
  <c r="AD20" i="124"/>
  <c r="AD103" i="146"/>
  <c r="AD63" i="133"/>
  <c r="AD56" i="132"/>
  <c r="AD59" i="132"/>
  <c r="AD60" i="132"/>
  <c r="AD63" i="132"/>
  <c r="AD64" i="132"/>
  <c r="AD67" i="132"/>
  <c r="AD68" i="132"/>
  <c r="AD52" i="150"/>
  <c r="AD39" i="135"/>
  <c r="AD102" i="147"/>
  <c r="AD36" i="145"/>
  <c r="AD39" i="145"/>
  <c r="AD40" i="145"/>
  <c r="AD43" i="145"/>
  <c r="AD44" i="145"/>
  <c r="AD46" i="145"/>
  <c r="AD47" i="145"/>
  <c r="AD36" i="144"/>
  <c r="AD75" i="141"/>
  <c r="AD80" i="134"/>
  <c r="AD83" i="134"/>
  <c r="AD84" i="134"/>
  <c r="AD44" i="138"/>
  <c r="AD44" i="149"/>
  <c r="AD46" i="149"/>
  <c r="AD51" i="137"/>
  <c r="AD52" i="137"/>
  <c r="AD55" i="137"/>
  <c r="AD56" i="137"/>
  <c r="AD59" i="137"/>
  <c r="AD60" i="137"/>
  <c r="AD63" i="137"/>
  <c r="AD64" i="137"/>
  <c r="AD92" i="130"/>
  <c r="AD91" i="130"/>
  <c r="AD76" i="131"/>
  <c r="AD78" i="131"/>
  <c r="AD79" i="131"/>
  <c r="AD80" i="131"/>
  <c r="AD84" i="131"/>
  <c r="AD100" i="128"/>
  <c r="AD104" i="128"/>
  <c r="AD96" i="130"/>
  <c r="AD99" i="130"/>
  <c r="AD76" i="143"/>
  <c r="AD106" i="128"/>
  <c r="AD27" i="125"/>
  <c r="AD28" i="125"/>
  <c r="AD31" i="125"/>
  <c r="AD32" i="125"/>
  <c r="AD35" i="125"/>
  <c r="AD36" i="125"/>
  <c r="AD39" i="125"/>
  <c r="AD40" i="125"/>
  <c r="AD43" i="125"/>
  <c r="AD44" i="125"/>
  <c r="AD47" i="125"/>
  <c r="AD48" i="125"/>
  <c r="AD51" i="125"/>
  <c r="AD52" i="125"/>
  <c r="AD55" i="125"/>
  <c r="AD56" i="125"/>
  <c r="AD59" i="125"/>
  <c r="AD60" i="125"/>
  <c r="AD63" i="125"/>
  <c r="AD64" i="125"/>
  <c r="AD68" i="125"/>
  <c r="AD71" i="125"/>
  <c r="AD48" i="140"/>
  <c r="AD40" i="139"/>
  <c r="AD54" i="150"/>
  <c r="AD64" i="133"/>
  <c r="AD40" i="136"/>
  <c r="AD75" i="147"/>
  <c r="AD40" i="146"/>
  <c r="AD23" i="124"/>
  <c r="AD71" i="132"/>
  <c r="AD78" i="143"/>
  <c r="AD40" i="135"/>
  <c r="AD126" i="136"/>
  <c r="AD127" i="136"/>
  <c r="AD48" i="145"/>
  <c r="AD39" i="144"/>
  <c r="AD40" i="144"/>
  <c r="AD90" i="134"/>
  <c r="AD76" i="141"/>
  <c r="AD47" i="149"/>
  <c r="AD47" i="138"/>
  <c r="AD67" i="137"/>
  <c r="AD68" i="137"/>
  <c r="AD71" i="137"/>
  <c r="AD51" i="140"/>
  <c r="AD52" i="140"/>
  <c r="AD55" i="140"/>
  <c r="AD95" i="130"/>
  <c r="AD94" i="128"/>
  <c r="AD95" i="128"/>
  <c r="AD96" i="128"/>
  <c r="AD92" i="131"/>
  <c r="AD96" i="131"/>
  <c r="AD100" i="130"/>
  <c r="AD103" i="130"/>
  <c r="AD107" i="128"/>
  <c r="AD108" i="128"/>
  <c r="AD110" i="128"/>
  <c r="AD72" i="125"/>
  <c r="AD75" i="125"/>
  <c r="AD76" i="125"/>
  <c r="AD78" i="125"/>
  <c r="AD79" i="125"/>
  <c r="AD80" i="125"/>
  <c r="AD56" i="140"/>
  <c r="AD72" i="137"/>
  <c r="AD75" i="137"/>
  <c r="AD76" i="137"/>
  <c r="AD55" i="150"/>
  <c r="AD43" i="146"/>
  <c r="AD43" i="136"/>
  <c r="AD44" i="136"/>
  <c r="AD47" i="136"/>
  <c r="AD48" i="136"/>
  <c r="AD51" i="136"/>
  <c r="AD52" i="136"/>
  <c r="AD55" i="136"/>
  <c r="AD56" i="136"/>
  <c r="AD59" i="136"/>
  <c r="AD60" i="136"/>
  <c r="AD63" i="136"/>
  <c r="AD64" i="136"/>
  <c r="AD67" i="133"/>
  <c r="AD43" i="139"/>
  <c r="AD76" i="147"/>
  <c r="AD24" i="124"/>
  <c r="AD72" i="132"/>
  <c r="AD75" i="132"/>
  <c r="AD110" i="146"/>
  <c r="AD79" i="143"/>
  <c r="AD43" i="135"/>
  <c r="AD126" i="135"/>
  <c r="AD51" i="145"/>
  <c r="AD43" i="144"/>
  <c r="AD78" i="141"/>
  <c r="AD91" i="134"/>
  <c r="AD126" i="142"/>
  <c r="AD127" i="142"/>
  <c r="AD48" i="138"/>
  <c r="AD48" i="149"/>
  <c r="AD78" i="137"/>
  <c r="AD59" i="140"/>
  <c r="AD60" i="140"/>
  <c r="AD99" i="128"/>
  <c r="AD103" i="128"/>
  <c r="AD111" i="128"/>
  <c r="AD112" i="128"/>
  <c r="AD116" i="128"/>
  <c r="AD99" i="131"/>
  <c r="AD102" i="131"/>
  <c r="AD103" i="131"/>
  <c r="AD116" i="131"/>
  <c r="AD117" i="131"/>
  <c r="AD79" i="137"/>
  <c r="AD80" i="137"/>
  <c r="AD83" i="137"/>
  <c r="AD84" i="137"/>
  <c r="AD90" i="125"/>
  <c r="AD83" i="125"/>
  <c r="AD84" i="125"/>
  <c r="AD44" i="146"/>
  <c r="AD47" i="146"/>
  <c r="AD48" i="146"/>
  <c r="AD51" i="146"/>
  <c r="AD52" i="146"/>
  <c r="AD55" i="146"/>
  <c r="AD56" i="146"/>
  <c r="AD59" i="146"/>
  <c r="AD60" i="146"/>
  <c r="AD63" i="146"/>
  <c r="AD64" i="146"/>
  <c r="AD67" i="146"/>
  <c r="AD68" i="146"/>
  <c r="AD71" i="146"/>
  <c r="AD104" i="130"/>
  <c r="AD107" i="130"/>
  <c r="AD108" i="130"/>
  <c r="AD110" i="130"/>
  <c r="AD91" i="125"/>
  <c r="AD94" i="125"/>
  <c r="AD50" i="149"/>
  <c r="AD51" i="149"/>
  <c r="AD52" i="149"/>
  <c r="AD55" i="149"/>
  <c r="AD56" i="149"/>
  <c r="AD68" i="136"/>
  <c r="AD68" i="133"/>
  <c r="AD56" i="150"/>
  <c r="AD44" i="139"/>
  <c r="AD51" i="138"/>
  <c r="AD52" i="138"/>
  <c r="AD55" i="138"/>
  <c r="AD56" i="138"/>
  <c r="AD59" i="138"/>
  <c r="AD60" i="138"/>
  <c r="AD63" i="138"/>
  <c r="AD64" i="138"/>
  <c r="AD78" i="147"/>
  <c r="AD65" i="150"/>
  <c r="AD27" i="124"/>
  <c r="AD103" i="139"/>
  <c r="AD76" i="132"/>
  <c r="AD174" i="126"/>
  <c r="AD94" i="147"/>
  <c r="AD80" i="143"/>
  <c r="AD83" i="143"/>
  <c r="AD44" i="135"/>
  <c r="AD47" i="135"/>
  <c r="AD52" i="145"/>
  <c r="AD44" i="144"/>
  <c r="AD92" i="134"/>
  <c r="AD79" i="141"/>
  <c r="AD90" i="137"/>
  <c r="AD87" i="149"/>
  <c r="AD111" i="130"/>
  <c r="AD112" i="130"/>
  <c r="AD116" i="130"/>
  <c r="AD117" i="130"/>
  <c r="AD118" i="130"/>
  <c r="AD119" i="130"/>
  <c r="AD72" i="146"/>
  <c r="AD75" i="146"/>
  <c r="AD76" i="146"/>
  <c r="AD92" i="125"/>
  <c r="AD95" i="125"/>
  <c r="AD96" i="125"/>
  <c r="AD63" i="140"/>
  <c r="AD64" i="140"/>
  <c r="AD68" i="140"/>
  <c r="AD68" i="138"/>
  <c r="AD71" i="138"/>
  <c r="AD72" i="138"/>
  <c r="AD94" i="134"/>
  <c r="AD96" i="134"/>
  <c r="AD98" i="125"/>
  <c r="AD99" i="125"/>
  <c r="AD59" i="149"/>
  <c r="AD60" i="149"/>
  <c r="AD62" i="149"/>
  <c r="AD71" i="133"/>
  <c r="AD72" i="133"/>
  <c r="AD71" i="136"/>
  <c r="AD72" i="136"/>
  <c r="AD78" i="132"/>
  <c r="AD91" i="137"/>
  <c r="AD92" i="137"/>
  <c r="AD94" i="137"/>
  <c r="AD58" i="150"/>
  <c r="AD175" i="126"/>
  <c r="AD176" i="126"/>
  <c r="AD177" i="126"/>
  <c r="AD79" i="147"/>
  <c r="AD47" i="139"/>
  <c r="AD28" i="124"/>
  <c r="AD110" i="139"/>
  <c r="AD83" i="132"/>
  <c r="AD84" i="143"/>
  <c r="AD48" i="135"/>
  <c r="AD55" i="145"/>
  <c r="AD47" i="144"/>
  <c r="AD80" i="141"/>
  <c r="AD83" i="141"/>
  <c r="AD84" i="141"/>
  <c r="AD78" i="149"/>
  <c r="AD88" i="149"/>
  <c r="AD67" i="140"/>
  <c r="AD95" i="137"/>
  <c r="AD75" i="138"/>
  <c r="AD76" i="138"/>
  <c r="AD71" i="140"/>
  <c r="AD72" i="140"/>
  <c r="AD75" i="140"/>
  <c r="AD76" i="140"/>
  <c r="AD100" i="125"/>
  <c r="AD103" i="125"/>
  <c r="AD104" i="125"/>
  <c r="AD106" i="125"/>
  <c r="AD96" i="137"/>
  <c r="AD98" i="134"/>
  <c r="AD99" i="134"/>
  <c r="AD79" i="146"/>
  <c r="AD75" i="133"/>
  <c r="AD76" i="133"/>
  <c r="AD78" i="133"/>
  <c r="AD78" i="140"/>
  <c r="AD79" i="132"/>
  <c r="AD80" i="132"/>
  <c r="AD84" i="132"/>
  <c r="AD91" i="132"/>
  <c r="AD75" i="136"/>
  <c r="AD94" i="143"/>
  <c r="AD90" i="143"/>
  <c r="AD92" i="143"/>
  <c r="AD63" i="149"/>
  <c r="AD64" i="149"/>
  <c r="AD67" i="149"/>
  <c r="AD68" i="149"/>
  <c r="AD48" i="139"/>
  <c r="AD59" i="150"/>
  <c r="AD80" i="147"/>
  <c r="AD31" i="124"/>
  <c r="AD178" i="126"/>
  <c r="AD102" i="136"/>
  <c r="AD51" i="135"/>
  <c r="AD126" i="133"/>
  <c r="AD56" i="145"/>
  <c r="AD48" i="144"/>
  <c r="AD90" i="141"/>
  <c r="AD78" i="138"/>
  <c r="AD91" i="143"/>
  <c r="AD95" i="143"/>
  <c r="AD96" i="143"/>
  <c r="AD98" i="143"/>
  <c r="AD71" i="149"/>
  <c r="AD72" i="149"/>
  <c r="AD80" i="146"/>
  <c r="AD98" i="137"/>
  <c r="AD99" i="137"/>
  <c r="AD100" i="137"/>
  <c r="AD92" i="132"/>
  <c r="AD79" i="140"/>
  <c r="AD107" i="125"/>
  <c r="AD108" i="125"/>
  <c r="AD100" i="134"/>
  <c r="AD102" i="134"/>
  <c r="AD96" i="146"/>
  <c r="AD79" i="133"/>
  <c r="AD80" i="133"/>
  <c r="AD94" i="132"/>
  <c r="AD95" i="132"/>
  <c r="AD83" i="140"/>
  <c r="AD83" i="147"/>
  <c r="AD84" i="147"/>
  <c r="AD90" i="147"/>
  <c r="AD91" i="147"/>
  <c r="AD76" i="136"/>
  <c r="AD111" i="125"/>
  <c r="AD79" i="138"/>
  <c r="AD60" i="150"/>
  <c r="AD51" i="139"/>
  <c r="AD32" i="124"/>
  <c r="AD35" i="124"/>
  <c r="AD36" i="124"/>
  <c r="AD39" i="124"/>
  <c r="AD40" i="124"/>
  <c r="AD43" i="124"/>
  <c r="AD44" i="124"/>
  <c r="AD47" i="124"/>
  <c r="AD48" i="124"/>
  <c r="AD51" i="124"/>
  <c r="AD52" i="124"/>
  <c r="AD55" i="124"/>
  <c r="AD56" i="124"/>
  <c r="AD59" i="124"/>
  <c r="AD60" i="124"/>
  <c r="AD63" i="124"/>
  <c r="AD64" i="124"/>
  <c r="AD68" i="124"/>
  <c r="AD71" i="124"/>
  <c r="AD90" i="140"/>
  <c r="AD95" i="140"/>
  <c r="AD179" i="126"/>
  <c r="AD52" i="135"/>
  <c r="AD91" i="141"/>
  <c r="AD92" i="141"/>
  <c r="AD95" i="141"/>
  <c r="AD96" i="141"/>
  <c r="AD90" i="138"/>
  <c r="AD91" i="138"/>
  <c r="AD59" i="145"/>
  <c r="AD51" i="144"/>
  <c r="AD102" i="137"/>
  <c r="AD126" i="137"/>
  <c r="AD127" i="137"/>
  <c r="AD74" i="150"/>
  <c r="AD80" i="140"/>
  <c r="AD103" i="137"/>
  <c r="AD104" i="137"/>
  <c r="AD106" i="137"/>
  <c r="AD83" i="146"/>
  <c r="AD96" i="132"/>
  <c r="AD98" i="132"/>
  <c r="AD94" i="146"/>
  <c r="AD99" i="146"/>
  <c r="AD112" i="125"/>
  <c r="AD116" i="125"/>
  <c r="AD117" i="125"/>
  <c r="AD126" i="125"/>
  <c r="AD99" i="143"/>
  <c r="AD100" i="143"/>
  <c r="AD102" i="143"/>
  <c r="AD83" i="133"/>
  <c r="AD84" i="133"/>
  <c r="AD90" i="133"/>
  <c r="AD92" i="147"/>
  <c r="AD95" i="147"/>
  <c r="AD84" i="140"/>
  <c r="AD98" i="140"/>
  <c r="AD78" i="136"/>
  <c r="AD80" i="138"/>
  <c r="AD72" i="124"/>
  <c r="AD75" i="124"/>
  <c r="AD76" i="124"/>
  <c r="AD78" i="124"/>
  <c r="AD79" i="124"/>
  <c r="AD80" i="124"/>
  <c r="AD83" i="124"/>
  <c r="AD84" i="124"/>
  <c r="AD91" i="124"/>
  <c r="AD60" i="145"/>
  <c r="AD55" i="135"/>
  <c r="AD62" i="150"/>
  <c r="AD63" i="150"/>
  <c r="AD64" i="150"/>
  <c r="AD52" i="139"/>
  <c r="AD180" i="126"/>
  <c r="AD106" i="142"/>
  <c r="AD98" i="133"/>
  <c r="AD107" i="136"/>
  <c r="AD119" i="139"/>
  <c r="AD120" i="139"/>
  <c r="AD106" i="143"/>
  <c r="AD98" i="141"/>
  <c r="AD99" i="141"/>
  <c r="AD100" i="141"/>
  <c r="AD102" i="141"/>
  <c r="AD94" i="138"/>
  <c r="AD56" i="135"/>
  <c r="AD59" i="135"/>
  <c r="AD60" i="135"/>
  <c r="AD63" i="135"/>
  <c r="AD64" i="135"/>
  <c r="AD68" i="135"/>
  <c r="AD71" i="135"/>
  <c r="AD72" i="135"/>
  <c r="AD75" i="135"/>
  <c r="AD76" i="135"/>
  <c r="AD79" i="135"/>
  <c r="AD80" i="135"/>
  <c r="AD83" i="135"/>
  <c r="AD84" i="135"/>
  <c r="AD91" i="135"/>
  <c r="AD92" i="135"/>
  <c r="AD95" i="135"/>
  <c r="AD96" i="135"/>
  <c r="AD98" i="135"/>
  <c r="AD99" i="135"/>
  <c r="AD90" i="145"/>
  <c r="AD110" i="140"/>
  <c r="AD107" i="140"/>
  <c r="AD107" i="137"/>
  <c r="AD108" i="137"/>
  <c r="AD52" i="144"/>
  <c r="AD103" i="134"/>
  <c r="AD104" i="134"/>
  <c r="AD106" i="134"/>
  <c r="AD107" i="134"/>
  <c r="AD108" i="134"/>
  <c r="AD110" i="134"/>
  <c r="AD111" i="134"/>
  <c r="AD112" i="134"/>
  <c r="AD116" i="134"/>
  <c r="AD117" i="134"/>
  <c r="AD118" i="134"/>
  <c r="AD119" i="134"/>
  <c r="AD74" i="149"/>
  <c r="AD91" i="140"/>
  <c r="AD92" i="140"/>
  <c r="AD94" i="140"/>
  <c r="AD84" i="146"/>
  <c r="AD99" i="132"/>
  <c r="AD100" i="132"/>
  <c r="AD102" i="132"/>
  <c r="AD103" i="132"/>
  <c r="AD91" i="133"/>
  <c r="AD92" i="133"/>
  <c r="AD104" i="132"/>
  <c r="AD106" i="132"/>
  <c r="AD107" i="132"/>
  <c r="AD67" i="150"/>
  <c r="AD68" i="150"/>
  <c r="AD103" i="143"/>
  <c r="AD104" i="143"/>
  <c r="AD95" i="124"/>
  <c r="AD92" i="124"/>
  <c r="AD96" i="140"/>
  <c r="AD96" i="147"/>
  <c r="AD98" i="147"/>
  <c r="AD79" i="136"/>
  <c r="AD106" i="124"/>
  <c r="AD96" i="124"/>
  <c r="AD99" i="124"/>
  <c r="AD83" i="138"/>
  <c r="AD55" i="139"/>
  <c r="AD63" i="145"/>
  <c r="AD94" i="133"/>
  <c r="AD181" i="126"/>
  <c r="AD110" i="142"/>
  <c r="AD110" i="132"/>
  <c r="AD121" i="139"/>
  <c r="AD122" i="139"/>
  <c r="AD110" i="137"/>
  <c r="AD111" i="137"/>
  <c r="AD112" i="137"/>
  <c r="AD103" i="141"/>
  <c r="AD126" i="134"/>
  <c r="AD122" i="134"/>
  <c r="AD123" i="134"/>
  <c r="AD55" i="144"/>
  <c r="AD56" i="144"/>
  <c r="AD58" i="144"/>
  <c r="AD59" i="144"/>
  <c r="AD60" i="144"/>
  <c r="AD63" i="144"/>
  <c r="AD64" i="144"/>
  <c r="AD68" i="144"/>
  <c r="AD71" i="144"/>
  <c r="AD75" i="149"/>
  <c r="AD107" i="143"/>
  <c r="AD99" i="140"/>
  <c r="AD100" i="140"/>
  <c r="AD84" i="138"/>
  <c r="AD92" i="138"/>
  <c r="AD90" i="146"/>
  <c r="AD108" i="132"/>
  <c r="AD100" i="124"/>
  <c r="AD102" i="124"/>
  <c r="AD95" i="138"/>
  <c r="AD99" i="147"/>
  <c r="AD100" i="147"/>
  <c r="AD71" i="150"/>
  <c r="AD72" i="150"/>
  <c r="AD108" i="143"/>
  <c r="AD110" i="143"/>
  <c r="AD111" i="143"/>
  <c r="AD111" i="132"/>
  <c r="AD95" i="133"/>
  <c r="AD103" i="147"/>
  <c r="AD56" i="139"/>
  <c r="AD59" i="139"/>
  <c r="AD60" i="139"/>
  <c r="AD63" i="139"/>
  <c r="AD64" i="139"/>
  <c r="AD67" i="139"/>
  <c r="AD68" i="139"/>
  <c r="AD71" i="139"/>
  <c r="AD80" i="136"/>
  <c r="AD83" i="136"/>
  <c r="AD117" i="139"/>
  <c r="AD72" i="144"/>
  <c r="AD74" i="144"/>
  <c r="AD75" i="144"/>
  <c r="AD76" i="144"/>
  <c r="AD78" i="144"/>
  <c r="AD79" i="144"/>
  <c r="AD80" i="144"/>
  <c r="AD83" i="144"/>
  <c r="AD118" i="139"/>
  <c r="AD106" i="140"/>
  <c r="AD104" i="141"/>
  <c r="AD106" i="141"/>
  <c r="AD182" i="126"/>
  <c r="AD64" i="145"/>
  <c r="AD124" i="142"/>
  <c r="AD125" i="142"/>
  <c r="AD98" i="138"/>
  <c r="AD123" i="139"/>
  <c r="AD120" i="136"/>
  <c r="AD121" i="136"/>
  <c r="AD122" i="136"/>
  <c r="AD123" i="136"/>
  <c r="AD124" i="136"/>
  <c r="AD116" i="137"/>
  <c r="AD117" i="137"/>
  <c r="AD118" i="137"/>
  <c r="AD119" i="137"/>
  <c r="AD94" i="144"/>
  <c r="AD76" i="149"/>
  <c r="AD78" i="150"/>
  <c r="AD120" i="149"/>
  <c r="AD112" i="132"/>
  <c r="AD116" i="132"/>
  <c r="AD117" i="132"/>
  <c r="AD118" i="132"/>
  <c r="AD119" i="132"/>
  <c r="AD91" i="146"/>
  <c r="AD96" i="138"/>
  <c r="AD99" i="138"/>
  <c r="AD100" i="138"/>
  <c r="AD102" i="138"/>
  <c r="AD98" i="146"/>
  <c r="AD84" i="144"/>
  <c r="AD90" i="144"/>
  <c r="AD96" i="133"/>
  <c r="AD99" i="133"/>
  <c r="AD75" i="150"/>
  <c r="AD76" i="150"/>
  <c r="AD112" i="143"/>
  <c r="AD116" i="143"/>
  <c r="AD107" i="141"/>
  <c r="AD108" i="141"/>
  <c r="AD84" i="136"/>
  <c r="AD90" i="136"/>
  <c r="AD91" i="136"/>
  <c r="AD103" i="124"/>
  <c r="AD104" i="124"/>
  <c r="AD72" i="139"/>
  <c r="AD75" i="139"/>
  <c r="AD76" i="139"/>
  <c r="AD78" i="139"/>
  <c r="AD79" i="139"/>
  <c r="AD80" i="139"/>
  <c r="AD83" i="139"/>
  <c r="AD84" i="139"/>
  <c r="AD90" i="139"/>
  <c r="AD100" i="133"/>
  <c r="AD102" i="140"/>
  <c r="AD104" i="140"/>
  <c r="AD108" i="140"/>
  <c r="AD111" i="140"/>
  <c r="AD104" i="147"/>
  <c r="AD102" i="133"/>
  <c r="AD92" i="136"/>
  <c r="AD94" i="136"/>
  <c r="AD124" i="139"/>
  <c r="AD68" i="145"/>
  <c r="AD117" i="142"/>
  <c r="AD183" i="126"/>
  <c r="AD120" i="147"/>
  <c r="AD120" i="132"/>
  <c r="AD107" i="135"/>
  <c r="AD121" i="132"/>
  <c r="AD120" i="137"/>
  <c r="AD121" i="137"/>
  <c r="AD122" i="137"/>
  <c r="AD123" i="137"/>
  <c r="AD124" i="137"/>
  <c r="AD118" i="140"/>
  <c r="AD119" i="140"/>
  <c r="AD120" i="140"/>
  <c r="AD121" i="140"/>
  <c r="AD122" i="140"/>
  <c r="AD123" i="140"/>
  <c r="AD124" i="140"/>
  <c r="AD79" i="149"/>
  <c r="AD121" i="149"/>
  <c r="AD103" i="140"/>
  <c r="AD112" i="140"/>
  <c r="AD92" i="146"/>
  <c r="AD91" i="144"/>
  <c r="AD92" i="144"/>
  <c r="AD95" i="144"/>
  <c r="AD96" i="144"/>
  <c r="AD103" i="133"/>
  <c r="AD117" i="143"/>
  <c r="AD118" i="143"/>
  <c r="AD119" i="143"/>
  <c r="AD120" i="143"/>
  <c r="AD121" i="143"/>
  <c r="AD122" i="143"/>
  <c r="AD123" i="143"/>
  <c r="AD124" i="143"/>
  <c r="AD125" i="143"/>
  <c r="AD102" i="146"/>
  <c r="AD106" i="147"/>
  <c r="AD79" i="150"/>
  <c r="AD110" i="141"/>
  <c r="AD92" i="142"/>
  <c r="AD107" i="124"/>
  <c r="AD111" i="141"/>
  <c r="AD91" i="139"/>
  <c r="AD92" i="139"/>
  <c r="AD71" i="145"/>
  <c r="AD72" i="145"/>
  <c r="AD75" i="145"/>
  <c r="AD76" i="145"/>
  <c r="AD78" i="145"/>
  <c r="AD79" i="145"/>
  <c r="AD80" i="145"/>
  <c r="AD83" i="145"/>
  <c r="AD84" i="145"/>
  <c r="AD91" i="145"/>
  <c r="AD92" i="145"/>
  <c r="AD94" i="145"/>
  <c r="AD95" i="145"/>
  <c r="AD96" i="145"/>
  <c r="AD98" i="145"/>
  <c r="AD99" i="145"/>
  <c r="AD100" i="145"/>
  <c r="AD107" i="147"/>
  <c r="AD95" i="136"/>
  <c r="AD96" i="136"/>
  <c r="AD98" i="136"/>
  <c r="AD99" i="136"/>
  <c r="AD100" i="136"/>
  <c r="AD103" i="136"/>
  <c r="AD106" i="133"/>
  <c r="AD104" i="133"/>
  <c r="AD118" i="142"/>
  <c r="AD119" i="142"/>
  <c r="AD120" i="142"/>
  <c r="AD121" i="142"/>
  <c r="AD122" i="142"/>
  <c r="AD184" i="126"/>
  <c r="AD125" i="139"/>
  <c r="AD103" i="138"/>
  <c r="AD121" i="147"/>
  <c r="AD124" i="141"/>
  <c r="AD125" i="141"/>
  <c r="AD122" i="132"/>
  <c r="AD98" i="144"/>
  <c r="AD125" i="140"/>
  <c r="AD80" i="150"/>
  <c r="AD80" i="149"/>
  <c r="AD83" i="149"/>
  <c r="AD84" i="149"/>
  <c r="AD116" i="140"/>
  <c r="AD117" i="140"/>
  <c r="AD108" i="147"/>
  <c r="AD100" i="146"/>
  <c r="AD95" i="146"/>
  <c r="AD95" i="142"/>
  <c r="AD96" i="142"/>
  <c r="AD99" i="142"/>
  <c r="AD100" i="142"/>
  <c r="AD102" i="142"/>
  <c r="AD112" i="141"/>
  <c r="AD116" i="141"/>
  <c r="AD117" i="141"/>
  <c r="AD118" i="141"/>
  <c r="AD119" i="141"/>
  <c r="AD120" i="141"/>
  <c r="AD121" i="141"/>
  <c r="AD122" i="141"/>
  <c r="AD174" i="143"/>
  <c r="AD175" i="143"/>
  <c r="AD104" i="146"/>
  <c r="AD108" i="124"/>
  <c r="AD110" i="124"/>
  <c r="AD111" i="124"/>
  <c r="AD112" i="124"/>
  <c r="AD95" i="139"/>
  <c r="AD96" i="139"/>
  <c r="AD98" i="139"/>
  <c r="AD110" i="147"/>
  <c r="AD111" i="147"/>
  <c r="AD104" i="136"/>
  <c r="AD106" i="136"/>
  <c r="AD104" i="138"/>
  <c r="AD107" i="133"/>
  <c r="AD83" i="150"/>
  <c r="AD84" i="150"/>
  <c r="AD87" i="150"/>
  <c r="AD88" i="150"/>
  <c r="AD90" i="150"/>
  <c r="AD99" i="144"/>
  <c r="AD185" i="126"/>
  <c r="AD104" i="145"/>
  <c r="AD112" i="147"/>
  <c r="AD116" i="147"/>
  <c r="AD117" i="147"/>
  <c r="AD118" i="147"/>
  <c r="AD119" i="147"/>
  <c r="AD122" i="147"/>
  <c r="AD90" i="149"/>
  <c r="AD91" i="149"/>
  <c r="AD122" i="135"/>
  <c r="AD123" i="135"/>
  <c r="AD124" i="135"/>
  <c r="AD125" i="135"/>
  <c r="AD123" i="132"/>
  <c r="AD174" i="128"/>
  <c r="AD119" i="149"/>
  <c r="AD174" i="140"/>
  <c r="AD175" i="140"/>
  <c r="AD176" i="140"/>
  <c r="AD177" i="140"/>
  <c r="AD178" i="140"/>
  <c r="AD179" i="140"/>
  <c r="AD100" i="144"/>
  <c r="AD102" i="144"/>
  <c r="AD103" i="144"/>
  <c r="AD176" i="143"/>
  <c r="AD177" i="143"/>
  <c r="AD106" i="146"/>
  <c r="AD108" i="146"/>
  <c r="AD116" i="124"/>
  <c r="AD126" i="124"/>
  <c r="AD103" i="142"/>
  <c r="AD104" i="142"/>
  <c r="AD99" i="139"/>
  <c r="AD100" i="139"/>
  <c r="AD102" i="139"/>
  <c r="AD107" i="142"/>
  <c r="AD104" i="139"/>
  <c r="AD104" i="144"/>
  <c r="AD108" i="133"/>
  <c r="AD94" i="149"/>
  <c r="AD92" i="149"/>
  <c r="AD92" i="150"/>
  <c r="AD108" i="136"/>
  <c r="AD106" i="138"/>
  <c r="AD186" i="126"/>
  <c r="AD98" i="149"/>
  <c r="AD175" i="128"/>
  <c r="AD123" i="147"/>
  <c r="AD124" i="132"/>
  <c r="AD106" i="144"/>
  <c r="AD107" i="144"/>
  <c r="C3" i="151"/>
  <c r="O3" i="151"/>
  <c r="AD107" i="146"/>
  <c r="AD111" i="146"/>
  <c r="AD112" i="146"/>
  <c r="AD178" i="143"/>
  <c r="AD179" i="143"/>
  <c r="AD180" i="143"/>
  <c r="AD181" i="143"/>
  <c r="AD182" i="143"/>
  <c r="AD108" i="142"/>
  <c r="AD111" i="142"/>
  <c r="AD110" i="133"/>
  <c r="AD111" i="133"/>
  <c r="AD112" i="133"/>
  <c r="AD100" i="135"/>
  <c r="AD95" i="149"/>
  <c r="AD96" i="149"/>
  <c r="AD107" i="139"/>
  <c r="AD94" i="150"/>
  <c r="AD98" i="150"/>
  <c r="AD110" i="136"/>
  <c r="AD107" i="138"/>
  <c r="AD110" i="138"/>
  <c r="AD187" i="126"/>
  <c r="AD110" i="145"/>
  <c r="AD102" i="149"/>
  <c r="AD176" i="128"/>
  <c r="AD174" i="147"/>
  <c r="AD174" i="132"/>
  <c r="AD108" i="144"/>
  <c r="AD110" i="144"/>
  <c r="AD180" i="140"/>
  <c r="AD116" i="146"/>
  <c r="AD117" i="146"/>
  <c r="AD118" i="146"/>
  <c r="AD119" i="146"/>
  <c r="AD120" i="146"/>
  <c r="AD121" i="146"/>
  <c r="AD122" i="146"/>
  <c r="AD123" i="146"/>
  <c r="AD124" i="146"/>
  <c r="AD125" i="146"/>
  <c r="AD116" i="133"/>
  <c r="AD117" i="133"/>
  <c r="AD118" i="133"/>
  <c r="AD119" i="133"/>
  <c r="AD120" i="133"/>
  <c r="AD121" i="133"/>
  <c r="AD122" i="133"/>
  <c r="AD123" i="133"/>
  <c r="AD124" i="133"/>
  <c r="AD174" i="133"/>
  <c r="AD175" i="133"/>
  <c r="AD176" i="133"/>
  <c r="AD177" i="133"/>
  <c r="AD178" i="133"/>
  <c r="AD179" i="133"/>
  <c r="AD180" i="133"/>
  <c r="AD181" i="133"/>
  <c r="AD182" i="133"/>
  <c r="AD183" i="133"/>
  <c r="AD184" i="133"/>
  <c r="AD185" i="133"/>
  <c r="AD186" i="133"/>
  <c r="AD187" i="133"/>
  <c r="AD188" i="133"/>
  <c r="AD189" i="133"/>
  <c r="AD190" i="133"/>
  <c r="AD102" i="135"/>
  <c r="AD103" i="135"/>
  <c r="AD96" i="150"/>
  <c r="AD95" i="150"/>
  <c r="AD112" i="142"/>
  <c r="AD116" i="142"/>
  <c r="AD108" i="139"/>
  <c r="AD99" i="149"/>
  <c r="AD100" i="149"/>
  <c r="AD111" i="136"/>
  <c r="AD112" i="136"/>
  <c r="AD116" i="136"/>
  <c r="AD117" i="136"/>
  <c r="AD118" i="136"/>
  <c r="AD119" i="136"/>
  <c r="AD108" i="138"/>
  <c r="AD112" i="135"/>
  <c r="AD111" i="138"/>
  <c r="AD188" i="126"/>
  <c r="AD181" i="140"/>
  <c r="AD182" i="140"/>
  <c r="AD111" i="144"/>
  <c r="AD112" i="144"/>
  <c r="AD177" i="128"/>
  <c r="AD175" i="147"/>
  <c r="AD175" i="132"/>
  <c r="AD118" i="145"/>
  <c r="AD183" i="143"/>
  <c r="AD174" i="146"/>
  <c r="AD175" i="146"/>
  <c r="AD176" i="146"/>
  <c r="AD177" i="146"/>
  <c r="AD178" i="146"/>
  <c r="AD103" i="149"/>
  <c r="AD104" i="149"/>
  <c r="AD112" i="138"/>
  <c r="AD116" i="138"/>
  <c r="AD117" i="138"/>
  <c r="AD118" i="138"/>
  <c r="AD119" i="138"/>
  <c r="AD120" i="138"/>
  <c r="AD121" i="138"/>
  <c r="AD122" i="138"/>
  <c r="AD123" i="138"/>
  <c r="AD124" i="138"/>
  <c r="AD104" i="135"/>
  <c r="AD106" i="135"/>
  <c r="AD108" i="135"/>
  <c r="AD110" i="135"/>
  <c r="AD111" i="135"/>
  <c r="AD191" i="133"/>
  <c r="AD111" i="139"/>
  <c r="AD99" i="150"/>
  <c r="AD189" i="126"/>
  <c r="AD176" i="147"/>
  <c r="AD116" i="144"/>
  <c r="AD117" i="144"/>
  <c r="AD118" i="144"/>
  <c r="AD119" i="144"/>
  <c r="AD178" i="128"/>
  <c r="AD176" i="132"/>
  <c r="AD119" i="145"/>
  <c r="AD183" i="140"/>
  <c r="AD184" i="143"/>
  <c r="AD185" i="143"/>
  <c r="AD174" i="148"/>
  <c r="AD174" i="134"/>
  <c r="AD179" i="146"/>
  <c r="AD180" i="146"/>
  <c r="AD181" i="146"/>
  <c r="AD182" i="146"/>
  <c r="AD106" i="149"/>
  <c r="AD107" i="149"/>
  <c r="AD111" i="149"/>
  <c r="AD120" i="144"/>
  <c r="AD121" i="144"/>
  <c r="AD122" i="144"/>
  <c r="AD123" i="144"/>
  <c r="AD124" i="144"/>
  <c r="AD116" i="135"/>
  <c r="AD117" i="135"/>
  <c r="AD118" i="135"/>
  <c r="AD119" i="135"/>
  <c r="AD120" i="135"/>
  <c r="AD174" i="138"/>
  <c r="AD175" i="138"/>
  <c r="AD192" i="133"/>
  <c r="AD112" i="139"/>
  <c r="AD100" i="150"/>
  <c r="AD102" i="150"/>
  <c r="AD103" i="150"/>
  <c r="AD106" i="150"/>
  <c r="AD184" i="140"/>
  <c r="AD185" i="140"/>
  <c r="AD190" i="126"/>
  <c r="AD177" i="147"/>
  <c r="AD178" i="147"/>
  <c r="AD179" i="147"/>
  <c r="AD180" i="147"/>
  <c r="AD181" i="147"/>
  <c r="AD179" i="128"/>
  <c r="AD177" i="132"/>
  <c r="AD120" i="145"/>
  <c r="AD116" i="150"/>
  <c r="AD188" i="146"/>
  <c r="AD186" i="143"/>
  <c r="AD175" i="134"/>
  <c r="AD175" i="148"/>
  <c r="AD176" i="148"/>
  <c r="AD177" i="148"/>
  <c r="AD178" i="148"/>
  <c r="AD179" i="148"/>
  <c r="AD180" i="148"/>
  <c r="AD181" i="148"/>
  <c r="AD182" i="148"/>
  <c r="AD183" i="148"/>
  <c r="AD184" i="148"/>
  <c r="AD185" i="148"/>
  <c r="AD186" i="148"/>
  <c r="AD187" i="148"/>
  <c r="AD188" i="148"/>
  <c r="AD189" i="148"/>
  <c r="AD190" i="148"/>
  <c r="AD191" i="148"/>
  <c r="AD192" i="148"/>
  <c r="AD193" i="148"/>
  <c r="Q1" i="51"/>
  <c r="AD108" i="149"/>
  <c r="AD174" i="144"/>
  <c r="AD175" i="144"/>
  <c r="AD176" i="144"/>
  <c r="AD177" i="144"/>
  <c r="AD174" i="135"/>
  <c r="AD175" i="135"/>
  <c r="AD176" i="135"/>
  <c r="AD176" i="138"/>
  <c r="AD177" i="138"/>
  <c r="AD183" i="146"/>
  <c r="AD184" i="146"/>
  <c r="AD193" i="133"/>
  <c r="AD116" i="139"/>
  <c r="AD104" i="150"/>
  <c r="AD107" i="150"/>
  <c r="AD191" i="126"/>
  <c r="AD180" i="128"/>
  <c r="AD174" i="129"/>
  <c r="AD182" i="147"/>
  <c r="AD178" i="132"/>
  <c r="AD177" i="135"/>
  <c r="AD178" i="135"/>
  <c r="AD179" i="135"/>
  <c r="AD180" i="135"/>
  <c r="AD181" i="135"/>
  <c r="AD182" i="135"/>
  <c r="AD183" i="135"/>
  <c r="AD184" i="135"/>
  <c r="AD185" i="135"/>
  <c r="AD186" i="135"/>
  <c r="AD187" i="135"/>
  <c r="AD188" i="135"/>
  <c r="AD121" i="145"/>
  <c r="AD186" i="140"/>
  <c r="AD194" i="148"/>
  <c r="AD195" i="148"/>
  <c r="AD196" i="148"/>
  <c r="AD197" i="148"/>
  <c r="AD198" i="148"/>
  <c r="AD199" i="148"/>
  <c r="AD200" i="148"/>
  <c r="AD201" i="148"/>
  <c r="AD202" i="148"/>
  <c r="AD203" i="148"/>
  <c r="AD204" i="148"/>
  <c r="AD205" i="148"/>
  <c r="AD206" i="148"/>
  <c r="AD207" i="148"/>
  <c r="AD208" i="148"/>
  <c r="AD209" i="148"/>
  <c r="AD210" i="148"/>
  <c r="AD211" i="148"/>
  <c r="AD212" i="148"/>
  <c r="AD213" i="148"/>
  <c r="AD214" i="148"/>
  <c r="AD215" i="148"/>
  <c r="AD216" i="148"/>
  <c r="AD217" i="148"/>
  <c r="AD117" i="150"/>
  <c r="AD189" i="146"/>
  <c r="AD174" i="141"/>
  <c r="AD187" i="143"/>
  <c r="AD176" i="134"/>
  <c r="AD110" i="149"/>
  <c r="AD112" i="149"/>
  <c r="AD116" i="149"/>
  <c r="AD117" i="149"/>
  <c r="AD118" i="149"/>
  <c r="AD122" i="149"/>
  <c r="AD123" i="149"/>
  <c r="AD194" i="133"/>
  <c r="AD195" i="133"/>
  <c r="AD196" i="133"/>
  <c r="AD185" i="146"/>
  <c r="AD178" i="138"/>
  <c r="AD179" i="138"/>
  <c r="AD180" i="138"/>
  <c r="AD181" i="138"/>
  <c r="AD174" i="139"/>
  <c r="AD108" i="150"/>
  <c r="AD110" i="150"/>
  <c r="AD224" i="148"/>
  <c r="AD225" i="148"/>
  <c r="AD226" i="148"/>
  <c r="AD227" i="148"/>
  <c r="AD228" i="148"/>
  <c r="AD229" i="148"/>
  <c r="AD230" i="148"/>
  <c r="AD231" i="148"/>
  <c r="AD232" i="148"/>
  <c r="AD233" i="148"/>
  <c r="AD234" i="148"/>
  <c r="AD235" i="148"/>
  <c r="AD236" i="148"/>
  <c r="AD237" i="148"/>
  <c r="AD238" i="148"/>
  <c r="AD239" i="148"/>
  <c r="AD240" i="148"/>
  <c r="AD241" i="148"/>
  <c r="AD242" i="148"/>
  <c r="AD243" i="148"/>
  <c r="AL46" i="148"/>
  <c r="AD192" i="126"/>
  <c r="AD193" i="126"/>
  <c r="AD194" i="126"/>
  <c r="AD175" i="141"/>
  <c r="AD176" i="141"/>
  <c r="AD177" i="141"/>
  <c r="AD181" i="128"/>
  <c r="AD175" i="129"/>
  <c r="AD183" i="147"/>
  <c r="AD179" i="132"/>
  <c r="AD122" i="145"/>
  <c r="AD189" i="135"/>
  <c r="AD118" i="150"/>
  <c r="AD187" i="140"/>
  <c r="AD177" i="134"/>
  <c r="AD190" i="146"/>
  <c r="AD188" i="143"/>
  <c r="AD174" i="136"/>
  <c r="AD178" i="144"/>
  <c r="AD179" i="144"/>
  <c r="R10" i="121"/>
  <c r="AD174" i="149"/>
  <c r="AD175" i="149"/>
  <c r="AD186" i="146"/>
  <c r="AD187" i="146"/>
  <c r="AD106" i="145"/>
  <c r="AD197" i="133"/>
  <c r="AD182" i="138"/>
  <c r="AD183" i="138"/>
  <c r="AD178" i="141"/>
  <c r="AD179" i="141"/>
  <c r="AD175" i="139"/>
  <c r="AD176" i="139"/>
  <c r="AD177" i="139"/>
  <c r="AD195" i="126"/>
  <c r="AD196" i="126"/>
  <c r="AD197" i="126"/>
  <c r="AD198" i="126"/>
  <c r="AD199" i="126"/>
  <c r="AD200" i="126"/>
  <c r="AD201" i="126"/>
  <c r="AD202" i="126"/>
  <c r="AD203" i="126"/>
  <c r="AD204" i="126"/>
  <c r="AD205" i="126"/>
  <c r="AD206" i="126"/>
  <c r="AD111" i="150"/>
  <c r="AD112" i="150"/>
  <c r="AL12" i="148"/>
  <c r="AK12" i="148"/>
  <c r="AH12" i="148"/>
  <c r="AM12" i="148"/>
  <c r="AJ12" i="148"/>
  <c r="AL13" i="148"/>
  <c r="AJ77" i="148"/>
  <c r="AM70" i="148"/>
  <c r="AH108" i="148"/>
  <c r="AL101" i="148"/>
  <c r="AL94" i="148"/>
  <c r="AH80" i="148"/>
  <c r="AM74" i="148"/>
  <c r="AJ92" i="148"/>
  <c r="AK74" i="148"/>
  <c r="AH91" i="148"/>
  <c r="AM76" i="148"/>
  <c r="AK81" i="148"/>
  <c r="AK106" i="148"/>
  <c r="AL100" i="148"/>
  <c r="AK112" i="148"/>
  <c r="AH96" i="148"/>
  <c r="AJ108" i="148"/>
  <c r="AH67" i="148"/>
  <c r="AM103" i="148"/>
  <c r="AH98" i="148"/>
  <c r="AK90" i="148"/>
  <c r="AM72" i="148"/>
  <c r="AL85" i="148"/>
  <c r="AJ103" i="148"/>
  <c r="AH69" i="148"/>
  <c r="AM71" i="148"/>
  <c r="AL82" i="148"/>
  <c r="AJ89" i="148"/>
  <c r="AM83" i="148"/>
  <c r="AL110" i="148"/>
  <c r="AJ73" i="148"/>
  <c r="AM104" i="148"/>
  <c r="AH110" i="148"/>
  <c r="AM87" i="148"/>
  <c r="AK93" i="148"/>
  <c r="AK110" i="148"/>
  <c r="AH89" i="148"/>
  <c r="AK108" i="148"/>
  <c r="AK113" i="148"/>
  <c r="AK101" i="148"/>
  <c r="AL76" i="148"/>
  <c r="AL105" i="148"/>
  <c r="AM101" i="148"/>
  <c r="AJ117" i="148"/>
  <c r="AL88" i="148"/>
  <c r="AK103" i="148"/>
  <c r="AH100" i="148"/>
  <c r="AM106" i="148"/>
  <c r="AJ79" i="148"/>
  <c r="AJ109" i="148"/>
  <c r="AH109" i="148"/>
  <c r="AJ67" i="148"/>
  <c r="AM85" i="148"/>
  <c r="AJ112" i="148"/>
  <c r="AK68" i="148"/>
  <c r="AK80" i="148"/>
  <c r="AL93" i="148"/>
  <c r="AL102" i="148"/>
  <c r="AJ81" i="148"/>
  <c r="AJ82" i="148"/>
  <c r="AK82" i="148"/>
  <c r="AK72" i="148"/>
  <c r="AH79" i="148"/>
  <c r="AL74" i="148"/>
  <c r="AJ70" i="148"/>
  <c r="AJ98" i="148"/>
  <c r="AK92" i="148"/>
  <c r="AM73" i="148"/>
  <c r="AJ99" i="148"/>
  <c r="AL83" i="148"/>
  <c r="AK95" i="148"/>
  <c r="AL96" i="148"/>
  <c r="AJ107" i="148"/>
  <c r="AK117" i="148"/>
  <c r="AJ86" i="148"/>
  <c r="AM108" i="148"/>
  <c r="AH112" i="148"/>
  <c r="AM67" i="148"/>
  <c r="AL103" i="148"/>
  <c r="AH95" i="148"/>
  <c r="AJ76" i="148"/>
  <c r="AL108" i="148"/>
  <c r="AK116" i="148"/>
  <c r="AK78" i="148"/>
  <c r="AH68" i="148"/>
  <c r="AJ106" i="148"/>
  <c r="AJ85" i="148"/>
  <c r="AM116" i="148"/>
  <c r="AK105" i="148"/>
  <c r="AH104" i="148"/>
  <c r="AJ105" i="148"/>
  <c r="AM110" i="148"/>
  <c r="AJ88" i="148"/>
  <c r="AK94" i="148"/>
  <c r="AH99" i="148"/>
  <c r="AJ68" i="148"/>
  <c r="AK85" i="148"/>
  <c r="AH70" i="148"/>
  <c r="AM90" i="148"/>
  <c r="AH117" i="148"/>
  <c r="AM78" i="148"/>
  <c r="AH84" i="148"/>
  <c r="AK76" i="148"/>
  <c r="AK67" i="148"/>
  <c r="AJ90" i="148"/>
  <c r="AK79" i="148"/>
  <c r="AH87" i="148"/>
  <c r="AH97" i="148"/>
  <c r="AL115" i="148"/>
  <c r="AK83" i="148"/>
  <c r="AH115" i="148"/>
  <c r="AJ87" i="148"/>
  <c r="AJ69" i="148"/>
  <c r="AM93" i="148"/>
  <c r="AL71" i="148"/>
  <c r="AH73" i="148"/>
  <c r="AM77" i="148"/>
  <c r="AL72" i="148"/>
  <c r="AK88" i="148"/>
  <c r="AJ74" i="148"/>
  <c r="AL104" i="148"/>
  <c r="AJ93" i="148"/>
  <c r="AL107" i="148"/>
  <c r="AJ72" i="148"/>
  <c r="AJ91" i="148"/>
  <c r="AL68" i="148"/>
  <c r="AM82" i="148"/>
  <c r="AK86" i="148"/>
  <c r="AM107" i="148"/>
  <c r="AJ78" i="148"/>
  <c r="AJ115" i="148"/>
  <c r="AJ75" i="148"/>
  <c r="AK89" i="148"/>
  <c r="AH94" i="148"/>
  <c r="AM111" i="148"/>
  <c r="AL109" i="148"/>
  <c r="AM95" i="148"/>
  <c r="AJ104" i="148"/>
  <c r="AH88" i="148"/>
  <c r="AK71" i="148"/>
  <c r="AL67" i="148"/>
  <c r="AL99" i="148"/>
  <c r="AJ114" i="148"/>
  <c r="AL91" i="148"/>
  <c r="AM112" i="148"/>
  <c r="AH72" i="148"/>
  <c r="AM98" i="148"/>
  <c r="AK77" i="148"/>
  <c r="AJ96" i="148"/>
  <c r="AJ97" i="148"/>
  <c r="AH114" i="148"/>
  <c r="AH111" i="148"/>
  <c r="AJ100" i="148"/>
  <c r="AK84" i="148"/>
  <c r="AL80" i="148"/>
  <c r="AH93" i="148"/>
  <c r="AM69" i="148"/>
  <c r="AL89" i="148"/>
  <c r="AJ71" i="148"/>
  <c r="AM100" i="148"/>
  <c r="AL70" i="148"/>
  <c r="AK104" i="148"/>
  <c r="AH81" i="148"/>
  <c r="AH74" i="148"/>
  <c r="AM92" i="148"/>
  <c r="AJ111" i="148"/>
  <c r="AL116" i="148"/>
  <c r="AM115" i="148"/>
  <c r="AM79" i="148"/>
  <c r="AJ110" i="148"/>
  <c r="AH86" i="148"/>
  <c r="AL90" i="148"/>
  <c r="AH75" i="148"/>
  <c r="AM91" i="148"/>
  <c r="AL106" i="148"/>
  <c r="AK109" i="148"/>
  <c r="AM94" i="148"/>
  <c r="AL112" i="148"/>
  <c r="AJ101" i="148"/>
  <c r="AL86" i="148"/>
  <c r="AL98" i="148"/>
  <c r="AL79" i="148"/>
  <c r="AH92" i="148"/>
  <c r="AH85" i="148"/>
  <c r="AL114" i="148"/>
  <c r="AH113" i="148"/>
  <c r="AK100" i="148"/>
  <c r="AJ102" i="148"/>
  <c r="AJ95" i="148"/>
  <c r="AH77" i="148"/>
  <c r="AL117" i="148"/>
  <c r="AM117" i="148"/>
  <c r="AM114" i="148"/>
  <c r="AK97" i="148"/>
  <c r="AL77" i="148"/>
  <c r="AJ80" i="148"/>
  <c r="AM84" i="148"/>
  <c r="AH103" i="148"/>
  <c r="AM109" i="148"/>
  <c r="AL87" i="148"/>
  <c r="AK99" i="148"/>
  <c r="AH76" i="148"/>
  <c r="AK73" i="148"/>
  <c r="AM86" i="148"/>
  <c r="AM113" i="148"/>
  <c r="AJ113" i="148"/>
  <c r="AM81" i="148"/>
  <c r="AK111" i="148"/>
  <c r="AJ116" i="148"/>
  <c r="AL113" i="148"/>
  <c r="AH83" i="148"/>
  <c r="AH105" i="148"/>
  <c r="AK102" i="148"/>
  <c r="AJ84" i="148"/>
  <c r="AK107" i="148"/>
  <c r="AM68" i="148"/>
  <c r="AK70" i="148"/>
  <c r="AL78" i="148"/>
  <c r="AH90" i="148"/>
  <c r="AH78" i="148"/>
  <c r="AL81" i="148"/>
  <c r="AH71" i="148"/>
  <c r="AL75" i="148"/>
  <c r="AL111" i="148"/>
  <c r="AL97" i="148"/>
  <c r="AM75" i="148"/>
  <c r="AK87" i="148"/>
  <c r="AM80" i="148"/>
  <c r="AM89" i="148"/>
  <c r="AK91" i="148"/>
  <c r="AK69" i="148"/>
  <c r="AM96" i="148"/>
  <c r="AH82" i="148"/>
  <c r="AL73" i="148"/>
  <c r="AM60" i="148"/>
  <c r="AJ83" i="148"/>
  <c r="AJ94" i="148"/>
  <c r="AH116" i="148"/>
  <c r="AL50" i="148"/>
  <c r="AM63" i="148"/>
  <c r="AL69" i="148"/>
  <c r="AM105" i="148"/>
  <c r="AK98" i="148"/>
  <c r="AH107" i="148"/>
  <c r="AM102" i="148"/>
  <c r="AM99" i="148"/>
  <c r="AK63" i="148"/>
  <c r="AM56" i="148"/>
  <c r="AK54" i="148"/>
  <c r="AK96" i="148"/>
  <c r="AL95" i="148"/>
  <c r="AM54" i="148"/>
  <c r="AH59" i="148"/>
  <c r="AK115" i="148"/>
  <c r="AK75" i="148"/>
  <c r="AM61" i="148"/>
  <c r="AH52" i="148"/>
  <c r="AK57" i="148"/>
  <c r="AK114" i="148"/>
  <c r="AH64" i="148"/>
  <c r="AK50" i="148"/>
  <c r="AM55" i="148"/>
  <c r="AL56" i="148"/>
  <c r="AL92" i="148"/>
  <c r="AL59" i="148"/>
  <c r="AL58" i="148"/>
  <c r="AH102" i="148"/>
  <c r="AL84" i="148"/>
  <c r="AH56" i="148"/>
  <c r="AL57" i="148"/>
  <c r="AH106" i="148"/>
  <c r="AM58" i="148"/>
  <c r="AL63" i="148"/>
  <c r="AH61" i="148"/>
  <c r="AH54" i="148"/>
  <c r="AL53" i="148"/>
  <c r="AJ60" i="148"/>
  <c r="AJ66" i="148"/>
  <c r="AL60" i="148"/>
  <c r="AL62" i="148"/>
  <c r="AH58" i="148"/>
  <c r="AJ59" i="148"/>
  <c r="AM65" i="148"/>
  <c r="AM59" i="148"/>
  <c r="AK52" i="148"/>
  <c r="AJ56" i="148"/>
  <c r="AH62" i="148"/>
  <c r="AM62" i="148"/>
  <c r="AJ61" i="148"/>
  <c r="AH55" i="148"/>
  <c r="AH101" i="148"/>
  <c r="AM51" i="148"/>
  <c r="AM57" i="148"/>
  <c r="AH65" i="148"/>
  <c r="AL66" i="148"/>
  <c r="AK60" i="148"/>
  <c r="AK61" i="148"/>
  <c r="AH53" i="148"/>
  <c r="AJ50" i="148"/>
  <c r="AK66" i="148"/>
  <c r="AK51" i="148"/>
  <c r="AJ54" i="148"/>
  <c r="AJ63" i="148"/>
  <c r="AM88" i="148"/>
  <c r="AJ62" i="148"/>
  <c r="AK64" i="148"/>
  <c r="AL65" i="148"/>
  <c r="AK55" i="148"/>
  <c r="AH57" i="148"/>
  <c r="AK17" i="148"/>
  <c r="AM97" i="148"/>
  <c r="AJ58" i="148"/>
  <c r="AL54" i="148"/>
  <c r="AJ57" i="148"/>
  <c r="AH66" i="148"/>
  <c r="AJ52" i="148"/>
  <c r="AH50" i="148"/>
  <c r="AK26" i="148"/>
  <c r="AK15" i="148"/>
  <c r="AK53" i="148"/>
  <c r="AM22" i="148"/>
  <c r="AH43" i="148"/>
  <c r="AK59" i="148"/>
  <c r="AL15" i="148"/>
  <c r="AJ13" i="148"/>
  <c r="AL35" i="148"/>
  <c r="AM43" i="148"/>
  <c r="AJ64" i="148"/>
  <c r="AM18" i="148"/>
  <c r="AL28" i="148"/>
  <c r="AK58" i="148"/>
  <c r="AM35" i="148"/>
  <c r="AJ51" i="148"/>
  <c r="AL55" i="148"/>
  <c r="AL32" i="148"/>
  <c r="AJ53" i="148"/>
  <c r="AM50" i="148"/>
  <c r="AL64" i="148"/>
  <c r="AK62" i="148"/>
  <c r="AH51" i="148"/>
  <c r="AL61" i="148"/>
  <c r="AM47" i="148"/>
  <c r="AH21" i="148"/>
  <c r="AL18" i="148"/>
  <c r="AH24" i="148"/>
  <c r="AL21" i="148"/>
  <c r="AH63" i="148"/>
  <c r="AM66" i="148"/>
  <c r="AK56" i="148"/>
  <c r="AM53" i="148"/>
  <c r="AM52" i="148"/>
  <c r="AH60" i="148"/>
  <c r="AL52" i="148"/>
  <c r="AM48" i="148"/>
  <c r="AM20" i="148"/>
  <c r="AJ55" i="148"/>
  <c r="AM64" i="148"/>
  <c r="AJ65" i="148"/>
  <c r="AM26" i="148"/>
  <c r="AL24" i="148"/>
  <c r="AH13" i="148"/>
  <c r="AK28" i="148"/>
  <c r="AJ35" i="148"/>
  <c r="AM49" i="148"/>
  <c r="AL36" i="148"/>
  <c r="AM24" i="148"/>
  <c r="AM32" i="148"/>
  <c r="AK46" i="148"/>
  <c r="AJ28" i="148"/>
  <c r="AK65" i="148"/>
  <c r="AL51" i="148"/>
  <c r="AL23" i="148"/>
  <c r="AM37" i="148"/>
  <c r="AK33" i="148"/>
  <c r="AK40" i="148"/>
  <c r="AM16" i="148"/>
  <c r="AJ18" i="148"/>
  <c r="AJ23" i="148"/>
  <c r="AJ47" i="148"/>
  <c r="AL39" i="148"/>
  <c r="AL37" i="148"/>
  <c r="AK32" i="148"/>
  <c r="AJ30" i="148"/>
  <c r="AH30" i="148"/>
  <c r="AH27" i="148"/>
  <c r="AH23" i="148"/>
  <c r="AM46" i="148"/>
  <c r="AH28" i="148"/>
  <c r="AM25" i="148"/>
  <c r="AL26" i="148"/>
  <c r="AH17" i="148"/>
  <c r="AK36" i="148"/>
  <c r="AK23" i="148"/>
  <c r="AL20" i="148"/>
  <c r="AK25" i="148"/>
  <c r="AL34" i="148"/>
  <c r="AL30" i="148"/>
  <c r="AL14" i="148"/>
  <c r="AH46" i="148"/>
  <c r="AM23" i="148"/>
  <c r="AK45" i="148"/>
  <c r="AL16" i="148"/>
  <c r="AL43" i="148"/>
  <c r="AJ19" i="148"/>
  <c r="AM14" i="148"/>
  <c r="AH35" i="148"/>
  <c r="AJ43" i="148"/>
  <c r="AK37" i="148"/>
  <c r="AM19" i="148"/>
  <c r="AK31" i="148"/>
  <c r="AL25" i="148"/>
  <c r="AK13" i="148"/>
  <c r="AJ27" i="148"/>
  <c r="AK20" i="148"/>
  <c r="AJ41" i="148"/>
  <c r="AH33" i="148"/>
  <c r="AJ38" i="148"/>
  <c r="AL27" i="148"/>
  <c r="AK48" i="148"/>
  <c r="AM38" i="148"/>
  <c r="AM30" i="148"/>
  <c r="AJ49" i="148"/>
  <c r="AH48" i="148"/>
  <c r="AL44" i="148"/>
  <c r="AH34" i="148"/>
  <c r="AK19" i="148"/>
  <c r="AH32" i="148"/>
  <c r="AJ42" i="148"/>
  <c r="AM28" i="148"/>
  <c r="AJ31" i="148"/>
  <c r="AL31" i="148"/>
  <c r="AJ21" i="148"/>
  <c r="AJ48" i="148"/>
  <c r="AL42" i="148"/>
  <c r="AK16" i="148"/>
  <c r="AH44" i="148"/>
  <c r="AH11" i="148"/>
  <c r="AM10" i="148"/>
  <c r="AL22" i="148"/>
  <c r="AH14" i="148"/>
  <c r="AH41" i="148"/>
  <c r="AM9" i="148"/>
  <c r="AM27" i="148"/>
  <c r="AM34" i="148"/>
  <c r="AL19" i="148"/>
  <c r="AH40" i="148"/>
  <c r="AM36" i="148"/>
  <c r="AM31" i="148"/>
  <c r="AH37" i="148"/>
  <c r="AK47" i="148"/>
  <c r="AH16" i="148"/>
  <c r="AJ37" i="148"/>
  <c r="AK27" i="148"/>
  <c r="AK24" i="148"/>
  <c r="AH29" i="148"/>
  <c r="AK41" i="148"/>
  <c r="AJ20" i="148"/>
  <c r="AJ25" i="148"/>
  <c r="AH49" i="148"/>
  <c r="AJ34" i="148"/>
  <c r="AH19" i="148"/>
  <c r="AJ16" i="148"/>
  <c r="AM40" i="148"/>
  <c r="AL41" i="148"/>
  <c r="AJ14" i="148"/>
  <c r="AJ11" i="148"/>
  <c r="AM17" i="148"/>
  <c r="AK10" i="148"/>
  <c r="AM45" i="148"/>
  <c r="AM42" i="148"/>
  <c r="AM15" i="148"/>
  <c r="AK39" i="148"/>
  <c r="AH10" i="148"/>
  <c r="AH9" i="148"/>
  <c r="AH26" i="148"/>
  <c r="AH18" i="148"/>
  <c r="AK11" i="148"/>
  <c r="AJ10" i="148"/>
  <c r="AL9" i="148"/>
  <c r="AK22" i="148"/>
  <c r="AL33" i="148"/>
  <c r="AJ46" i="148"/>
  <c r="AM11" i="148"/>
  <c r="AL11" i="148"/>
  <c r="AL10" i="148"/>
  <c r="AJ9" i="148"/>
  <c r="AH39" i="148"/>
  <c r="AH45" i="148"/>
  <c r="AL38" i="148"/>
  <c r="AL49" i="148"/>
  <c r="AK9" i="148"/>
  <c r="AK21" i="148"/>
  <c r="AK49" i="148"/>
  <c r="AM41" i="148"/>
  <c r="AH36" i="148"/>
  <c r="AJ24" i="148"/>
  <c r="AK18" i="148"/>
  <c r="AH15" i="148"/>
  <c r="AH38" i="148"/>
  <c r="AK29" i="148"/>
  <c r="AJ45" i="148"/>
  <c r="AH42" i="148"/>
  <c r="AJ29" i="148"/>
  <c r="AM44" i="148"/>
  <c r="AH31" i="148"/>
  <c r="AM21" i="148"/>
  <c r="AH47" i="148"/>
  <c r="AK14" i="148"/>
  <c r="AJ17" i="148"/>
  <c r="AL29" i="148"/>
  <c r="AJ33" i="148"/>
  <c r="AL48" i="148"/>
  <c r="AL47" i="148"/>
  <c r="AK35" i="148"/>
  <c r="AK38" i="148"/>
  <c r="AJ26" i="148"/>
  <c r="AM13" i="148"/>
  <c r="AH22" i="148"/>
  <c r="AJ32" i="148"/>
  <c r="AM39" i="148"/>
  <c r="AJ40" i="148"/>
  <c r="AM29" i="148"/>
  <c r="AK44" i="148"/>
  <c r="AH25" i="148"/>
  <c r="AL45" i="148"/>
  <c r="AJ44" i="148"/>
  <c r="AK34" i="148"/>
  <c r="AH20" i="148"/>
  <c r="AD190" i="135"/>
  <c r="AK42" i="148"/>
  <c r="AK30" i="148"/>
  <c r="AK43" i="148"/>
  <c r="AJ22" i="148"/>
  <c r="AL40" i="148"/>
  <c r="AJ36" i="148"/>
  <c r="AJ39" i="148"/>
  <c r="AM33" i="148"/>
  <c r="AL17" i="148"/>
  <c r="AJ15" i="148"/>
  <c r="AK12" i="126"/>
  <c r="AK14" i="126"/>
  <c r="AJ10" i="126"/>
  <c r="AJ8" i="126"/>
  <c r="AM8" i="126"/>
  <c r="AM11" i="126"/>
  <c r="AL14" i="126"/>
  <c r="AJ15" i="126"/>
  <c r="AH9" i="126"/>
  <c r="AH12" i="126"/>
  <c r="AH8" i="126"/>
  <c r="AH10" i="126"/>
  <c r="AH11" i="126"/>
  <c r="AM13" i="126"/>
  <c r="AK10" i="126"/>
  <c r="AM9" i="126"/>
  <c r="AH14" i="126"/>
  <c r="AL10" i="126"/>
  <c r="AL12" i="126"/>
  <c r="AH23" i="126"/>
  <c r="AL13" i="126"/>
  <c r="AH13" i="126"/>
  <c r="AK20" i="126"/>
  <c r="AL16" i="126"/>
  <c r="AJ12" i="126"/>
  <c r="AH17" i="126"/>
  <c r="AK23" i="126"/>
  <c r="AL8" i="126"/>
  <c r="AL19" i="126"/>
  <c r="AM23" i="126"/>
  <c r="AK15" i="126"/>
  <c r="AL11" i="126"/>
  <c r="AK8" i="126"/>
  <c r="AM21" i="126"/>
  <c r="AL15" i="126"/>
  <c r="AK11" i="126"/>
  <c r="AK9" i="126"/>
  <c r="AJ13" i="126"/>
  <c r="AJ11" i="126"/>
  <c r="AJ22" i="126"/>
  <c r="AJ18" i="126"/>
  <c r="AH16" i="126"/>
  <c r="AK21" i="126"/>
  <c r="AM12" i="126"/>
  <c r="AH18" i="126"/>
  <c r="AJ14" i="126"/>
  <c r="AK13" i="126"/>
  <c r="AL21" i="126"/>
  <c r="AJ21" i="126"/>
  <c r="AL22" i="126"/>
  <c r="AL23" i="126"/>
  <c r="AM20" i="126"/>
  <c r="AL20" i="126"/>
  <c r="AM19" i="126"/>
  <c r="AM10" i="126"/>
  <c r="AK16" i="126"/>
  <c r="AH15" i="126"/>
  <c r="AM18" i="126"/>
  <c r="AM14" i="126"/>
  <c r="AJ16" i="126"/>
  <c r="AJ19" i="126"/>
  <c r="AK18" i="126"/>
  <c r="AJ9" i="126"/>
  <c r="AM15" i="126"/>
  <c r="AK19" i="126"/>
  <c r="AJ23" i="126"/>
  <c r="AM17" i="126"/>
  <c r="AL9" i="126"/>
  <c r="AJ20" i="126"/>
  <c r="AL18" i="126"/>
  <c r="AK17" i="126"/>
  <c r="AH20" i="126"/>
  <c r="AL17" i="126"/>
  <c r="AH22" i="126"/>
  <c r="AM16" i="126"/>
  <c r="AH21" i="126"/>
  <c r="AM22" i="126"/>
  <c r="AJ17" i="126"/>
  <c r="AK22" i="126"/>
  <c r="AH19" i="126"/>
  <c r="AD182" i="128"/>
  <c r="AD176" i="129"/>
  <c r="AD184" i="147"/>
  <c r="AD180" i="132"/>
  <c r="AD174" i="125"/>
  <c r="AD123" i="145"/>
  <c r="AD119" i="150"/>
  <c r="AD120" i="150"/>
  <c r="AD121" i="150"/>
  <c r="AD178" i="134"/>
  <c r="AD179" i="134"/>
  <c r="AD180" i="134"/>
  <c r="AD181" i="134"/>
  <c r="AD188" i="140"/>
  <c r="AD189" i="143"/>
  <c r="U10" i="121"/>
  <c r="AC10" i="121"/>
  <c r="AA10" i="121"/>
  <c r="AD191" i="146"/>
  <c r="AD175" i="136"/>
  <c r="AD180" i="144"/>
  <c r="AE10" i="121"/>
  <c r="AD176" i="149"/>
  <c r="AD177" i="149"/>
  <c r="AD102" i="145"/>
  <c r="AD198" i="133"/>
  <c r="AD180" i="141"/>
  <c r="AD181" i="141"/>
  <c r="AD178" i="139"/>
  <c r="AD179" i="139"/>
  <c r="AD224" i="126"/>
  <c r="AD191" i="135"/>
  <c r="AD124" i="145"/>
  <c r="AD183" i="128"/>
  <c r="AD184" i="128"/>
  <c r="AD185" i="128"/>
  <c r="AD175" i="125"/>
  <c r="AD177" i="129"/>
  <c r="AD185" i="147"/>
  <c r="AD181" i="132"/>
  <c r="AD122" i="150"/>
  <c r="AD192" i="146"/>
  <c r="AD189" i="140"/>
  <c r="AD190" i="143"/>
  <c r="AD176" i="136"/>
  <c r="AD182" i="134"/>
  <c r="AD184" i="138"/>
  <c r="AD181" i="144"/>
  <c r="AD178" i="149"/>
  <c r="AD179" i="149"/>
  <c r="AD103" i="145"/>
  <c r="AD117" i="145"/>
  <c r="AD199" i="133"/>
  <c r="AD182" i="141"/>
  <c r="AD183" i="141"/>
  <c r="AD184" i="141"/>
  <c r="AD180" i="139"/>
  <c r="AD181" i="139"/>
  <c r="AD182" i="139"/>
  <c r="AD225" i="126"/>
  <c r="AD186" i="128"/>
  <c r="AD187" i="128"/>
  <c r="AD192" i="135"/>
  <c r="AD193" i="146"/>
  <c r="AD176" i="125"/>
  <c r="AD178" i="129"/>
  <c r="AD186" i="147"/>
  <c r="AD196" i="145"/>
  <c r="AD182" i="132"/>
  <c r="AD123" i="150"/>
  <c r="AD174" i="150"/>
  <c r="AD190" i="140"/>
  <c r="AD191" i="143"/>
  <c r="AD177" i="136"/>
  <c r="AD183" i="134"/>
  <c r="AD185" i="138"/>
  <c r="AD182" i="144"/>
  <c r="AD107" i="145"/>
  <c r="AD108" i="145"/>
  <c r="AD111" i="145"/>
  <c r="AD112" i="145"/>
  <c r="AD116" i="145"/>
  <c r="AD200" i="133"/>
  <c r="AD226" i="126"/>
  <c r="AD193" i="135"/>
  <c r="AD194" i="146"/>
  <c r="AD177" i="125"/>
  <c r="AD179" i="129"/>
  <c r="AD187" i="147"/>
  <c r="AD197" i="145"/>
  <c r="AD180" i="149"/>
  <c r="AD183" i="132"/>
  <c r="AD175" i="150"/>
  <c r="AD176" i="150"/>
  <c r="AD177" i="150"/>
  <c r="AD191" i="140"/>
  <c r="AD192" i="143"/>
  <c r="AD188" i="128"/>
  <c r="AD185" i="141"/>
  <c r="AD186" i="141"/>
  <c r="AD183" i="139"/>
  <c r="AD178" i="136"/>
  <c r="AD179" i="136"/>
  <c r="AD180" i="136"/>
  <c r="AD181" i="136"/>
  <c r="AD182" i="136"/>
  <c r="AD183" i="136"/>
  <c r="AD184" i="136"/>
  <c r="AD185" i="136"/>
  <c r="AD186" i="136"/>
  <c r="AD187" i="136"/>
  <c r="AD188" i="136"/>
  <c r="AD189" i="136"/>
  <c r="AD190" i="136"/>
  <c r="AD184" i="134"/>
  <c r="AD186" i="138"/>
  <c r="AD183" i="144"/>
  <c r="AD174" i="124"/>
  <c r="AD174" i="145"/>
  <c r="AD175" i="145"/>
  <c r="AD176" i="145"/>
  <c r="AD177" i="145"/>
  <c r="AD178" i="145"/>
  <c r="AD179" i="145"/>
  <c r="AD180" i="145"/>
  <c r="AD181" i="145"/>
  <c r="AD182" i="145"/>
  <c r="AD183" i="145"/>
  <c r="AD184" i="145"/>
  <c r="AD185" i="145"/>
  <c r="AD186" i="145"/>
  <c r="AD187" i="145"/>
  <c r="AD188" i="145"/>
  <c r="AD189" i="145"/>
  <c r="AD190" i="145"/>
  <c r="AD191" i="145"/>
  <c r="AD192" i="145"/>
  <c r="AD193" i="145"/>
  <c r="AD194" i="145"/>
  <c r="AD195" i="145"/>
  <c r="AD201" i="133"/>
  <c r="AD202" i="133"/>
  <c r="AD227" i="126"/>
  <c r="AD194" i="135"/>
  <c r="AD195" i="146"/>
  <c r="AD198" i="145"/>
  <c r="AD178" i="125"/>
  <c r="AD180" i="129"/>
  <c r="AD199" i="145"/>
  <c r="AD203" i="145"/>
  <c r="AD204" i="145"/>
  <c r="AD188" i="147"/>
  <c r="AD200" i="145"/>
  <c r="AD201" i="145"/>
  <c r="AD202" i="145"/>
  <c r="AD181" i="149"/>
  <c r="AD184" i="132"/>
  <c r="AD178" i="150"/>
  <c r="AD179" i="150"/>
  <c r="AD192" i="140"/>
  <c r="AD193" i="143"/>
  <c r="AD189" i="128"/>
  <c r="AD191" i="136"/>
  <c r="AD192" i="136"/>
  <c r="AD193" i="136"/>
  <c r="AD194" i="136"/>
  <c r="AD195" i="136"/>
  <c r="AD196" i="136"/>
  <c r="AD197" i="136"/>
  <c r="AD198" i="136"/>
  <c r="AD199" i="136"/>
  <c r="AD200" i="136"/>
  <c r="AD201" i="136"/>
  <c r="AD202" i="136"/>
  <c r="AD203" i="136"/>
  <c r="AD204" i="136"/>
  <c r="AD205" i="136"/>
  <c r="AD206" i="136"/>
  <c r="AD207" i="136"/>
  <c r="AD208" i="136"/>
  <c r="AD209" i="136"/>
  <c r="AD210" i="136"/>
  <c r="AD211" i="136"/>
  <c r="AD212" i="136"/>
  <c r="AD213" i="136"/>
  <c r="AD214" i="136"/>
  <c r="AD215" i="136"/>
  <c r="AD216" i="136"/>
  <c r="AD217" i="136"/>
  <c r="AD218" i="136"/>
  <c r="AD219" i="136"/>
  <c r="AD187" i="141"/>
  <c r="AD188" i="141"/>
  <c r="AD174" i="142"/>
  <c r="AD184" i="139"/>
  <c r="AD175" i="124"/>
  <c r="AD185" i="134"/>
  <c r="AD187" i="138"/>
  <c r="AD184" i="144"/>
  <c r="AD203" i="133"/>
  <c r="AD204" i="133"/>
  <c r="AD228" i="126"/>
  <c r="AD224" i="136"/>
  <c r="AD225" i="136"/>
  <c r="AD226" i="136"/>
  <c r="AD227" i="136"/>
  <c r="AD228" i="136"/>
  <c r="AD229" i="136"/>
  <c r="AD230" i="136"/>
  <c r="AD231" i="136"/>
  <c r="AD232" i="136"/>
  <c r="AD233" i="136"/>
  <c r="AD234" i="136"/>
  <c r="AD235" i="136"/>
  <c r="AD236" i="136"/>
  <c r="AD237" i="136"/>
  <c r="AD238" i="136"/>
  <c r="AD239" i="136"/>
  <c r="AD240" i="136"/>
  <c r="AD241" i="136"/>
  <c r="AD242" i="136"/>
  <c r="AD243" i="136"/>
  <c r="AD176" i="124"/>
  <c r="AD177" i="124"/>
  <c r="AD178" i="124"/>
  <c r="AD179" i="124"/>
  <c r="AD180" i="124"/>
  <c r="AD181" i="124"/>
  <c r="AD182" i="124"/>
  <c r="AD183" i="124"/>
  <c r="AD184" i="124"/>
  <c r="AD185" i="124"/>
  <c r="AD186" i="124"/>
  <c r="AD187" i="124"/>
  <c r="AD188" i="124"/>
  <c r="AD189" i="124"/>
  <c r="AD195" i="135"/>
  <c r="AD205" i="133"/>
  <c r="AD196" i="146"/>
  <c r="AD179" i="125"/>
  <c r="AD181" i="129"/>
  <c r="AD189" i="147"/>
  <c r="AD182" i="149"/>
  <c r="AD185" i="132"/>
  <c r="AD193" i="140"/>
  <c r="AD194" i="143"/>
  <c r="AD190" i="128"/>
  <c r="AD180" i="150"/>
  <c r="AD175" i="142"/>
  <c r="AD189" i="141"/>
  <c r="AD185" i="139"/>
  <c r="AD190" i="124"/>
  <c r="AD191" i="124"/>
  <c r="AD192" i="124"/>
  <c r="AD193" i="124"/>
  <c r="AD194" i="124"/>
  <c r="AD195" i="124"/>
  <c r="AD196" i="124"/>
  <c r="AD197" i="124"/>
  <c r="AD198" i="124"/>
  <c r="AD199" i="124"/>
  <c r="AD200" i="124"/>
  <c r="AD201" i="124"/>
  <c r="AD202" i="124"/>
  <c r="AD203" i="124"/>
  <c r="AD204" i="124"/>
  <c r="AD205" i="124"/>
  <c r="AD206" i="124"/>
  <c r="AD207" i="124"/>
  <c r="AD208" i="124"/>
  <c r="AD209" i="124"/>
  <c r="AD210" i="124"/>
  <c r="AD211" i="124"/>
  <c r="AD186" i="134"/>
  <c r="AD187" i="134"/>
  <c r="AD188" i="134"/>
  <c r="AD189" i="134"/>
  <c r="AD205" i="145"/>
  <c r="AD188" i="138"/>
  <c r="AD185" i="144"/>
  <c r="W52" i="151"/>
  <c r="W53" i="151"/>
  <c r="W54" i="151"/>
  <c r="W55" i="151"/>
  <c r="O4" i="151"/>
  <c r="N52" i="151"/>
  <c r="N53" i="151"/>
  <c r="N54" i="151"/>
  <c r="N55" i="151"/>
  <c r="V55" i="151" a="1"/>
  <c r="V55" i="151"/>
  <c r="V54" i="151" a="1"/>
  <c r="V54" i="151"/>
  <c r="V53" i="151" a="1"/>
  <c r="V53" i="151"/>
  <c r="V52" i="151" a="1"/>
  <c r="V52" i="151"/>
  <c r="C5" i="151"/>
  <c r="D4" i="151"/>
  <c r="D3" i="151"/>
  <c r="P3" i="151"/>
  <c r="Q1" i="121"/>
  <c r="H1" i="121"/>
  <c r="AD229" i="126"/>
  <c r="AD224" i="124"/>
  <c r="AD225" i="124"/>
  <c r="AD226" i="124"/>
  <c r="AD227" i="124"/>
  <c r="AD228" i="124"/>
  <c r="AD229" i="124"/>
  <c r="AD230" i="124"/>
  <c r="AD231" i="124"/>
  <c r="AD232" i="124"/>
  <c r="AD233" i="124"/>
  <c r="AD234" i="124"/>
  <c r="AD235" i="124"/>
  <c r="AD236" i="124"/>
  <c r="AD237" i="124"/>
  <c r="AD238" i="124"/>
  <c r="AD239" i="124"/>
  <c r="AD240" i="124"/>
  <c r="AD241" i="124"/>
  <c r="AD242" i="124"/>
  <c r="AD243" i="124"/>
  <c r="AD196" i="135"/>
  <c r="AD224" i="133"/>
  <c r="AD197" i="146"/>
  <c r="AH9" i="136"/>
  <c r="AM9" i="136"/>
  <c r="AJ9" i="136"/>
  <c r="AK9" i="136"/>
  <c r="AJ10" i="136"/>
  <c r="AK10" i="136"/>
  <c r="AL9" i="136"/>
  <c r="AL13" i="136"/>
  <c r="AL11" i="136"/>
  <c r="AH10" i="136"/>
  <c r="AM11" i="136"/>
  <c r="AM10" i="136"/>
  <c r="AK13" i="136"/>
  <c r="AH11" i="136"/>
  <c r="AL10" i="136"/>
  <c r="AJ12" i="136"/>
  <c r="AK12" i="136"/>
  <c r="AJ11" i="136"/>
  <c r="AM12" i="136"/>
  <c r="AK11" i="136"/>
  <c r="AH12" i="136"/>
  <c r="AL12" i="136"/>
  <c r="AJ13" i="136"/>
  <c r="AM13" i="136"/>
  <c r="AJ14" i="136"/>
  <c r="AL15" i="136"/>
  <c r="AH15" i="136"/>
  <c r="AH13" i="136"/>
  <c r="AH14" i="136"/>
  <c r="AH16" i="136"/>
  <c r="AL19" i="136"/>
  <c r="AH27" i="136"/>
  <c r="AD180" i="125"/>
  <c r="AD182" i="129"/>
  <c r="AD190" i="147"/>
  <c r="AD183" i="149"/>
  <c r="AD186" i="132"/>
  <c r="AD194" i="140"/>
  <c r="AD195" i="143"/>
  <c r="AD191" i="128"/>
  <c r="AD181" i="150"/>
  <c r="O44" i="151"/>
  <c r="O45" i="151"/>
  <c r="O46" i="151"/>
  <c r="O47" i="151"/>
  <c r="O48" i="151"/>
  <c r="O49" i="151"/>
  <c r="O50" i="151"/>
  <c r="O51" i="151"/>
  <c r="AD176" i="142"/>
  <c r="AD190" i="141"/>
  <c r="AL14" i="136"/>
  <c r="AM33" i="136"/>
  <c r="AL72" i="136"/>
  <c r="AL102" i="136"/>
  <c r="AL117" i="136"/>
  <c r="AM14" i="136"/>
  <c r="AL38" i="136"/>
  <c r="AK30" i="136"/>
  <c r="AK16" i="136"/>
  <c r="AH33" i="136"/>
  <c r="AH93" i="136"/>
  <c r="AJ28" i="136"/>
  <c r="AM80" i="136"/>
  <c r="AM77" i="136"/>
  <c r="AM96" i="136"/>
  <c r="AH117" i="136"/>
  <c r="AJ54" i="136"/>
  <c r="AL70" i="136"/>
  <c r="AM61" i="136"/>
  <c r="AM89" i="136"/>
  <c r="AK97" i="136"/>
  <c r="AJ99" i="136"/>
  <c r="AH91" i="136"/>
  <c r="AM43" i="136"/>
  <c r="AH89" i="136"/>
  <c r="AL80" i="136"/>
  <c r="AM95" i="136"/>
  <c r="AM88" i="136"/>
  <c r="AJ39" i="136"/>
  <c r="AH25" i="136"/>
  <c r="AH87" i="136"/>
  <c r="AK103" i="136"/>
  <c r="AL58" i="136"/>
  <c r="AK100" i="136"/>
  <c r="AK62" i="136"/>
  <c r="AH113" i="136"/>
  <c r="AK33" i="136"/>
  <c r="AJ25" i="136"/>
  <c r="AJ58" i="136"/>
  <c r="AJ48" i="136"/>
  <c r="AH31" i="136"/>
  <c r="AK50" i="136"/>
  <c r="AH75" i="136"/>
  <c r="AL115" i="136"/>
  <c r="AH54" i="136"/>
  <c r="AM50" i="136"/>
  <c r="AL62" i="136"/>
  <c r="AH61" i="136"/>
  <c r="AJ108" i="136"/>
  <c r="AK86" i="136"/>
  <c r="AL104" i="136"/>
  <c r="AJ116" i="136"/>
  <c r="AJ34" i="136"/>
  <c r="AK66" i="136"/>
  <c r="AL50" i="136"/>
  <c r="AH82" i="136"/>
  <c r="AL101" i="136"/>
  <c r="AL93" i="136"/>
  <c r="AJ92" i="136"/>
  <c r="AK49" i="136"/>
  <c r="AL86" i="136"/>
  <c r="AH53" i="136"/>
  <c r="AL23" i="136"/>
  <c r="AL44" i="136"/>
  <c r="AM117" i="136"/>
  <c r="AM62" i="136"/>
  <c r="AJ112" i="136"/>
  <c r="AL95" i="136"/>
  <c r="AK75" i="136"/>
  <c r="AJ68" i="136"/>
  <c r="AK21" i="136"/>
  <c r="AJ84" i="136"/>
  <c r="AH20" i="136"/>
  <c r="AH98" i="136"/>
  <c r="AM103" i="136"/>
  <c r="AJ49" i="136"/>
  <c r="AH96" i="136"/>
  <c r="AJ93" i="136"/>
  <c r="AK28" i="136"/>
  <c r="AH67" i="136"/>
  <c r="AJ114" i="136"/>
  <c r="AK20" i="136"/>
  <c r="AH44" i="136"/>
  <c r="AL56" i="136"/>
  <c r="AH40" i="136"/>
  <c r="AL67" i="136"/>
  <c r="AL69" i="136"/>
  <c r="AM97" i="136"/>
  <c r="AM22" i="136"/>
  <c r="AL37" i="136"/>
  <c r="AJ46" i="136"/>
  <c r="AH94" i="136"/>
  <c r="AL17" i="136"/>
  <c r="AJ88" i="136"/>
  <c r="AM15" i="136"/>
  <c r="AL27" i="136"/>
  <c r="AH76" i="136"/>
  <c r="AK48" i="136"/>
  <c r="AM79" i="136"/>
  <c r="AH59" i="136"/>
  <c r="AJ85" i="136"/>
  <c r="AJ51" i="136"/>
  <c r="AK110" i="136"/>
  <c r="AL55" i="136"/>
  <c r="AH111" i="136"/>
  <c r="AM56" i="136"/>
  <c r="AJ86" i="136"/>
  <c r="AK60" i="136"/>
  <c r="AK45" i="136"/>
  <c r="AK43" i="136"/>
  <c r="AM83" i="136"/>
  <c r="AL48" i="136"/>
  <c r="AL41" i="136"/>
  <c r="AH79" i="136"/>
  <c r="AM35" i="136"/>
  <c r="AK35" i="136"/>
  <c r="AH84" i="136"/>
  <c r="AJ71" i="136"/>
  <c r="AK41" i="136"/>
  <c r="AM51" i="136"/>
  <c r="AH115" i="136"/>
  <c r="AH81" i="136"/>
  <c r="AK72" i="136"/>
  <c r="AK40" i="136"/>
  <c r="AL22" i="136"/>
  <c r="AL47" i="136"/>
  <c r="AK51" i="136"/>
  <c r="AL88" i="136"/>
  <c r="AH42" i="136"/>
  <c r="AH30" i="136"/>
  <c r="AL28" i="136"/>
  <c r="AH52" i="136"/>
  <c r="AM53" i="136"/>
  <c r="AH90" i="136"/>
  <c r="AJ97" i="136"/>
  <c r="AM49" i="136"/>
  <c r="AM37" i="136"/>
  <c r="AH49" i="136"/>
  <c r="AH104" i="136"/>
  <c r="AJ83" i="136"/>
  <c r="AJ113" i="136"/>
  <c r="AH18" i="136"/>
  <c r="AH68" i="136"/>
  <c r="AK71" i="136"/>
  <c r="AM25" i="136"/>
  <c r="AJ110" i="136"/>
  <c r="AH109" i="136"/>
  <c r="AJ40" i="136"/>
  <c r="AK106" i="136"/>
  <c r="AJ82" i="136"/>
  <c r="AK57" i="136"/>
  <c r="AK59" i="136"/>
  <c r="AK108" i="136"/>
  <c r="AL106" i="136"/>
  <c r="AK69" i="136"/>
  <c r="AM91" i="136"/>
  <c r="AH64" i="136"/>
  <c r="AK15" i="136"/>
  <c r="AK32" i="136"/>
  <c r="AJ23" i="136"/>
  <c r="AH41" i="136"/>
  <c r="AM18" i="136"/>
  <c r="AK64" i="136"/>
  <c r="AK84" i="136"/>
  <c r="AL39" i="136"/>
  <c r="AL100" i="136"/>
  <c r="AK70" i="136"/>
  <c r="AJ69" i="136"/>
  <c r="AM34" i="136"/>
  <c r="AK54" i="136"/>
  <c r="AM82" i="136"/>
  <c r="AJ115" i="136"/>
  <c r="AK44" i="136"/>
  <c r="AK107" i="136"/>
  <c r="AH112" i="136"/>
  <c r="AK14" i="136"/>
  <c r="AM70" i="136"/>
  <c r="AM85" i="136"/>
  <c r="AL20" i="136"/>
  <c r="AK114" i="136"/>
  <c r="AJ62" i="136"/>
  <c r="AL110" i="136"/>
  <c r="AJ56" i="136"/>
  <c r="AL53" i="136"/>
  <c r="AJ35" i="136"/>
  <c r="AK98" i="136"/>
  <c r="AJ70" i="136"/>
  <c r="AM40" i="136"/>
  <c r="AM45" i="136"/>
  <c r="AL57" i="136"/>
  <c r="AM38" i="136"/>
  <c r="AL45" i="136"/>
  <c r="AM59" i="136"/>
  <c r="AH36" i="136"/>
  <c r="AL66" i="136"/>
  <c r="AL94" i="136"/>
  <c r="AM110" i="136"/>
  <c r="AM102" i="136"/>
  <c r="AJ21" i="136"/>
  <c r="AL36" i="136"/>
  <c r="AL79" i="136"/>
  <c r="AH19" i="136"/>
  <c r="AH39" i="136"/>
  <c r="AK92" i="136"/>
  <c r="AM20" i="136"/>
  <c r="AJ77" i="136"/>
  <c r="AJ64" i="136"/>
  <c r="AK115" i="136"/>
  <c r="AL85" i="136"/>
  <c r="AM31" i="136"/>
  <c r="AJ105" i="136"/>
  <c r="AH106" i="136"/>
  <c r="AK89" i="136"/>
  <c r="AK23" i="136"/>
  <c r="AM94" i="136"/>
  <c r="AH60" i="136"/>
  <c r="AJ37" i="136"/>
  <c r="AL87" i="136"/>
  <c r="AJ36" i="136"/>
  <c r="AK74" i="136"/>
  <c r="AJ18" i="136"/>
  <c r="AK67" i="136"/>
  <c r="AH48" i="136"/>
  <c r="AL74" i="136"/>
  <c r="AK38" i="136"/>
  <c r="AL52" i="136"/>
  <c r="AJ65" i="136"/>
  <c r="AJ107" i="136"/>
  <c r="AL42" i="136"/>
  <c r="AK95" i="136"/>
  <c r="AL114" i="136"/>
  <c r="AM16" i="136"/>
  <c r="AM60" i="136"/>
  <c r="AM63" i="136"/>
  <c r="AJ19" i="136"/>
  <c r="AH63" i="136"/>
  <c r="AK91" i="136"/>
  <c r="AK104" i="136"/>
  <c r="AL109" i="136"/>
  <c r="AL73" i="136"/>
  <c r="AK109" i="136"/>
  <c r="AK61" i="136"/>
  <c r="AJ80" i="136"/>
  <c r="AK65" i="136"/>
  <c r="AH85" i="136"/>
  <c r="AH66" i="136"/>
  <c r="AJ95" i="136"/>
  <c r="AL65" i="136"/>
  <c r="AK73" i="136"/>
  <c r="AJ15" i="136"/>
  <c r="AH45" i="136"/>
  <c r="AM84" i="136"/>
  <c r="AL71" i="136"/>
  <c r="AL108" i="136"/>
  <c r="AH101" i="136"/>
  <c r="AM30" i="136"/>
  <c r="AK22" i="136"/>
  <c r="AL26" i="136"/>
  <c r="AJ59" i="136"/>
  <c r="AM115" i="136"/>
  <c r="AJ76" i="136"/>
  <c r="AK81" i="136"/>
  <c r="AM64" i="136"/>
  <c r="AJ43" i="136"/>
  <c r="AM42" i="136"/>
  <c r="AK101" i="136"/>
  <c r="AH114" i="136"/>
  <c r="AK99" i="136"/>
  <c r="AL33" i="136"/>
  <c r="AJ103" i="136"/>
  <c r="AL18" i="136"/>
  <c r="AM26" i="136"/>
  <c r="AM106" i="136"/>
  <c r="AM71" i="136"/>
  <c r="AH46" i="136"/>
  <c r="AK25" i="136"/>
  <c r="AL97" i="136"/>
  <c r="AK53" i="136"/>
  <c r="AL16" i="136"/>
  <c r="AJ47" i="136"/>
  <c r="AK24" i="136"/>
  <c r="AJ79" i="136"/>
  <c r="AJ38" i="136"/>
  <c r="AJ27" i="136"/>
  <c r="AJ29" i="136"/>
  <c r="AH43" i="136"/>
  <c r="AM47" i="136"/>
  <c r="AH77" i="136"/>
  <c r="AL91" i="136"/>
  <c r="AK94" i="136"/>
  <c r="AH73" i="136"/>
  <c r="AJ106" i="136"/>
  <c r="AM68" i="136"/>
  <c r="AJ111" i="136"/>
  <c r="AH65" i="136"/>
  <c r="AM100" i="136"/>
  <c r="AK80" i="136"/>
  <c r="AL29" i="136"/>
  <c r="AJ20" i="136"/>
  <c r="AM23" i="136"/>
  <c r="AK83" i="136"/>
  <c r="AL35" i="136"/>
  <c r="AM93" i="136"/>
  <c r="AK102" i="136"/>
  <c r="AH32" i="136"/>
  <c r="AK68" i="136"/>
  <c r="AM86" i="136"/>
  <c r="AK93" i="136"/>
  <c r="AK42" i="136"/>
  <c r="AK26" i="136"/>
  <c r="AH62" i="136"/>
  <c r="AL24" i="136"/>
  <c r="AH95" i="136"/>
  <c r="AL105" i="136"/>
  <c r="AM81" i="136"/>
  <c r="AM98" i="136"/>
  <c r="AL103" i="136"/>
  <c r="AJ61" i="136"/>
  <c r="AK46" i="136"/>
  <c r="AH86" i="136"/>
  <c r="AL32" i="136"/>
  <c r="AM66" i="136"/>
  <c r="AM92" i="136"/>
  <c r="AJ91" i="136"/>
  <c r="AK39" i="136"/>
  <c r="AL90" i="136"/>
  <c r="AJ89" i="136"/>
  <c r="AJ26" i="136"/>
  <c r="AJ87" i="136"/>
  <c r="AK116" i="136"/>
  <c r="AH107" i="136"/>
  <c r="AJ33" i="136"/>
  <c r="AH88" i="136"/>
  <c r="AH50" i="136"/>
  <c r="AH34" i="136"/>
  <c r="AH108" i="136"/>
  <c r="AL51" i="136"/>
  <c r="AJ44" i="136"/>
  <c r="AL83" i="136"/>
  <c r="AL84" i="136"/>
  <c r="AL40" i="136"/>
  <c r="AL113" i="136"/>
  <c r="AJ81" i="136"/>
  <c r="AM67" i="136"/>
  <c r="AM55" i="136"/>
  <c r="AM24" i="136"/>
  <c r="AJ75" i="136"/>
  <c r="AK52" i="136"/>
  <c r="AH47" i="136"/>
  <c r="AK105" i="136"/>
  <c r="AJ53" i="136"/>
  <c r="AK58" i="136"/>
  <c r="AJ100" i="136"/>
  <c r="AH37" i="136"/>
  <c r="AM27" i="136"/>
  <c r="AJ42" i="136"/>
  <c r="AJ73" i="136"/>
  <c r="AK78" i="136"/>
  <c r="AJ16" i="136"/>
  <c r="AK79" i="136"/>
  <c r="AH105" i="136"/>
  <c r="AL81" i="136"/>
  <c r="AJ45" i="136"/>
  <c r="AJ102" i="136"/>
  <c r="AH69" i="136"/>
  <c r="AH57" i="136"/>
  <c r="AL30" i="136"/>
  <c r="AK63" i="136"/>
  <c r="AL49" i="136"/>
  <c r="AL75" i="136"/>
  <c r="AM109" i="136"/>
  <c r="AJ96" i="136"/>
  <c r="AH58" i="136"/>
  <c r="AL43" i="136"/>
  <c r="AM48" i="136"/>
  <c r="AH38" i="136"/>
  <c r="AH56" i="136"/>
  <c r="AL54" i="136"/>
  <c r="AK76" i="136"/>
  <c r="AJ67" i="136"/>
  <c r="AK111" i="136"/>
  <c r="AM41" i="136"/>
  <c r="AH24" i="136"/>
  <c r="AM32" i="136"/>
  <c r="AJ17" i="136"/>
  <c r="AJ55" i="136"/>
  <c r="AL60" i="136"/>
  <c r="AM74" i="136"/>
  <c r="AM17" i="136"/>
  <c r="AL76" i="136"/>
  <c r="AM69" i="136"/>
  <c r="AM76" i="136"/>
  <c r="AM28" i="136"/>
  <c r="AL63" i="136"/>
  <c r="AH103" i="136"/>
  <c r="AJ50" i="136"/>
  <c r="AL82" i="136"/>
  <c r="AK29" i="136"/>
  <c r="AL77" i="136"/>
  <c r="AH23" i="136"/>
  <c r="AJ52" i="136"/>
  <c r="AK87" i="136"/>
  <c r="AK90" i="136"/>
  <c r="AK27" i="136"/>
  <c r="AH35" i="136"/>
  <c r="AL46" i="136"/>
  <c r="AJ60" i="136"/>
  <c r="AM99" i="136"/>
  <c r="AH92" i="136"/>
  <c r="AL89" i="136"/>
  <c r="AK113" i="136"/>
  <c r="AL34" i="136"/>
  <c r="AH99" i="136"/>
  <c r="AJ101" i="136"/>
  <c r="AK96" i="136"/>
  <c r="AM90" i="136"/>
  <c r="AM29" i="136"/>
  <c r="AL21" i="136"/>
  <c r="AL98" i="136"/>
  <c r="AK117" i="136"/>
  <c r="AM57" i="136"/>
  <c r="AH71" i="136"/>
  <c r="AL92" i="136"/>
  <c r="AM44" i="136"/>
  <c r="AL107" i="136"/>
  <c r="AH83" i="136"/>
  <c r="AM112" i="136"/>
  <c r="AK47" i="136"/>
  <c r="AM75" i="136"/>
  <c r="AM111" i="136"/>
  <c r="AM46" i="136"/>
  <c r="AK85" i="136"/>
  <c r="AM54" i="136"/>
  <c r="AJ117" i="136"/>
  <c r="AJ31" i="136"/>
  <c r="AJ24" i="136"/>
  <c r="AJ104" i="136"/>
  <c r="AM72" i="136"/>
  <c r="AH102" i="136"/>
  <c r="AL59" i="136"/>
  <c r="AJ41" i="136"/>
  <c r="AM87" i="136"/>
  <c r="AM65" i="136"/>
  <c r="AJ98" i="136"/>
  <c r="AJ30" i="136"/>
  <c r="AK77" i="136"/>
  <c r="AK88" i="136"/>
  <c r="AJ72" i="136"/>
  <c r="AL68" i="136"/>
  <c r="AH22" i="136"/>
  <c r="AJ74" i="136"/>
  <c r="AM58" i="136"/>
  <c r="AH70" i="136"/>
  <c r="AH110" i="136"/>
  <c r="AM39" i="136"/>
  <c r="AM116" i="136"/>
  <c r="AH97" i="136"/>
  <c r="AL116" i="136"/>
  <c r="AH72" i="136"/>
  <c r="AK31" i="136"/>
  <c r="AH26" i="136"/>
  <c r="AJ90" i="136"/>
  <c r="AL25" i="136"/>
  <c r="AH74" i="136"/>
  <c r="AK56" i="136"/>
  <c r="AM107" i="136"/>
  <c r="AK18" i="136"/>
  <c r="AH116" i="136"/>
  <c r="AK112" i="136"/>
  <c r="AM101" i="136"/>
  <c r="AL112" i="136"/>
  <c r="AM114" i="136"/>
  <c r="AM113" i="136"/>
  <c r="AK34" i="136"/>
  <c r="AK19" i="136"/>
  <c r="AM108" i="136"/>
  <c r="AJ32" i="136"/>
  <c r="AL31" i="136"/>
  <c r="AH17" i="136"/>
  <c r="AH55" i="136"/>
  <c r="AH29" i="136"/>
  <c r="AM19" i="136"/>
  <c r="AH21" i="136"/>
  <c r="AM104" i="136"/>
  <c r="AM36" i="136"/>
  <c r="AK17" i="136"/>
  <c r="AL64" i="136"/>
  <c r="AL61" i="136"/>
  <c r="AM78" i="136"/>
  <c r="AJ109" i="136"/>
  <c r="AK82" i="136"/>
  <c r="AJ78" i="136"/>
  <c r="AK37" i="136"/>
  <c r="AM73" i="136"/>
  <c r="AM21" i="136"/>
  <c r="AK36" i="136"/>
  <c r="AH51" i="136"/>
  <c r="AH100" i="136"/>
  <c r="AJ66" i="136"/>
  <c r="AH28" i="136"/>
  <c r="AJ57" i="136"/>
  <c r="AH80" i="136"/>
  <c r="AJ22" i="136"/>
  <c r="AL96" i="136"/>
  <c r="AJ63" i="136"/>
  <c r="AK55" i="136"/>
  <c r="AM52" i="136"/>
  <c r="AL111" i="136"/>
  <c r="AM105" i="136"/>
  <c r="AJ94" i="136"/>
  <c r="AL78" i="136"/>
  <c r="AH78" i="136"/>
  <c r="AL99" i="136"/>
  <c r="AD186" i="139"/>
  <c r="AD190" i="134"/>
  <c r="E257" i="121" a="1"/>
  <c r="E257" i="121"/>
  <c r="E253" i="121" a="1"/>
  <c r="E253" i="121"/>
  <c r="E249" i="121" a="1"/>
  <c r="E249" i="121"/>
  <c r="E245" i="121" a="1"/>
  <c r="E245" i="121"/>
  <c r="E243" i="121" a="1"/>
  <c r="E243" i="121"/>
  <c r="E239" i="121" a="1"/>
  <c r="E239" i="121"/>
  <c r="E235" i="121" a="1"/>
  <c r="E235" i="121"/>
  <c r="E231" i="121" a="1"/>
  <c r="E231" i="121"/>
  <c r="E227" i="121" a="1"/>
  <c r="E227" i="121"/>
  <c r="E223" i="121" a="1"/>
  <c r="E223" i="121"/>
  <c r="E219" i="121" a="1"/>
  <c r="E219" i="121"/>
  <c r="E215" i="121" a="1"/>
  <c r="E215" i="121"/>
  <c r="E211" i="121" a="1"/>
  <c r="E211" i="121"/>
  <c r="E207" i="121" a="1"/>
  <c r="E207" i="121"/>
  <c r="E203" i="121" a="1"/>
  <c r="E203" i="121"/>
  <c r="E256" i="121" a="1"/>
  <c r="E256" i="121"/>
  <c r="E248" i="121" a="1"/>
  <c r="E248" i="121"/>
  <c r="E199" i="121" a="1"/>
  <c r="E199" i="121"/>
  <c r="E195" i="121" a="1"/>
  <c r="E195" i="121"/>
  <c r="E191" i="121" a="1"/>
  <c r="E191" i="121"/>
  <c r="E187" i="121" a="1"/>
  <c r="E187" i="121"/>
  <c r="E183" i="121" a="1"/>
  <c r="E183" i="121"/>
  <c r="E179" i="121" a="1"/>
  <c r="E179" i="121"/>
  <c r="E175" i="121" a="1"/>
  <c r="E175" i="121"/>
  <c r="E173" i="121" a="1"/>
  <c r="E173" i="121"/>
  <c r="E169" i="121" a="1"/>
  <c r="E169" i="121"/>
  <c r="E165" i="121" a="1"/>
  <c r="E165" i="121"/>
  <c r="E161" i="121" a="1"/>
  <c r="E161" i="121"/>
  <c r="E157" i="121" a="1"/>
  <c r="E157" i="121"/>
  <c r="E153" i="121" a="1"/>
  <c r="E153" i="121"/>
  <c r="E149" i="121" a="1"/>
  <c r="E149" i="121"/>
  <c r="E145" i="121" a="1"/>
  <c r="E145" i="121"/>
  <c r="E141" i="121" a="1"/>
  <c r="E141" i="121"/>
  <c r="E137" i="121" a="1"/>
  <c r="E137" i="121"/>
  <c r="E126" i="121" a="1"/>
  <c r="E126" i="121"/>
  <c r="E117" i="121" a="1"/>
  <c r="E117" i="121"/>
  <c r="E244" i="121" a="1"/>
  <c r="E244" i="121"/>
  <c r="E242" i="121" a="1"/>
  <c r="E242" i="121"/>
  <c r="E238" i="121" a="1"/>
  <c r="E238" i="121"/>
  <c r="E236" i="121" a="1"/>
  <c r="E236" i="121"/>
  <c r="E234" i="121" a="1"/>
  <c r="E234" i="121"/>
  <c r="E232" i="121" a="1"/>
  <c r="E232" i="121"/>
  <c r="E230" i="121" a="1"/>
  <c r="E230" i="121"/>
  <c r="E228" i="121" a="1"/>
  <c r="E228" i="121"/>
  <c r="E226" i="121" a="1"/>
  <c r="E226" i="121"/>
  <c r="E224" i="121" a="1"/>
  <c r="E224" i="121"/>
  <c r="E222" i="121" a="1"/>
  <c r="E222" i="121"/>
  <c r="E220" i="121" a="1"/>
  <c r="E220" i="121"/>
  <c r="E218" i="121" a="1"/>
  <c r="E218" i="121"/>
  <c r="E216" i="121" a="1"/>
  <c r="E216" i="121"/>
  <c r="E214" i="121" a="1"/>
  <c r="E214" i="121"/>
  <c r="E212" i="121" a="1"/>
  <c r="E212" i="121"/>
  <c r="E210" i="121" a="1"/>
  <c r="E210" i="121"/>
  <c r="E208" i="121" a="1"/>
  <c r="E208" i="121"/>
  <c r="E205" i="121" a="1"/>
  <c r="E205" i="121"/>
  <c r="E202" i="121" a="1"/>
  <c r="E202" i="121"/>
  <c r="E197" i="121" a="1"/>
  <c r="E197" i="121"/>
  <c r="E189" i="121" a="1"/>
  <c r="E189" i="121"/>
  <c r="E185" i="121" a="1"/>
  <c r="E185" i="121"/>
  <c r="E181" i="121" a="1"/>
  <c r="E181" i="121"/>
  <c r="E167" i="121" a="1"/>
  <c r="E167" i="121"/>
  <c r="E163" i="121" a="1"/>
  <c r="E163" i="121"/>
  <c r="E155" i="121" a="1"/>
  <c r="E155" i="121"/>
  <c r="E147" i="121" a="1"/>
  <c r="E147" i="121"/>
  <c r="E139" i="121" a="1"/>
  <c r="E139" i="121"/>
  <c r="E259" i="121" a="1"/>
  <c r="E259" i="121"/>
  <c r="E254" i="121" a="1"/>
  <c r="E254" i="121"/>
  <c r="E251" i="121" a="1"/>
  <c r="E251" i="121"/>
  <c r="E246" i="121" a="1"/>
  <c r="E246" i="121"/>
  <c r="E198" i="121" a="1"/>
  <c r="E198" i="121"/>
  <c r="E194" i="121" a="1"/>
  <c r="E194" i="121"/>
  <c r="E190" i="121" a="1"/>
  <c r="E190" i="121"/>
  <c r="E186" i="121" a="1"/>
  <c r="E186" i="121"/>
  <c r="E182" i="121" a="1"/>
  <c r="E182" i="121"/>
  <c r="E178" i="121" a="1"/>
  <c r="E178" i="121"/>
  <c r="E174" i="121" a="1"/>
  <c r="E174" i="121"/>
  <c r="E170" i="121" a="1"/>
  <c r="E170" i="121"/>
  <c r="E166" i="121" a="1"/>
  <c r="E166" i="121"/>
  <c r="E162" i="121" a="1"/>
  <c r="E162" i="121"/>
  <c r="E158" i="121" a="1"/>
  <c r="E158" i="121"/>
  <c r="E154" i="121" a="1"/>
  <c r="E154" i="121"/>
  <c r="E150" i="121" a="1"/>
  <c r="E150" i="121"/>
  <c r="E146" i="121" a="1"/>
  <c r="E146" i="121"/>
  <c r="E142" i="121" a="1"/>
  <c r="E142" i="121"/>
  <c r="E138" i="121" a="1"/>
  <c r="E138" i="121"/>
  <c r="E134" i="121" a="1"/>
  <c r="E134" i="121"/>
  <c r="E127" i="121" a="1"/>
  <c r="E127" i="121"/>
  <c r="E116" i="121" a="1"/>
  <c r="E116" i="121"/>
  <c r="E252" i="121" a="1"/>
  <c r="E252" i="121"/>
  <c r="E241" i="121" a="1"/>
  <c r="E241" i="121"/>
  <c r="E240" i="121" a="1"/>
  <c r="E240" i="121"/>
  <c r="E237" i="121" a="1"/>
  <c r="E237" i="121"/>
  <c r="E233" i="121" a="1"/>
  <c r="E233" i="121"/>
  <c r="E229" i="121" a="1"/>
  <c r="E229" i="121"/>
  <c r="E225" i="121" a="1"/>
  <c r="E225" i="121"/>
  <c r="E221" i="121" a="1"/>
  <c r="E221" i="121"/>
  <c r="E217" i="121" a="1"/>
  <c r="E217" i="121"/>
  <c r="E213" i="121" a="1"/>
  <c r="E213" i="121"/>
  <c r="E209" i="121" a="1"/>
  <c r="E209" i="121"/>
  <c r="E206" i="121" a="1"/>
  <c r="E206" i="121"/>
  <c r="E204" i="121" a="1"/>
  <c r="E204" i="121"/>
  <c r="E201" i="121" a="1"/>
  <c r="E201" i="121"/>
  <c r="E193" i="121" a="1"/>
  <c r="E193" i="121"/>
  <c r="E177" i="121" a="1"/>
  <c r="E177" i="121"/>
  <c r="E171" i="121" a="1"/>
  <c r="E171" i="121"/>
  <c r="E159" i="121" a="1"/>
  <c r="E159" i="121"/>
  <c r="E151" i="121" a="1"/>
  <c r="E151" i="121"/>
  <c r="E143" i="121" a="1"/>
  <c r="E143" i="121"/>
  <c r="E135" i="121" a="1"/>
  <c r="E135" i="121"/>
  <c r="E255" i="121" a="1"/>
  <c r="E255" i="121"/>
  <c r="E247" i="121" a="1"/>
  <c r="E247" i="121"/>
  <c r="E258" i="121" a="1"/>
  <c r="E258" i="121"/>
  <c r="E152" i="121" a="1"/>
  <c r="E152" i="121"/>
  <c r="E144" i="121" a="1"/>
  <c r="E144" i="121"/>
  <c r="E136" i="121" a="1"/>
  <c r="E136" i="121"/>
  <c r="E200" i="121" a="1"/>
  <c r="E200" i="121"/>
  <c r="E196" i="121" a="1"/>
  <c r="E196" i="121"/>
  <c r="E192" i="121" a="1"/>
  <c r="E192" i="121"/>
  <c r="E188" i="121" a="1"/>
  <c r="E188" i="121"/>
  <c r="E184" i="121" a="1"/>
  <c r="E184" i="121"/>
  <c r="E180" i="121" a="1"/>
  <c r="E180" i="121"/>
  <c r="E176" i="121" a="1"/>
  <c r="E176" i="121"/>
  <c r="E172" i="121" a="1"/>
  <c r="E172" i="121"/>
  <c r="E164" i="121" a="1"/>
  <c r="E164" i="121"/>
  <c r="E156" i="121" a="1"/>
  <c r="E156" i="121"/>
  <c r="E148" i="121" a="1"/>
  <c r="E148" i="121"/>
  <c r="E140" i="121" a="1"/>
  <c r="E140" i="121"/>
  <c r="E125" i="121" a="1"/>
  <c r="E125" i="121"/>
  <c r="E124" i="121" a="1"/>
  <c r="E124" i="121"/>
  <c r="E123" i="121" a="1"/>
  <c r="E123" i="121"/>
  <c r="E122" i="121" a="1"/>
  <c r="E122" i="121"/>
  <c r="E121" i="121" a="1"/>
  <c r="E121" i="121"/>
  <c r="E120" i="121" a="1"/>
  <c r="E120" i="121"/>
  <c r="E119" i="121" a="1"/>
  <c r="E119" i="121"/>
  <c r="E118" i="121" a="1"/>
  <c r="E118" i="121"/>
  <c r="E250" i="121" a="1"/>
  <c r="E250" i="121"/>
  <c r="E168" i="121" a="1"/>
  <c r="E168" i="121"/>
  <c r="E160" i="121" a="1"/>
  <c r="E160" i="121"/>
  <c r="AD206" i="145"/>
  <c r="AD189" i="138"/>
  <c r="AD174" i="130"/>
  <c r="AD186" i="144"/>
  <c r="D5" i="151"/>
  <c r="O5" i="151"/>
  <c r="M11" i="151"/>
  <c r="M8" i="151"/>
  <c r="P4" i="151"/>
  <c r="M7" i="151"/>
  <c r="M55" i="151"/>
  <c r="M51" i="151"/>
  <c r="M47" i="151"/>
  <c r="M43" i="151"/>
  <c r="M39" i="151"/>
  <c r="M35" i="151"/>
  <c r="M31" i="151"/>
  <c r="M27" i="151"/>
  <c r="M23" i="151"/>
  <c r="M19" i="151"/>
  <c r="M15" i="151"/>
  <c r="M54" i="151"/>
  <c r="M50" i="151"/>
  <c r="M46" i="151"/>
  <c r="M42" i="151"/>
  <c r="M38" i="151"/>
  <c r="M34" i="151"/>
  <c r="M30" i="151"/>
  <c r="M26" i="151"/>
  <c r="M22" i="151"/>
  <c r="M18" i="151"/>
  <c r="M14" i="151"/>
  <c r="M10" i="151"/>
  <c r="M53" i="151"/>
  <c r="M49" i="151"/>
  <c r="M45" i="151"/>
  <c r="M41" i="151"/>
  <c r="M37" i="151"/>
  <c r="M33" i="151"/>
  <c r="M29" i="151"/>
  <c r="M25" i="151"/>
  <c r="M21" i="151"/>
  <c r="M17" i="151"/>
  <c r="M13" i="151"/>
  <c r="M9" i="151"/>
  <c r="M6" i="151"/>
  <c r="M52" i="151"/>
  <c r="M48" i="151"/>
  <c r="M44" i="151"/>
  <c r="M40" i="151"/>
  <c r="M36" i="151"/>
  <c r="M32" i="151"/>
  <c r="M28" i="151"/>
  <c r="M24" i="151"/>
  <c r="M20" i="151"/>
  <c r="M16" i="151"/>
  <c r="M12" i="151"/>
  <c r="E4" i="151"/>
  <c r="E3" i="151"/>
  <c r="Q3" i="151"/>
  <c r="C8" i="121"/>
  <c r="G4" i="121"/>
  <c r="AD230" i="126"/>
  <c r="AD225" i="133"/>
  <c r="AD197" i="135"/>
  <c r="AD198" i="146"/>
  <c r="AM9" i="124"/>
  <c r="AH9" i="124"/>
  <c r="AL10" i="124"/>
  <c r="AK9" i="124"/>
  <c r="AM12" i="124"/>
  <c r="AH10" i="124"/>
  <c r="AJ10" i="124"/>
  <c r="AM10" i="124"/>
  <c r="AL9" i="124"/>
  <c r="AK12" i="124"/>
  <c r="AJ9" i="124"/>
  <c r="AL12" i="124"/>
  <c r="AJ12" i="124"/>
  <c r="AL11" i="124"/>
  <c r="AM11" i="124"/>
  <c r="AK10" i="124"/>
  <c r="AH13" i="124"/>
  <c r="AH11" i="124"/>
  <c r="AJ13" i="124"/>
  <c r="AJ11" i="124"/>
  <c r="AK11" i="124"/>
  <c r="AH14" i="124"/>
  <c r="AJ14" i="124"/>
  <c r="AH12" i="124"/>
  <c r="AK13" i="124"/>
  <c r="AD181" i="125"/>
  <c r="AD182" i="125"/>
  <c r="AD183" i="125"/>
  <c r="AD184" i="125"/>
  <c r="AD183" i="129"/>
  <c r="AM116" i="124"/>
  <c r="AM21" i="124"/>
  <c r="AK47" i="124"/>
  <c r="AM22" i="124"/>
  <c r="AH50" i="124"/>
  <c r="AL25" i="124"/>
  <c r="AH51" i="124"/>
  <c r="AH52" i="124"/>
  <c r="AL38" i="124"/>
  <c r="AH114" i="124"/>
  <c r="AJ41" i="124"/>
  <c r="AM15" i="124"/>
  <c r="AJ56" i="124"/>
  <c r="AH80" i="124"/>
  <c r="AM74" i="124"/>
  <c r="AK90" i="124"/>
  <c r="AH100" i="124"/>
  <c r="AJ28" i="124"/>
  <c r="AJ61" i="124"/>
  <c r="AJ76" i="124"/>
  <c r="AK45" i="124"/>
  <c r="AH19" i="124"/>
  <c r="AK38" i="124"/>
  <c r="AK19" i="124"/>
  <c r="AM115" i="124"/>
  <c r="AK67" i="124"/>
  <c r="AK114" i="124"/>
  <c r="AJ69" i="124"/>
  <c r="AK26" i="124"/>
  <c r="AK105" i="124"/>
  <c r="AJ95" i="124"/>
  <c r="AH38" i="124"/>
  <c r="AL67" i="124"/>
  <c r="AJ40" i="124"/>
  <c r="AJ96" i="124"/>
  <c r="AL102" i="124"/>
  <c r="AH84" i="124"/>
  <c r="AL93" i="124"/>
  <c r="AL115" i="124"/>
  <c r="AL113" i="124"/>
  <c r="AJ113" i="124"/>
  <c r="AH21" i="124"/>
  <c r="AH89" i="124"/>
  <c r="AH69" i="124"/>
  <c r="AL105" i="124"/>
  <c r="AJ30" i="124"/>
  <c r="AJ81" i="124"/>
  <c r="AL94" i="124"/>
  <c r="AM38" i="124"/>
  <c r="AH58" i="124"/>
  <c r="AM84" i="124"/>
  <c r="AM60" i="124"/>
  <c r="AK112" i="124"/>
  <c r="AM113" i="124"/>
  <c r="AL98" i="124"/>
  <c r="AJ103" i="124"/>
  <c r="AJ87" i="124"/>
  <c r="AM20" i="124"/>
  <c r="AK56" i="124"/>
  <c r="AK53" i="124"/>
  <c r="AH99" i="124"/>
  <c r="AK79" i="124"/>
  <c r="AM85" i="124"/>
  <c r="AH40" i="124"/>
  <c r="AM100" i="124"/>
  <c r="AK96" i="124"/>
  <c r="AM82" i="124"/>
  <c r="AL34" i="124"/>
  <c r="AL100" i="124"/>
  <c r="AJ37" i="124"/>
  <c r="AK99" i="124"/>
  <c r="AJ102" i="124"/>
  <c r="AM88" i="124"/>
  <c r="AH22" i="124"/>
  <c r="AH17" i="124"/>
  <c r="AJ36" i="124"/>
  <c r="AJ92" i="124"/>
  <c r="AK93" i="124"/>
  <c r="AL29" i="124"/>
  <c r="AK115" i="124"/>
  <c r="AM52" i="124"/>
  <c r="AH72" i="124"/>
  <c r="AK15" i="124"/>
  <c r="AJ89" i="124"/>
  <c r="AK63" i="124"/>
  <c r="AK94" i="124"/>
  <c r="AH44" i="124"/>
  <c r="AJ63" i="124"/>
  <c r="AJ109" i="124"/>
  <c r="AL26" i="124"/>
  <c r="AH34" i="124"/>
  <c r="AK95" i="124"/>
  <c r="AJ70" i="124"/>
  <c r="AL45" i="124"/>
  <c r="AK85" i="124"/>
  <c r="AM98" i="124"/>
  <c r="AH55" i="124"/>
  <c r="AH103" i="124"/>
  <c r="AJ46" i="124"/>
  <c r="AM27" i="124"/>
  <c r="AK57" i="124"/>
  <c r="AM64" i="124"/>
  <c r="AJ16" i="124"/>
  <c r="AL112" i="124"/>
  <c r="AM34" i="124"/>
  <c r="AK41" i="124"/>
  <c r="AM39" i="124"/>
  <c r="AJ66" i="124"/>
  <c r="AL39" i="124"/>
  <c r="AL17" i="124"/>
  <c r="AM91" i="124"/>
  <c r="AJ90" i="124"/>
  <c r="AM99" i="124"/>
  <c r="AM104" i="124"/>
  <c r="AJ82" i="124"/>
  <c r="AM110" i="124"/>
  <c r="AH101" i="124"/>
  <c r="AJ15" i="124"/>
  <c r="AH54" i="124"/>
  <c r="AJ78" i="124"/>
  <c r="AM17" i="124"/>
  <c r="AJ84" i="124"/>
  <c r="AK36" i="124"/>
  <c r="AH43" i="124"/>
  <c r="AM72" i="124"/>
  <c r="AK91" i="124"/>
  <c r="AL64" i="124"/>
  <c r="AJ110" i="124"/>
  <c r="AJ32" i="124"/>
  <c r="AK111" i="124"/>
  <c r="AH27" i="124"/>
  <c r="AK59" i="124"/>
  <c r="AL36" i="124"/>
  <c r="AJ74" i="124"/>
  <c r="AH74" i="124"/>
  <c r="AM62" i="124"/>
  <c r="AM76" i="124"/>
  <c r="AL76" i="124"/>
  <c r="AH90" i="124"/>
  <c r="AK51" i="124"/>
  <c r="AM35" i="124"/>
  <c r="AJ104" i="124"/>
  <c r="AM43" i="124"/>
  <c r="AJ31" i="124"/>
  <c r="AL50" i="124"/>
  <c r="AL15" i="124"/>
  <c r="AH64" i="124"/>
  <c r="AL114" i="124"/>
  <c r="AL68" i="124"/>
  <c r="AK100" i="124"/>
  <c r="AK29" i="124"/>
  <c r="AK77" i="124"/>
  <c r="AJ45" i="124"/>
  <c r="AJ67" i="124"/>
  <c r="AL81" i="124"/>
  <c r="AJ85" i="124"/>
  <c r="AM94" i="124"/>
  <c r="AJ111" i="124"/>
  <c r="AM13" i="124"/>
  <c r="AH73" i="124"/>
  <c r="AK109" i="124"/>
  <c r="AJ17" i="124"/>
  <c r="AM32" i="124"/>
  <c r="AJ65" i="124"/>
  <c r="AK98" i="124"/>
  <c r="AH23" i="124"/>
  <c r="AH112" i="124"/>
  <c r="AK107" i="124"/>
  <c r="AL72" i="124"/>
  <c r="AH59" i="124"/>
  <c r="AK110" i="124"/>
  <c r="AL104" i="124"/>
  <c r="AL51" i="124"/>
  <c r="AM70" i="124"/>
  <c r="AH39" i="124"/>
  <c r="AM51" i="124"/>
  <c r="AJ27" i="124"/>
  <c r="AK88" i="124"/>
  <c r="AK66" i="124"/>
  <c r="AM66" i="124"/>
  <c r="AM103" i="124"/>
  <c r="AL30" i="124"/>
  <c r="AM101" i="124"/>
  <c r="AJ49" i="124"/>
  <c r="AL97" i="124"/>
  <c r="AJ107" i="124"/>
  <c r="AL79" i="124"/>
  <c r="AJ59" i="124"/>
  <c r="AH65" i="124"/>
  <c r="AH18" i="124"/>
  <c r="AK103" i="124"/>
  <c r="AM31" i="124"/>
  <c r="AL13" i="124"/>
  <c r="AL54" i="124"/>
  <c r="AJ115" i="124"/>
  <c r="AJ73" i="124"/>
  <c r="AM109" i="124"/>
  <c r="AK68" i="124"/>
  <c r="AM45" i="124"/>
  <c r="AL63" i="124"/>
  <c r="AK97" i="124"/>
  <c r="AM65" i="124"/>
  <c r="AJ43" i="124"/>
  <c r="AJ83" i="124"/>
  <c r="AL53" i="124"/>
  <c r="AH33" i="124"/>
  <c r="AL14" i="124"/>
  <c r="AL84" i="124"/>
  <c r="AJ72" i="124"/>
  <c r="AK52" i="124"/>
  <c r="AM68" i="124"/>
  <c r="AM75" i="124"/>
  <c r="AK86" i="124"/>
  <c r="AH60" i="124"/>
  <c r="AL85" i="124"/>
  <c r="AH35" i="124"/>
  <c r="AK87" i="124"/>
  <c r="AL91" i="124"/>
  <c r="AK50" i="124"/>
  <c r="AM87" i="124"/>
  <c r="AH24" i="124"/>
  <c r="AL59" i="124"/>
  <c r="AH78" i="124"/>
  <c r="AL96" i="124"/>
  <c r="AK71" i="124"/>
  <c r="AM47" i="124"/>
  <c r="AM37" i="124"/>
  <c r="AL99" i="124"/>
  <c r="AK108" i="124"/>
  <c r="AK74" i="124"/>
  <c r="AJ55" i="124"/>
  <c r="AM106" i="124"/>
  <c r="AK106" i="124"/>
  <c r="AK49" i="124"/>
  <c r="AH97" i="124"/>
  <c r="AJ117" i="124"/>
  <c r="AJ33" i="124"/>
  <c r="AH79" i="124"/>
  <c r="AK117" i="124"/>
  <c r="AH95" i="124"/>
  <c r="AK80" i="124"/>
  <c r="AH30" i="124"/>
  <c r="AJ68" i="124"/>
  <c r="AL16" i="124"/>
  <c r="AH92" i="124"/>
  <c r="AJ22" i="124"/>
  <c r="AL56" i="124"/>
  <c r="AH77" i="124"/>
  <c r="AH105" i="124"/>
  <c r="AK23" i="124"/>
  <c r="AH110" i="124"/>
  <c r="AJ23" i="124"/>
  <c r="AH117" i="124"/>
  <c r="AJ58" i="124"/>
  <c r="AK104" i="124"/>
  <c r="AL101" i="124"/>
  <c r="AM71" i="124"/>
  <c r="AM25" i="124"/>
  <c r="AK25" i="124"/>
  <c r="AM53" i="124"/>
  <c r="AK116" i="124"/>
  <c r="AH94" i="124"/>
  <c r="AJ62" i="124"/>
  <c r="AJ79" i="124"/>
  <c r="AL55" i="124"/>
  <c r="AM73" i="124"/>
  <c r="AK64" i="124"/>
  <c r="AH104" i="124"/>
  <c r="AM111" i="124"/>
  <c r="AK18" i="124"/>
  <c r="AL61" i="124"/>
  <c r="AK42" i="124"/>
  <c r="AJ26" i="124"/>
  <c r="AH48" i="124"/>
  <c r="AK14" i="124"/>
  <c r="AM24" i="124"/>
  <c r="AL117" i="124"/>
  <c r="AK31" i="124"/>
  <c r="AM89" i="124"/>
  <c r="AK84" i="124"/>
  <c r="AM41" i="124"/>
  <c r="AK62" i="124"/>
  <c r="AL92" i="124"/>
  <c r="AL86" i="124"/>
  <c r="AH75" i="124"/>
  <c r="AM28" i="124"/>
  <c r="AL65" i="124"/>
  <c r="AJ50" i="124"/>
  <c r="AL28" i="124"/>
  <c r="AL107" i="124"/>
  <c r="AJ114" i="124"/>
  <c r="AM48" i="124"/>
  <c r="AM78" i="124"/>
  <c r="AK22" i="124"/>
  <c r="AH109" i="124"/>
  <c r="AL19" i="124"/>
  <c r="AK113" i="124"/>
  <c r="AJ93" i="124"/>
  <c r="AL89" i="124"/>
  <c r="AM30" i="124"/>
  <c r="AK48" i="124"/>
  <c r="AH25" i="124"/>
  <c r="AJ101" i="124"/>
  <c r="AM79" i="124"/>
  <c r="AH63" i="124"/>
  <c r="AL69" i="124"/>
  <c r="AK54" i="124"/>
  <c r="AH47" i="124"/>
  <c r="AJ77" i="124"/>
  <c r="AM61" i="124"/>
  <c r="AM107" i="124"/>
  <c r="AM42" i="124"/>
  <c r="AH53" i="124"/>
  <c r="AL77" i="124"/>
  <c r="AH81" i="124"/>
  <c r="AJ91" i="124"/>
  <c r="AL95" i="124"/>
  <c r="AH66" i="124"/>
  <c r="AH108" i="124"/>
  <c r="AL43" i="124"/>
  <c r="AH96" i="124"/>
  <c r="AK72" i="124"/>
  <c r="AL82" i="124"/>
  <c r="AK24" i="124"/>
  <c r="AL111" i="124"/>
  <c r="AH116" i="124"/>
  <c r="AJ100" i="124"/>
  <c r="AH15" i="124"/>
  <c r="AM96" i="124"/>
  <c r="AK58" i="124"/>
  <c r="AJ48" i="124"/>
  <c r="AL106" i="124"/>
  <c r="AH62" i="124"/>
  <c r="AJ71" i="124"/>
  <c r="AM26" i="124"/>
  <c r="AM44" i="124"/>
  <c r="AL46" i="124"/>
  <c r="AH42" i="124"/>
  <c r="AM95" i="124"/>
  <c r="AJ105" i="124"/>
  <c r="AL18" i="124"/>
  <c r="AL116" i="124"/>
  <c r="AM14" i="124"/>
  <c r="AJ52" i="124"/>
  <c r="AJ60" i="124"/>
  <c r="AM77" i="124"/>
  <c r="AJ21" i="124"/>
  <c r="AL60" i="124"/>
  <c r="AH41" i="124"/>
  <c r="AM108" i="124"/>
  <c r="AJ44" i="124"/>
  <c r="AJ42" i="124"/>
  <c r="AM69" i="124"/>
  <c r="AL80" i="124"/>
  <c r="AL47" i="124"/>
  <c r="AM40" i="124"/>
  <c r="AH29" i="124"/>
  <c r="AM105" i="124"/>
  <c r="AM33" i="124"/>
  <c r="AL58" i="124"/>
  <c r="AL23" i="124"/>
  <c r="AK33" i="124"/>
  <c r="AM57" i="124"/>
  <c r="AJ86" i="124"/>
  <c r="AL52" i="124"/>
  <c r="AJ116" i="124"/>
  <c r="AJ94" i="124"/>
  <c r="AK39" i="124"/>
  <c r="AK46" i="124"/>
  <c r="AM46" i="124"/>
  <c r="AM19" i="124"/>
  <c r="AL66" i="124"/>
  <c r="AH93" i="124"/>
  <c r="AK20" i="124"/>
  <c r="AH28" i="124"/>
  <c r="AK60" i="124"/>
  <c r="AL24" i="124"/>
  <c r="AK76" i="124"/>
  <c r="AJ29" i="124"/>
  <c r="AK28" i="124"/>
  <c r="AJ75" i="124"/>
  <c r="AL27" i="124"/>
  <c r="AH88" i="124"/>
  <c r="AJ53" i="124"/>
  <c r="AH76" i="124"/>
  <c r="AK69" i="124"/>
  <c r="AK78" i="124"/>
  <c r="AM93" i="124"/>
  <c r="AL41" i="124"/>
  <c r="AJ18" i="124"/>
  <c r="AL108" i="124"/>
  <c r="AM81" i="124"/>
  <c r="AK34" i="124"/>
  <c r="AM58" i="124"/>
  <c r="AJ20" i="124"/>
  <c r="AK35" i="124"/>
  <c r="AH56" i="124"/>
  <c r="AK44" i="124"/>
  <c r="AL35" i="124"/>
  <c r="AJ64" i="124"/>
  <c r="AK16" i="124"/>
  <c r="AJ25" i="124"/>
  <c r="AM90" i="124"/>
  <c r="AH45" i="124"/>
  <c r="AL40" i="124"/>
  <c r="AH61" i="124"/>
  <c r="AM67" i="124"/>
  <c r="AL31" i="124"/>
  <c r="AJ106" i="124"/>
  <c r="AM55" i="124"/>
  <c r="AH20" i="124"/>
  <c r="AM83" i="124"/>
  <c r="AK61" i="124"/>
  <c r="AH111" i="124"/>
  <c r="AL37" i="124"/>
  <c r="AL73" i="124"/>
  <c r="AM59" i="124"/>
  <c r="AJ88" i="124"/>
  <c r="AH26" i="124"/>
  <c r="AK30" i="124"/>
  <c r="AM92" i="124"/>
  <c r="AH67" i="124"/>
  <c r="AM50" i="124"/>
  <c r="AM102" i="124"/>
  <c r="AL70" i="124"/>
  <c r="AH86" i="124"/>
  <c r="AK82" i="124"/>
  <c r="AH36" i="124"/>
  <c r="AL48" i="124"/>
  <c r="AL42" i="124"/>
  <c r="AL78" i="124"/>
  <c r="AL21" i="124"/>
  <c r="AK17" i="124"/>
  <c r="AL57" i="124"/>
  <c r="AJ57" i="124"/>
  <c r="AJ112" i="124"/>
  <c r="AL20" i="124"/>
  <c r="AL103" i="124"/>
  <c r="AK70" i="124"/>
  <c r="AJ39" i="124"/>
  <c r="AH85" i="124"/>
  <c r="AM86" i="124"/>
  <c r="AL109" i="124"/>
  <c r="AM114" i="124"/>
  <c r="AL44" i="124"/>
  <c r="AJ34" i="124"/>
  <c r="AK37" i="124"/>
  <c r="AJ97" i="124"/>
  <c r="AK102" i="124"/>
  <c r="AL49" i="124"/>
  <c r="AL88" i="124"/>
  <c r="AM56" i="124"/>
  <c r="AK101" i="124"/>
  <c r="AK92" i="124"/>
  <c r="AL22" i="124"/>
  <c r="AM97" i="124"/>
  <c r="AH37" i="124"/>
  <c r="AM23" i="124"/>
  <c r="AH113" i="124"/>
  <c r="AJ54" i="124"/>
  <c r="AK73" i="124"/>
  <c r="AL32" i="124"/>
  <c r="AH32" i="124"/>
  <c r="AH71" i="124"/>
  <c r="AL87" i="124"/>
  <c r="AH107" i="124"/>
  <c r="AJ98" i="124"/>
  <c r="AL74" i="124"/>
  <c r="AK27" i="124"/>
  <c r="AM36" i="124"/>
  <c r="AJ108" i="124"/>
  <c r="AK32" i="124"/>
  <c r="AH98" i="124"/>
  <c r="AK75" i="124"/>
  <c r="AJ19" i="124"/>
  <c r="AJ38" i="124"/>
  <c r="AL83" i="124"/>
  <c r="AH46" i="124"/>
  <c r="AM49" i="124"/>
  <c r="AK43" i="124"/>
  <c r="AH83" i="124"/>
  <c r="AM29" i="124"/>
  <c r="AH16" i="124"/>
  <c r="AK55" i="124"/>
  <c r="AH106" i="124"/>
  <c r="AM18" i="124"/>
  <c r="AL71" i="124"/>
  <c r="AJ99" i="124"/>
  <c r="AK83" i="124"/>
  <c r="AL62" i="124"/>
  <c r="AJ24" i="124"/>
  <c r="AJ35" i="124"/>
  <c r="AH115" i="124"/>
  <c r="AM112" i="124"/>
  <c r="AK21" i="124"/>
  <c r="AM63" i="124"/>
  <c r="AK81" i="124"/>
  <c r="AL75" i="124"/>
  <c r="AK89" i="124"/>
  <c r="AM117" i="124"/>
  <c r="AJ80" i="124"/>
  <c r="AH82" i="124"/>
  <c r="AL33" i="124"/>
  <c r="AL110" i="124"/>
  <c r="AH91" i="124"/>
  <c r="AJ51" i="124"/>
  <c r="AH87" i="124"/>
  <c r="AH31" i="124"/>
  <c r="AJ47" i="124"/>
  <c r="AL90" i="124"/>
  <c r="AH68" i="124"/>
  <c r="AK40" i="124"/>
  <c r="AH102" i="124"/>
  <c r="AK65" i="124"/>
  <c r="AH70" i="124"/>
  <c r="AH57" i="124"/>
  <c r="AH49" i="124"/>
  <c r="AM80" i="124"/>
  <c r="AM54" i="124"/>
  <c r="AM16" i="124"/>
  <c r="AD191" i="147"/>
  <c r="AD184" i="149"/>
  <c r="AD187" i="132"/>
  <c r="AD196" i="143"/>
  <c r="E90" i="121"/>
  <c r="E91" i="121"/>
  <c r="E93" i="121"/>
  <c r="E92" i="121"/>
  <c r="Z92" i="121"/>
  <c r="AD195" i="140"/>
  <c r="AD196" i="140"/>
  <c r="AD192" i="128"/>
  <c r="AD191" i="134"/>
  <c r="AD192" i="134"/>
  <c r="AD193" i="134"/>
  <c r="AD194" i="134"/>
  <c r="AD195" i="134"/>
  <c r="AD196" i="134"/>
  <c r="AD197" i="134"/>
  <c r="AD198" i="134"/>
  <c r="AD199" i="134"/>
  <c r="AD200" i="134"/>
  <c r="AD201" i="134"/>
  <c r="AD202" i="134"/>
  <c r="AD203" i="134"/>
  <c r="AD204" i="134"/>
  <c r="AD205" i="134"/>
  <c r="AD206" i="134"/>
  <c r="AD207" i="134"/>
  <c r="AD208" i="134"/>
  <c r="AD209" i="134"/>
  <c r="AD210" i="134"/>
  <c r="AD211" i="134"/>
  <c r="AD212" i="134"/>
  <c r="AD213" i="134"/>
  <c r="AD214" i="134"/>
  <c r="AD215" i="134"/>
  <c r="AD216" i="134"/>
  <c r="AD177" i="142"/>
  <c r="AD182" i="150"/>
  <c r="P44" i="151"/>
  <c r="P45" i="151"/>
  <c r="P46" i="151"/>
  <c r="P47" i="151"/>
  <c r="P48" i="151"/>
  <c r="P49" i="151"/>
  <c r="P50" i="151"/>
  <c r="P51" i="151"/>
  <c r="AD191" i="141"/>
  <c r="AD187" i="139"/>
  <c r="E101" i="121"/>
  <c r="E100" i="121"/>
  <c r="Z100" i="121"/>
  <c r="E99" i="121"/>
  <c r="E98" i="121"/>
  <c r="C118" i="121"/>
  <c r="U118" i="121"/>
  <c r="A118" i="121"/>
  <c r="Q118" i="121"/>
  <c r="W118" i="121"/>
  <c r="Y118" i="121"/>
  <c r="F118" i="121"/>
  <c r="B118" i="121"/>
  <c r="R118" i="121"/>
  <c r="AA118" i="121"/>
  <c r="C122" i="121"/>
  <c r="U122" i="121"/>
  <c r="A122" i="121"/>
  <c r="Q122" i="121"/>
  <c r="W122" i="121"/>
  <c r="Y122" i="121"/>
  <c r="F122" i="121"/>
  <c r="B122" i="121"/>
  <c r="R122" i="121"/>
  <c r="AA122" i="121"/>
  <c r="R188" i="121"/>
  <c r="R177" i="121"/>
  <c r="R206" i="121"/>
  <c r="R221" i="121"/>
  <c r="AD221" i="121"/>
  <c r="R237" i="121"/>
  <c r="U116" i="121"/>
  <c r="A116" i="121"/>
  <c r="Q116" i="121"/>
  <c r="C116" i="121"/>
  <c r="AA116" i="121"/>
  <c r="R116" i="121"/>
  <c r="B116" i="121"/>
  <c r="W116" i="121"/>
  <c r="Y116" i="121"/>
  <c r="F116" i="121"/>
  <c r="R174" i="121"/>
  <c r="R190" i="121"/>
  <c r="R181" i="121"/>
  <c r="R202" i="121"/>
  <c r="R212" i="121"/>
  <c r="R220" i="121"/>
  <c r="R228" i="121"/>
  <c r="R236" i="121"/>
  <c r="AA117" i="121"/>
  <c r="R117" i="121"/>
  <c r="W117" i="121"/>
  <c r="Y117" i="121"/>
  <c r="F117" i="121"/>
  <c r="B117" i="121"/>
  <c r="C117" i="121"/>
  <c r="U117" i="121"/>
  <c r="A117" i="121"/>
  <c r="Q117" i="121"/>
  <c r="R175" i="121"/>
  <c r="R191" i="121"/>
  <c r="R215" i="121"/>
  <c r="R231" i="121"/>
  <c r="C119" i="121"/>
  <c r="U119" i="121"/>
  <c r="A119" i="121"/>
  <c r="Q119" i="121"/>
  <c r="W119" i="121"/>
  <c r="Y119" i="121"/>
  <c r="F119" i="121"/>
  <c r="B119" i="121"/>
  <c r="R119" i="121"/>
  <c r="AA119" i="121"/>
  <c r="Y123" i="121"/>
  <c r="C123" i="121"/>
  <c r="AB123" i="121"/>
  <c r="U123" i="121"/>
  <c r="AC123" i="121"/>
  <c r="A123" i="121"/>
  <c r="Q123" i="121"/>
  <c r="W123" i="121"/>
  <c r="F123" i="121"/>
  <c r="B123" i="121"/>
  <c r="R123" i="121"/>
  <c r="AA123" i="121"/>
  <c r="R176" i="121"/>
  <c r="R192" i="121"/>
  <c r="R193" i="121"/>
  <c r="R209" i="121"/>
  <c r="R225" i="121"/>
  <c r="R240" i="121"/>
  <c r="AB127" i="121"/>
  <c r="U127" i="121"/>
  <c r="AC127" i="121"/>
  <c r="Y127" i="121"/>
  <c r="C127" i="121"/>
  <c r="AA127" i="121"/>
  <c r="R127" i="121"/>
  <c r="F127" i="121"/>
  <c r="B127" i="121"/>
  <c r="W127" i="121"/>
  <c r="R178" i="121"/>
  <c r="R194" i="121"/>
  <c r="R185" i="121"/>
  <c r="R205" i="121"/>
  <c r="R214" i="121"/>
  <c r="AD222" i="121"/>
  <c r="R222" i="121"/>
  <c r="R230" i="121"/>
  <c r="R238" i="121"/>
  <c r="AA126" i="121"/>
  <c r="R126" i="121"/>
  <c r="W126" i="121"/>
  <c r="F126" i="121"/>
  <c r="B126" i="121"/>
  <c r="Y126" i="121"/>
  <c r="C126" i="121"/>
  <c r="U126" i="121"/>
  <c r="AC126" i="121"/>
  <c r="AB126" i="121"/>
  <c r="R179" i="121"/>
  <c r="R195" i="121"/>
  <c r="R203" i="121"/>
  <c r="R219" i="121"/>
  <c r="R235" i="121"/>
  <c r="E115" i="121"/>
  <c r="E114" i="121"/>
  <c r="E111" i="121"/>
  <c r="E108" i="121"/>
  <c r="Z108" i="121"/>
  <c r="E107" i="121"/>
  <c r="E104" i="121"/>
  <c r="T104" i="121"/>
  <c r="E96" i="121"/>
  <c r="T96" i="121"/>
  <c r="E97" i="121"/>
  <c r="E110" i="121"/>
  <c r="E94" i="121"/>
  <c r="E113" i="121"/>
  <c r="E106" i="121"/>
  <c r="E103" i="121"/>
  <c r="E105" i="121"/>
  <c r="E95" i="121"/>
  <c r="E112" i="121"/>
  <c r="T112" i="121"/>
  <c r="E109" i="121"/>
  <c r="E102" i="121"/>
  <c r="C120" i="121"/>
  <c r="U120" i="121"/>
  <c r="A120" i="121"/>
  <c r="Q120" i="121"/>
  <c r="W120" i="121"/>
  <c r="Y120" i="121"/>
  <c r="F120" i="121"/>
  <c r="B120" i="121"/>
  <c r="R120" i="121"/>
  <c r="AA120" i="121"/>
  <c r="Y124" i="121"/>
  <c r="C124" i="121"/>
  <c r="AB124" i="121"/>
  <c r="U124" i="121"/>
  <c r="AC124" i="121"/>
  <c r="A124" i="121"/>
  <c r="Q124" i="121"/>
  <c r="W124" i="121"/>
  <c r="F124" i="121"/>
  <c r="B124" i="121"/>
  <c r="R124" i="121"/>
  <c r="AA124" i="121"/>
  <c r="R180" i="121"/>
  <c r="R196" i="121"/>
  <c r="R201" i="121"/>
  <c r="R213" i="121"/>
  <c r="R229" i="121"/>
  <c r="R241" i="121"/>
  <c r="E131" i="121"/>
  <c r="R182" i="121"/>
  <c r="R198" i="121"/>
  <c r="R189" i="121"/>
  <c r="R208" i="121"/>
  <c r="R216" i="121"/>
  <c r="R224" i="121"/>
  <c r="R232" i="121"/>
  <c r="R242" i="121"/>
  <c r="R183" i="121"/>
  <c r="R199" i="121"/>
  <c r="R207" i="121"/>
  <c r="AD223" i="121"/>
  <c r="R223" i="121"/>
  <c r="R239" i="121"/>
  <c r="Y121" i="121"/>
  <c r="C121" i="121"/>
  <c r="AB121" i="121"/>
  <c r="U121" i="121"/>
  <c r="AC121" i="121"/>
  <c r="A121" i="121"/>
  <c r="Q121" i="121"/>
  <c r="W121" i="121"/>
  <c r="F121" i="121"/>
  <c r="B121" i="121"/>
  <c r="R121" i="121"/>
  <c r="AA121" i="121"/>
  <c r="Y125" i="121"/>
  <c r="C125" i="121"/>
  <c r="AB125" i="121"/>
  <c r="U125" i="121"/>
  <c r="AC125" i="121"/>
  <c r="A125" i="121"/>
  <c r="Q125" i="121"/>
  <c r="W125" i="121"/>
  <c r="F125" i="121"/>
  <c r="B125" i="121"/>
  <c r="R125" i="121"/>
  <c r="AA125" i="121"/>
  <c r="R184" i="121"/>
  <c r="R200" i="121"/>
  <c r="R204" i="121"/>
  <c r="R217" i="121"/>
  <c r="R233" i="121"/>
  <c r="R186" i="121"/>
  <c r="R197" i="121"/>
  <c r="R210" i="121"/>
  <c r="R218" i="121"/>
  <c r="R226" i="121"/>
  <c r="R234" i="121"/>
  <c r="R187" i="121"/>
  <c r="R211" i="121"/>
  <c r="R227" i="121"/>
  <c r="R243" i="121"/>
  <c r="AD207" i="145"/>
  <c r="AD208" i="145"/>
  <c r="AD190" i="138"/>
  <c r="AD174" i="131"/>
  <c r="AD175" i="130"/>
  <c r="AD187" i="144"/>
  <c r="F4" i="151"/>
  <c r="F3" i="151"/>
  <c r="R3" i="151"/>
  <c r="P5" i="151"/>
  <c r="Q4" i="151"/>
  <c r="E5" i="151"/>
  <c r="E11" i="121"/>
  <c r="F9" i="121"/>
  <c r="R9" i="121"/>
  <c r="X9" i="121"/>
  <c r="Q5" i="121"/>
  <c r="F10" i="121"/>
  <c r="R11" i="121"/>
  <c r="E9" i="121"/>
  <c r="F11" i="121"/>
  <c r="R13" i="121"/>
  <c r="F8" i="121"/>
  <c r="AD231" i="126"/>
  <c r="AD198" i="135"/>
  <c r="AD226" i="133"/>
  <c r="AD224" i="134"/>
  <c r="AD225" i="134"/>
  <c r="AD199" i="146"/>
  <c r="AD178" i="142"/>
  <c r="AD179" i="142"/>
  <c r="AD184" i="129"/>
  <c r="Y102" i="121"/>
  <c r="W102" i="121"/>
  <c r="T102" i="121"/>
  <c r="U102" i="121"/>
  <c r="Y94" i="121"/>
  <c r="W94" i="121"/>
  <c r="T94" i="121"/>
  <c r="U94" i="121"/>
  <c r="Y109" i="121"/>
  <c r="W109" i="121"/>
  <c r="U109" i="121"/>
  <c r="AC109" i="121"/>
  <c r="Y103" i="121"/>
  <c r="W103" i="121"/>
  <c r="T103" i="121"/>
  <c r="U103" i="121"/>
  <c r="Y110" i="121"/>
  <c r="W110" i="121"/>
  <c r="T110" i="121"/>
  <c r="U110" i="121"/>
  <c r="U107" i="121"/>
  <c r="Y107" i="121"/>
  <c r="W107" i="121"/>
  <c r="Y98" i="121"/>
  <c r="W98" i="121"/>
  <c r="U98" i="121"/>
  <c r="Y92" i="121"/>
  <c r="W92" i="121"/>
  <c r="U92" i="121"/>
  <c r="Y112" i="121"/>
  <c r="W112" i="121"/>
  <c r="U112" i="121"/>
  <c r="Y106" i="121"/>
  <c r="W106" i="121"/>
  <c r="U106" i="121"/>
  <c r="Y97" i="121"/>
  <c r="W97" i="121"/>
  <c r="U97" i="121"/>
  <c r="AC97" i="121"/>
  <c r="T97" i="121"/>
  <c r="W108" i="121"/>
  <c r="U108" i="121"/>
  <c r="Y108" i="121"/>
  <c r="U99" i="121"/>
  <c r="Y99" i="121"/>
  <c r="W99" i="121"/>
  <c r="Y93" i="121"/>
  <c r="W93" i="121"/>
  <c r="U93" i="121"/>
  <c r="AC93" i="121"/>
  <c r="Y95" i="121"/>
  <c r="W95" i="121"/>
  <c r="T95" i="121"/>
  <c r="U95" i="121"/>
  <c r="Y113" i="121"/>
  <c r="W113" i="121"/>
  <c r="U113" i="121"/>
  <c r="AC113" i="121"/>
  <c r="T113" i="121"/>
  <c r="Y96" i="121"/>
  <c r="W96" i="121"/>
  <c r="U96" i="121"/>
  <c r="Y111" i="121"/>
  <c r="W111" i="121"/>
  <c r="T111" i="121"/>
  <c r="U111" i="121"/>
  <c r="W100" i="121"/>
  <c r="U100" i="121"/>
  <c r="Y100" i="121"/>
  <c r="W91" i="121"/>
  <c r="U91" i="121"/>
  <c r="Y91" i="121"/>
  <c r="Y105" i="121"/>
  <c r="W105" i="121"/>
  <c r="U105" i="121"/>
  <c r="AC105" i="121"/>
  <c r="T105" i="121"/>
  <c r="Y104" i="121"/>
  <c r="W104" i="121"/>
  <c r="U104" i="121"/>
  <c r="Y101" i="121"/>
  <c r="W101" i="121"/>
  <c r="U101" i="121"/>
  <c r="AC101" i="121"/>
  <c r="U90" i="121"/>
  <c r="Y90" i="121"/>
  <c r="W90" i="121"/>
  <c r="AB122" i="121"/>
  <c r="AC122" i="121"/>
  <c r="AD192" i="147"/>
  <c r="AD193" i="147"/>
  <c r="AD194" i="147"/>
  <c r="AD195" i="147"/>
  <c r="AD196" i="147"/>
  <c r="AD197" i="147"/>
  <c r="AD185" i="149"/>
  <c r="AD186" i="149"/>
  <c r="AD188" i="132"/>
  <c r="AD185" i="125"/>
  <c r="AD197" i="140"/>
  <c r="AD197" i="143"/>
  <c r="AA92" i="121"/>
  <c r="AB92" i="121"/>
  <c r="R92" i="121"/>
  <c r="AA91" i="121"/>
  <c r="AB91" i="121"/>
  <c r="R91" i="121"/>
  <c r="AB93" i="121"/>
  <c r="R93" i="121"/>
  <c r="AA93" i="121"/>
  <c r="AB90" i="121"/>
  <c r="R90" i="121"/>
  <c r="AA90" i="121"/>
  <c r="AD193" i="128"/>
  <c r="AD192" i="141"/>
  <c r="AD183" i="150"/>
  <c r="AD175" i="131"/>
  <c r="G4" i="151"/>
  <c r="G3" i="151"/>
  <c r="S3" i="151"/>
  <c r="R4" i="151"/>
  <c r="Q44" i="151"/>
  <c r="Q45" i="151"/>
  <c r="Q46" i="151"/>
  <c r="Q47" i="151"/>
  <c r="Q48" i="151"/>
  <c r="Q49" i="151"/>
  <c r="Q50" i="151"/>
  <c r="Q51" i="151"/>
  <c r="AD188" i="139"/>
  <c r="AB118" i="121"/>
  <c r="AB119" i="121"/>
  <c r="E129" i="121"/>
  <c r="AB120" i="121"/>
  <c r="AB117" i="121"/>
  <c r="AB116" i="121"/>
  <c r="AE121" i="121"/>
  <c r="AC120" i="121"/>
  <c r="R102" i="121"/>
  <c r="AA102" i="121"/>
  <c r="AA113" i="121"/>
  <c r="AB113" i="121"/>
  <c r="R113" i="121"/>
  <c r="AB97" i="121"/>
  <c r="R97" i="121"/>
  <c r="AA97" i="121"/>
  <c r="AA104" i="121"/>
  <c r="R104" i="121"/>
  <c r="R114" i="121"/>
  <c r="AB114" i="121"/>
  <c r="AE127" i="121"/>
  <c r="AC116" i="121"/>
  <c r="AC118" i="121"/>
  <c r="AE124" i="121"/>
  <c r="AB109" i="121"/>
  <c r="AA109" i="121"/>
  <c r="R109" i="121"/>
  <c r="R99" i="121"/>
  <c r="AA99" i="121"/>
  <c r="AA94" i="121"/>
  <c r="R94" i="121"/>
  <c r="AA100" i="121"/>
  <c r="R100" i="121"/>
  <c r="R107" i="121"/>
  <c r="AA107" i="121"/>
  <c r="W115" i="121"/>
  <c r="AA115" i="121"/>
  <c r="R115" i="121"/>
  <c r="AB115" i="121"/>
  <c r="U115" i="121"/>
  <c r="AC115" i="121"/>
  <c r="Y115" i="121"/>
  <c r="AE125" i="121"/>
  <c r="R112" i="121"/>
  <c r="AA112" i="121"/>
  <c r="AA95" i="121"/>
  <c r="R95" i="121"/>
  <c r="AA103" i="121"/>
  <c r="R103" i="121"/>
  <c r="AA110" i="121"/>
  <c r="R110" i="121"/>
  <c r="R96" i="121"/>
  <c r="AA96" i="121"/>
  <c r="AA108" i="121"/>
  <c r="R108" i="121"/>
  <c r="AC119" i="121"/>
  <c r="AA98" i="121"/>
  <c r="R98" i="121"/>
  <c r="R105" i="121"/>
  <c r="AB105" i="121"/>
  <c r="AA105" i="121"/>
  <c r="AA106" i="121"/>
  <c r="R106" i="121"/>
  <c r="AB101" i="121"/>
  <c r="AA101" i="121"/>
  <c r="R101" i="121"/>
  <c r="R111" i="121"/>
  <c r="AA111" i="121"/>
  <c r="AE126" i="121"/>
  <c r="AE123" i="121"/>
  <c r="AC117" i="121"/>
  <c r="AD224" i="145"/>
  <c r="AD191" i="138"/>
  <c r="AD176" i="130"/>
  <c r="AD188" i="144"/>
  <c r="AE11" i="121"/>
  <c r="V9" i="121"/>
  <c r="F5" i="151"/>
  <c r="Q5" i="151"/>
  <c r="R8" i="121"/>
  <c r="Q29" i="121"/>
  <c r="Q26" i="121"/>
  <c r="O26" i="121"/>
  <c r="Q28" i="121"/>
  <c r="Q27" i="121"/>
  <c r="Q44" i="121"/>
  <c r="Q43" i="121"/>
  <c r="Q45" i="121"/>
  <c r="Q42" i="121"/>
  <c r="O42" i="121"/>
  <c r="Q51" i="121"/>
  <c r="Q53" i="121"/>
  <c r="Q50" i="121"/>
  <c r="O50" i="121"/>
  <c r="Q52" i="121"/>
  <c r="Q14" i="121"/>
  <c r="O14" i="121"/>
  <c r="Q15" i="121"/>
  <c r="Q17" i="121"/>
  <c r="Q16" i="121"/>
  <c r="Q69" i="121"/>
  <c r="Q66" i="121"/>
  <c r="O66" i="121"/>
  <c r="Q68" i="121"/>
  <c r="Q67" i="121"/>
  <c r="R12" i="121"/>
  <c r="Q85" i="121"/>
  <c r="Q82" i="121"/>
  <c r="O82" i="121"/>
  <c r="Q84" i="121"/>
  <c r="Q83" i="121"/>
  <c r="Q39" i="121"/>
  <c r="Q41" i="121"/>
  <c r="Q40" i="121"/>
  <c r="Q38" i="121"/>
  <c r="O38" i="121"/>
  <c r="Q48" i="121"/>
  <c r="Q47" i="121"/>
  <c r="Q46" i="121"/>
  <c r="O46" i="121"/>
  <c r="Q49" i="121"/>
  <c r="Q71" i="121"/>
  <c r="Q73" i="121"/>
  <c r="Q72" i="121"/>
  <c r="Q70" i="121"/>
  <c r="O70" i="121"/>
  <c r="Q79" i="121"/>
  <c r="Q80" i="121"/>
  <c r="Q78" i="121"/>
  <c r="O78" i="121"/>
  <c r="Q81" i="121"/>
  <c r="Q23" i="121"/>
  <c r="Q22" i="121"/>
  <c r="O22" i="121"/>
  <c r="Q25" i="121"/>
  <c r="Q24" i="121"/>
  <c r="Q57" i="121"/>
  <c r="Q54" i="121"/>
  <c r="O54" i="121"/>
  <c r="Q56" i="121"/>
  <c r="Q55" i="121"/>
  <c r="Q63" i="121"/>
  <c r="Q62" i="121"/>
  <c r="O62" i="121"/>
  <c r="Q65" i="121"/>
  <c r="Q64" i="121"/>
  <c r="Q88" i="121"/>
  <c r="Q87" i="121"/>
  <c r="Q86" i="121"/>
  <c r="O86" i="121"/>
  <c r="Q89" i="121"/>
  <c r="Q36" i="121"/>
  <c r="Q37" i="121"/>
  <c r="Q34" i="121"/>
  <c r="O34" i="121"/>
  <c r="Q35" i="121"/>
  <c r="Q20" i="121"/>
  <c r="Q19" i="121"/>
  <c r="Q21" i="121"/>
  <c r="Q18" i="121"/>
  <c r="O18" i="121"/>
  <c r="Q60" i="121"/>
  <c r="Q58" i="121"/>
  <c r="O58" i="121"/>
  <c r="Q61" i="121"/>
  <c r="Q59" i="121"/>
  <c r="Q31" i="121"/>
  <c r="Q33" i="121"/>
  <c r="Q32" i="121"/>
  <c r="Q30" i="121"/>
  <c r="O30" i="121"/>
  <c r="Q76" i="121"/>
  <c r="Q77" i="121"/>
  <c r="Q74" i="121"/>
  <c r="O74" i="121"/>
  <c r="Q75" i="121"/>
  <c r="H72" i="121"/>
  <c r="E72" i="121"/>
  <c r="H70" i="121"/>
  <c r="E70" i="121"/>
  <c r="H73" i="121"/>
  <c r="E73" i="121"/>
  <c r="H71" i="121"/>
  <c r="E71" i="121"/>
  <c r="H32" i="121"/>
  <c r="E32" i="121"/>
  <c r="T32" i="121"/>
  <c r="H30" i="121"/>
  <c r="E30" i="121"/>
  <c r="H33" i="121"/>
  <c r="E33" i="121"/>
  <c r="H31" i="121"/>
  <c r="E31" i="121"/>
  <c r="H88" i="121"/>
  <c r="E88" i="121"/>
  <c r="H86" i="121"/>
  <c r="E86" i="121"/>
  <c r="H89" i="121"/>
  <c r="E89" i="121"/>
  <c r="H87" i="121"/>
  <c r="E87" i="121"/>
  <c r="H36" i="121"/>
  <c r="E36" i="121"/>
  <c r="H34" i="121"/>
  <c r="E34" i="121"/>
  <c r="H35" i="121"/>
  <c r="E35" i="121"/>
  <c r="H37" i="121"/>
  <c r="E37" i="121"/>
  <c r="H67" i="121"/>
  <c r="E67" i="121"/>
  <c r="H68" i="121"/>
  <c r="E68" i="121"/>
  <c r="H66" i="121"/>
  <c r="E66" i="121"/>
  <c r="H69" i="121"/>
  <c r="E69" i="121"/>
  <c r="H81" i="121"/>
  <c r="E81" i="121"/>
  <c r="H80" i="121"/>
  <c r="E80" i="121"/>
  <c r="H78" i="121"/>
  <c r="E78" i="121"/>
  <c r="H79" i="121"/>
  <c r="E79" i="121"/>
  <c r="H27" i="121"/>
  <c r="E27" i="121"/>
  <c r="H28" i="121"/>
  <c r="E28" i="121"/>
  <c r="H26" i="121"/>
  <c r="E26" i="121"/>
  <c r="H29" i="121"/>
  <c r="E29" i="121"/>
  <c r="H17" i="121"/>
  <c r="E17" i="121"/>
  <c r="H16" i="121"/>
  <c r="E16" i="121"/>
  <c r="H14" i="121"/>
  <c r="E14" i="121"/>
  <c r="H15" i="121"/>
  <c r="E15" i="121"/>
  <c r="H56" i="121"/>
  <c r="E56" i="121"/>
  <c r="H54" i="121"/>
  <c r="E54" i="121"/>
  <c r="H57" i="121"/>
  <c r="E57" i="121"/>
  <c r="H55" i="121"/>
  <c r="E55" i="121"/>
  <c r="H64" i="121"/>
  <c r="E64" i="121"/>
  <c r="H62" i="121"/>
  <c r="E62" i="121"/>
  <c r="H65" i="121"/>
  <c r="E65" i="121"/>
  <c r="H63" i="121"/>
  <c r="E63" i="121"/>
  <c r="H83" i="121"/>
  <c r="E83" i="121"/>
  <c r="H84" i="121"/>
  <c r="E84" i="121"/>
  <c r="H82" i="121"/>
  <c r="E82" i="121"/>
  <c r="H85" i="121"/>
  <c r="E85" i="121"/>
  <c r="H19" i="121"/>
  <c r="E19" i="121"/>
  <c r="H21" i="121"/>
  <c r="E21" i="121"/>
  <c r="H18" i="121"/>
  <c r="E18" i="121"/>
  <c r="H20" i="121"/>
  <c r="E20" i="121"/>
  <c r="H43" i="121"/>
  <c r="E43" i="121"/>
  <c r="H44" i="121"/>
  <c r="E44" i="121"/>
  <c r="H42" i="121"/>
  <c r="E42" i="121"/>
  <c r="H45" i="121"/>
  <c r="E45" i="121"/>
  <c r="H24" i="121"/>
  <c r="E24" i="121"/>
  <c r="H22" i="121"/>
  <c r="E22" i="121"/>
  <c r="H25" i="121"/>
  <c r="E25" i="121"/>
  <c r="H23" i="121"/>
  <c r="E23" i="121"/>
  <c r="H51" i="121"/>
  <c r="E51" i="121"/>
  <c r="H52" i="121"/>
  <c r="E52" i="121"/>
  <c r="H50" i="121"/>
  <c r="E50" i="121"/>
  <c r="H53" i="121"/>
  <c r="E53" i="121"/>
  <c r="H61" i="121"/>
  <c r="E61" i="121"/>
  <c r="H59" i="121"/>
  <c r="E59" i="121"/>
  <c r="H60" i="121"/>
  <c r="E60" i="121"/>
  <c r="H58" i="121"/>
  <c r="E58" i="121"/>
  <c r="H40" i="121"/>
  <c r="E40" i="121"/>
  <c r="H41" i="121"/>
  <c r="E41" i="121"/>
  <c r="H38" i="121"/>
  <c r="E38" i="121"/>
  <c r="H39" i="121"/>
  <c r="E39" i="121"/>
  <c r="H75" i="121"/>
  <c r="E75" i="121"/>
  <c r="H77" i="121"/>
  <c r="E77" i="121"/>
  <c r="H76" i="121"/>
  <c r="E76" i="121"/>
  <c r="H74" i="121"/>
  <c r="E74" i="121"/>
  <c r="H49" i="121"/>
  <c r="E49" i="121"/>
  <c r="H48" i="121"/>
  <c r="E48" i="121"/>
  <c r="H46" i="121"/>
  <c r="E46" i="121"/>
  <c r="H47" i="121"/>
  <c r="E47" i="121"/>
  <c r="AD232" i="126"/>
  <c r="AD226" i="134"/>
  <c r="AD227" i="134"/>
  <c r="AD228" i="134"/>
  <c r="AD229" i="134"/>
  <c r="AD230" i="134"/>
  <c r="AD231" i="134"/>
  <c r="AD232" i="134"/>
  <c r="AD233" i="134"/>
  <c r="AD234" i="134"/>
  <c r="AD235" i="134"/>
  <c r="AD236" i="134"/>
  <c r="AD237" i="134"/>
  <c r="AD238" i="134"/>
  <c r="AD239" i="134"/>
  <c r="AD240" i="134"/>
  <c r="AD241" i="134"/>
  <c r="AD242" i="134"/>
  <c r="AD243" i="134"/>
  <c r="H4" i="151"/>
  <c r="H3" i="151"/>
  <c r="T3" i="151"/>
  <c r="G5" i="151"/>
  <c r="AD193" i="141"/>
  <c r="AD194" i="141"/>
  <c r="AD195" i="141"/>
  <c r="AD196" i="141"/>
  <c r="AD197" i="141"/>
  <c r="AD198" i="141"/>
  <c r="AD199" i="141"/>
  <c r="AD200" i="141"/>
  <c r="AD201" i="141"/>
  <c r="AD202" i="141"/>
  <c r="AD203" i="141"/>
  <c r="AD204" i="141"/>
  <c r="AD205" i="141"/>
  <c r="AD206" i="141"/>
  <c r="AD207" i="141"/>
  <c r="AD208" i="141"/>
  <c r="AD209" i="141"/>
  <c r="AD210" i="141"/>
  <c r="AD211" i="141"/>
  <c r="AD212" i="141"/>
  <c r="AD213" i="141"/>
  <c r="AD214" i="141"/>
  <c r="AD215" i="141"/>
  <c r="AD216" i="141"/>
  <c r="AD217" i="141"/>
  <c r="AD176" i="131"/>
  <c r="AD199" i="135"/>
  <c r="AD227" i="133"/>
  <c r="AD200" i="146"/>
  <c r="AK10" i="134"/>
  <c r="AM10" i="134"/>
  <c r="AK9" i="134"/>
  <c r="AL10" i="134"/>
  <c r="AJ9" i="134"/>
  <c r="AL9" i="134"/>
  <c r="AK11" i="134"/>
  <c r="AJ11" i="134"/>
  <c r="AH9" i="134"/>
  <c r="AH10" i="134"/>
  <c r="AM11" i="134"/>
  <c r="AH11" i="134"/>
  <c r="AM13" i="134"/>
  <c r="AL11" i="134"/>
  <c r="AM9" i="134"/>
  <c r="AJ10" i="134"/>
  <c r="AH12" i="134"/>
  <c r="AJ12" i="134"/>
  <c r="AL12" i="134"/>
  <c r="AL13" i="134"/>
  <c r="AM12" i="134"/>
  <c r="AK12" i="134"/>
  <c r="AJ13" i="134"/>
  <c r="AM14" i="134"/>
  <c r="AH13" i="134"/>
  <c r="AL14" i="134"/>
  <c r="AK13" i="134"/>
  <c r="AJ15" i="134"/>
  <c r="AK14" i="134"/>
  <c r="AJ14" i="134"/>
  <c r="AH14" i="134"/>
  <c r="AH15" i="134"/>
  <c r="AK16" i="134"/>
  <c r="AL15" i="134"/>
  <c r="AM17" i="134"/>
  <c r="AJ16" i="134"/>
  <c r="AK18" i="134"/>
  <c r="AL17" i="134"/>
  <c r="AH16" i="134"/>
  <c r="AH17" i="134"/>
  <c r="AH18" i="134"/>
  <c r="AJ18" i="134"/>
  <c r="AM18" i="134"/>
  <c r="AL18" i="134"/>
  <c r="AD185" i="129"/>
  <c r="T60" i="121"/>
  <c r="Z60" i="121"/>
  <c r="T56" i="121"/>
  <c r="Z56" i="121"/>
  <c r="T52" i="121"/>
  <c r="U52" i="121"/>
  <c r="Z52" i="121"/>
  <c r="AA52" i="121"/>
  <c r="T48" i="121"/>
  <c r="U48" i="121"/>
  <c r="Z48" i="121"/>
  <c r="AA48" i="121"/>
  <c r="T44" i="121"/>
  <c r="U44" i="121"/>
  <c r="Z44" i="121"/>
  <c r="AA44" i="121"/>
  <c r="T40" i="121"/>
  <c r="U40" i="121"/>
  <c r="Z40" i="121"/>
  <c r="AA40" i="121"/>
  <c r="T36" i="121"/>
  <c r="U36" i="121"/>
  <c r="Z36" i="121"/>
  <c r="AA36" i="121"/>
  <c r="T28" i="121"/>
  <c r="U28" i="121"/>
  <c r="Z28" i="121"/>
  <c r="AA28" i="121"/>
  <c r="T24" i="121"/>
  <c r="U24" i="121"/>
  <c r="Z24" i="121"/>
  <c r="AA24" i="121"/>
  <c r="T20" i="121"/>
  <c r="U20" i="121"/>
  <c r="Z20" i="121"/>
  <c r="AA20" i="121"/>
  <c r="T16" i="121"/>
  <c r="U16" i="121"/>
  <c r="Z16" i="121"/>
  <c r="AA16" i="121"/>
  <c r="Y47" i="121"/>
  <c r="T47" i="121"/>
  <c r="U47" i="121"/>
  <c r="W47" i="121"/>
  <c r="V47" i="121"/>
  <c r="T74" i="121"/>
  <c r="Y74" i="121"/>
  <c r="W74" i="121"/>
  <c r="U74" i="121"/>
  <c r="V39" i="121"/>
  <c r="W39" i="121"/>
  <c r="T39" i="121"/>
  <c r="U39" i="121"/>
  <c r="T58" i="121"/>
  <c r="Y58" i="121"/>
  <c r="W58" i="121"/>
  <c r="U58" i="121"/>
  <c r="AC58" i="121"/>
  <c r="U53" i="121"/>
  <c r="AC53" i="121"/>
  <c r="T53" i="121"/>
  <c r="Y53" i="121"/>
  <c r="W53" i="121"/>
  <c r="T23" i="121"/>
  <c r="U23" i="121"/>
  <c r="Y23" i="121"/>
  <c r="W23" i="121"/>
  <c r="Y45" i="121"/>
  <c r="U45" i="121"/>
  <c r="AC45" i="121"/>
  <c r="V45" i="121"/>
  <c r="T45" i="121"/>
  <c r="W45" i="121"/>
  <c r="Y20" i="121"/>
  <c r="W20" i="121"/>
  <c r="U85" i="121"/>
  <c r="AC85" i="121"/>
  <c r="T85" i="121"/>
  <c r="Y85" i="121"/>
  <c r="W85" i="121"/>
  <c r="Y63" i="121"/>
  <c r="W63" i="121"/>
  <c r="U63" i="121"/>
  <c r="T63" i="121"/>
  <c r="W55" i="121"/>
  <c r="V55" i="121"/>
  <c r="Y55" i="121"/>
  <c r="U55" i="121"/>
  <c r="T55" i="121"/>
  <c r="W15" i="121"/>
  <c r="Y15" i="121"/>
  <c r="T15" i="121"/>
  <c r="U15" i="121"/>
  <c r="W29" i="121"/>
  <c r="U29" i="121"/>
  <c r="AC29" i="121"/>
  <c r="T29" i="121"/>
  <c r="Y29" i="121"/>
  <c r="Y79" i="121"/>
  <c r="W79" i="121"/>
  <c r="U79" i="121"/>
  <c r="T79" i="121"/>
  <c r="W69" i="121"/>
  <c r="V69" i="121"/>
  <c r="Y69" i="121"/>
  <c r="U69" i="121"/>
  <c r="AC69" i="121"/>
  <c r="T69" i="121"/>
  <c r="T37" i="121"/>
  <c r="Y37" i="121"/>
  <c r="W37" i="121"/>
  <c r="U37" i="121"/>
  <c r="AC37" i="121"/>
  <c r="U87" i="121"/>
  <c r="T87" i="121"/>
  <c r="Y87" i="121"/>
  <c r="W87" i="121"/>
  <c r="T31" i="121"/>
  <c r="W31" i="121"/>
  <c r="Y31" i="121"/>
  <c r="V31" i="121"/>
  <c r="U31" i="121"/>
  <c r="U71" i="121"/>
  <c r="AC71" i="121"/>
  <c r="T71" i="121"/>
  <c r="Y71" i="121"/>
  <c r="W71" i="121"/>
  <c r="W46" i="121"/>
  <c r="U46" i="121"/>
  <c r="Y46" i="121"/>
  <c r="T46" i="121"/>
  <c r="V46" i="121"/>
  <c r="Z76" i="121"/>
  <c r="T76" i="121"/>
  <c r="Y76" i="121"/>
  <c r="W76" i="121"/>
  <c r="U76" i="121"/>
  <c r="T38" i="121"/>
  <c r="W38" i="121"/>
  <c r="V38" i="121"/>
  <c r="Y38" i="121"/>
  <c r="U38" i="121"/>
  <c r="AC38" i="121"/>
  <c r="Y60" i="121"/>
  <c r="W60" i="121"/>
  <c r="U60" i="121"/>
  <c r="W50" i="121"/>
  <c r="U50" i="121"/>
  <c r="AC50" i="121"/>
  <c r="T50" i="121"/>
  <c r="Y50" i="121"/>
  <c r="Y25" i="121"/>
  <c r="W25" i="121"/>
  <c r="U25" i="121"/>
  <c r="AC25" i="121"/>
  <c r="T25" i="121"/>
  <c r="T42" i="121"/>
  <c r="Y42" i="121"/>
  <c r="V42" i="121"/>
  <c r="W42" i="121"/>
  <c r="U42" i="121"/>
  <c r="AC42" i="121"/>
  <c r="U18" i="121"/>
  <c r="AC18" i="121"/>
  <c r="T18" i="121"/>
  <c r="Y18" i="121"/>
  <c r="W18" i="121"/>
  <c r="W82" i="121"/>
  <c r="U82" i="121"/>
  <c r="AC82" i="121"/>
  <c r="Y82" i="121"/>
  <c r="T82" i="121"/>
  <c r="W65" i="121"/>
  <c r="U65" i="121"/>
  <c r="AC65" i="121"/>
  <c r="T65" i="121"/>
  <c r="Y65" i="121"/>
  <c r="V57" i="121"/>
  <c r="Y57" i="121"/>
  <c r="U57" i="121"/>
  <c r="AC57" i="121"/>
  <c r="T57" i="121"/>
  <c r="W57" i="121"/>
  <c r="W14" i="121"/>
  <c r="U14" i="121"/>
  <c r="AC14" i="121"/>
  <c r="T14" i="121"/>
  <c r="Y14" i="121"/>
  <c r="Y26" i="121"/>
  <c r="W26" i="121"/>
  <c r="U26" i="121"/>
  <c r="AC26" i="121"/>
  <c r="T26" i="121"/>
  <c r="Y78" i="121"/>
  <c r="W78" i="121"/>
  <c r="U78" i="121"/>
  <c r="T78" i="121"/>
  <c r="V66" i="121"/>
  <c r="Y66" i="121"/>
  <c r="U66" i="121"/>
  <c r="AC66" i="121"/>
  <c r="T66" i="121"/>
  <c r="W66" i="121"/>
  <c r="T35" i="121"/>
  <c r="U35" i="121"/>
  <c r="Y35" i="121"/>
  <c r="W35" i="121"/>
  <c r="T89" i="121"/>
  <c r="Y89" i="121"/>
  <c r="W89" i="121"/>
  <c r="U89" i="121"/>
  <c r="AC89" i="121"/>
  <c r="W33" i="121"/>
  <c r="V33" i="121"/>
  <c r="U33" i="121"/>
  <c r="AC33" i="121"/>
  <c r="T33" i="121"/>
  <c r="Y33" i="121"/>
  <c r="T73" i="121"/>
  <c r="Y73" i="121"/>
  <c r="W73" i="121"/>
  <c r="U73" i="121"/>
  <c r="AC73" i="121"/>
  <c r="W48" i="121"/>
  <c r="V48" i="121"/>
  <c r="Y48" i="121"/>
  <c r="Y77" i="121"/>
  <c r="W77" i="121"/>
  <c r="U77" i="121"/>
  <c r="AC77" i="121"/>
  <c r="T77" i="121"/>
  <c r="V41" i="121"/>
  <c r="Y41" i="121"/>
  <c r="T41" i="121"/>
  <c r="W41" i="121"/>
  <c r="U41" i="121"/>
  <c r="AC41" i="121"/>
  <c r="T59" i="121"/>
  <c r="Y59" i="121"/>
  <c r="W59" i="121"/>
  <c r="U59" i="121"/>
  <c r="W52" i="121"/>
  <c r="Y52" i="121"/>
  <c r="T22" i="121"/>
  <c r="Y22" i="121"/>
  <c r="U22" i="121"/>
  <c r="W22" i="121"/>
  <c r="W44" i="121"/>
  <c r="V44" i="121"/>
  <c r="Y44" i="121"/>
  <c r="T21" i="121"/>
  <c r="Y21" i="121"/>
  <c r="W21" i="121"/>
  <c r="U21" i="121"/>
  <c r="AC21" i="121"/>
  <c r="W84" i="121"/>
  <c r="U84" i="121"/>
  <c r="Z84" i="121"/>
  <c r="T84" i="121"/>
  <c r="Y84" i="121"/>
  <c r="Y62" i="121"/>
  <c r="W62" i="121"/>
  <c r="U62" i="121"/>
  <c r="T62" i="121"/>
  <c r="Y54" i="121"/>
  <c r="U54" i="121"/>
  <c r="AC54" i="121"/>
  <c r="T54" i="121"/>
  <c r="W54" i="121"/>
  <c r="V54" i="121"/>
  <c r="W16" i="121"/>
  <c r="Y16" i="121"/>
  <c r="Y28" i="121"/>
  <c r="W28" i="121"/>
  <c r="Y80" i="121"/>
  <c r="W80" i="121"/>
  <c r="U80" i="121"/>
  <c r="Z80" i="121"/>
  <c r="T80" i="121"/>
  <c r="Z68" i="121"/>
  <c r="V68" i="121"/>
  <c r="Y68" i="121"/>
  <c r="U68" i="121"/>
  <c r="T68" i="121"/>
  <c r="W68" i="121"/>
  <c r="U34" i="121"/>
  <c r="AC34" i="121"/>
  <c r="T34" i="121"/>
  <c r="Y34" i="121"/>
  <c r="W34" i="121"/>
  <c r="U86" i="121"/>
  <c r="AC86" i="121"/>
  <c r="T86" i="121"/>
  <c r="Y86" i="121"/>
  <c r="W86" i="121"/>
  <c r="V30" i="121"/>
  <c r="Y30" i="121"/>
  <c r="U30" i="121"/>
  <c r="AC30" i="121"/>
  <c r="W30" i="121"/>
  <c r="T30" i="121"/>
  <c r="U70" i="121"/>
  <c r="AC70" i="121"/>
  <c r="T70" i="121"/>
  <c r="Y70" i="121"/>
  <c r="W70" i="121"/>
  <c r="T49" i="121"/>
  <c r="W49" i="121"/>
  <c r="V49" i="121"/>
  <c r="U49" i="121"/>
  <c r="AC49" i="121"/>
  <c r="Y49" i="121"/>
  <c r="T75" i="121"/>
  <c r="Y75" i="121"/>
  <c r="W75" i="121"/>
  <c r="U75" i="121"/>
  <c r="V40" i="121"/>
  <c r="W40" i="121"/>
  <c r="Y61" i="121"/>
  <c r="W61" i="121"/>
  <c r="U61" i="121"/>
  <c r="AC61" i="121"/>
  <c r="T61" i="121"/>
  <c r="W51" i="121"/>
  <c r="T51" i="121"/>
  <c r="U51" i="121"/>
  <c r="Y51" i="121"/>
  <c r="Y24" i="121"/>
  <c r="W24" i="121"/>
  <c r="V43" i="121"/>
  <c r="W43" i="121"/>
  <c r="T43" i="121"/>
  <c r="U43" i="121"/>
  <c r="Y43" i="121"/>
  <c r="T19" i="121"/>
  <c r="U19" i="121"/>
  <c r="Y19" i="121"/>
  <c r="W19" i="121"/>
  <c r="W83" i="121"/>
  <c r="U83" i="121"/>
  <c r="T83" i="121"/>
  <c r="Y83" i="121"/>
  <c r="Y64" i="121"/>
  <c r="W64" i="121"/>
  <c r="U64" i="121"/>
  <c r="T64" i="121"/>
  <c r="Z64" i="121"/>
  <c r="Y56" i="121"/>
  <c r="U56" i="121"/>
  <c r="W56" i="121"/>
  <c r="V56" i="121"/>
  <c r="U17" i="121"/>
  <c r="AC17" i="121"/>
  <c r="T17" i="121"/>
  <c r="Y17" i="121"/>
  <c r="W17" i="121"/>
  <c r="Y27" i="121"/>
  <c r="W27" i="121"/>
  <c r="T27" i="121"/>
  <c r="U27" i="121"/>
  <c r="W81" i="121"/>
  <c r="U81" i="121"/>
  <c r="AC81" i="121"/>
  <c r="T81" i="121"/>
  <c r="Y81" i="121"/>
  <c r="T67" i="121"/>
  <c r="W67" i="121"/>
  <c r="V67" i="121"/>
  <c r="U67" i="121"/>
  <c r="Y67" i="121"/>
  <c r="Y36" i="121"/>
  <c r="W36" i="121"/>
  <c r="U88" i="121"/>
  <c r="Z88" i="121"/>
  <c r="T88" i="121"/>
  <c r="Y88" i="121"/>
  <c r="W88" i="121"/>
  <c r="Z32" i="121"/>
  <c r="V32" i="121"/>
  <c r="Y32" i="121"/>
  <c r="U32" i="121"/>
  <c r="W32" i="121"/>
  <c r="U72" i="121"/>
  <c r="AC72" i="121"/>
  <c r="Z72" i="121"/>
  <c r="T72" i="121"/>
  <c r="Y72" i="121"/>
  <c r="W72" i="121"/>
  <c r="AD198" i="147"/>
  <c r="AD199" i="147"/>
  <c r="AD200" i="147"/>
  <c r="AD201" i="147"/>
  <c r="AD187" i="149"/>
  <c r="AD189" i="132"/>
  <c r="AD186" i="125"/>
  <c r="AD198" i="140"/>
  <c r="AD198" i="143"/>
  <c r="AD196" i="131"/>
  <c r="AD194" i="128"/>
  <c r="AD184" i="150"/>
  <c r="R44" i="151"/>
  <c r="R45" i="151"/>
  <c r="R46" i="151"/>
  <c r="R47" i="151"/>
  <c r="R48" i="151"/>
  <c r="R49" i="151"/>
  <c r="R50" i="151"/>
  <c r="R51" i="151"/>
  <c r="R5" i="151"/>
  <c r="S4" i="151"/>
  <c r="S5" i="151"/>
  <c r="AD180" i="142"/>
  <c r="AD189" i="139"/>
  <c r="AB103" i="121"/>
  <c r="AB104" i="121"/>
  <c r="AB110" i="121"/>
  <c r="AB96" i="121"/>
  <c r="AC111" i="121"/>
  <c r="AB95" i="121"/>
  <c r="AB94" i="121"/>
  <c r="AC96" i="121"/>
  <c r="AC95" i="121"/>
  <c r="AC94" i="121"/>
  <c r="AB102" i="121"/>
  <c r="AB99" i="121"/>
  <c r="AC103" i="121"/>
  <c r="AC104" i="121"/>
  <c r="AC102" i="121"/>
  <c r="AC112" i="121"/>
  <c r="AB112" i="121"/>
  <c r="AC110" i="121"/>
  <c r="AB111" i="121"/>
  <c r="AB108" i="121"/>
  <c r="AB107" i="121"/>
  <c r="AB106" i="121"/>
  <c r="AB98" i="121"/>
  <c r="AB100" i="121"/>
  <c r="AC98" i="121"/>
  <c r="AC108" i="121"/>
  <c r="E130" i="121" a="1"/>
  <c r="E130" i="121"/>
  <c r="E132" i="121"/>
  <c r="AE101" i="121"/>
  <c r="AC92" i="121"/>
  <c r="AE105" i="121"/>
  <c r="AC107" i="121"/>
  <c r="AC100" i="121"/>
  <c r="AC90" i="121"/>
  <c r="AE113" i="121"/>
  <c r="AC99" i="121"/>
  <c r="AE97" i="121"/>
  <c r="AC91" i="121"/>
  <c r="AE93" i="121"/>
  <c r="AC106" i="121"/>
  <c r="AE115" i="121"/>
  <c r="AE109" i="121"/>
  <c r="AE114" i="121"/>
  <c r="AD225" i="145"/>
  <c r="AD192" i="138"/>
  <c r="AD174" i="137"/>
  <c r="AD189" i="144"/>
  <c r="AD177" i="130"/>
  <c r="X12" i="121"/>
  <c r="X8" i="121"/>
  <c r="AB89" i="121"/>
  <c r="AA89" i="121"/>
  <c r="AA86" i="121"/>
  <c r="AB86" i="121"/>
  <c r="AA88" i="121"/>
  <c r="AA87" i="121"/>
  <c r="AA83" i="121"/>
  <c r="AB85" i="121"/>
  <c r="AA85" i="121"/>
  <c r="AB82" i="121"/>
  <c r="AA82" i="121"/>
  <c r="AA84" i="121"/>
  <c r="AB73" i="121"/>
  <c r="AA73" i="121"/>
  <c r="AB70" i="121"/>
  <c r="AA70" i="121"/>
  <c r="AA72" i="121"/>
  <c r="AB72" i="121"/>
  <c r="AA71" i="121"/>
  <c r="AB71" i="121"/>
  <c r="AA74" i="121"/>
  <c r="AA76" i="121"/>
  <c r="AB77" i="121"/>
  <c r="AA77" i="121"/>
  <c r="AA75" i="121"/>
  <c r="AA64" i="121"/>
  <c r="AA63" i="121"/>
  <c r="AB65" i="121"/>
  <c r="AA65" i="121"/>
  <c r="AA62" i="121"/>
  <c r="AA27" i="121"/>
  <c r="AA29" i="121"/>
  <c r="AB29" i="121"/>
  <c r="AB26" i="121"/>
  <c r="AA26" i="121"/>
  <c r="AA80" i="121"/>
  <c r="AB81" i="121"/>
  <c r="AA81" i="121"/>
  <c r="AA79" i="121"/>
  <c r="AA78" i="121"/>
  <c r="AB58" i="121"/>
  <c r="AA58" i="121"/>
  <c r="AA60" i="121"/>
  <c r="AA59" i="121"/>
  <c r="AB61" i="121"/>
  <c r="AA61" i="121"/>
  <c r="AB53" i="121"/>
  <c r="AA53" i="121"/>
  <c r="AA50" i="121"/>
  <c r="AB50" i="121"/>
  <c r="AA51" i="121"/>
  <c r="AB34" i="121"/>
  <c r="AA34" i="121"/>
  <c r="AA37" i="121"/>
  <c r="AB37" i="121"/>
  <c r="AA35" i="121"/>
  <c r="AA23" i="121"/>
  <c r="AA25" i="121"/>
  <c r="AB25" i="121"/>
  <c r="AA22" i="121"/>
  <c r="AB22" i="121"/>
  <c r="AB21" i="121"/>
  <c r="AA21" i="121"/>
  <c r="AA19" i="121"/>
  <c r="AA18" i="121"/>
  <c r="AB18" i="121"/>
  <c r="AA14" i="121"/>
  <c r="AB14" i="121"/>
  <c r="AB17" i="121"/>
  <c r="AA17" i="121"/>
  <c r="AA15" i="121"/>
  <c r="AB41" i="121"/>
  <c r="AA41" i="121"/>
  <c r="AB57" i="121"/>
  <c r="AA57" i="121"/>
  <c r="AA69" i="121"/>
  <c r="AB69" i="121"/>
  <c r="AA32" i="121"/>
  <c r="AA46" i="121"/>
  <c r="AA49" i="121"/>
  <c r="AB49" i="121"/>
  <c r="AA43" i="121"/>
  <c r="AB54" i="121"/>
  <c r="AA54" i="121"/>
  <c r="AA66" i="121"/>
  <c r="AB66" i="121"/>
  <c r="AA31" i="121"/>
  <c r="AA47" i="121"/>
  <c r="AA39" i="121"/>
  <c r="AB45" i="121"/>
  <c r="AA45" i="121"/>
  <c r="AA56" i="121"/>
  <c r="AA68" i="121"/>
  <c r="AA33" i="121"/>
  <c r="AB33" i="121"/>
  <c r="AB38" i="121"/>
  <c r="AA38" i="121"/>
  <c r="AB42" i="121"/>
  <c r="AA42" i="121"/>
  <c r="AA55" i="121"/>
  <c r="AA67" i="121"/>
  <c r="AA30" i="121"/>
  <c r="AB30" i="121"/>
  <c r="R76" i="121"/>
  <c r="R25" i="121"/>
  <c r="R85" i="121"/>
  <c r="R55" i="121"/>
  <c r="X55" i="121"/>
  <c r="R81" i="121"/>
  <c r="R46" i="121"/>
  <c r="X46" i="121"/>
  <c r="R38" i="121"/>
  <c r="X38" i="121"/>
  <c r="R50" i="121"/>
  <c r="R18" i="121"/>
  <c r="R15" i="121"/>
  <c r="R67" i="121"/>
  <c r="X67" i="121"/>
  <c r="R86" i="121"/>
  <c r="R70" i="121"/>
  <c r="R77" i="121"/>
  <c r="R59" i="121"/>
  <c r="R22" i="121"/>
  <c r="R44" i="121"/>
  <c r="X44" i="121"/>
  <c r="R65" i="121"/>
  <c r="R14" i="121"/>
  <c r="R26" i="121"/>
  <c r="R69" i="121"/>
  <c r="X69" i="121"/>
  <c r="R88" i="121"/>
  <c r="R32" i="121"/>
  <c r="X32" i="121"/>
  <c r="R72" i="121"/>
  <c r="R49" i="121"/>
  <c r="X49" i="121"/>
  <c r="R75" i="121"/>
  <c r="R40" i="121"/>
  <c r="X40" i="121"/>
  <c r="R61" i="121"/>
  <c r="R51" i="121"/>
  <c r="R24" i="121"/>
  <c r="R43" i="121"/>
  <c r="X43" i="121"/>
  <c r="R19" i="121"/>
  <c r="R84" i="121"/>
  <c r="R62" i="121"/>
  <c r="R54" i="121"/>
  <c r="X54" i="121"/>
  <c r="R16" i="121"/>
  <c r="R28" i="121"/>
  <c r="R78" i="121"/>
  <c r="R66" i="121"/>
  <c r="X66" i="121"/>
  <c r="R35" i="121"/>
  <c r="R87" i="121"/>
  <c r="R31" i="121"/>
  <c r="X31" i="121"/>
  <c r="R71" i="121"/>
  <c r="R60" i="121"/>
  <c r="R42" i="121"/>
  <c r="X42" i="121"/>
  <c r="R63" i="121"/>
  <c r="R29" i="121"/>
  <c r="R36" i="121"/>
  <c r="R30" i="121"/>
  <c r="X30" i="121"/>
  <c r="R48" i="121"/>
  <c r="X48" i="121"/>
  <c r="R41" i="121"/>
  <c r="X41" i="121"/>
  <c r="R52" i="121"/>
  <c r="R21" i="121"/>
  <c r="R82" i="121"/>
  <c r="R57" i="121"/>
  <c r="X57" i="121"/>
  <c r="R79" i="121"/>
  <c r="R37" i="121"/>
  <c r="R47" i="121"/>
  <c r="X47" i="121"/>
  <c r="R74" i="121"/>
  <c r="R39" i="121"/>
  <c r="X39" i="121"/>
  <c r="R58" i="121"/>
  <c r="R53" i="121"/>
  <c r="R23" i="121"/>
  <c r="R45" i="121"/>
  <c r="X45" i="121"/>
  <c r="R20" i="121"/>
  <c r="R83" i="121"/>
  <c r="R64" i="121"/>
  <c r="R56" i="121"/>
  <c r="X56" i="121"/>
  <c r="R17" i="121"/>
  <c r="R27" i="121"/>
  <c r="R80" i="121"/>
  <c r="R68" i="121"/>
  <c r="X68" i="121"/>
  <c r="R34" i="121"/>
  <c r="R89" i="121"/>
  <c r="R33" i="121"/>
  <c r="X33" i="121"/>
  <c r="R73" i="121"/>
  <c r="T4" i="151"/>
  <c r="H5" i="151"/>
  <c r="I4" i="151"/>
  <c r="I3" i="151"/>
  <c r="U3" i="151"/>
  <c r="AO42" i="11"/>
  <c r="AO15" i="11"/>
  <c r="AO53" i="11"/>
  <c r="AO25" i="11"/>
  <c r="AO8" i="11"/>
  <c r="AT67" i="11"/>
  <c r="AO19" i="11"/>
  <c r="AT63" i="11"/>
  <c r="AO20" i="11"/>
  <c r="AT70" i="11"/>
  <c r="AO22" i="11"/>
  <c r="AT72" i="11"/>
  <c r="AO60" i="11"/>
  <c r="AO57" i="11"/>
  <c r="AO46" i="11"/>
  <c r="AO16" i="11"/>
  <c r="AO54" i="11"/>
  <c r="AO26" i="11"/>
  <c r="AO23" i="11"/>
  <c r="AO33" i="11"/>
  <c r="AO32" i="11"/>
  <c r="AO37" i="11"/>
  <c r="AO34" i="11"/>
  <c r="AO27" i="11"/>
  <c r="AO40" i="11"/>
  <c r="AO58" i="11"/>
  <c r="AO61" i="11"/>
  <c r="AO59" i="11"/>
  <c r="AO30" i="11"/>
  <c r="AO17" i="11"/>
  <c r="AO36" i="11"/>
  <c r="AO41" i="11"/>
  <c r="AO50" i="11"/>
  <c r="AO39" i="11"/>
  <c r="AO24" i="11"/>
  <c r="AT73" i="11"/>
  <c r="AO45" i="11"/>
  <c r="AT69" i="11"/>
  <c r="AO62" i="11"/>
  <c r="AO11" i="11"/>
  <c r="AT66" i="11"/>
  <c r="AO9" i="11"/>
  <c r="AT74" i="11"/>
  <c r="AO28" i="11"/>
  <c r="AO56" i="11"/>
  <c r="AT68" i="11"/>
  <c r="AO49" i="11"/>
  <c r="AT65" i="11"/>
  <c r="AO12" i="11"/>
  <c r="AO14" i="11"/>
  <c r="AO21" i="11"/>
  <c r="AO31" i="11"/>
  <c r="AO13" i="11"/>
  <c r="AO35" i="11"/>
  <c r="AT64" i="11"/>
  <c r="AO52" i="11"/>
  <c r="AO18" i="11"/>
  <c r="AT71" i="11"/>
  <c r="AO51" i="11"/>
  <c r="AO38" i="11"/>
  <c r="AO29" i="11"/>
  <c r="AO47" i="11"/>
  <c r="AO48" i="11"/>
  <c r="AO10" i="11"/>
  <c r="AO55" i="11"/>
  <c r="AO44" i="11"/>
  <c r="AD224" i="147"/>
  <c r="AD225" i="147"/>
  <c r="AD226" i="147"/>
  <c r="AD227" i="147"/>
  <c r="AD228" i="147"/>
  <c r="AD229" i="147"/>
  <c r="AD230" i="147"/>
  <c r="AD231" i="147"/>
  <c r="AD232" i="147"/>
  <c r="AD233" i="147"/>
  <c r="AD234" i="147"/>
  <c r="AD235" i="147"/>
  <c r="AD236" i="147"/>
  <c r="AD237" i="147"/>
  <c r="AD238" i="147"/>
  <c r="AD239" i="147"/>
  <c r="AD240" i="147"/>
  <c r="AD241" i="147"/>
  <c r="AD242" i="147"/>
  <c r="AD243" i="147"/>
  <c r="AD202" i="147"/>
  <c r="AD203" i="147"/>
  <c r="AD233" i="126"/>
  <c r="AL98" i="134"/>
  <c r="AL77" i="134"/>
  <c r="AH92" i="134"/>
  <c r="AL92" i="134"/>
  <c r="AK68" i="134"/>
  <c r="AJ99" i="134"/>
  <c r="AK78" i="134"/>
  <c r="AJ68" i="134"/>
  <c r="AJ100" i="134"/>
  <c r="AJ62" i="134"/>
  <c r="AK114" i="134"/>
  <c r="AM62" i="134"/>
  <c r="AJ101" i="134"/>
  <c r="AJ67" i="134"/>
  <c r="AH72" i="134"/>
  <c r="AJ64" i="134"/>
  <c r="AK50" i="134"/>
  <c r="AK42" i="134"/>
  <c r="AL62" i="134"/>
  <c r="AJ75" i="134"/>
  <c r="AH101" i="134"/>
  <c r="AH104" i="134"/>
  <c r="AK103" i="134"/>
  <c r="AM95" i="134"/>
  <c r="AJ94" i="134"/>
  <c r="AJ112" i="134"/>
  <c r="AJ86" i="134"/>
  <c r="AL68" i="134"/>
  <c r="AJ82" i="134"/>
  <c r="AM105" i="134"/>
  <c r="AJ66" i="134"/>
  <c r="AL69" i="134"/>
  <c r="AL110" i="134"/>
  <c r="AJ105" i="134"/>
  <c r="AK101" i="134"/>
  <c r="AM86" i="134"/>
  <c r="AH80" i="134"/>
  <c r="AM73" i="134"/>
  <c r="AM85" i="134"/>
  <c r="AJ78" i="134"/>
  <c r="AK116" i="134"/>
  <c r="AJ87" i="134"/>
  <c r="AJ109" i="134"/>
  <c r="AJ97" i="134"/>
  <c r="AL117" i="134"/>
  <c r="AJ98" i="134"/>
  <c r="AK76" i="134"/>
  <c r="AL84" i="134"/>
  <c r="AL104" i="134"/>
  <c r="AH116" i="134"/>
  <c r="AK62" i="134"/>
  <c r="AK97" i="134"/>
  <c r="AL74" i="134"/>
  <c r="AK95" i="134"/>
  <c r="AJ60" i="134"/>
  <c r="AH77" i="134"/>
  <c r="AH76" i="134"/>
  <c r="AL61" i="134"/>
  <c r="AM94" i="134"/>
  <c r="AK91" i="134"/>
  <c r="AM99" i="134"/>
  <c r="AK79" i="134"/>
  <c r="AM68" i="134"/>
  <c r="AK117" i="134"/>
  <c r="AJ93" i="134"/>
  <c r="AJ91" i="134"/>
  <c r="AJ104" i="134"/>
  <c r="AH62" i="134"/>
  <c r="AM48" i="134"/>
  <c r="AK49" i="134"/>
  <c r="AL48" i="134"/>
  <c r="AK54" i="134"/>
  <c r="AJ53" i="134"/>
  <c r="AM54" i="134"/>
  <c r="AH36" i="134"/>
  <c r="AK28" i="134"/>
  <c r="AH35" i="134"/>
  <c r="AH27" i="134"/>
  <c r="AJ22" i="134"/>
  <c r="AL40" i="134"/>
  <c r="AH107" i="134"/>
  <c r="AK109" i="134"/>
  <c r="AK94" i="134"/>
  <c r="AM116" i="134"/>
  <c r="AL82" i="134"/>
  <c r="AM110" i="134"/>
  <c r="AH68" i="134"/>
  <c r="AJ74" i="134"/>
  <c r="AK102" i="134"/>
  <c r="AL87" i="134"/>
  <c r="AH111" i="134"/>
  <c r="AK87" i="134"/>
  <c r="AM104" i="134"/>
  <c r="AH112" i="134"/>
  <c r="AH113" i="134"/>
  <c r="AH71" i="134"/>
  <c r="AM103" i="134"/>
  <c r="AJ39" i="134"/>
  <c r="AL57" i="134"/>
  <c r="AK41" i="134"/>
  <c r="AM28" i="134"/>
  <c r="AJ32" i="134"/>
  <c r="AH67" i="134"/>
  <c r="AH98" i="134"/>
  <c r="AH100" i="134"/>
  <c r="AH74" i="134"/>
  <c r="AJ63" i="134"/>
  <c r="AL94" i="134"/>
  <c r="AH91" i="134"/>
  <c r="AL79" i="134"/>
  <c r="AJ95" i="134"/>
  <c r="AL102" i="134"/>
  <c r="AJ84" i="134"/>
  <c r="AK71" i="134"/>
  <c r="AK104" i="134"/>
  <c r="AJ111" i="134"/>
  <c r="AM107" i="134"/>
  <c r="AM78" i="134"/>
  <c r="AJ102" i="134"/>
  <c r="AH70" i="134"/>
  <c r="AJ92" i="134"/>
  <c r="AH82" i="134"/>
  <c r="AL66" i="134"/>
  <c r="AK112" i="134"/>
  <c r="AJ116" i="134"/>
  <c r="AH117" i="134"/>
  <c r="AM114" i="134"/>
  <c r="AM87" i="134"/>
  <c r="AL70" i="134"/>
  <c r="AL65" i="134"/>
  <c r="AK108" i="134"/>
  <c r="AK72" i="134"/>
  <c r="AM81" i="134"/>
  <c r="AJ117" i="134"/>
  <c r="AL91" i="134"/>
  <c r="AH78" i="134"/>
  <c r="AM70" i="134"/>
  <c r="AM100" i="134"/>
  <c r="AM91" i="134"/>
  <c r="AM71" i="134"/>
  <c r="AK61" i="134"/>
  <c r="AM117" i="134"/>
  <c r="AK93" i="134"/>
  <c r="AM106" i="134"/>
  <c r="AK89" i="134"/>
  <c r="AM63" i="134"/>
  <c r="AL67" i="134"/>
  <c r="AL73" i="134"/>
  <c r="AM88" i="134"/>
  <c r="AL59" i="134"/>
  <c r="AH106" i="134"/>
  <c r="AK75" i="134"/>
  <c r="AL43" i="134"/>
  <c r="AJ52" i="134"/>
  <c r="AM58" i="134"/>
  <c r="AK44" i="134"/>
  <c r="AL51" i="134"/>
  <c r="AL54" i="134"/>
  <c r="AK36" i="134"/>
  <c r="AJ30" i="134"/>
  <c r="AJ34" i="134"/>
  <c r="AM25" i="134"/>
  <c r="AM23" i="134"/>
  <c r="AL41" i="134"/>
  <c r="AJ80" i="134"/>
  <c r="AM111" i="134"/>
  <c r="AJ79" i="134"/>
  <c r="AM75" i="134"/>
  <c r="AK110" i="134"/>
  <c r="AM76" i="134"/>
  <c r="AK60" i="134"/>
  <c r="AK115" i="134"/>
  <c r="AM109" i="134"/>
  <c r="AK99" i="134"/>
  <c r="AK86" i="134"/>
  <c r="AL86" i="134"/>
  <c r="AM79" i="134"/>
  <c r="AJ103" i="134"/>
  <c r="AM66" i="134"/>
  <c r="AJ107" i="134"/>
  <c r="AL63" i="134"/>
  <c r="AK58" i="134"/>
  <c r="AJ47" i="134"/>
  <c r="AH28" i="134"/>
  <c r="AH31" i="134"/>
  <c r="AM22" i="134"/>
  <c r="AK21" i="134"/>
  <c r="AJ69" i="134"/>
  <c r="AH110" i="134"/>
  <c r="AM67" i="134"/>
  <c r="AL100" i="134"/>
  <c r="AK92" i="134"/>
  <c r="AH85" i="134"/>
  <c r="AK80" i="134"/>
  <c r="AM90" i="134"/>
  <c r="AH75" i="134"/>
  <c r="AJ71" i="134"/>
  <c r="AK84" i="134"/>
  <c r="AM115" i="134"/>
  <c r="AL76" i="134"/>
  <c r="AH89" i="134"/>
  <c r="AK82" i="134"/>
  <c r="AM82" i="134"/>
  <c r="AJ65" i="134"/>
  <c r="AH69" i="134"/>
  <c r="AL115" i="134"/>
  <c r="AK81" i="134"/>
  <c r="AH65" i="134"/>
  <c r="AL105" i="134"/>
  <c r="AL81" i="134"/>
  <c r="AM98" i="134"/>
  <c r="AK67" i="134"/>
  <c r="AL78" i="134"/>
  <c r="AL107" i="134"/>
  <c r="AH115" i="134"/>
  <c r="AL93" i="134"/>
  <c r="AM102" i="134"/>
  <c r="AH102" i="134"/>
  <c r="AM72" i="134"/>
  <c r="AJ110" i="134"/>
  <c r="AJ81" i="134"/>
  <c r="AL83" i="134"/>
  <c r="AH86" i="134"/>
  <c r="AK96" i="134"/>
  <c r="AK100" i="134"/>
  <c r="AK111" i="134"/>
  <c r="AH103" i="134"/>
  <c r="AL112" i="134"/>
  <c r="AH96" i="134"/>
  <c r="AH99" i="134"/>
  <c r="AK74" i="134"/>
  <c r="AK105" i="134"/>
  <c r="AL80" i="134"/>
  <c r="AJ83" i="134"/>
  <c r="AK98" i="134"/>
  <c r="AM93" i="134"/>
  <c r="AK59" i="134"/>
  <c r="AM42" i="134"/>
  <c r="AJ50" i="134"/>
  <c r="AH48" i="134"/>
  <c r="AH55" i="134"/>
  <c r="AH53" i="134"/>
  <c r="AH56" i="134"/>
  <c r="AL32" i="134"/>
  <c r="AM29" i="134"/>
  <c r="AM36" i="134"/>
  <c r="AL25" i="134"/>
  <c r="AH20" i="134"/>
  <c r="AL38" i="134"/>
  <c r="AL95" i="134"/>
  <c r="AH79" i="134"/>
  <c r="AK83" i="134"/>
  <c r="AM64" i="134"/>
  <c r="AH94" i="134"/>
  <c r="AJ115" i="134"/>
  <c r="AH90" i="134"/>
  <c r="AH114" i="134"/>
  <c r="AM108" i="134"/>
  <c r="AM83" i="134"/>
  <c r="AH87" i="134"/>
  <c r="AJ72" i="134"/>
  <c r="AH105" i="134"/>
  <c r="AK90" i="134"/>
  <c r="AM97" i="134"/>
  <c r="AL101" i="134"/>
  <c r="AK70" i="134"/>
  <c r="AH60" i="134"/>
  <c r="AM84" i="134"/>
  <c r="AL85" i="134"/>
  <c r="AM112" i="134"/>
  <c r="AL109" i="134"/>
  <c r="AL64" i="134"/>
  <c r="AM113" i="134"/>
  <c r="AK88" i="134"/>
  <c r="AH93" i="134"/>
  <c r="AJ106" i="134"/>
  <c r="AJ70" i="134"/>
  <c r="AH83" i="134"/>
  <c r="AJ73" i="134"/>
  <c r="AK106" i="134"/>
  <c r="AH108" i="134"/>
  <c r="AL111" i="134"/>
  <c r="AK65" i="134"/>
  <c r="AL116" i="134"/>
  <c r="AM59" i="134"/>
  <c r="AM43" i="134"/>
  <c r="AK52" i="134"/>
  <c r="AJ40" i="134"/>
  <c r="AJ56" i="134"/>
  <c r="AH54" i="134"/>
  <c r="AK53" i="134"/>
  <c r="AJ51" i="134"/>
  <c r="AJ49" i="134"/>
  <c r="AM55" i="134"/>
  <c r="AK56" i="134"/>
  <c r="AK51" i="134"/>
  <c r="AH41" i="134"/>
  <c r="AH50" i="134"/>
  <c r="AJ58" i="134"/>
  <c r="AM50" i="134"/>
  <c r="AK48" i="134"/>
  <c r="AJ42" i="134"/>
  <c r="AM40" i="134"/>
  <c r="AH47" i="134"/>
  <c r="AM49" i="134"/>
  <c r="AM51" i="134"/>
  <c r="AL44" i="134"/>
  <c r="AM56" i="134"/>
  <c r="AH46" i="134"/>
  <c r="AK33" i="134"/>
  <c r="AH34" i="134"/>
  <c r="AJ36" i="134"/>
  <c r="AJ27" i="134"/>
  <c r="AL35" i="134"/>
  <c r="AM32" i="134"/>
  <c r="AM30" i="134"/>
  <c r="AK27" i="134"/>
  <c r="AH33" i="134"/>
  <c r="AJ37" i="134"/>
  <c r="AJ35" i="134"/>
  <c r="AJ31" i="134"/>
  <c r="AJ26" i="134"/>
  <c r="AJ25" i="134"/>
  <c r="AK25" i="134"/>
  <c r="AL24" i="134"/>
  <c r="AH23" i="134"/>
  <c r="AH21" i="134"/>
  <c r="AH22" i="134"/>
  <c r="AH19" i="134"/>
  <c r="AJ38" i="134"/>
  <c r="AM38" i="134"/>
  <c r="AM24" i="134"/>
  <c r="AJ21" i="134"/>
  <c r="AM19" i="134"/>
  <c r="AH66" i="134"/>
  <c r="AH61" i="134"/>
  <c r="AH63" i="134"/>
  <c r="AL97" i="134"/>
  <c r="AJ77" i="134"/>
  <c r="AL96" i="134"/>
  <c r="AJ90" i="134"/>
  <c r="AL90" i="134"/>
  <c r="AJ88" i="134"/>
  <c r="AL89" i="134"/>
  <c r="AM74" i="134"/>
  <c r="AM96" i="134"/>
  <c r="AH88" i="134"/>
  <c r="AM61" i="134"/>
  <c r="AL99" i="134"/>
  <c r="AL113" i="134"/>
  <c r="AK63" i="134"/>
  <c r="AL71" i="134"/>
  <c r="AK113" i="134"/>
  <c r="AJ59" i="134"/>
  <c r="AJ61" i="134"/>
  <c r="AL60" i="134"/>
  <c r="AH45" i="134"/>
  <c r="AJ43" i="134"/>
  <c r="AL42" i="134"/>
  <c r="AH43" i="134"/>
  <c r="AK46" i="134"/>
  <c r="AL47" i="134"/>
  <c r="AH44" i="134"/>
  <c r="AM47" i="134"/>
  <c r="AM52" i="134"/>
  <c r="AH49" i="134"/>
  <c r="AL56" i="134"/>
  <c r="AH42" i="134"/>
  <c r="AL52" i="134"/>
  <c r="AJ46" i="134"/>
  <c r="AL39" i="134"/>
  <c r="AL55" i="134"/>
  <c r="AM46" i="134"/>
  <c r="AH52" i="134"/>
  <c r="AK39" i="134"/>
  <c r="AM44" i="134"/>
  <c r="AK40" i="134"/>
  <c r="AL45" i="134"/>
  <c r="AK55" i="134"/>
  <c r="AM53" i="134"/>
  <c r="AL31" i="134"/>
  <c r="AL34" i="134"/>
  <c r="AM37" i="134"/>
  <c r="AL28" i="134"/>
  <c r="AL29" i="134"/>
  <c r="AH30" i="134"/>
  <c r="AL37" i="134"/>
  <c r="AK34" i="134"/>
  <c r="AJ29" i="134"/>
  <c r="AM35" i="134"/>
  <c r="AK37" i="134"/>
  <c r="AK30" i="134"/>
  <c r="AM31" i="134"/>
  <c r="AK26" i="134"/>
  <c r="AK29" i="134"/>
  <c r="AH24" i="134"/>
  <c r="AJ24" i="134"/>
  <c r="AK22" i="134"/>
  <c r="AL21" i="134"/>
  <c r="AJ19" i="134"/>
  <c r="AM39" i="134"/>
  <c r="AH38" i="134"/>
  <c r="AM27" i="134"/>
  <c r="AL19" i="134"/>
  <c r="AK19" i="134"/>
  <c r="AJ114" i="134"/>
  <c r="AH84" i="134"/>
  <c r="AK85" i="134"/>
  <c r="AH97" i="134"/>
  <c r="AH81" i="134"/>
  <c r="AL103" i="134"/>
  <c r="AJ96" i="134"/>
  <c r="AK77" i="134"/>
  <c r="AL75" i="134"/>
  <c r="AM101" i="134"/>
  <c r="AK64" i="134"/>
  <c r="AM80" i="134"/>
  <c r="AK66" i="134"/>
  <c r="AJ108" i="134"/>
  <c r="AH95" i="134"/>
  <c r="AL88" i="134"/>
  <c r="AJ85" i="134"/>
  <c r="AM89" i="134"/>
  <c r="AM92" i="134"/>
  <c r="AK69" i="134"/>
  <c r="AK73" i="134"/>
  <c r="AM69" i="134"/>
  <c r="AK107" i="134"/>
  <c r="AJ76" i="134"/>
  <c r="AH109" i="134"/>
  <c r="AJ89" i="134"/>
  <c r="AL108" i="134"/>
  <c r="AL114" i="134"/>
  <c r="AL106" i="134"/>
  <c r="AM60" i="134"/>
  <c r="AM65" i="134"/>
  <c r="AJ113" i="134"/>
  <c r="AH64" i="134"/>
  <c r="AH73" i="134"/>
  <c r="AL72" i="134"/>
  <c r="AM77" i="134"/>
  <c r="AH59" i="134"/>
  <c r="AJ45" i="134"/>
  <c r="AJ44" i="134"/>
  <c r="AH51" i="134"/>
  <c r="AJ57" i="134"/>
  <c r="AK57" i="134"/>
  <c r="AL46" i="134"/>
  <c r="AK43" i="134"/>
  <c r="AL50" i="134"/>
  <c r="AL49" i="134"/>
  <c r="AM41" i="134"/>
  <c r="AJ55" i="134"/>
  <c r="AL58" i="134"/>
  <c r="AH39" i="134"/>
  <c r="AH40" i="134"/>
  <c r="AL53" i="134"/>
  <c r="AK45" i="134"/>
  <c r="AK47" i="134"/>
  <c r="AJ48" i="134"/>
  <c r="AM57" i="134"/>
  <c r="AH58" i="134"/>
  <c r="AH57" i="134"/>
  <c r="AM45" i="134"/>
  <c r="AJ54" i="134"/>
  <c r="AJ41" i="134"/>
  <c r="AJ33" i="134"/>
  <c r="AL30" i="134"/>
  <c r="AL36" i="134"/>
  <c r="AK31" i="134"/>
  <c r="AH37" i="134"/>
  <c r="AK32" i="134"/>
  <c r="AM34" i="134"/>
  <c r="AL26" i="134"/>
  <c r="AM33" i="134"/>
  <c r="AL33" i="134"/>
  <c r="AH29" i="134"/>
  <c r="AH32" i="134"/>
  <c r="AM26" i="134"/>
  <c r="AH25" i="134"/>
  <c r="AK24" i="134"/>
  <c r="AJ23" i="134"/>
  <c r="AL23" i="134"/>
  <c r="AM21" i="134"/>
  <c r="AL22" i="134"/>
  <c r="AK38" i="134"/>
  <c r="AK35" i="134"/>
  <c r="AL27" i="134"/>
  <c r="AH26" i="134"/>
  <c r="AJ20" i="134"/>
  <c r="AL20" i="134"/>
  <c r="AM20" i="134"/>
  <c r="AJ28" i="134"/>
  <c r="AK23" i="134"/>
  <c r="AK20" i="134"/>
  <c r="AJ17" i="134"/>
  <c r="AL16" i="134"/>
  <c r="AM15" i="134"/>
  <c r="AK15" i="134"/>
  <c r="AK17" i="134"/>
  <c r="AM16" i="134"/>
  <c r="AD224" i="141"/>
  <c r="AD224" i="146"/>
  <c r="AD228" i="133"/>
  <c r="AD200" i="135"/>
  <c r="AD177" i="131"/>
  <c r="AD197" i="131"/>
  <c r="AD198" i="131"/>
  <c r="AD199" i="131"/>
  <c r="AD200" i="131"/>
  <c r="AD201" i="131"/>
  <c r="AD202" i="131"/>
  <c r="AD203" i="131"/>
  <c r="AD204" i="131"/>
  <c r="AD205" i="131"/>
  <c r="AD206" i="131"/>
  <c r="AD207" i="131"/>
  <c r="AD208" i="131"/>
  <c r="AD209" i="131"/>
  <c r="AD210" i="131"/>
  <c r="AD211" i="131"/>
  <c r="AD212" i="131"/>
  <c r="AD213" i="131"/>
  <c r="AD187" i="125"/>
  <c r="AD188" i="125"/>
  <c r="AH15" i="147"/>
  <c r="AH14" i="147"/>
  <c r="AM13" i="147"/>
  <c r="AM15" i="147"/>
  <c r="AJ14" i="147"/>
  <c r="AK11" i="147"/>
  <c r="AK10" i="147"/>
  <c r="AL14" i="147"/>
  <c r="AH10" i="147"/>
  <c r="AL11" i="147"/>
  <c r="AH9" i="147"/>
  <c r="AK12" i="147"/>
  <c r="AJ12" i="147"/>
  <c r="AL10" i="147"/>
  <c r="AH11" i="147"/>
  <c r="AM9" i="147"/>
  <c r="AK14" i="147"/>
  <c r="AL12" i="147"/>
  <c r="AJ11" i="147"/>
  <c r="AM16" i="147"/>
  <c r="AL9" i="147"/>
  <c r="AL17" i="147"/>
  <c r="AJ13" i="147"/>
  <c r="AH21" i="147"/>
  <c r="AJ25" i="147"/>
  <c r="AJ15" i="147"/>
  <c r="AL25" i="147"/>
  <c r="AK26" i="147"/>
  <c r="AJ19" i="147"/>
  <c r="AL28" i="147"/>
  <c r="AJ18" i="147"/>
  <c r="AM18" i="147"/>
  <c r="AK25" i="147"/>
  <c r="AM28" i="147"/>
  <c r="AK13" i="147"/>
  <c r="AH12" i="147"/>
  <c r="AJ10" i="147"/>
  <c r="AM14" i="147"/>
  <c r="AM12" i="147"/>
  <c r="AL29" i="147"/>
  <c r="AM20" i="147"/>
  <c r="AH26" i="147"/>
  <c r="AJ16" i="147"/>
  <c r="AL18" i="147"/>
  <c r="AL21" i="147"/>
  <c r="AH20" i="147"/>
  <c r="AH22" i="147"/>
  <c r="AH24" i="147"/>
  <c r="AL22" i="147"/>
  <c r="AK28" i="147"/>
  <c r="AJ24" i="147"/>
  <c r="AM11" i="147"/>
  <c r="AJ29" i="147"/>
  <c r="AJ9" i="147"/>
  <c r="AM19" i="147"/>
  <c r="AM25" i="147"/>
  <c r="AK9" i="147"/>
  <c r="AL13" i="147"/>
  <c r="AK21" i="147"/>
  <c r="AJ27" i="147"/>
  <c r="AM26" i="147"/>
  <c r="AM10" i="147"/>
  <c r="AM22" i="147"/>
  <c r="AJ21" i="147"/>
  <c r="AL15" i="147"/>
  <c r="AJ17" i="147"/>
  <c r="AK22" i="147"/>
  <c r="AH13" i="147"/>
  <c r="AJ20" i="147"/>
  <c r="AM17" i="147"/>
  <c r="AL23" i="147"/>
  <c r="AL27" i="147"/>
  <c r="AK24" i="147"/>
  <c r="AL16" i="147"/>
  <c r="AJ23" i="147"/>
  <c r="AL19" i="147"/>
  <c r="AH17" i="147"/>
  <c r="AL26" i="147"/>
  <c r="AH19" i="147"/>
  <c r="AH29" i="147"/>
  <c r="AH25" i="147"/>
  <c r="AK29" i="147"/>
  <c r="AJ28" i="147"/>
  <c r="AK19" i="147"/>
  <c r="AH27" i="147"/>
  <c r="AH23" i="147"/>
  <c r="AM27" i="147"/>
  <c r="AM29" i="147"/>
  <c r="AK16" i="147"/>
  <c r="AK20" i="147"/>
  <c r="AK23" i="147"/>
  <c r="AJ31" i="147"/>
  <c r="AK27" i="147"/>
  <c r="AL31" i="147"/>
  <c r="AJ32" i="147"/>
  <c r="AL20" i="147"/>
  <c r="AH28" i="147"/>
  <c r="AH30" i="147"/>
  <c r="AK18" i="147"/>
  <c r="AH18" i="147"/>
  <c r="AH16" i="147"/>
  <c r="AM23" i="147"/>
  <c r="AM24" i="147"/>
  <c r="AJ22" i="147"/>
  <c r="AJ26" i="147"/>
  <c r="AL24" i="147"/>
  <c r="AK17" i="147"/>
  <c r="AM21" i="147"/>
  <c r="AH32" i="147"/>
  <c r="AK32" i="147"/>
  <c r="AM30" i="147"/>
  <c r="AK31" i="147"/>
  <c r="AK33" i="147"/>
  <c r="AL32" i="147"/>
  <c r="AM32" i="147"/>
  <c r="AJ30" i="147"/>
  <c r="AK15" i="147"/>
  <c r="AH33" i="147"/>
  <c r="AJ33" i="147"/>
  <c r="AM33" i="147"/>
  <c r="AK30" i="147"/>
  <c r="AL33" i="147"/>
  <c r="AM31" i="147"/>
  <c r="AL30" i="147"/>
  <c r="AH31" i="147"/>
  <c r="AJ35" i="147"/>
  <c r="AM35" i="147"/>
  <c r="AL36" i="147"/>
  <c r="AK34" i="147"/>
  <c r="AL35" i="147"/>
  <c r="AH36" i="147"/>
  <c r="AH34" i="147"/>
  <c r="AK35" i="147"/>
  <c r="AL34" i="147"/>
  <c r="AH35" i="147"/>
  <c r="AJ34" i="147"/>
  <c r="AK37" i="147"/>
  <c r="AM36" i="147"/>
  <c r="AK36" i="147"/>
  <c r="AM37" i="147"/>
  <c r="AM34" i="147"/>
  <c r="AJ37" i="147"/>
  <c r="AH37" i="147"/>
  <c r="AJ36" i="147"/>
  <c r="AM38" i="147"/>
  <c r="AJ8" i="147"/>
  <c r="AK8" i="147"/>
  <c r="AM8" i="147"/>
  <c r="AH8" i="147"/>
  <c r="AL8" i="147"/>
  <c r="AD186" i="129"/>
  <c r="Y40" i="121"/>
  <c r="AC40" i="121"/>
  <c r="Y39" i="121"/>
  <c r="AB39" i="121"/>
  <c r="AM61" i="147"/>
  <c r="AH40" i="147"/>
  <c r="AM40" i="147"/>
  <c r="AJ43" i="147"/>
  <c r="AK39" i="147"/>
  <c r="AL37" i="147"/>
  <c r="AL38" i="147"/>
  <c r="AM39" i="147"/>
  <c r="AL42" i="147"/>
  <c r="AK42" i="147"/>
  <c r="AL40" i="147"/>
  <c r="AH42" i="147"/>
  <c r="AJ38" i="147"/>
  <c r="AH41" i="147"/>
  <c r="AH39" i="147"/>
  <c r="AH38" i="147"/>
  <c r="AJ41" i="147"/>
  <c r="AM43" i="147"/>
  <c r="AM42" i="147"/>
  <c r="AJ39" i="147"/>
  <c r="AL39" i="147"/>
  <c r="AH43" i="147"/>
  <c r="AK38" i="147"/>
  <c r="AM41" i="147"/>
  <c r="AM44" i="147"/>
  <c r="AK43" i="147"/>
  <c r="AK40" i="147"/>
  <c r="AH44" i="147"/>
  <c r="AJ44" i="147"/>
  <c r="AL44" i="147"/>
  <c r="AK41" i="147"/>
  <c r="AJ42" i="147"/>
  <c r="AL41" i="147"/>
  <c r="AM46" i="147"/>
  <c r="AK44" i="147"/>
  <c r="AL46" i="147"/>
  <c r="AL43" i="147"/>
  <c r="AM45" i="147"/>
  <c r="AJ45" i="147"/>
  <c r="AJ46" i="147"/>
  <c r="AJ40" i="147"/>
  <c r="AH48" i="147"/>
  <c r="AH46" i="147"/>
  <c r="AK46" i="147"/>
  <c r="AL45" i="147"/>
  <c r="AH45" i="147"/>
  <c r="AK45" i="147"/>
  <c r="AK48" i="147"/>
  <c r="AJ47" i="147"/>
  <c r="AK47" i="147"/>
  <c r="AL48" i="147"/>
  <c r="AH47" i="147"/>
  <c r="AL47" i="147"/>
  <c r="AM47" i="147"/>
  <c r="AJ48" i="147"/>
  <c r="AK49" i="147"/>
  <c r="AJ49" i="147"/>
  <c r="AM49" i="147"/>
  <c r="AH50" i="147"/>
  <c r="AM48" i="147"/>
  <c r="AH49" i="147"/>
  <c r="AL50" i="147"/>
  <c r="AL49" i="147"/>
  <c r="AJ50" i="147"/>
  <c r="AL51" i="147"/>
  <c r="AJ51" i="147"/>
  <c r="AK50" i="147"/>
  <c r="AK51" i="147"/>
  <c r="AH51" i="147"/>
  <c r="AH52" i="147"/>
  <c r="AM50" i="147"/>
  <c r="AM51" i="147"/>
  <c r="AJ52" i="147"/>
  <c r="AK52" i="147"/>
  <c r="AL53" i="147"/>
  <c r="AH53" i="147"/>
  <c r="AM52" i="147"/>
  <c r="AK54" i="147"/>
  <c r="AH54" i="147"/>
  <c r="AJ54" i="147"/>
  <c r="AJ53" i="147"/>
  <c r="AL52" i="147"/>
  <c r="AL54" i="147"/>
  <c r="AM54" i="147"/>
  <c r="AK53" i="147"/>
  <c r="AK56" i="147"/>
  <c r="AL56" i="147"/>
  <c r="AJ55" i="147"/>
  <c r="AK55" i="147"/>
  <c r="AL55" i="147"/>
  <c r="AK57" i="147"/>
  <c r="AH55" i="147"/>
  <c r="AM56" i="147"/>
  <c r="AM55" i="147"/>
  <c r="AJ57" i="147"/>
  <c r="AM57" i="147"/>
  <c r="AH56" i="147"/>
  <c r="AL57" i="147"/>
  <c r="AH57" i="147"/>
  <c r="AJ56" i="147"/>
  <c r="AL58" i="147"/>
  <c r="AM53" i="147"/>
  <c r="AK58" i="147"/>
  <c r="AD187" i="129"/>
  <c r="AD188" i="129"/>
  <c r="AD189" i="129"/>
  <c r="AD190" i="129"/>
  <c r="AD191" i="129"/>
  <c r="AD192" i="129"/>
  <c r="AD193" i="129"/>
  <c r="AD194" i="129"/>
  <c r="AD195" i="129"/>
  <c r="AD196" i="129"/>
  <c r="AD197" i="129"/>
  <c r="AD198" i="129"/>
  <c r="AM58" i="147"/>
  <c r="AJ58" i="147"/>
  <c r="AH58" i="147"/>
  <c r="AJ83" i="147"/>
  <c r="AH107" i="147"/>
  <c r="AD188" i="149"/>
  <c r="AD190" i="132"/>
  <c r="AD199" i="140"/>
  <c r="AD199" i="143"/>
  <c r="AD195" i="128"/>
  <c r="AC74" i="121"/>
  <c r="AB74" i="121"/>
  <c r="AD185" i="150"/>
  <c r="T44" i="151"/>
  <c r="T45" i="151"/>
  <c r="T46" i="151"/>
  <c r="T47" i="151"/>
  <c r="T48" i="151"/>
  <c r="T49" i="151"/>
  <c r="T50" i="151"/>
  <c r="T51" i="151"/>
  <c r="S44" i="151"/>
  <c r="S45" i="151"/>
  <c r="S46" i="151"/>
  <c r="S47" i="151"/>
  <c r="S48" i="151"/>
  <c r="S49" i="151"/>
  <c r="S51" i="151"/>
  <c r="S50" i="151"/>
  <c r="AD181" i="142"/>
  <c r="AD190" i="139"/>
  <c r="AD73" i="121"/>
  <c r="AD45" i="121"/>
  <c r="AD22" i="121"/>
  <c r="AD53" i="121"/>
  <c r="AD82" i="121"/>
  <c r="AD78" i="121"/>
  <c r="AD88" i="121"/>
  <c r="AD65" i="121"/>
  <c r="AD77" i="121"/>
  <c r="AD25" i="121"/>
  <c r="AD109" i="121"/>
  <c r="AD61" i="121"/>
  <c r="AD86" i="121"/>
  <c r="AD89" i="121"/>
  <c r="AD83" i="121"/>
  <c r="AD62" i="121"/>
  <c r="AD34" i="121"/>
  <c r="AD17" i="121"/>
  <c r="AD58" i="121"/>
  <c r="AD37" i="121"/>
  <c r="AD21" i="121"/>
  <c r="AD30" i="121"/>
  <c r="AD42" i="121"/>
  <c r="AD87" i="121"/>
  <c r="AD49" i="121"/>
  <c r="AD69" i="121"/>
  <c r="AD70" i="121"/>
  <c r="AD18" i="121"/>
  <c r="AD81" i="121"/>
  <c r="AD11" i="121"/>
  <c r="AD93" i="121"/>
  <c r="AD115" i="121"/>
  <c r="AD26" i="121"/>
  <c r="AD8" i="121"/>
  <c r="AD9" i="121"/>
  <c r="AD10" i="121"/>
  <c r="AD12" i="121"/>
  <c r="AD13" i="121"/>
  <c r="AD14" i="121"/>
  <c r="AD15" i="121"/>
  <c r="AD16" i="121"/>
  <c r="AD19" i="121"/>
  <c r="AD20" i="121"/>
  <c r="AD23" i="121"/>
  <c r="AD24" i="121"/>
  <c r="AD27" i="121"/>
  <c r="AD28" i="121"/>
  <c r="AD29" i="121"/>
  <c r="AD31" i="121"/>
  <c r="AD32" i="121"/>
  <c r="AD33" i="121"/>
  <c r="AD35" i="121"/>
  <c r="AD36" i="121"/>
  <c r="AD38" i="121"/>
  <c r="AD39" i="121"/>
  <c r="AD40" i="121"/>
  <c r="AD41" i="121"/>
  <c r="AD43" i="121"/>
  <c r="AD44" i="121"/>
  <c r="AD46" i="121"/>
  <c r="AD47" i="121"/>
  <c r="AD48" i="121"/>
  <c r="AD50" i="121"/>
  <c r="AD51" i="121"/>
  <c r="AD52" i="121"/>
  <c r="AD54" i="121"/>
  <c r="AD55" i="121"/>
  <c r="AD56" i="121"/>
  <c r="AD57" i="121"/>
  <c r="AD59" i="121"/>
  <c r="AD60" i="121"/>
  <c r="AD63" i="121"/>
  <c r="AD64" i="121"/>
  <c r="AD66" i="121"/>
  <c r="AD67" i="121"/>
  <c r="AD68" i="121"/>
  <c r="AD71" i="121"/>
  <c r="AD72" i="121"/>
  <c r="AD74" i="121"/>
  <c r="AD75" i="121"/>
  <c r="AD76" i="121"/>
  <c r="AD79" i="121"/>
  <c r="AD80" i="121"/>
  <c r="AD84" i="121"/>
  <c r="AD85" i="121"/>
  <c r="AD90" i="121"/>
  <c r="AD91" i="121"/>
  <c r="AD105" i="121"/>
  <c r="AD97" i="121"/>
  <c r="AD114" i="121"/>
  <c r="AD113" i="121"/>
  <c r="AD101" i="121"/>
  <c r="AD123" i="121"/>
  <c r="AD127" i="121"/>
  <c r="AD121" i="121"/>
  <c r="AD119" i="121"/>
  <c r="AD125" i="121"/>
  <c r="AD120" i="121"/>
  <c r="AD126" i="121"/>
  <c r="AD124" i="121"/>
  <c r="AC56" i="121"/>
  <c r="AB56" i="121"/>
  <c r="AC55" i="121"/>
  <c r="AB55" i="121"/>
  <c r="AD193" i="138"/>
  <c r="AD226" i="145"/>
  <c r="AD175" i="137"/>
  <c r="AD176" i="137"/>
  <c r="AD177" i="137"/>
  <c r="AD178" i="137"/>
  <c r="AD179" i="137"/>
  <c r="AD180" i="137"/>
  <c r="AD181" i="137"/>
  <c r="AD182" i="137"/>
  <c r="AD183" i="137"/>
  <c r="AD184" i="137"/>
  <c r="AD185" i="137"/>
  <c r="AD186" i="137"/>
  <c r="AD187" i="137"/>
  <c r="AD188" i="137"/>
  <c r="AD189" i="137"/>
  <c r="AD190" i="137"/>
  <c r="AD191" i="137"/>
  <c r="AD178" i="130"/>
  <c r="AD190" i="144"/>
  <c r="AC22" i="121"/>
  <c r="AB47" i="121"/>
  <c r="AB46" i="121"/>
  <c r="AB48" i="121"/>
  <c r="AB43" i="121"/>
  <c r="AB44" i="121"/>
  <c r="AC83" i="121"/>
  <c r="AC88" i="121"/>
  <c r="AC87" i="121"/>
  <c r="AB87" i="121"/>
  <c r="AB88" i="121"/>
  <c r="AC84" i="121"/>
  <c r="AB84" i="121"/>
  <c r="AB83" i="121"/>
  <c r="AB75" i="121"/>
  <c r="AB76" i="121"/>
  <c r="AC76" i="121"/>
  <c r="AC75" i="121"/>
  <c r="AC64" i="121"/>
  <c r="AC62" i="121"/>
  <c r="AB62" i="121"/>
  <c r="AB63" i="121"/>
  <c r="AB64" i="121"/>
  <c r="AC63" i="121"/>
  <c r="AC59" i="121"/>
  <c r="AC28" i="121"/>
  <c r="AB78" i="121"/>
  <c r="AB28" i="121"/>
  <c r="AC27" i="121"/>
  <c r="AB27" i="121"/>
  <c r="AB80" i="121"/>
  <c r="AC79" i="121"/>
  <c r="AB79" i="121"/>
  <c r="AC80" i="121"/>
  <c r="AB52" i="121"/>
  <c r="AB60" i="121"/>
  <c r="AC78" i="121"/>
  <c r="AC60" i="121"/>
  <c r="AB59" i="121"/>
  <c r="AC52" i="121"/>
  <c r="AC51" i="121"/>
  <c r="AB51" i="121"/>
  <c r="AB35" i="121"/>
  <c r="AC24" i="121"/>
  <c r="AC35" i="121"/>
  <c r="AC36" i="121"/>
  <c r="AB36" i="121"/>
  <c r="AC23" i="121"/>
  <c r="AB23" i="121"/>
  <c r="AB24" i="121"/>
  <c r="AC16" i="121"/>
  <c r="AC20" i="121"/>
  <c r="AB20" i="121"/>
  <c r="AC19" i="121"/>
  <c r="AB19" i="121"/>
  <c r="AC15" i="121"/>
  <c r="AB15" i="121"/>
  <c r="AB16" i="121"/>
  <c r="AC67" i="121"/>
  <c r="AC31" i="121"/>
  <c r="AB68" i="121"/>
  <c r="AB32" i="121"/>
  <c r="AB31" i="121"/>
  <c r="AB67" i="121"/>
  <c r="AC68" i="121"/>
  <c r="AC32" i="121"/>
  <c r="AE49" i="121"/>
  <c r="AE69" i="121"/>
  <c r="AE70" i="121"/>
  <c r="AE25" i="121"/>
  <c r="AE45" i="121"/>
  <c r="AE65" i="121"/>
  <c r="AE89" i="121"/>
  <c r="AE53" i="121"/>
  <c r="AE57" i="121"/>
  <c r="AE41" i="121"/>
  <c r="AE29" i="121"/>
  <c r="AE61" i="121"/>
  <c r="AE81" i="121"/>
  <c r="AE33" i="121"/>
  <c r="AE37" i="121"/>
  <c r="AE30" i="121"/>
  <c r="AE77" i="121"/>
  <c r="AE85" i="121"/>
  <c r="AE73" i="121"/>
  <c r="AE21" i="121"/>
  <c r="AE18" i="121"/>
  <c r="AE17" i="121"/>
  <c r="A2" i="151"/>
  <c r="K5" i="151"/>
  <c r="AA8" i="151"/>
  <c r="T5" i="151"/>
  <c r="U4" i="151"/>
  <c r="I5" i="151"/>
  <c r="AM109" i="147"/>
  <c r="AH99" i="147"/>
  <c r="AL67" i="147"/>
  <c r="AK60" i="147"/>
  <c r="AK70" i="147"/>
  <c r="AK97" i="147"/>
  <c r="AH83" i="147"/>
  <c r="AK112" i="147"/>
  <c r="AK64" i="147"/>
  <c r="AJ90" i="147"/>
  <c r="AK87" i="147"/>
  <c r="AJ109" i="147"/>
  <c r="AL63" i="147"/>
  <c r="AK72" i="147"/>
  <c r="AL83" i="147"/>
  <c r="AJ91" i="147"/>
  <c r="AM75" i="147"/>
  <c r="AL89" i="147"/>
  <c r="AM105" i="147"/>
  <c r="AH98" i="147"/>
  <c r="AL96" i="147"/>
  <c r="AH73" i="147"/>
  <c r="AM77" i="147"/>
  <c r="AL93" i="147"/>
  <c r="AK110" i="147"/>
  <c r="AM85" i="147"/>
  <c r="AL97" i="147"/>
  <c r="AL85" i="147"/>
  <c r="AH91" i="147"/>
  <c r="AJ108" i="147"/>
  <c r="AM100" i="147"/>
  <c r="AH109" i="147"/>
  <c r="AM106" i="147"/>
  <c r="AH112" i="147"/>
  <c r="AM108" i="147"/>
  <c r="AL59" i="147"/>
  <c r="AH60" i="147"/>
  <c r="AH70" i="147"/>
  <c r="AM69" i="147"/>
  <c r="AH82" i="147"/>
  <c r="AK84" i="147"/>
  <c r="AH117" i="147"/>
  <c r="AL103" i="147"/>
  <c r="AM82" i="147"/>
  <c r="AJ92" i="147"/>
  <c r="AJ101" i="147"/>
  <c r="AM114" i="147"/>
  <c r="AM88" i="147"/>
  <c r="AH89" i="147"/>
  <c r="AH69" i="147"/>
  <c r="AJ74" i="147"/>
  <c r="AL102" i="147"/>
  <c r="AJ64" i="147"/>
  <c r="AK91" i="147"/>
  <c r="AM60" i="147"/>
  <c r="AM59" i="147"/>
  <c r="AJ59" i="147"/>
  <c r="AH59" i="147"/>
  <c r="AL60" i="147"/>
  <c r="AL86" i="147"/>
  <c r="AK117" i="147"/>
  <c r="AL71" i="147"/>
  <c r="AK100" i="147"/>
  <c r="AM89" i="147"/>
  <c r="AJ117" i="147"/>
  <c r="AK108" i="147"/>
  <c r="AJ96" i="147"/>
  <c r="AM102" i="147"/>
  <c r="AM86" i="147"/>
  <c r="AJ81" i="147"/>
  <c r="AJ110" i="147"/>
  <c r="AL92" i="147"/>
  <c r="AK79" i="147"/>
  <c r="AM91" i="147"/>
  <c r="AL68" i="147"/>
  <c r="AK65" i="147"/>
  <c r="AK63" i="147"/>
  <c r="AK59" i="147"/>
  <c r="AJ60" i="147"/>
  <c r="AL116" i="147"/>
  <c r="AK82" i="147"/>
  <c r="AM63" i="147"/>
  <c r="AJ115" i="147"/>
  <c r="AL94" i="147"/>
  <c r="AJ105" i="147"/>
  <c r="AK101" i="147"/>
  <c r="AK116" i="147"/>
  <c r="AK95" i="147"/>
  <c r="AK113" i="147"/>
  <c r="AK103" i="147"/>
  <c r="AH75" i="147"/>
  <c r="AM72" i="147"/>
  <c r="AM117" i="147"/>
  <c r="AL112" i="147"/>
  <c r="AL105" i="147"/>
  <c r="AH87" i="147"/>
  <c r="AM95" i="147"/>
  <c r="AH97" i="147"/>
  <c r="AH113" i="147"/>
  <c r="AK86" i="147"/>
  <c r="AM93" i="147"/>
  <c r="AK114" i="147"/>
  <c r="AL107" i="147"/>
  <c r="AH65" i="147"/>
  <c r="AK115" i="147"/>
  <c r="AK111" i="147"/>
  <c r="AM110" i="147"/>
  <c r="AL111" i="147"/>
  <c r="AJ103" i="147"/>
  <c r="AM99" i="147"/>
  <c r="AK80" i="147"/>
  <c r="AL72" i="147"/>
  <c r="AK102" i="147"/>
  <c r="AH114" i="147"/>
  <c r="AH84" i="147"/>
  <c r="AH106" i="147"/>
  <c r="AL78" i="147"/>
  <c r="AL114" i="147"/>
  <c r="AM83" i="147"/>
  <c r="AH77" i="147"/>
  <c r="AL90" i="147"/>
  <c r="AM104" i="147"/>
  <c r="AL80" i="147"/>
  <c r="AJ70" i="147"/>
  <c r="AH76" i="147"/>
  <c r="AH105" i="147"/>
  <c r="AL95" i="147"/>
  <c r="AL70" i="147"/>
  <c r="AL91" i="147"/>
  <c r="AH102" i="147"/>
  <c r="AK74" i="147"/>
  <c r="AL84" i="147"/>
  <c r="AJ80" i="147"/>
  <c r="AH108" i="147"/>
  <c r="AL101" i="147"/>
  <c r="AJ72" i="147"/>
  <c r="AK109" i="147"/>
  <c r="AL64" i="147"/>
  <c r="AJ106" i="147"/>
  <c r="AJ66" i="147"/>
  <c r="AH63" i="147"/>
  <c r="AH85" i="147"/>
  <c r="AK68" i="147"/>
  <c r="AJ68" i="147"/>
  <c r="AH81" i="147"/>
  <c r="AH88" i="147"/>
  <c r="AH68" i="147"/>
  <c r="AL66" i="147"/>
  <c r="AK104" i="147"/>
  <c r="AM62" i="147"/>
  <c r="AM84" i="147"/>
  <c r="AJ116" i="147"/>
  <c r="AM79" i="147"/>
  <c r="AM70" i="147"/>
  <c r="AM101" i="147"/>
  <c r="AM98" i="147"/>
  <c r="AK88" i="147"/>
  <c r="AM111" i="147"/>
  <c r="AH80" i="147"/>
  <c r="AH92" i="147"/>
  <c r="AL108" i="147"/>
  <c r="AH103" i="147"/>
  <c r="AJ100" i="147"/>
  <c r="AL104" i="147"/>
  <c r="AH74" i="147"/>
  <c r="AK83" i="147"/>
  <c r="AH100" i="147"/>
  <c r="AK93" i="147"/>
  <c r="AK105" i="147"/>
  <c r="AK94" i="147"/>
  <c r="AJ85" i="147"/>
  <c r="AL98" i="147"/>
  <c r="AJ89" i="147"/>
  <c r="AM113" i="147"/>
  <c r="AJ102" i="147"/>
  <c r="AJ99" i="147"/>
  <c r="AH110" i="147"/>
  <c r="AH101" i="147"/>
  <c r="AH90" i="147"/>
  <c r="AH115" i="147"/>
  <c r="AL74" i="147"/>
  <c r="AJ82" i="147"/>
  <c r="AL113" i="147"/>
  <c r="AM87" i="147"/>
  <c r="AK78" i="147"/>
  <c r="AJ75" i="147"/>
  <c r="AJ86" i="147"/>
  <c r="AK85" i="147"/>
  <c r="AM96" i="147"/>
  <c r="AJ107" i="147"/>
  <c r="AH94" i="147"/>
  <c r="AJ73" i="147"/>
  <c r="AM116" i="147"/>
  <c r="AK75" i="147"/>
  <c r="AH111" i="147"/>
  <c r="AJ76" i="147"/>
  <c r="AK76" i="147"/>
  <c r="AJ114" i="147"/>
  <c r="AJ95" i="147"/>
  <c r="AJ98" i="147"/>
  <c r="AH86" i="147"/>
  <c r="AL88" i="147"/>
  <c r="AH79" i="147"/>
  <c r="AJ84" i="147"/>
  <c r="AM107" i="147"/>
  <c r="AM81" i="147"/>
  <c r="AL99" i="147"/>
  <c r="AM94" i="147"/>
  <c r="AL62" i="147"/>
  <c r="AM71" i="147"/>
  <c r="AH62" i="147"/>
  <c r="AL73" i="147"/>
  <c r="AM67" i="147"/>
  <c r="AJ62" i="147"/>
  <c r="AL65" i="147"/>
  <c r="AK61" i="147"/>
  <c r="AM64" i="147"/>
  <c r="AK62" i="147"/>
  <c r="AL81" i="147"/>
  <c r="AJ61" i="147"/>
  <c r="AK98" i="147"/>
  <c r="AK77" i="147"/>
  <c r="AL75" i="147"/>
  <c r="AJ112" i="147"/>
  <c r="AJ93" i="147"/>
  <c r="AJ71" i="147"/>
  <c r="AH93" i="147"/>
  <c r="AL109" i="147"/>
  <c r="AL110" i="147"/>
  <c r="AJ113" i="147"/>
  <c r="AJ77" i="147"/>
  <c r="AM92" i="147"/>
  <c r="AK90" i="147"/>
  <c r="AL76" i="147"/>
  <c r="AM68" i="147"/>
  <c r="AH104" i="147"/>
  <c r="AK73" i="147"/>
  <c r="AJ111" i="147"/>
  <c r="AJ79" i="147"/>
  <c r="AK71" i="147"/>
  <c r="AM74" i="147"/>
  <c r="AL69" i="147"/>
  <c r="AK92" i="147"/>
  <c r="AL100" i="147"/>
  <c r="AJ87" i="147"/>
  <c r="AL115" i="147"/>
  <c r="AK106" i="147"/>
  <c r="AH71" i="147"/>
  <c r="AH96" i="147"/>
  <c r="AM97" i="147"/>
  <c r="AM73" i="147"/>
  <c r="AJ94" i="147"/>
  <c r="AH95" i="147"/>
  <c r="AM90" i="147"/>
  <c r="AJ63" i="147"/>
  <c r="AK96" i="147"/>
  <c r="AJ88" i="147"/>
  <c r="AK89" i="147"/>
  <c r="AJ69" i="147"/>
  <c r="AK69" i="147"/>
  <c r="AM103" i="147"/>
  <c r="AH78" i="147"/>
  <c r="AM112" i="147"/>
  <c r="AK66" i="147"/>
  <c r="AL82" i="147"/>
  <c r="AM80" i="147"/>
  <c r="AJ78" i="147"/>
  <c r="AM76" i="147"/>
  <c r="AM78" i="147"/>
  <c r="AL87" i="147"/>
  <c r="AK107" i="147"/>
  <c r="AK81" i="147"/>
  <c r="AH116" i="147"/>
  <c r="AL79" i="147"/>
  <c r="AJ97" i="147"/>
  <c r="AM115" i="147"/>
  <c r="AL117" i="147"/>
  <c r="AL106" i="147"/>
  <c r="AJ65" i="147"/>
  <c r="AL77" i="147"/>
  <c r="AH64" i="147"/>
  <c r="AM66" i="147"/>
  <c r="AK67" i="147"/>
  <c r="AJ104" i="147"/>
  <c r="AJ67" i="147"/>
  <c r="AK99" i="147"/>
  <c r="AM65" i="147"/>
  <c r="AH61" i="147"/>
  <c r="AH72" i="147"/>
  <c r="AH66" i="147"/>
  <c r="AH67" i="147"/>
  <c r="AL61" i="147"/>
  <c r="AD234" i="126"/>
  <c r="AD225" i="141"/>
  <c r="AD178" i="131"/>
  <c r="AD229" i="133"/>
  <c r="AD225" i="146"/>
  <c r="AD201" i="135"/>
  <c r="AB40" i="121"/>
  <c r="AC39" i="121"/>
  <c r="AD189" i="149"/>
  <c r="AD200" i="140"/>
  <c r="AD191" i="132"/>
  <c r="AD189" i="125"/>
  <c r="AD199" i="129"/>
  <c r="AD200" i="143"/>
  <c r="AC46" i="121"/>
  <c r="AD196" i="128"/>
  <c r="AD186" i="150"/>
  <c r="V3" i="151"/>
  <c r="U47" i="151"/>
  <c r="U49" i="151"/>
  <c r="U51" i="151"/>
  <c r="U45" i="151"/>
  <c r="U48" i="151"/>
  <c r="U44" i="151"/>
  <c r="U46" i="151"/>
  <c r="U50" i="151"/>
  <c r="AD182" i="142"/>
  <c r="AD191" i="139"/>
  <c r="AD194" i="138"/>
  <c r="AD227" i="145"/>
  <c r="AD192" i="137"/>
  <c r="AD179" i="130"/>
  <c r="AD191" i="144"/>
  <c r="AC47" i="121"/>
  <c r="AC44" i="121"/>
  <c r="AC43" i="121"/>
  <c r="AC48" i="121"/>
  <c r="W5" i="151"/>
  <c r="U5" i="151"/>
  <c r="AJ5" i="90"/>
  <c r="AW110" i="90"/>
  <c r="AK110" i="90"/>
  <c r="AK111" i="90"/>
  <c r="AN110" i="90"/>
  <c r="E5" i="90"/>
  <c r="AI2" i="90"/>
  <c r="E2" i="90"/>
  <c r="F17" i="90"/>
  <c r="F52" i="90"/>
  <c r="F45" i="90"/>
  <c r="F28" i="90"/>
  <c r="F60" i="90"/>
  <c r="F57" i="90"/>
  <c r="F8" i="90"/>
  <c r="F18" i="90"/>
  <c r="F16" i="90"/>
  <c r="F26" i="90"/>
  <c r="F32" i="90"/>
  <c r="F12" i="90"/>
  <c r="F27" i="90"/>
  <c r="F30" i="90"/>
  <c r="F15" i="90"/>
  <c r="F34" i="90"/>
  <c r="F51" i="90"/>
  <c r="F20" i="90"/>
  <c r="F41" i="90"/>
  <c r="F9" i="90"/>
  <c r="F56" i="90"/>
  <c r="F55" i="90"/>
  <c r="F11" i="90"/>
  <c r="F24" i="90"/>
  <c r="F13" i="90"/>
  <c r="F59" i="90"/>
  <c r="F47" i="90"/>
  <c r="F35" i="90"/>
  <c r="F38" i="90"/>
  <c r="F58" i="90"/>
  <c r="F23" i="90"/>
  <c r="F48" i="90"/>
  <c r="F29" i="90"/>
  <c r="F25" i="90"/>
  <c r="F50" i="90"/>
  <c r="F46" i="90"/>
  <c r="F43" i="90"/>
  <c r="F49" i="90"/>
  <c r="F54" i="90"/>
  <c r="F19" i="90"/>
  <c r="F61" i="90"/>
  <c r="F31" i="90"/>
  <c r="F33" i="90"/>
  <c r="F42" i="90"/>
  <c r="F39" i="90"/>
  <c r="F14" i="90"/>
  <c r="F40" i="90"/>
  <c r="F10" i="90"/>
  <c r="F7" i="90"/>
  <c r="F22" i="90"/>
  <c r="F21" i="90"/>
  <c r="F53" i="90"/>
  <c r="F37" i="90"/>
  <c r="F36" i="90"/>
  <c r="F44" i="90"/>
  <c r="AD235" i="126"/>
  <c r="A64" i="90"/>
  <c r="A71" i="90"/>
  <c r="A21" i="90"/>
  <c r="A46" i="90"/>
  <c r="A22" i="90"/>
  <c r="A80" i="90"/>
  <c r="A77" i="90"/>
  <c r="A62" i="90"/>
  <c r="A37" i="90"/>
  <c r="A78" i="90"/>
  <c r="A87" i="90"/>
  <c r="A95" i="90"/>
  <c r="A103" i="90"/>
  <c r="A65" i="90"/>
  <c r="A63" i="90"/>
  <c r="A17" i="90"/>
  <c r="A36" i="90"/>
  <c r="A45" i="90"/>
  <c r="A61" i="90"/>
  <c r="A24" i="90"/>
  <c r="A43" i="90"/>
  <c r="A34" i="90"/>
  <c r="A82" i="90"/>
  <c r="A88" i="90"/>
  <c r="A96" i="90"/>
  <c r="A104" i="90"/>
  <c r="A66" i="90"/>
  <c r="A28" i="90"/>
  <c r="A52" i="90"/>
  <c r="A29" i="90"/>
  <c r="A41" i="90"/>
  <c r="A72" i="90"/>
  <c r="A27" i="90"/>
  <c r="A58" i="90"/>
  <c r="A42" i="90"/>
  <c r="A53" i="90"/>
  <c r="A89" i="90"/>
  <c r="A97" i="90"/>
  <c r="A105" i="90"/>
  <c r="A47" i="90"/>
  <c r="A18" i="90"/>
  <c r="A55" i="90"/>
  <c r="A30" i="90"/>
  <c r="A19" i="90"/>
  <c r="A20" i="90"/>
  <c r="A84" i="90"/>
  <c r="A40" i="90"/>
  <c r="A56" i="90"/>
  <c r="A83" i="90"/>
  <c r="A90" i="90"/>
  <c r="A98" i="90"/>
  <c r="A106" i="90"/>
  <c r="A67" i="90"/>
  <c r="A59" i="90"/>
  <c r="A33" i="90"/>
  <c r="A12" i="90"/>
  <c r="A15" i="90"/>
  <c r="A11" i="90"/>
  <c r="A8" i="90"/>
  <c r="A39" i="90"/>
  <c r="A26" i="90"/>
  <c r="A32" i="90"/>
  <c r="A91" i="90"/>
  <c r="A99" i="90"/>
  <c r="A68" i="90"/>
  <c r="A23" i="90"/>
  <c r="A54" i="90"/>
  <c r="A60" i="90"/>
  <c r="A9" i="90"/>
  <c r="A44" i="90"/>
  <c r="A51" i="90"/>
  <c r="A81" i="90"/>
  <c r="A25" i="90"/>
  <c r="A49" i="90"/>
  <c r="A92" i="90"/>
  <c r="A100" i="90"/>
  <c r="A69" i="90"/>
  <c r="A10" i="90"/>
  <c r="A76" i="90"/>
  <c r="A14" i="90"/>
  <c r="A48" i="90"/>
  <c r="A16" i="90"/>
  <c r="A7" i="90"/>
  <c r="A38" i="90"/>
  <c r="A74" i="90"/>
  <c r="A57" i="90"/>
  <c r="A93" i="90"/>
  <c r="A101" i="90"/>
  <c r="A70" i="90"/>
  <c r="A13" i="90"/>
  <c r="A75" i="90"/>
  <c r="A73" i="90"/>
  <c r="A50" i="90"/>
  <c r="A35" i="90"/>
  <c r="A31" i="90"/>
  <c r="A79" i="90"/>
  <c r="A85" i="90"/>
  <c r="A86" i="90"/>
  <c r="A94" i="90"/>
  <c r="A102" i="90"/>
  <c r="AD226" i="141"/>
  <c r="AD202" i="135"/>
  <c r="AD230" i="133"/>
  <c r="AD226" i="146"/>
  <c r="AD179" i="131"/>
  <c r="AD190" i="125"/>
  <c r="AE22" i="130"/>
  <c r="AD201" i="140"/>
  <c r="AD192" i="132"/>
  <c r="AD190" i="149"/>
  <c r="AD201" i="143"/>
  <c r="AD200" i="129"/>
  <c r="AD197" i="128"/>
  <c r="AD187" i="150"/>
  <c r="AD183" i="142"/>
  <c r="AE30" i="145"/>
  <c r="AE38" i="145"/>
  <c r="AE127" i="137"/>
  <c r="AE126" i="138"/>
  <c r="AD192" i="139"/>
  <c r="AP12" i="90"/>
  <c r="AP51" i="90"/>
  <c r="AE86" i="140"/>
  <c r="AE123" i="141"/>
  <c r="AE88" i="140"/>
  <c r="AE123" i="142"/>
  <c r="AE88" i="133"/>
  <c r="AE86" i="133"/>
  <c r="AE121" i="134"/>
  <c r="AD195" i="138"/>
  <c r="AD228" i="145"/>
  <c r="AD193" i="137"/>
  <c r="AD192" i="144"/>
  <c r="AD193" i="144"/>
  <c r="AD194" i="144"/>
  <c r="AD180" i="130"/>
  <c r="AE34" i="121"/>
  <c r="AE14" i="121"/>
  <c r="AE38" i="121"/>
  <c r="AE42" i="121"/>
  <c r="AE54" i="121"/>
  <c r="AP94" i="90"/>
  <c r="AP96" i="90"/>
  <c r="AP105" i="90"/>
  <c r="AP95" i="90"/>
  <c r="AP97" i="90"/>
  <c r="AE58" i="121"/>
  <c r="AE50" i="121"/>
  <c r="A44" i="151"/>
  <c r="AP52" i="90"/>
  <c r="AP63" i="90"/>
  <c r="AP83" i="90"/>
  <c r="AP88" i="90"/>
  <c r="AP77" i="90"/>
  <c r="AP19" i="90"/>
  <c r="AP55" i="90"/>
  <c r="AP89" i="90"/>
  <c r="AP90" i="90"/>
  <c r="AP62" i="90"/>
  <c r="AP71" i="90"/>
  <c r="AP78" i="90"/>
  <c r="AP84" i="90"/>
  <c r="AP16" i="90"/>
  <c r="AP17" i="90"/>
  <c r="AP66" i="90"/>
  <c r="AP67" i="90"/>
  <c r="AP91" i="90"/>
  <c r="AP61" i="90"/>
  <c r="AP47" i="90"/>
  <c r="AP49" i="90"/>
  <c r="AP50" i="90"/>
  <c r="AP99" i="90"/>
  <c r="AP103" i="90"/>
  <c r="AP45" i="90"/>
  <c r="AP57" i="90"/>
  <c r="AP32" i="90"/>
  <c r="AP85" i="90"/>
  <c r="AP37" i="90"/>
  <c r="AP25" i="90"/>
  <c r="AP20" i="90"/>
  <c r="AP46" i="90"/>
  <c r="AP24" i="90"/>
  <c r="AP33" i="90"/>
  <c r="AP30" i="90"/>
  <c r="AP64" i="90"/>
  <c r="AP13" i="90"/>
  <c r="AP34" i="90"/>
  <c r="AP44" i="90"/>
  <c r="AP69" i="90"/>
  <c r="AP60" i="90"/>
  <c r="AP76" i="90"/>
  <c r="AP58" i="90"/>
  <c r="AP54" i="90"/>
  <c r="AP36" i="90"/>
  <c r="AP48" i="90"/>
  <c r="AP100" i="90"/>
  <c r="AP104" i="90"/>
  <c r="AP53" i="90"/>
  <c r="AP75" i="90"/>
  <c r="AP93" i="90"/>
  <c r="AP70" i="90"/>
  <c r="AP8" i="90"/>
  <c r="AP65" i="90"/>
  <c r="AP39" i="90"/>
  <c r="AP92" i="90"/>
  <c r="AP18" i="90"/>
  <c r="AP68" i="90"/>
  <c r="AP72" i="90"/>
  <c r="AP14" i="90"/>
  <c r="AP43" i="90"/>
  <c r="AP7" i="90"/>
  <c r="AP40" i="90"/>
  <c r="AP80" i="90"/>
  <c r="AP27" i="90"/>
  <c r="AP42" i="90"/>
  <c r="AP9" i="90"/>
  <c r="AP22" i="90"/>
  <c r="AP101" i="90"/>
  <c r="AP81" i="90"/>
  <c r="AP73" i="90"/>
  <c r="AP35" i="90"/>
  <c r="AP23" i="90"/>
  <c r="AP21" i="90"/>
  <c r="AP79" i="90"/>
  <c r="AP41" i="90"/>
  <c r="AP87" i="90"/>
  <c r="AP86" i="90"/>
  <c r="AP29" i="90"/>
  <c r="AP56" i="90"/>
  <c r="AP74" i="90"/>
  <c r="AP28" i="90"/>
  <c r="AP38" i="90"/>
  <c r="AP26" i="90"/>
  <c r="AP31" i="90"/>
  <c r="AP10" i="90"/>
  <c r="AP11" i="90"/>
  <c r="AP82" i="90"/>
  <c r="AP15" i="90"/>
  <c r="AP98" i="90"/>
  <c r="AP102" i="90"/>
  <c r="AP6" i="90"/>
  <c r="A6" i="90"/>
  <c r="AP59" i="90"/>
  <c r="AN3" i="90"/>
  <c r="F5" i="90"/>
  <c r="AO7" i="11"/>
  <c r="AD192" i="125"/>
  <c r="AD193" i="125"/>
  <c r="AD236" i="126"/>
  <c r="AD231" i="133"/>
  <c r="AD227" i="141"/>
  <c r="AD180" i="131"/>
  <c r="AD227" i="146"/>
  <c r="AD203" i="135"/>
  <c r="AD193" i="139"/>
  <c r="AD191" i="125"/>
  <c r="AD202" i="143"/>
  <c r="AD201" i="129"/>
  <c r="AD202" i="129"/>
  <c r="AD203" i="129"/>
  <c r="AD204" i="129"/>
  <c r="AD205" i="129"/>
  <c r="AD206" i="129"/>
  <c r="AD207" i="129"/>
  <c r="AD208" i="129"/>
  <c r="AD209" i="129"/>
  <c r="AD210" i="129"/>
  <c r="AD211" i="129"/>
  <c r="AD212" i="129"/>
  <c r="AD213" i="129"/>
  <c r="AD214" i="129"/>
  <c r="AD215" i="129"/>
  <c r="AD216" i="129"/>
  <c r="AD217" i="129"/>
  <c r="AD218" i="129"/>
  <c r="AD202" i="140"/>
  <c r="AE122" i="121"/>
  <c r="AD193" i="132"/>
  <c r="AD191" i="149"/>
  <c r="AD194" i="125"/>
  <c r="AD198" i="128"/>
  <c r="AE46" i="121"/>
  <c r="AE71" i="121"/>
  <c r="AE74" i="121"/>
  <c r="AE72" i="121"/>
  <c r="AD194" i="139"/>
  <c r="AD195" i="139"/>
  <c r="AD196" i="139"/>
  <c r="AD197" i="139"/>
  <c r="AD198" i="139"/>
  <c r="AD199" i="139"/>
  <c r="AD200" i="139"/>
  <c r="AD188" i="150"/>
  <c r="AD184" i="142"/>
  <c r="AD185" i="142"/>
  <c r="AD186" i="142"/>
  <c r="AD187" i="142"/>
  <c r="AD188" i="142"/>
  <c r="AD189" i="142"/>
  <c r="AE94" i="121"/>
  <c r="AE119" i="121"/>
  <c r="AE120" i="121"/>
  <c r="AE118" i="121"/>
  <c r="AE102" i="121"/>
  <c r="AE117" i="121"/>
  <c r="AE110" i="121"/>
  <c r="AD196" i="138"/>
  <c r="AD229" i="145"/>
  <c r="AD195" i="144"/>
  <c r="AD194" i="137"/>
  <c r="AD181" i="130"/>
  <c r="AE22" i="121"/>
  <c r="AE75" i="121"/>
  <c r="AE76" i="121"/>
  <c r="AE78" i="121"/>
  <c r="AE79" i="121"/>
  <c r="AE80" i="121"/>
  <c r="AH8" i="136"/>
  <c r="AK8" i="136"/>
  <c r="AJ8" i="136"/>
  <c r="AL8" i="136"/>
  <c r="AM8" i="136"/>
  <c r="AE62" i="121"/>
  <c r="AE67" i="121"/>
  <c r="AE59" i="121"/>
  <c r="AE31" i="121"/>
  <c r="AE88" i="121"/>
  <c r="AE68" i="121"/>
  <c r="AE26" i="121"/>
  <c r="AE66" i="121"/>
  <c r="AE63" i="121"/>
  <c r="A43" i="151"/>
  <c r="AE84" i="121"/>
  <c r="AE55" i="121"/>
  <c r="AE82" i="121"/>
  <c r="AE86" i="121"/>
  <c r="AE83" i="121"/>
  <c r="AE87" i="121"/>
  <c r="AE14" i="122"/>
  <c r="AE46" i="122"/>
  <c r="AE34" i="122"/>
  <c r="AE42" i="122"/>
  <c r="A25" i="151"/>
  <c r="A16" i="151"/>
  <c r="A38" i="151"/>
  <c r="A27" i="151"/>
  <c r="A42" i="151"/>
  <c r="A28" i="151"/>
  <c r="A14" i="151"/>
  <c r="A32" i="151"/>
  <c r="A26" i="151"/>
  <c r="A11" i="151"/>
  <c r="A12" i="151"/>
  <c r="A53" i="151"/>
  <c r="A39" i="151"/>
  <c r="A13" i="151"/>
  <c r="A52" i="151"/>
  <c r="A10" i="151"/>
  <c r="A22" i="151"/>
  <c r="A8" i="151"/>
  <c r="A54" i="151"/>
  <c r="A45" i="151"/>
  <c r="A7" i="151"/>
  <c r="A20" i="151"/>
  <c r="A37" i="151"/>
  <c r="A23" i="151"/>
  <c r="A33" i="151"/>
  <c r="A47" i="151"/>
  <c r="A41" i="151"/>
  <c r="A6" i="151"/>
  <c r="A30" i="151"/>
  <c r="A48" i="151"/>
  <c r="A49" i="151"/>
  <c r="A34" i="151"/>
  <c r="A24" i="151"/>
  <c r="A35" i="151"/>
  <c r="A18" i="151"/>
  <c r="A31" i="151"/>
  <c r="A19" i="151"/>
  <c r="A46" i="151"/>
  <c r="A29" i="151"/>
  <c r="A15" i="151"/>
  <c r="A9" i="151"/>
  <c r="A50" i="151"/>
  <c r="A21" i="151"/>
  <c r="A40" i="151"/>
  <c r="A51" i="151"/>
  <c r="A36" i="151"/>
  <c r="A55" i="151"/>
  <c r="A17" i="151"/>
  <c r="G5" i="90"/>
  <c r="AD237" i="126"/>
  <c r="AD224" i="139"/>
  <c r="AD225" i="139"/>
  <c r="AD226" i="139"/>
  <c r="AD227" i="139"/>
  <c r="AD228" i="139"/>
  <c r="AD229" i="139"/>
  <c r="AD230" i="139"/>
  <c r="AD231" i="139"/>
  <c r="AD232" i="139"/>
  <c r="AD233" i="139"/>
  <c r="AD234" i="139"/>
  <c r="AD235" i="139"/>
  <c r="AD236" i="139"/>
  <c r="AD237" i="139"/>
  <c r="AD238" i="139"/>
  <c r="AD239" i="139"/>
  <c r="AD240" i="139"/>
  <c r="AD241" i="139"/>
  <c r="AD242" i="139"/>
  <c r="AD243" i="139"/>
  <c r="AJ57" i="139"/>
  <c r="AD204" i="135"/>
  <c r="AD205" i="135"/>
  <c r="AD206" i="135"/>
  <c r="AD207" i="135"/>
  <c r="AD208" i="135"/>
  <c r="AD209" i="135"/>
  <c r="AD210" i="135"/>
  <c r="AD211" i="135"/>
  <c r="AD212" i="135"/>
  <c r="AD213" i="135"/>
  <c r="AD214" i="135"/>
  <c r="AD215" i="135"/>
  <c r="AD216" i="135"/>
  <c r="AD217" i="135"/>
  <c r="AD218" i="135"/>
  <c r="AD219" i="135"/>
  <c r="AD220" i="135"/>
  <c r="AD221" i="135"/>
  <c r="AD222" i="135"/>
  <c r="AD223" i="135"/>
  <c r="AD224" i="135"/>
  <c r="AD225" i="135"/>
  <c r="AD226" i="135"/>
  <c r="AD227" i="135"/>
  <c r="AD228" i="135"/>
  <c r="AD229" i="135"/>
  <c r="AD230" i="135"/>
  <c r="AD231" i="135"/>
  <c r="AD232" i="135"/>
  <c r="AD233" i="135"/>
  <c r="AD234" i="135"/>
  <c r="AD235" i="135"/>
  <c r="AD236" i="135"/>
  <c r="AD237" i="135"/>
  <c r="AD238" i="135"/>
  <c r="AD239" i="135"/>
  <c r="AD240" i="135"/>
  <c r="AD241" i="135"/>
  <c r="AD242" i="135"/>
  <c r="AD243" i="135"/>
  <c r="AK50" i="135"/>
  <c r="AD232" i="133"/>
  <c r="AD228" i="141"/>
  <c r="AD228" i="146"/>
  <c r="AD181" i="131"/>
  <c r="AD182" i="131"/>
  <c r="AD183" i="131"/>
  <c r="AD184" i="131"/>
  <c r="AD185" i="131"/>
  <c r="AD186" i="131"/>
  <c r="AD187" i="131"/>
  <c r="AD188" i="131"/>
  <c r="AD189" i="131"/>
  <c r="AD190" i="131"/>
  <c r="AD191" i="131"/>
  <c r="AD192" i="131"/>
  <c r="AD193" i="131"/>
  <c r="AD194" i="131"/>
  <c r="AD195" i="131"/>
  <c r="AD224" i="129"/>
  <c r="AJ8" i="139"/>
  <c r="AD196" i="144"/>
  <c r="AD197" i="144"/>
  <c r="AD198" i="144"/>
  <c r="AD199" i="144"/>
  <c r="AD200" i="144"/>
  <c r="AD201" i="144"/>
  <c r="AD202" i="144"/>
  <c r="AD203" i="144"/>
  <c r="AD204" i="144"/>
  <c r="AD205" i="144"/>
  <c r="AD206" i="144"/>
  <c r="AM14" i="139"/>
  <c r="AJ16" i="139"/>
  <c r="AJ13" i="139"/>
  <c r="AM12" i="139"/>
  <c r="AL13" i="139"/>
  <c r="AJ26" i="139"/>
  <c r="AH14" i="139"/>
  <c r="AH15" i="139"/>
  <c r="AJ15" i="139"/>
  <c r="AH20" i="139"/>
  <c r="AJ17" i="139"/>
  <c r="AK13" i="139"/>
  <c r="AK26" i="139"/>
  <c r="AM24" i="139"/>
  <c r="AL26" i="139"/>
  <c r="AH11" i="139"/>
  <c r="AL27" i="139"/>
  <c r="AM11" i="139"/>
  <c r="AK12" i="139"/>
  <c r="AH9" i="139"/>
  <c r="AM9" i="139"/>
  <c r="AJ10" i="139"/>
  <c r="AM10" i="139"/>
  <c r="AK9" i="139"/>
  <c r="AL11" i="139"/>
  <c r="AH12" i="139"/>
  <c r="AL10" i="139"/>
  <c r="AL9" i="139"/>
  <c r="AM13" i="139"/>
  <c r="AJ14" i="139"/>
  <c r="AL12" i="139"/>
  <c r="AH13" i="139"/>
  <c r="AJ12" i="139"/>
  <c r="AL16" i="139"/>
  <c r="AM18" i="139"/>
  <c r="AJ20" i="139"/>
  <c r="AJ9" i="139"/>
  <c r="AH23" i="139"/>
  <c r="AJ25" i="139"/>
  <c r="AM15" i="139"/>
  <c r="AM19" i="139"/>
  <c r="AM23" i="139"/>
  <c r="AK19" i="139"/>
  <c r="AL15" i="139"/>
  <c r="AH24" i="139"/>
  <c r="AL23" i="139"/>
  <c r="AH28" i="139"/>
  <c r="AL20" i="139"/>
  <c r="AK18" i="139"/>
  <c r="AK25" i="139"/>
  <c r="AH17" i="139"/>
  <c r="AM26" i="139"/>
  <c r="AK21" i="139"/>
  <c r="AM21" i="139"/>
  <c r="AJ24" i="139"/>
  <c r="AM27" i="139"/>
  <c r="AH10" i="139"/>
  <c r="AM16" i="139"/>
  <c r="AK10" i="139"/>
  <c r="AK16" i="139"/>
  <c r="AK28" i="139"/>
  <c r="AH18" i="139"/>
  <c r="AJ23" i="139"/>
  <c r="AL18" i="139"/>
  <c r="AL19" i="139"/>
  <c r="AJ19" i="139"/>
  <c r="AJ11" i="139"/>
  <c r="AH22" i="139"/>
  <c r="AL24" i="139"/>
  <c r="AH16" i="139"/>
  <c r="AH25" i="139"/>
  <c r="AM28" i="139"/>
  <c r="AH21" i="139"/>
  <c r="AK15" i="139"/>
  <c r="AK22" i="139"/>
  <c r="AL14" i="139"/>
  <c r="AL22" i="139"/>
  <c r="AK27" i="139"/>
  <c r="AH19" i="139"/>
  <c r="AJ21" i="139"/>
  <c r="AJ28" i="139"/>
  <c r="AK17" i="139"/>
  <c r="AH26" i="139"/>
  <c r="AJ22" i="139"/>
  <c r="AK11" i="139"/>
  <c r="AM25" i="139"/>
  <c r="AH27" i="139"/>
  <c r="AL25" i="139"/>
  <c r="AM22" i="139"/>
  <c r="AJ18" i="139"/>
  <c r="AK24" i="139"/>
  <c r="AK20" i="139"/>
  <c r="AJ27" i="139"/>
  <c r="AL17" i="139"/>
  <c r="AM20" i="139"/>
  <c r="AM17" i="139"/>
  <c r="AL21" i="139"/>
  <c r="AL28" i="139"/>
  <c r="AK23" i="139"/>
  <c r="AK14" i="139"/>
  <c r="AH30" i="139"/>
  <c r="AM30" i="139"/>
  <c r="AH29" i="139"/>
  <c r="AM29" i="139"/>
  <c r="AL29" i="139"/>
  <c r="AK30" i="139"/>
  <c r="AJ29" i="139"/>
  <c r="AJ31" i="139"/>
  <c r="AK31" i="139"/>
  <c r="AM33" i="139"/>
  <c r="AL33" i="139"/>
  <c r="AM31" i="139"/>
  <c r="AH31" i="139"/>
  <c r="AL31" i="139"/>
  <c r="AH32" i="139"/>
  <c r="AL32" i="139"/>
  <c r="AM32" i="139"/>
  <c r="AK32" i="139"/>
  <c r="AJ32" i="139"/>
  <c r="AM35" i="139"/>
  <c r="AH34" i="139"/>
  <c r="AJ33" i="139"/>
  <c r="AH8" i="139"/>
  <c r="AK8" i="139"/>
  <c r="AM8" i="139"/>
  <c r="AL8" i="139"/>
  <c r="AD203" i="143"/>
  <c r="AD203" i="140"/>
  <c r="AD224" i="140"/>
  <c r="AD225" i="140"/>
  <c r="AD226" i="140"/>
  <c r="AD227" i="140"/>
  <c r="AD228" i="140"/>
  <c r="AD229" i="140"/>
  <c r="AD230" i="140"/>
  <c r="AD231" i="140"/>
  <c r="AD232" i="140"/>
  <c r="AD233" i="140"/>
  <c r="AD234" i="140"/>
  <c r="AD235" i="140"/>
  <c r="AD236" i="140"/>
  <c r="AD237" i="140"/>
  <c r="AD238" i="140"/>
  <c r="AD239" i="140"/>
  <c r="AD240" i="140"/>
  <c r="AD241" i="140"/>
  <c r="AD242" i="140"/>
  <c r="AD243" i="140"/>
  <c r="AD194" i="132"/>
  <c r="AD192" i="149"/>
  <c r="AD195" i="125"/>
  <c r="AL30" i="139"/>
  <c r="AK29" i="139"/>
  <c r="AJ30" i="139"/>
  <c r="AL62" i="139"/>
  <c r="AK36" i="139"/>
  <c r="AJ35" i="139"/>
  <c r="AH39" i="139"/>
  <c r="AK39" i="139"/>
  <c r="AL40" i="139"/>
  <c r="AK35" i="139"/>
  <c r="AJ37" i="139"/>
  <c r="AL34" i="139"/>
  <c r="AL35" i="139"/>
  <c r="AM41" i="139"/>
  <c r="AM42" i="139"/>
  <c r="AL39" i="139"/>
  <c r="AH38" i="139"/>
  <c r="AK33" i="139"/>
  <c r="AH33" i="139"/>
  <c r="AK40" i="139"/>
  <c r="AL36" i="139"/>
  <c r="AM34" i="139"/>
  <c r="AH41" i="139"/>
  <c r="AM39" i="139"/>
  <c r="AH36" i="139"/>
  <c r="AM36" i="139"/>
  <c r="AH37" i="139"/>
  <c r="AM37" i="139"/>
  <c r="AL42" i="139"/>
  <c r="AJ34" i="139"/>
  <c r="AK41" i="139"/>
  <c r="AK34" i="139"/>
  <c r="AH35" i="139"/>
  <c r="AH42" i="139"/>
  <c r="AK37" i="139"/>
  <c r="AL38" i="139"/>
  <c r="AL37" i="139"/>
  <c r="AJ41" i="139"/>
  <c r="AM40" i="139"/>
  <c r="AJ36" i="139"/>
  <c r="AH40" i="139"/>
  <c r="AJ40" i="139"/>
  <c r="AL41" i="139"/>
  <c r="AJ42" i="139"/>
  <c r="AJ38" i="139"/>
  <c r="AM38" i="139"/>
  <c r="AJ39" i="139"/>
  <c r="AK38" i="139"/>
  <c r="AK42" i="139"/>
  <c r="AM43" i="139"/>
  <c r="AJ43" i="139"/>
  <c r="AH44" i="139"/>
  <c r="AL44" i="139"/>
  <c r="AM44" i="139"/>
  <c r="AK43" i="139"/>
  <c r="AH46" i="139"/>
  <c r="AH43" i="139"/>
  <c r="AM45" i="139"/>
  <c r="AJ44" i="139"/>
  <c r="AJ45" i="139"/>
  <c r="AL46" i="139"/>
  <c r="AL45" i="139"/>
  <c r="AL43" i="139"/>
  <c r="AK44" i="139"/>
  <c r="AJ47" i="139"/>
  <c r="AK46" i="139"/>
  <c r="AM46" i="139"/>
  <c r="AK45" i="139"/>
  <c r="AJ46" i="139"/>
  <c r="AH45" i="139"/>
  <c r="AM48" i="139"/>
  <c r="AM47" i="139"/>
  <c r="AK47" i="139"/>
  <c r="AL47" i="139"/>
  <c r="AH47" i="139"/>
  <c r="AJ48" i="139"/>
  <c r="AL50" i="139"/>
  <c r="AH49" i="139"/>
  <c r="AH50" i="139"/>
  <c r="AL48" i="139"/>
  <c r="AK49" i="139"/>
  <c r="AK50" i="139"/>
  <c r="AM50" i="139"/>
  <c r="AH48" i="139"/>
  <c r="AJ49" i="139"/>
  <c r="AM49" i="139"/>
  <c r="AL49" i="139"/>
  <c r="AJ50" i="139"/>
  <c r="AJ51" i="139"/>
  <c r="AM52" i="139"/>
  <c r="AH52" i="139"/>
  <c r="AK51" i="139"/>
  <c r="AL53" i="139"/>
  <c r="AD199" i="128"/>
  <c r="AK62" i="139"/>
  <c r="AJ65" i="139"/>
  <c r="AL66" i="139"/>
  <c r="AJ99" i="139"/>
  <c r="AM95" i="139"/>
  <c r="AL92" i="139"/>
  <c r="AH73" i="139"/>
  <c r="AK113" i="139"/>
  <c r="AK79" i="139"/>
  <c r="AM78" i="139"/>
  <c r="AJ82" i="139"/>
  <c r="AK74" i="139"/>
  <c r="AJ97" i="139"/>
  <c r="AL105" i="139"/>
  <c r="AJ67" i="139"/>
  <c r="AL104" i="139"/>
  <c r="AL76" i="139"/>
  <c r="AH98" i="139"/>
  <c r="AM98" i="139"/>
  <c r="AH71" i="139"/>
  <c r="AK104" i="139"/>
  <c r="AH97" i="139"/>
  <c r="AJ73" i="139"/>
  <c r="AL115" i="139"/>
  <c r="AH72" i="139"/>
  <c r="AL117" i="139"/>
  <c r="AH78" i="139"/>
  <c r="AK82" i="139"/>
  <c r="AK87" i="139"/>
  <c r="AM109" i="139"/>
  <c r="AH69" i="139"/>
  <c r="AJ95" i="139"/>
  <c r="AK99" i="139"/>
  <c r="AJ94" i="139"/>
  <c r="AM72" i="139"/>
  <c r="AD189" i="150"/>
  <c r="AK48" i="139"/>
  <c r="AJ55" i="139"/>
  <c r="AJ53" i="139"/>
  <c r="AJ52" i="139"/>
  <c r="AM51" i="139"/>
  <c r="AM56" i="139"/>
  <c r="AL51" i="139"/>
  <c r="AL54" i="139"/>
  <c r="AH51" i="139"/>
  <c r="AL52" i="139"/>
  <c r="AK54" i="139"/>
  <c r="AK57" i="139"/>
  <c r="AH54" i="139"/>
  <c r="AK52" i="139"/>
  <c r="AM54" i="139"/>
  <c r="AK53" i="139"/>
  <c r="AK55" i="139"/>
  <c r="AM53" i="139"/>
  <c r="AJ54" i="139"/>
  <c r="AK56" i="139"/>
  <c r="AL55" i="139"/>
  <c r="AH53" i="139"/>
  <c r="AM55" i="139"/>
  <c r="AH55" i="139"/>
  <c r="AL57" i="139"/>
  <c r="AM59" i="139"/>
  <c r="AJ59" i="139"/>
  <c r="AJ58" i="139"/>
  <c r="AK59" i="139"/>
  <c r="AH60" i="139"/>
  <c r="AJ60" i="139"/>
  <c r="AD190" i="142"/>
  <c r="AD191" i="142"/>
  <c r="AD192" i="142"/>
  <c r="AD193" i="142"/>
  <c r="AD194" i="142"/>
  <c r="AD195" i="142"/>
  <c r="AD196" i="142"/>
  <c r="AD197" i="142"/>
  <c r="AD198" i="142"/>
  <c r="AD199" i="142"/>
  <c r="AD200" i="142"/>
  <c r="AD201" i="142"/>
  <c r="AD202" i="142"/>
  <c r="AD203" i="142"/>
  <c r="AD204" i="142"/>
  <c r="AD205" i="142"/>
  <c r="AD206" i="142"/>
  <c r="AD207" i="142"/>
  <c r="AD208" i="142"/>
  <c r="AD209" i="142"/>
  <c r="AD210" i="142"/>
  <c r="AD211" i="142"/>
  <c r="AD212" i="142"/>
  <c r="AD213" i="142"/>
  <c r="AD214" i="142"/>
  <c r="AD197" i="138"/>
  <c r="AD198" i="138"/>
  <c r="AD199" i="138"/>
  <c r="AD200" i="138"/>
  <c r="AD201" i="138"/>
  <c r="AD202" i="138"/>
  <c r="AD203" i="138"/>
  <c r="AD204" i="138"/>
  <c r="AD205" i="138"/>
  <c r="AD206" i="138"/>
  <c r="AD207" i="138"/>
  <c r="AD208" i="138"/>
  <c r="AD209" i="138"/>
  <c r="AD210" i="138"/>
  <c r="AD195" i="137"/>
  <c r="AD196" i="137"/>
  <c r="AD197" i="137"/>
  <c r="AD198" i="137"/>
  <c r="AD199" i="137"/>
  <c r="AD200" i="137"/>
  <c r="AD201" i="137"/>
  <c r="AD202" i="137"/>
  <c r="AD203" i="137"/>
  <c r="AD204" i="137"/>
  <c r="AD205" i="137"/>
  <c r="AD206" i="137"/>
  <c r="AD207" i="137"/>
  <c r="AD230" i="145"/>
  <c r="AD182" i="130"/>
  <c r="AD183" i="130"/>
  <c r="AD184" i="130"/>
  <c r="AD185" i="130"/>
  <c r="AD186" i="130"/>
  <c r="AD187" i="130"/>
  <c r="AD188" i="130"/>
  <c r="AD189" i="130"/>
  <c r="AD190" i="130"/>
  <c r="AD191" i="130"/>
  <c r="AD192" i="130"/>
  <c r="AD193" i="130"/>
  <c r="H5" i="90"/>
  <c r="AN4" i="90"/>
  <c r="I60" i="90"/>
  <c r="I36" i="90"/>
  <c r="I31" i="90"/>
  <c r="I41" i="90"/>
  <c r="I22" i="90"/>
  <c r="I33" i="90"/>
  <c r="I46" i="90"/>
  <c r="I52" i="90"/>
  <c r="I18" i="90"/>
  <c r="I49" i="90"/>
  <c r="I42" i="90"/>
  <c r="I38" i="90"/>
  <c r="I59" i="90"/>
  <c r="I27" i="90"/>
  <c r="I48" i="90"/>
  <c r="I55" i="90"/>
  <c r="I11" i="90"/>
  <c r="I7" i="90"/>
  <c r="I44" i="90"/>
  <c r="I26" i="90"/>
  <c r="I23" i="90"/>
  <c r="I57" i="90"/>
  <c r="I53" i="90"/>
  <c r="I29" i="90"/>
  <c r="I17" i="90"/>
  <c r="I20" i="90"/>
  <c r="I56" i="90"/>
  <c r="I8" i="90"/>
  <c r="I51" i="90"/>
  <c r="I39" i="90"/>
  <c r="I12" i="90"/>
  <c r="I40" i="90"/>
  <c r="I37" i="90"/>
  <c r="I58" i="90"/>
  <c r="I34" i="90"/>
  <c r="I10" i="90"/>
  <c r="I45" i="90"/>
  <c r="I13" i="90"/>
  <c r="I54" i="90"/>
  <c r="I35" i="90"/>
  <c r="I25" i="90"/>
  <c r="I47" i="90"/>
  <c r="I15" i="90"/>
  <c r="I43" i="90"/>
  <c r="I61" i="90"/>
  <c r="I24" i="90"/>
  <c r="I19" i="90"/>
  <c r="I14" i="90"/>
  <c r="I28" i="90"/>
  <c r="I50" i="90"/>
  <c r="I32" i="90"/>
  <c r="I9" i="90"/>
  <c r="I30" i="90"/>
  <c r="I21" i="90"/>
  <c r="I16" i="90"/>
  <c r="AK69" i="139"/>
  <c r="AJ89" i="139"/>
  <c r="AM73" i="139"/>
  <c r="AH93" i="139"/>
  <c r="AM103" i="139"/>
  <c r="AJ104" i="139"/>
  <c r="AM117" i="139"/>
  <c r="AH90" i="139"/>
  <c r="AJ117" i="139"/>
  <c r="AM90" i="139"/>
  <c r="AJ85" i="139"/>
  <c r="AM114" i="139"/>
  <c r="AL73" i="139"/>
  <c r="AL107" i="139"/>
  <c r="AH85" i="139"/>
  <c r="AM88" i="139"/>
  <c r="AL91" i="139"/>
  <c r="AJ71" i="139"/>
  <c r="AH101" i="139"/>
  <c r="AM75" i="139"/>
  <c r="AJ74" i="139"/>
  <c r="AJ113" i="139"/>
  <c r="AH67" i="139"/>
  <c r="AK84" i="139"/>
  <c r="AJ111" i="139"/>
  <c r="AJ103" i="139"/>
  <c r="AJ84" i="139"/>
  <c r="AH92" i="139"/>
  <c r="AK102" i="139"/>
  <c r="AK86" i="139"/>
  <c r="AK78" i="139"/>
  <c r="AM87" i="139"/>
  <c r="AM66" i="139"/>
  <c r="AM64" i="139"/>
  <c r="AJ63" i="139"/>
  <c r="AH79" i="139"/>
  <c r="AK76" i="139"/>
  <c r="AK68" i="139"/>
  <c r="AM97" i="139"/>
  <c r="AL110" i="139"/>
  <c r="AJ66" i="139"/>
  <c r="AK58" i="139"/>
  <c r="AM116" i="139"/>
  <c r="AK80" i="139"/>
  <c r="AH110" i="139"/>
  <c r="AJ116" i="139"/>
  <c r="AH68" i="139"/>
  <c r="AK110" i="139"/>
  <c r="AL89" i="139"/>
  <c r="AH99" i="139"/>
  <c r="AL74" i="139"/>
  <c r="AL100" i="139"/>
  <c r="AK100" i="139"/>
  <c r="AL113" i="139"/>
  <c r="AL106" i="139"/>
  <c r="AK105" i="139"/>
  <c r="AJ76" i="139"/>
  <c r="AK83" i="139"/>
  <c r="AL98" i="139"/>
  <c r="AK106" i="139"/>
  <c r="AJ72" i="139"/>
  <c r="AK101" i="139"/>
  <c r="AK90" i="139"/>
  <c r="AK65" i="139"/>
  <c r="AL64" i="139"/>
  <c r="AM62" i="139"/>
  <c r="AH95" i="139"/>
  <c r="AH76" i="139"/>
  <c r="AH80" i="139"/>
  <c r="AH103" i="139"/>
  <c r="AL80" i="139"/>
  <c r="AM102" i="139"/>
  <c r="AL63" i="139"/>
  <c r="AL70" i="139"/>
  <c r="AL85" i="139"/>
  <c r="AL69" i="139"/>
  <c r="AJ69" i="139"/>
  <c r="AL108" i="139"/>
  <c r="AK72" i="139"/>
  <c r="AJ87" i="139"/>
  <c r="AK97" i="139"/>
  <c r="AH75" i="139"/>
  <c r="AL65" i="139"/>
  <c r="AL111" i="139"/>
  <c r="AJ115" i="139"/>
  <c r="AK88" i="139"/>
  <c r="AH86" i="139"/>
  <c r="AJ109" i="139"/>
  <c r="AH82" i="139"/>
  <c r="AM83" i="139"/>
  <c r="AL79" i="139"/>
  <c r="AJ101" i="139"/>
  <c r="AH102" i="139"/>
  <c r="AL94" i="139"/>
  <c r="AM63" i="139"/>
  <c r="AJ80" i="139"/>
  <c r="AH84" i="139"/>
  <c r="AH111" i="139"/>
  <c r="AL112" i="139"/>
  <c r="AH100" i="139"/>
  <c r="AM104" i="139"/>
  <c r="AL60" i="139"/>
  <c r="AM58" i="139"/>
  <c r="AH83" i="139"/>
  <c r="AL84" i="139"/>
  <c r="AM91" i="139"/>
  <c r="AH96" i="139"/>
  <c r="AK117" i="139"/>
  <c r="AL75" i="139"/>
  <c r="AL71" i="139"/>
  <c r="AL93" i="139"/>
  <c r="AH108" i="139"/>
  <c r="AH91" i="139"/>
  <c r="AL102" i="139"/>
  <c r="AJ114" i="139"/>
  <c r="AL67" i="139"/>
  <c r="AJ64" i="139"/>
  <c r="AL59" i="139"/>
  <c r="AH59" i="139"/>
  <c r="AL87" i="139"/>
  <c r="AK116" i="139"/>
  <c r="AL116" i="139"/>
  <c r="AJ102" i="139"/>
  <c r="AM107" i="139"/>
  <c r="AK92" i="139"/>
  <c r="AL88" i="139"/>
  <c r="AH89" i="139"/>
  <c r="AH77" i="139"/>
  <c r="AM69" i="139"/>
  <c r="AJ105" i="139"/>
  <c r="AM101" i="139"/>
  <c r="AM110" i="139"/>
  <c r="AM99" i="139"/>
  <c r="AK91" i="139"/>
  <c r="AJ77" i="139"/>
  <c r="AK85" i="139"/>
  <c r="AM81" i="139"/>
  <c r="AH107" i="139"/>
  <c r="AL90" i="139"/>
  <c r="AH74" i="139"/>
  <c r="AK109" i="139"/>
  <c r="AM74" i="139"/>
  <c r="AK77" i="139"/>
  <c r="AJ100" i="139"/>
  <c r="AJ106" i="139"/>
  <c r="AK108" i="139"/>
  <c r="AM76" i="139"/>
  <c r="AL77" i="139"/>
  <c r="AM80" i="139"/>
  <c r="AH70" i="139"/>
  <c r="AM68" i="139"/>
  <c r="AH64" i="139"/>
  <c r="AH65" i="139"/>
  <c r="AM61" i="139"/>
  <c r="AM79" i="139"/>
  <c r="AJ96" i="139"/>
  <c r="AK112" i="139"/>
  <c r="AH115" i="139"/>
  <c r="AK93" i="139"/>
  <c r="AM84" i="139"/>
  <c r="AJ75" i="139"/>
  <c r="AK111" i="139"/>
  <c r="AK71" i="139"/>
  <c r="AK70" i="139"/>
  <c r="AH57" i="139"/>
  <c r="AM96" i="139"/>
  <c r="AM115" i="139"/>
  <c r="AM113" i="139"/>
  <c r="AM108" i="139"/>
  <c r="AK98" i="139"/>
  <c r="AL78" i="139"/>
  <c r="AM106" i="139"/>
  <c r="AK115" i="139"/>
  <c r="AM94" i="139"/>
  <c r="AM82" i="139"/>
  <c r="AH116" i="139"/>
  <c r="AJ68" i="139"/>
  <c r="AK67" i="139"/>
  <c r="AK103" i="139"/>
  <c r="AM71" i="139"/>
  <c r="AM60" i="139"/>
  <c r="AM57" i="139"/>
  <c r="AM85" i="139"/>
  <c r="AJ110" i="139"/>
  <c r="AJ92" i="139"/>
  <c r="AL83" i="139"/>
  <c r="AH114" i="139"/>
  <c r="AL103" i="139"/>
  <c r="AL81" i="139"/>
  <c r="AL109" i="139"/>
  <c r="AH109" i="139"/>
  <c r="AH104" i="139"/>
  <c r="AJ98" i="139"/>
  <c r="AM93" i="139"/>
  <c r="AM100" i="139"/>
  <c r="AL86" i="139"/>
  <c r="AL114" i="139"/>
  <c r="AK96" i="139"/>
  <c r="AK95" i="139"/>
  <c r="AJ93" i="139"/>
  <c r="AM92" i="139"/>
  <c r="AH105" i="139"/>
  <c r="AH113" i="139"/>
  <c r="AH87" i="139"/>
  <c r="AM105" i="139"/>
  <c r="AJ81" i="139"/>
  <c r="AH117" i="139"/>
  <c r="AJ108" i="139"/>
  <c r="AH81" i="139"/>
  <c r="AH88" i="139"/>
  <c r="AM77" i="139"/>
  <c r="AH106" i="139"/>
  <c r="AL72" i="139"/>
  <c r="AH66" i="139"/>
  <c r="AH63" i="139"/>
  <c r="AM65" i="139"/>
  <c r="AL61" i="139"/>
  <c r="AK60" i="139"/>
  <c r="AL58" i="139"/>
  <c r="AH58" i="139"/>
  <c r="AH56" i="139"/>
  <c r="AJ56" i="139"/>
  <c r="AL56" i="139"/>
  <c r="AJ79" i="139"/>
  <c r="AJ86" i="139"/>
  <c r="AJ70" i="139"/>
  <c r="AH112" i="139"/>
  <c r="AK75" i="139"/>
  <c r="AL97" i="139"/>
  <c r="AJ112" i="139"/>
  <c r="AJ91" i="139"/>
  <c r="AJ88" i="139"/>
  <c r="AK107" i="139"/>
  <c r="AK81" i="139"/>
  <c r="AL101" i="139"/>
  <c r="AL82" i="139"/>
  <c r="AK73" i="139"/>
  <c r="AL99" i="139"/>
  <c r="AM86" i="139"/>
  <c r="AM67" i="139"/>
  <c r="AL95" i="139"/>
  <c r="AK94" i="139"/>
  <c r="AK114" i="139"/>
  <c r="AJ107" i="139"/>
  <c r="AL68" i="139"/>
  <c r="AJ78" i="139"/>
  <c r="AJ90" i="139"/>
  <c r="AM112" i="139"/>
  <c r="AK89" i="139"/>
  <c r="AL96" i="139"/>
  <c r="AM111" i="139"/>
  <c r="AH94" i="139"/>
  <c r="AM70" i="139"/>
  <c r="AM89" i="139"/>
  <c r="AJ83" i="139"/>
  <c r="AK66" i="139"/>
  <c r="AK64" i="139"/>
  <c r="AH61" i="139"/>
  <c r="AK61" i="139"/>
  <c r="AJ61" i="139"/>
  <c r="AH62" i="139"/>
  <c r="AK63" i="139"/>
  <c r="AJ62" i="139"/>
  <c r="AD238" i="126"/>
  <c r="AD224" i="144"/>
  <c r="AE60" i="124"/>
  <c r="AD224" i="131"/>
  <c r="AD225" i="131"/>
  <c r="AD226" i="131"/>
  <c r="AD227" i="131"/>
  <c r="AD228" i="131"/>
  <c r="AD229" i="131"/>
  <c r="AD230" i="131"/>
  <c r="AD231" i="131"/>
  <c r="AD232" i="131"/>
  <c r="AD233" i="131"/>
  <c r="AD234" i="131"/>
  <c r="AL73" i="135"/>
  <c r="AM83" i="135"/>
  <c r="AM16" i="135"/>
  <c r="AM46" i="135"/>
  <c r="AL106" i="135"/>
  <c r="AK101" i="135"/>
  <c r="AH117" i="135"/>
  <c r="AM31" i="135"/>
  <c r="AJ75" i="135"/>
  <c r="AH92" i="135"/>
  <c r="AH40" i="135"/>
  <c r="AJ62" i="135"/>
  <c r="AL75" i="135"/>
  <c r="AM114" i="135"/>
  <c r="AM72" i="135"/>
  <c r="AH97" i="135"/>
  <c r="AL21" i="135"/>
  <c r="AK62" i="135"/>
  <c r="AJ46" i="135"/>
  <c r="AM102" i="135"/>
  <c r="AH107" i="135"/>
  <c r="AL115" i="135"/>
  <c r="AJ43" i="135"/>
  <c r="AK78" i="135"/>
  <c r="AL109" i="135"/>
  <c r="AM34" i="135"/>
  <c r="AJ48" i="135"/>
  <c r="AL46" i="135"/>
  <c r="AJ34" i="135"/>
  <c r="AH55" i="135"/>
  <c r="AL105" i="135"/>
  <c r="AL31" i="135"/>
  <c r="AM117" i="135"/>
  <c r="AL86" i="135"/>
  <c r="AK88" i="135"/>
  <c r="AM45" i="135"/>
  <c r="AH98" i="135"/>
  <c r="AJ95" i="135"/>
  <c r="AM27" i="135"/>
  <c r="AH101" i="135"/>
  <c r="AL22" i="135"/>
  <c r="AJ88" i="135"/>
  <c r="AJ19" i="135"/>
  <c r="AH73" i="135"/>
  <c r="AH50" i="135"/>
  <c r="AL62" i="135"/>
  <c r="AJ64" i="135"/>
  <c r="AM107" i="135"/>
  <c r="AH39" i="135"/>
  <c r="AK99" i="135"/>
  <c r="AJ96" i="135"/>
  <c r="AM116" i="135"/>
  <c r="AL41" i="135"/>
  <c r="AM78" i="135"/>
  <c r="AL13" i="135"/>
  <c r="AK85" i="135"/>
  <c r="AM82" i="135"/>
  <c r="AL71" i="135"/>
  <c r="AH30" i="135"/>
  <c r="AH31" i="135"/>
  <c r="AL26" i="135"/>
  <c r="AH58" i="135"/>
  <c r="AJ49" i="135"/>
  <c r="AK65" i="135"/>
  <c r="AM95" i="135"/>
  <c r="AJ36" i="135"/>
  <c r="AK90" i="135"/>
  <c r="AM41" i="135"/>
  <c r="AM88" i="135"/>
  <c r="AM58" i="135"/>
  <c r="AH10" i="135"/>
  <c r="AL84" i="135"/>
  <c r="AL87" i="135"/>
  <c r="AJ114" i="135"/>
  <c r="AL33" i="135"/>
  <c r="AH75" i="135"/>
  <c r="AL81" i="135"/>
  <c r="AK94" i="135"/>
  <c r="AM44" i="135"/>
  <c r="AK45" i="135"/>
  <c r="AH90" i="135"/>
  <c r="AK76" i="135"/>
  <c r="AH71" i="135"/>
  <c r="AJ117" i="135"/>
  <c r="AL117" i="135"/>
  <c r="AM89" i="135"/>
  <c r="AL20" i="135"/>
  <c r="AH47" i="135"/>
  <c r="AL100" i="135"/>
  <c r="AJ18" i="135"/>
  <c r="AM51" i="135"/>
  <c r="AK71" i="135"/>
  <c r="AK105" i="135"/>
  <c r="AM52" i="135"/>
  <c r="AM33" i="135"/>
  <c r="AK53" i="135"/>
  <c r="AJ21" i="135"/>
  <c r="AL101" i="135"/>
  <c r="AK30" i="135"/>
  <c r="AH70" i="135"/>
  <c r="AL47" i="135"/>
  <c r="AL44" i="135"/>
  <c r="AJ24" i="135"/>
  <c r="AJ97" i="135"/>
  <c r="AK63" i="135"/>
  <c r="AH111" i="135"/>
  <c r="AL15" i="135"/>
  <c r="AM86" i="135"/>
  <c r="AJ110" i="135"/>
  <c r="AM100" i="135"/>
  <c r="AK31" i="135"/>
  <c r="AL37" i="135"/>
  <c r="AL36" i="135"/>
  <c r="AK70" i="135"/>
  <c r="AJ35" i="135"/>
  <c r="AK98" i="135"/>
  <c r="AL96" i="135"/>
  <c r="AL74" i="135"/>
  <c r="AK47" i="135"/>
  <c r="AK42" i="135"/>
  <c r="AK10" i="135"/>
  <c r="AK68" i="135"/>
  <c r="AJ45" i="135"/>
  <c r="AK12" i="135"/>
  <c r="AH42" i="135"/>
  <c r="AK18" i="135"/>
  <c r="AJ37" i="135"/>
  <c r="AK77" i="135"/>
  <c r="AL27" i="135"/>
  <c r="AM76" i="135"/>
  <c r="AJ67" i="135"/>
  <c r="AM97" i="135"/>
  <c r="AL59" i="135"/>
  <c r="AH44" i="135"/>
  <c r="AJ11" i="135"/>
  <c r="AH48" i="135"/>
  <c r="AL68" i="135"/>
  <c r="AK24" i="135"/>
  <c r="AJ108" i="135"/>
  <c r="AM70" i="135"/>
  <c r="AH41" i="135"/>
  <c r="AM20" i="135"/>
  <c r="AL112" i="135"/>
  <c r="AL9" i="135"/>
  <c r="AK86" i="135"/>
  <c r="AJ31" i="135"/>
  <c r="AK41" i="135"/>
  <c r="AJ59" i="135"/>
  <c r="AH37" i="135"/>
  <c r="AK15" i="135"/>
  <c r="AM112" i="135"/>
  <c r="AH63" i="135"/>
  <c r="AH91" i="135"/>
  <c r="AK17" i="135"/>
  <c r="AM11" i="135"/>
  <c r="AJ38" i="135"/>
  <c r="AL16" i="135"/>
  <c r="AJ39" i="135"/>
  <c r="AJ27" i="135"/>
  <c r="AH43" i="135"/>
  <c r="AH12" i="135"/>
  <c r="AH49" i="135"/>
  <c r="AJ93" i="135"/>
  <c r="AK28" i="135"/>
  <c r="AJ89" i="135"/>
  <c r="AH35" i="135"/>
  <c r="AH20" i="135"/>
  <c r="AM25" i="135"/>
  <c r="AH15" i="135"/>
  <c r="AL49" i="135"/>
  <c r="AJ100" i="135"/>
  <c r="AK20" i="135"/>
  <c r="AM108" i="135"/>
  <c r="AK46" i="135"/>
  <c r="AH9" i="135"/>
  <c r="AK9" i="135"/>
  <c r="AM59" i="135"/>
  <c r="AM13" i="135"/>
  <c r="AK52" i="135"/>
  <c r="AJ44" i="135"/>
  <c r="AL98" i="135"/>
  <c r="AL43" i="135"/>
  <c r="AL34" i="135"/>
  <c r="AJ84" i="135"/>
  <c r="AM105" i="135"/>
  <c r="AJ111" i="135"/>
  <c r="AL48" i="135"/>
  <c r="AJ106" i="135"/>
  <c r="AM26" i="135"/>
  <c r="AM21" i="135"/>
  <c r="AH74" i="135"/>
  <c r="AJ69" i="135"/>
  <c r="AK109" i="135"/>
  <c r="AH14" i="135"/>
  <c r="AM14" i="135"/>
  <c r="AK84" i="135"/>
  <c r="AL53" i="135"/>
  <c r="AJ29" i="135"/>
  <c r="AL54" i="135"/>
  <c r="AM50" i="135"/>
  <c r="AJ58" i="135"/>
  <c r="AH88" i="135"/>
  <c r="AL110" i="135"/>
  <c r="AM115" i="135"/>
  <c r="AJ63" i="135"/>
  <c r="AH100" i="135"/>
  <c r="AM101" i="135"/>
  <c r="AL103" i="135"/>
  <c r="AJ85" i="135"/>
  <c r="AM104" i="135"/>
  <c r="AK37" i="135"/>
  <c r="AK75" i="135"/>
  <c r="AJ76" i="135"/>
  <c r="AH104" i="135"/>
  <c r="AL57" i="135"/>
  <c r="AM38" i="135"/>
  <c r="AL19" i="135"/>
  <c r="AM23" i="135"/>
  <c r="AK40" i="135"/>
  <c r="AL39" i="135"/>
  <c r="AK110" i="135"/>
  <c r="AK103" i="135"/>
  <c r="AH36" i="135"/>
  <c r="AM80" i="135"/>
  <c r="AK112" i="135"/>
  <c r="AJ66" i="135"/>
  <c r="AM32" i="135"/>
  <c r="AL66" i="135"/>
  <c r="AM111" i="135"/>
  <c r="AJ87" i="135"/>
  <c r="AJ92" i="135"/>
  <c r="AJ60" i="135"/>
  <c r="AK55" i="135"/>
  <c r="AM77" i="135"/>
  <c r="AL58" i="135"/>
  <c r="AL113" i="135"/>
  <c r="AM48" i="135"/>
  <c r="AH113" i="135"/>
  <c r="AH28" i="135"/>
  <c r="AK25" i="135"/>
  <c r="AM94" i="135"/>
  <c r="AK82" i="135"/>
  <c r="AK89" i="135"/>
  <c r="AM81" i="135"/>
  <c r="AJ41" i="135"/>
  <c r="AJ83" i="135"/>
  <c r="AH85" i="135"/>
  <c r="AM113" i="135"/>
  <c r="AM64" i="135"/>
  <c r="AK34" i="135"/>
  <c r="AM43" i="135"/>
  <c r="AH59" i="135"/>
  <c r="AM85" i="135"/>
  <c r="AK27" i="135"/>
  <c r="AK80" i="135"/>
  <c r="AL18" i="135"/>
  <c r="AK95" i="135"/>
  <c r="AJ28" i="135"/>
  <c r="AL28" i="135"/>
  <c r="AL14" i="135"/>
  <c r="AM61" i="135"/>
  <c r="AK26" i="135"/>
  <c r="AL89" i="135"/>
  <c r="AL64" i="135"/>
  <c r="AM66" i="135"/>
  <c r="AH25" i="135"/>
  <c r="AH34" i="135"/>
  <c r="AM10" i="135"/>
  <c r="AL69" i="135"/>
  <c r="AJ53" i="135"/>
  <c r="AJ112" i="135"/>
  <c r="AK19" i="135"/>
  <c r="AJ20" i="135"/>
  <c r="AK11" i="135"/>
  <c r="AL50" i="135"/>
  <c r="AJ82" i="135"/>
  <c r="AH16" i="135"/>
  <c r="AL12" i="135"/>
  <c r="AM37" i="135"/>
  <c r="AJ52" i="135"/>
  <c r="AJ23" i="135"/>
  <c r="AH106" i="135"/>
  <c r="AJ55" i="135"/>
  <c r="AL83" i="135"/>
  <c r="AM60" i="135"/>
  <c r="AH27" i="135"/>
  <c r="AH77" i="135"/>
  <c r="AJ116" i="135"/>
  <c r="AL82" i="135"/>
  <c r="AL45" i="135"/>
  <c r="AK29" i="135"/>
  <c r="AK22" i="135"/>
  <c r="AM24" i="135"/>
  <c r="AM17" i="135"/>
  <c r="AH87" i="135"/>
  <c r="AK72" i="135"/>
  <c r="AJ81" i="135"/>
  <c r="AL65" i="135"/>
  <c r="AH86" i="135"/>
  <c r="AK115" i="135"/>
  <c r="AH61" i="135"/>
  <c r="AL61" i="135"/>
  <c r="AJ42" i="135"/>
  <c r="AK51" i="135"/>
  <c r="AM75" i="135"/>
  <c r="AJ101" i="135"/>
  <c r="AH108" i="135"/>
  <c r="AL25" i="135"/>
  <c r="AH26" i="135"/>
  <c r="AM57" i="135"/>
  <c r="AM28" i="135"/>
  <c r="AM93" i="135"/>
  <c r="AM109" i="135"/>
  <c r="AL67" i="135"/>
  <c r="AL91" i="135"/>
  <c r="AK108" i="135"/>
  <c r="AL32" i="135"/>
  <c r="AH115" i="135"/>
  <c r="AK83" i="135"/>
  <c r="AJ73" i="135"/>
  <c r="AH21" i="135"/>
  <c r="AH114" i="135"/>
  <c r="AK113" i="135"/>
  <c r="AJ50" i="135"/>
  <c r="AH18" i="135"/>
  <c r="AM35" i="135"/>
  <c r="AK96" i="135"/>
  <c r="AM73" i="135"/>
  <c r="AH82" i="135"/>
  <c r="AK32" i="135"/>
  <c r="AM63" i="135"/>
  <c r="AK106" i="135"/>
  <c r="AM90" i="135"/>
  <c r="AL70" i="135"/>
  <c r="AH93" i="135"/>
  <c r="AH32" i="135"/>
  <c r="AJ68" i="135"/>
  <c r="AK66" i="135"/>
  <c r="AL85" i="135"/>
  <c r="AK49" i="135"/>
  <c r="AL95" i="135"/>
  <c r="AJ22" i="135"/>
  <c r="AK44" i="135"/>
  <c r="AL92" i="135"/>
  <c r="AJ30" i="135"/>
  <c r="AL111" i="135"/>
  <c r="AH89" i="135"/>
  <c r="AJ105" i="135"/>
  <c r="AH95" i="135"/>
  <c r="AL77" i="135"/>
  <c r="AH17" i="135"/>
  <c r="AH102" i="135"/>
  <c r="AH51" i="135"/>
  <c r="AM71" i="135"/>
  <c r="AM87" i="135"/>
  <c r="AM18" i="135"/>
  <c r="AJ56" i="135"/>
  <c r="AH66" i="135"/>
  <c r="AH53" i="135"/>
  <c r="AJ74" i="135"/>
  <c r="AL24" i="135"/>
  <c r="AM29" i="135"/>
  <c r="AH33" i="135"/>
  <c r="AL107" i="135"/>
  <c r="AH68" i="135"/>
  <c r="AL17" i="135"/>
  <c r="AH57" i="135"/>
  <c r="AM68" i="135"/>
  <c r="AM30" i="135"/>
  <c r="AH64" i="135"/>
  <c r="AH60" i="135"/>
  <c r="AL38" i="135"/>
  <c r="AH72" i="135"/>
  <c r="AM67" i="135"/>
  <c r="AK73" i="135"/>
  <c r="AL88" i="135"/>
  <c r="AM98" i="135"/>
  <c r="AL60" i="135"/>
  <c r="AH80" i="135"/>
  <c r="AM53" i="135"/>
  <c r="AM54" i="135"/>
  <c r="AM55" i="135"/>
  <c r="AH11" i="135"/>
  <c r="AJ71" i="135"/>
  <c r="AL102" i="135"/>
  <c r="AH81" i="135"/>
  <c r="AJ94" i="135"/>
  <c r="AL51" i="135"/>
  <c r="AL114" i="135"/>
  <c r="AM15" i="135"/>
  <c r="AL30" i="135"/>
  <c r="AJ57" i="135"/>
  <c r="AL104" i="135"/>
  <c r="AK107" i="135"/>
  <c r="AH46" i="135"/>
  <c r="AH38" i="135"/>
  <c r="AH116" i="135"/>
  <c r="AM65" i="135"/>
  <c r="AJ113" i="135"/>
  <c r="AJ26" i="135"/>
  <c r="AH103" i="135"/>
  <c r="AM56" i="135"/>
  <c r="AK67" i="135"/>
  <c r="AJ107" i="135"/>
  <c r="AK61" i="135"/>
  <c r="AK35" i="135"/>
  <c r="AK102" i="135"/>
  <c r="AJ15" i="135"/>
  <c r="AH54" i="135"/>
  <c r="AJ80" i="135"/>
  <c r="AJ102" i="135"/>
  <c r="AJ104" i="135"/>
  <c r="AK21" i="135"/>
  <c r="AL99" i="135"/>
  <c r="AL23" i="135"/>
  <c r="AJ54" i="135"/>
  <c r="AM84" i="135"/>
  <c r="AM103" i="135"/>
  <c r="AH56" i="135"/>
  <c r="AJ17" i="135"/>
  <c r="AL63" i="135"/>
  <c r="AM74" i="135"/>
  <c r="AM79" i="135"/>
  <c r="AJ10" i="135"/>
  <c r="AM110" i="135"/>
  <c r="AK81" i="135"/>
  <c r="AH84" i="135"/>
  <c r="AH109" i="135"/>
  <c r="AK39" i="135"/>
  <c r="AJ90" i="135"/>
  <c r="AK93" i="135"/>
  <c r="AK43" i="135"/>
  <c r="AL29" i="135"/>
  <c r="AJ13" i="135"/>
  <c r="AL90" i="135"/>
  <c r="AJ86" i="135"/>
  <c r="AM62" i="135"/>
  <c r="AK79" i="135"/>
  <c r="AK16" i="135"/>
  <c r="AL79" i="135"/>
  <c r="AM39" i="135"/>
  <c r="AH67" i="135"/>
  <c r="AH45" i="135"/>
  <c r="AK100" i="135"/>
  <c r="AK91" i="135"/>
  <c r="AM9" i="135"/>
  <c r="AH65" i="135"/>
  <c r="AM42" i="135"/>
  <c r="AL8" i="135"/>
  <c r="AM40" i="135"/>
  <c r="AH8" i="135"/>
  <c r="AL80" i="135"/>
  <c r="AJ8" i="135"/>
  <c r="AL78" i="135"/>
  <c r="AJ72" i="135"/>
  <c r="AJ91" i="135"/>
  <c r="AH76" i="135"/>
  <c r="AJ70" i="135"/>
  <c r="AJ9" i="135"/>
  <c r="AJ12" i="135"/>
  <c r="AL116" i="135"/>
  <c r="AK13" i="135"/>
  <c r="AH29" i="135"/>
  <c r="AM8" i="135"/>
  <c r="AM106" i="135"/>
  <c r="AL55" i="135"/>
  <c r="AJ47" i="135"/>
  <c r="AL97" i="135"/>
  <c r="AH110" i="135"/>
  <c r="AJ32" i="135"/>
  <c r="AJ16" i="135"/>
  <c r="AK48" i="135"/>
  <c r="AK87" i="135"/>
  <c r="AJ103" i="135"/>
  <c r="AL93" i="135"/>
  <c r="AH105" i="135"/>
  <c r="AK8" i="135"/>
  <c r="AM99" i="135"/>
  <c r="AK56" i="135"/>
  <c r="AK74" i="135"/>
  <c r="AM92" i="135"/>
  <c r="AJ99" i="135"/>
  <c r="AK114" i="135"/>
  <c r="AL52" i="135"/>
  <c r="AK54" i="135"/>
  <c r="AH79" i="135"/>
  <c r="AL108" i="135"/>
  <c r="AJ51" i="135"/>
  <c r="AH83" i="135"/>
  <c r="AK36" i="135"/>
  <c r="AJ65" i="135"/>
  <c r="AL76" i="135"/>
  <c r="AH23" i="135"/>
  <c r="AK116" i="135"/>
  <c r="AL10" i="135"/>
  <c r="AK57" i="135"/>
  <c r="AL72" i="135"/>
  <c r="AJ25" i="135"/>
  <c r="AH69" i="135"/>
  <c r="AK64" i="135"/>
  <c r="AL11" i="135"/>
  <c r="AM49" i="135"/>
  <c r="AH78" i="135"/>
  <c r="AK69" i="135"/>
  <c r="AK14" i="135"/>
  <c r="AJ115" i="135"/>
  <c r="AH52" i="135"/>
  <c r="AJ40" i="135"/>
  <c r="AH112" i="135"/>
  <c r="AJ61" i="135"/>
  <c r="AK117" i="135"/>
  <c r="AK33" i="135"/>
  <c r="AM96" i="135"/>
  <c r="AJ78" i="135"/>
  <c r="AH96" i="135"/>
  <c r="AH62" i="135"/>
  <c r="AM22" i="135"/>
  <c r="AK23" i="135"/>
  <c r="AL35" i="135"/>
  <c r="AK97" i="135"/>
  <c r="AK38" i="135"/>
  <c r="AM36" i="135"/>
  <c r="AJ14" i="135"/>
  <c r="AL42" i="135"/>
  <c r="AJ33" i="135"/>
  <c r="AH94" i="135"/>
  <c r="AH24" i="135"/>
  <c r="AK111" i="135"/>
  <c r="AH19" i="135"/>
  <c r="AM91" i="135"/>
  <c r="AJ77" i="135"/>
  <c r="AK58" i="135"/>
  <c r="AM12" i="135"/>
  <c r="AL56" i="135"/>
  <c r="AM47" i="135"/>
  <c r="AM69" i="135"/>
  <c r="AK104" i="135"/>
  <c r="AK60" i="135"/>
  <c r="AK59" i="135"/>
  <c r="AJ109" i="135"/>
  <c r="AL40" i="135"/>
  <c r="AH22" i="135"/>
  <c r="AJ98" i="135"/>
  <c r="AK92" i="135"/>
  <c r="AH99" i="135"/>
  <c r="AH13" i="135"/>
  <c r="AL94" i="135"/>
  <c r="AM19" i="135"/>
  <c r="AD233" i="133"/>
  <c r="AJ79" i="135"/>
  <c r="AD225" i="129"/>
  <c r="AD229" i="141"/>
  <c r="AD229" i="146"/>
  <c r="AJ65" i="140"/>
  <c r="AK26" i="140"/>
  <c r="AH26" i="140"/>
  <c r="AH24" i="140"/>
  <c r="AJ26" i="140"/>
  <c r="AM27" i="140"/>
  <c r="AM24" i="140"/>
  <c r="AK23" i="140"/>
  <c r="AL9" i="140"/>
  <c r="AH10" i="140"/>
  <c r="AL25" i="140"/>
  <c r="AK11" i="140"/>
  <c r="AJ13" i="140"/>
  <c r="AK14" i="140"/>
  <c r="AJ18" i="140"/>
  <c r="AK18" i="140"/>
  <c r="AJ21" i="140"/>
  <c r="AK22" i="140"/>
  <c r="AH19" i="140"/>
  <c r="AK9" i="140"/>
  <c r="AH25" i="140"/>
  <c r="AJ12" i="140"/>
  <c r="AL11" i="140"/>
  <c r="AM19" i="140"/>
  <c r="AM22" i="140"/>
  <c r="AH14" i="140"/>
  <c r="AK19" i="140"/>
  <c r="AJ15" i="140"/>
  <c r="AK12" i="140"/>
  <c r="AL13" i="140"/>
  <c r="AL20" i="140"/>
  <c r="AL26" i="140"/>
  <c r="AJ9" i="140"/>
  <c r="AK16" i="140"/>
  <c r="AK13" i="140"/>
  <c r="AM17" i="140"/>
  <c r="AK15" i="140"/>
  <c r="AH22" i="140"/>
  <c r="AK21" i="140"/>
  <c r="AL21" i="140"/>
  <c r="AJ24" i="140"/>
  <c r="AK24" i="140"/>
  <c r="AL16" i="140"/>
  <c r="AJ20" i="140"/>
  <c r="AJ11" i="140"/>
  <c r="AM20" i="140"/>
  <c r="AK20" i="140"/>
  <c r="AJ19" i="140"/>
  <c r="AL17" i="140"/>
  <c r="AM25" i="140"/>
  <c r="AH16" i="140"/>
  <c r="AJ25" i="140"/>
  <c r="AM13" i="140"/>
  <c r="AJ22" i="140"/>
  <c r="AH21" i="140"/>
  <c r="AH23" i="140"/>
  <c r="AH11" i="140"/>
  <c r="AH20" i="140"/>
  <c r="AJ10" i="140"/>
  <c r="AK17" i="140"/>
  <c r="AL12" i="140"/>
  <c r="AJ28" i="140"/>
  <c r="AL15" i="140"/>
  <c r="AM15" i="140"/>
  <c r="AM10" i="140"/>
  <c r="AH13" i="140"/>
  <c r="AL10" i="140"/>
  <c r="AL23" i="140"/>
  <c r="AJ17" i="140"/>
  <c r="AJ16" i="140"/>
  <c r="AM23" i="140"/>
  <c r="AL24" i="140"/>
  <c r="AH12" i="140"/>
  <c r="AM9" i="140"/>
  <c r="AJ23" i="140"/>
  <c r="AH18" i="140"/>
  <c r="AM11" i="140"/>
  <c r="AM28" i="140"/>
  <c r="AH17" i="140"/>
  <c r="AJ34" i="140"/>
  <c r="AL29" i="140"/>
  <c r="AH32" i="140"/>
  <c r="AH27" i="140"/>
  <c r="AM26" i="140"/>
  <c r="AL32" i="140"/>
  <c r="AL31" i="140"/>
  <c r="AM35" i="140"/>
  <c r="AK10" i="140"/>
  <c r="AM21" i="140"/>
  <c r="AL14" i="140"/>
  <c r="AJ35" i="140"/>
  <c r="AM18" i="140"/>
  <c r="AK31" i="140"/>
  <c r="AK33" i="140"/>
  <c r="AK34" i="140"/>
  <c r="AJ32" i="140"/>
  <c r="AL30" i="140"/>
  <c r="AM30" i="140"/>
  <c r="AM16" i="140"/>
  <c r="AM33" i="140"/>
  <c r="AH15" i="140"/>
  <c r="AJ30" i="140"/>
  <c r="AH35" i="140"/>
  <c r="AH34" i="140"/>
  <c r="AJ33" i="140"/>
  <c r="AJ31" i="140"/>
  <c r="AL28" i="140"/>
  <c r="AL22" i="140"/>
  <c r="AL33" i="140"/>
  <c r="AM32" i="140"/>
  <c r="AM14" i="140"/>
  <c r="AK32" i="140"/>
  <c r="AJ29" i="140"/>
  <c r="AK25" i="140"/>
  <c r="AL27" i="140"/>
  <c r="AL19" i="140"/>
  <c r="AL35" i="140"/>
  <c r="AL18" i="140"/>
  <c r="AM12" i="140"/>
  <c r="AK27" i="140"/>
  <c r="AL34" i="140"/>
  <c r="AH9" i="140"/>
  <c r="AJ14" i="140"/>
  <c r="AH28" i="140"/>
  <c r="AL36" i="140"/>
  <c r="AH30" i="140"/>
  <c r="AM31" i="140"/>
  <c r="AK37" i="140"/>
  <c r="AK36" i="140"/>
  <c r="AM29" i="140"/>
  <c r="AH29" i="140"/>
  <c r="AH33" i="140"/>
  <c r="AK29" i="140"/>
  <c r="AM36" i="140"/>
  <c r="AK35" i="140"/>
  <c r="AK30" i="140"/>
  <c r="AK28" i="140"/>
  <c r="AJ27" i="140"/>
  <c r="AH31" i="140"/>
  <c r="AJ36" i="140"/>
  <c r="AH36" i="140"/>
  <c r="AJ38" i="140"/>
  <c r="AM37" i="140"/>
  <c r="AH37" i="140"/>
  <c r="AK38" i="140"/>
  <c r="AM40" i="140"/>
  <c r="AH40" i="140"/>
  <c r="AL37" i="140"/>
  <c r="AK40" i="140"/>
  <c r="AM38" i="140"/>
  <c r="AL40" i="140"/>
  <c r="AJ39" i="140"/>
  <c r="AM34" i="140"/>
  <c r="AL38" i="140"/>
  <c r="AK41" i="140"/>
  <c r="AL39" i="140"/>
  <c r="AM41" i="140"/>
  <c r="AK39" i="140"/>
  <c r="AJ37" i="140"/>
  <c r="AH41" i="140"/>
  <c r="AH38" i="140"/>
  <c r="AJ41" i="140"/>
  <c r="AM39" i="140"/>
  <c r="AJ42" i="140"/>
  <c r="AL41" i="140"/>
  <c r="AH39" i="140"/>
  <c r="AM42" i="140"/>
  <c r="AL42" i="140"/>
  <c r="AH42" i="140"/>
  <c r="AK42" i="140"/>
  <c r="AJ40" i="140"/>
  <c r="AM57" i="140"/>
  <c r="AK56" i="140"/>
  <c r="AJ56" i="140"/>
  <c r="AK70" i="140"/>
  <c r="AK65" i="140"/>
  <c r="AL54" i="140"/>
  <c r="AM68" i="140"/>
  <c r="AM64" i="140"/>
  <c r="AL53" i="140"/>
  <c r="AK52" i="140"/>
  <c r="AM60" i="140"/>
  <c r="AH58" i="140"/>
  <c r="AJ71" i="140"/>
  <c r="AE83" i="124"/>
  <c r="AE59" i="124"/>
  <c r="AE106" i="124"/>
  <c r="AE94" i="124"/>
  <c r="AE80" i="124"/>
  <c r="AE79" i="124"/>
  <c r="AE90" i="124"/>
  <c r="AE84" i="124"/>
  <c r="AE98" i="124"/>
  <c r="AL114" i="140"/>
  <c r="AK64" i="140"/>
  <c r="AH59" i="140"/>
  <c r="AH52" i="140"/>
  <c r="AM55" i="140"/>
  <c r="AL64" i="140"/>
  <c r="AK68" i="140"/>
  <c r="AH48" i="140"/>
  <c r="AJ54" i="140"/>
  <c r="AH63" i="140"/>
  <c r="AL69" i="140"/>
  <c r="AK67" i="140"/>
  <c r="AL60" i="140"/>
  <c r="AJ68" i="140"/>
  <c r="AJ63" i="140"/>
  <c r="AJ69" i="140"/>
  <c r="AH71" i="140"/>
  <c r="AL65" i="140"/>
  <c r="AL56" i="140"/>
  <c r="AK71" i="140"/>
  <c r="AD204" i="143"/>
  <c r="AM71" i="140"/>
  <c r="AL67" i="140"/>
  <c r="AM56" i="140"/>
  <c r="AH51" i="140"/>
  <c r="AK57" i="140"/>
  <c r="AK63" i="140"/>
  <c r="AH55" i="140"/>
  <c r="AJ59" i="140"/>
  <c r="AJ55" i="140"/>
  <c r="AJ52" i="140"/>
  <c r="AM69" i="140"/>
  <c r="AM62" i="140"/>
  <c r="AL62" i="140"/>
  <c r="AJ60" i="140"/>
  <c r="AK61" i="140"/>
  <c r="AH66" i="140"/>
  <c r="AH68" i="140"/>
  <c r="AK60" i="140"/>
  <c r="AM61" i="140"/>
  <c r="AK55" i="140"/>
  <c r="AJ66" i="140"/>
  <c r="AH54" i="140"/>
  <c r="AK58" i="140"/>
  <c r="AM104" i="140"/>
  <c r="AL43" i="140"/>
  <c r="AJ44" i="140"/>
  <c r="AH43" i="140"/>
  <c r="AH44" i="140"/>
  <c r="AM43" i="140"/>
  <c r="AK43" i="140"/>
  <c r="AM44" i="140"/>
  <c r="AK44" i="140"/>
  <c r="AJ43" i="140"/>
  <c r="AL44" i="140"/>
  <c r="AK45" i="140"/>
  <c r="AH45" i="140"/>
  <c r="AL46" i="140"/>
  <c r="AL45" i="140"/>
  <c r="AJ45" i="140"/>
  <c r="AM46" i="140"/>
  <c r="AM45" i="140"/>
  <c r="AK46" i="140"/>
  <c r="AJ46" i="140"/>
  <c r="AH46" i="140"/>
  <c r="AK47" i="140"/>
  <c r="AM47" i="140"/>
  <c r="AM48" i="140"/>
  <c r="AJ47" i="140"/>
  <c r="AL47" i="140"/>
  <c r="AL48" i="140"/>
  <c r="AH49" i="140"/>
  <c r="AH47" i="140"/>
  <c r="AK48" i="140"/>
  <c r="AJ48" i="140"/>
  <c r="AM49" i="140"/>
  <c r="AK50" i="140"/>
  <c r="AJ50" i="140"/>
  <c r="AH50" i="140"/>
  <c r="AM50" i="140"/>
  <c r="AL49" i="140"/>
  <c r="AJ49" i="140"/>
  <c r="AK49" i="140"/>
  <c r="AL50" i="140"/>
  <c r="AM52" i="140"/>
  <c r="AK53" i="140"/>
  <c r="AH53" i="140"/>
  <c r="AK51" i="140"/>
  <c r="AJ53" i="140"/>
  <c r="AL51" i="140"/>
  <c r="AM51" i="140"/>
  <c r="AJ64" i="140"/>
  <c r="AJ58" i="140"/>
  <c r="AL68" i="140"/>
  <c r="AL52" i="140"/>
  <c r="AJ67" i="140"/>
  <c r="AL57" i="140"/>
  <c r="AK69" i="140"/>
  <c r="AH56" i="140"/>
  <c r="AH60" i="140"/>
  <c r="AH61" i="140"/>
  <c r="AL58" i="140"/>
  <c r="AH62" i="140"/>
  <c r="AH70" i="140"/>
  <c r="AK62" i="140"/>
  <c r="AK59" i="140"/>
  <c r="AL63" i="140"/>
  <c r="AJ62" i="140"/>
  <c r="AL70" i="140"/>
  <c r="AM59" i="140"/>
  <c r="AJ61" i="140"/>
  <c r="AM66" i="140"/>
  <c r="AK54" i="140"/>
  <c r="AL61" i="140"/>
  <c r="AM58" i="140"/>
  <c r="AM63" i="140"/>
  <c r="AJ51" i="140"/>
  <c r="AM54" i="140"/>
  <c r="AM65" i="140"/>
  <c r="AM67" i="140"/>
  <c r="AJ57" i="140"/>
  <c r="AH67" i="140"/>
  <c r="AH69" i="140"/>
  <c r="AH65" i="140"/>
  <c r="AL71" i="140"/>
  <c r="AM70" i="140"/>
  <c r="AH64" i="140"/>
  <c r="AL66" i="140"/>
  <c r="AK66" i="140"/>
  <c r="AL59" i="140"/>
  <c r="AH57" i="140"/>
  <c r="AJ70" i="140"/>
  <c r="AL55" i="140"/>
  <c r="AM53" i="140"/>
  <c r="AM110" i="140"/>
  <c r="AK99" i="140"/>
  <c r="AH97" i="140"/>
  <c r="AJ101" i="140"/>
  <c r="AJ92" i="140"/>
  <c r="AH112" i="140"/>
  <c r="AL79" i="140"/>
  <c r="AL91" i="140"/>
  <c r="AH100" i="140"/>
  <c r="AH80" i="140"/>
  <c r="AK111" i="140"/>
  <c r="AM111" i="140"/>
  <c r="AM103" i="140"/>
  <c r="AK105" i="140"/>
  <c r="AK102" i="140"/>
  <c r="AM94" i="140"/>
  <c r="AM113" i="140"/>
  <c r="AH85" i="140"/>
  <c r="AJ84" i="140"/>
  <c r="AL101" i="140"/>
  <c r="AK90" i="140"/>
  <c r="AK79" i="140"/>
  <c r="AJ100" i="140"/>
  <c r="AK92" i="140"/>
  <c r="AK108" i="140"/>
  <c r="AJ81" i="140"/>
  <c r="AK116" i="140"/>
  <c r="AM114" i="140"/>
  <c r="AH79" i="140"/>
  <c r="AK88" i="140"/>
  <c r="AH93" i="140"/>
  <c r="AH84" i="140"/>
  <c r="AK109" i="140"/>
  <c r="AH102" i="140"/>
  <c r="AH105" i="140"/>
  <c r="AM82" i="140"/>
  <c r="AM97" i="140"/>
  <c r="AK84" i="140"/>
  <c r="AL113" i="140"/>
  <c r="AK101" i="140"/>
  <c r="AM89" i="140"/>
  <c r="AK117" i="140"/>
  <c r="AL95" i="140"/>
  <c r="AJ80" i="140"/>
  <c r="AJ90" i="140"/>
  <c r="AL107" i="140"/>
  <c r="AM102" i="140"/>
  <c r="AK89" i="140"/>
  <c r="AK93" i="140"/>
  <c r="AL83" i="140"/>
  <c r="AJ76" i="140"/>
  <c r="AL73" i="140"/>
  <c r="AM72" i="140"/>
  <c r="AJ72" i="140"/>
  <c r="AJ75" i="140"/>
  <c r="AJ73" i="140"/>
  <c r="AJ117" i="140"/>
  <c r="AL105" i="140"/>
  <c r="AL80" i="140"/>
  <c r="AH76" i="140"/>
  <c r="AH75" i="140"/>
  <c r="AH73" i="140"/>
  <c r="AM74" i="140"/>
  <c r="AH72" i="140"/>
  <c r="AK72" i="140"/>
  <c r="AH77" i="140"/>
  <c r="AL75" i="140"/>
  <c r="AH74" i="140"/>
  <c r="AM73" i="140"/>
  <c r="AK73" i="140"/>
  <c r="AL72" i="140"/>
  <c r="AK76" i="140"/>
  <c r="AK75" i="140"/>
  <c r="AK74" i="140"/>
  <c r="AJ74" i="140"/>
  <c r="AL74" i="140"/>
  <c r="AM75" i="140"/>
  <c r="AH92" i="140"/>
  <c r="AM87" i="140"/>
  <c r="AM108" i="140"/>
  <c r="AJ89" i="140"/>
  <c r="AK95" i="140"/>
  <c r="AH87" i="140"/>
  <c r="AJ88" i="140"/>
  <c r="AM79" i="140"/>
  <c r="AL81" i="140"/>
  <c r="AL109" i="140"/>
  <c r="AK110" i="140"/>
  <c r="AJ77" i="140"/>
  <c r="AL78" i="140"/>
  <c r="AM77" i="140"/>
  <c r="AM78" i="140"/>
  <c r="AL77" i="140"/>
  <c r="AH78" i="140"/>
  <c r="AK78" i="140"/>
  <c r="AJ78" i="140"/>
  <c r="AK77" i="140"/>
  <c r="AM76" i="140"/>
  <c r="AL76" i="140"/>
  <c r="AL110" i="140"/>
  <c r="AM85" i="140"/>
  <c r="AM115" i="140"/>
  <c r="AK86" i="140"/>
  <c r="AL100" i="140"/>
  <c r="AL85" i="140"/>
  <c r="AJ87" i="140"/>
  <c r="AK81" i="140"/>
  <c r="AL103" i="140"/>
  <c r="AL89" i="140"/>
  <c r="AM117" i="140"/>
  <c r="AM95" i="140"/>
  <c r="AH89" i="140"/>
  <c r="AJ97" i="140"/>
  <c r="AL87" i="140"/>
  <c r="AH109" i="140"/>
  <c r="AK112" i="140"/>
  <c r="AJ111" i="140"/>
  <c r="AK113" i="140"/>
  <c r="AM93" i="140"/>
  <c r="AM92" i="140"/>
  <c r="AM107" i="140"/>
  <c r="AM100" i="140"/>
  <c r="AJ110" i="140"/>
  <c r="AH103" i="140"/>
  <c r="AM112" i="140"/>
  <c r="AH94" i="140"/>
  <c r="AM80" i="140"/>
  <c r="AK82" i="140"/>
  <c r="AJ112" i="140"/>
  <c r="AM99" i="140"/>
  <c r="AJ106" i="140"/>
  <c r="AJ102" i="140"/>
  <c r="AH98" i="140"/>
  <c r="AH116" i="140"/>
  <c r="AH96" i="140"/>
  <c r="AH117" i="140"/>
  <c r="AJ103" i="140"/>
  <c r="AH95" i="140"/>
  <c r="AM105" i="140"/>
  <c r="AJ108" i="140"/>
  <c r="AM90" i="140"/>
  <c r="AH111" i="140"/>
  <c r="AH108" i="140"/>
  <c r="AJ96" i="140"/>
  <c r="AJ79" i="140"/>
  <c r="AJ114" i="140"/>
  <c r="AH113" i="140"/>
  <c r="AH99" i="140"/>
  <c r="AJ82" i="140"/>
  <c r="AM101" i="140"/>
  <c r="AJ113" i="140"/>
  <c r="AL93" i="140"/>
  <c r="AJ85" i="140"/>
  <c r="AM81" i="140"/>
  <c r="AK104" i="140"/>
  <c r="AH83" i="140"/>
  <c r="AK91" i="140"/>
  <c r="AL106" i="140"/>
  <c r="AL88" i="140"/>
  <c r="AJ83" i="140"/>
  <c r="AK98" i="140"/>
  <c r="AJ107" i="140"/>
  <c r="AK83" i="140"/>
  <c r="AL84" i="140"/>
  <c r="AL97" i="140"/>
  <c r="AL102" i="140"/>
  <c r="AJ98" i="140"/>
  <c r="AL111" i="140"/>
  <c r="AJ115" i="140"/>
  <c r="AJ109" i="140"/>
  <c r="AL116" i="140"/>
  <c r="AL115" i="140"/>
  <c r="AJ105" i="140"/>
  <c r="AL96" i="140"/>
  <c r="AL112" i="140"/>
  <c r="AK80" i="140"/>
  <c r="AJ86" i="140"/>
  <c r="AK96" i="140"/>
  <c r="AJ91" i="140"/>
  <c r="AK85" i="140"/>
  <c r="AM83" i="140"/>
  <c r="AK115" i="140"/>
  <c r="AJ104" i="140"/>
  <c r="AK103" i="140"/>
  <c r="AH107" i="140"/>
  <c r="AM106" i="140"/>
  <c r="AL92" i="140"/>
  <c r="AM96" i="140"/>
  <c r="AJ95" i="140"/>
  <c r="AM98" i="140"/>
  <c r="AL90" i="140"/>
  <c r="AK94" i="140"/>
  <c r="AL108" i="140"/>
  <c r="AL104" i="140"/>
  <c r="AH110" i="140"/>
  <c r="AM109" i="140"/>
  <c r="AH82" i="140"/>
  <c r="AL98" i="140"/>
  <c r="AM88" i="140"/>
  <c r="AH114" i="140"/>
  <c r="AK100" i="140"/>
  <c r="AH91" i="140"/>
  <c r="AK87" i="140"/>
  <c r="AH115" i="140"/>
  <c r="AJ93" i="140"/>
  <c r="AH90" i="140"/>
  <c r="AH104" i="140"/>
  <c r="AM91" i="140"/>
  <c r="AH81" i="140"/>
  <c r="AK106" i="140"/>
  <c r="AH88" i="140"/>
  <c r="AM84" i="140"/>
  <c r="AJ116" i="140"/>
  <c r="AJ99" i="140"/>
  <c r="AM86" i="140"/>
  <c r="AK114" i="140"/>
  <c r="AH101" i="140"/>
  <c r="AH106" i="140"/>
  <c r="AL99" i="140"/>
  <c r="AL117" i="140"/>
  <c r="AL94" i="140"/>
  <c r="AL82" i="140"/>
  <c r="AK97" i="140"/>
  <c r="AH86" i="140"/>
  <c r="AL86" i="140"/>
  <c r="AJ94" i="140"/>
  <c r="AK107" i="140"/>
  <c r="AM116" i="140"/>
  <c r="AD195" i="132"/>
  <c r="AD193" i="149"/>
  <c r="AD196" i="125"/>
  <c r="AD200" i="128"/>
  <c r="AD215" i="142"/>
  <c r="AD190" i="150"/>
  <c r="AD224" i="138"/>
  <c r="AD194" i="130"/>
  <c r="AD195" i="130"/>
  <c r="AD196" i="130"/>
  <c r="AD197" i="130"/>
  <c r="AD198" i="130"/>
  <c r="AD199" i="130"/>
  <c r="AD200" i="130"/>
  <c r="AD201" i="130"/>
  <c r="AD202" i="130"/>
  <c r="AD203" i="130"/>
  <c r="AD204" i="130"/>
  <c r="AD205" i="130"/>
  <c r="AD206" i="130"/>
  <c r="AD207" i="130"/>
  <c r="AD208" i="130"/>
  <c r="AD231" i="145"/>
  <c r="AD224" i="137"/>
  <c r="AD225" i="144"/>
  <c r="AM8" i="140"/>
  <c r="AH8" i="140"/>
  <c r="AK8" i="140"/>
  <c r="AJ8" i="140"/>
  <c r="AL8" i="140"/>
  <c r="I5" i="90"/>
  <c r="J35" i="90"/>
  <c r="J60" i="90"/>
  <c r="J52" i="90"/>
  <c r="J53" i="90"/>
  <c r="J54" i="90"/>
  <c r="J50" i="90"/>
  <c r="J41" i="90"/>
  <c r="J61" i="90"/>
  <c r="J28" i="90"/>
  <c r="J59" i="90"/>
  <c r="J44" i="90"/>
  <c r="J14" i="90"/>
  <c r="J45" i="90"/>
  <c r="J48" i="90"/>
  <c r="J21" i="90"/>
  <c r="J39" i="90"/>
  <c r="J57" i="90"/>
  <c r="J27" i="90"/>
  <c r="J9" i="90"/>
  <c r="J10" i="90"/>
  <c r="J17" i="90"/>
  <c r="J42" i="90"/>
  <c r="J24" i="90"/>
  <c r="J32" i="90"/>
  <c r="J37" i="90"/>
  <c r="J30" i="90"/>
  <c r="J29" i="90"/>
  <c r="J34" i="90"/>
  <c r="J25" i="90"/>
  <c r="J43" i="90"/>
  <c r="J55" i="90"/>
  <c r="J46" i="90"/>
  <c r="J33" i="90"/>
  <c r="J51" i="90"/>
  <c r="J12" i="90"/>
  <c r="J22" i="90"/>
  <c r="J18" i="90"/>
  <c r="J31" i="90"/>
  <c r="J49" i="90"/>
  <c r="J15" i="90"/>
  <c r="J19" i="90"/>
  <c r="J7" i="90"/>
  <c r="J11" i="90"/>
  <c r="J16" i="90"/>
  <c r="J58" i="90"/>
  <c r="J23" i="90"/>
  <c r="J20" i="90"/>
  <c r="J26" i="90"/>
  <c r="J56" i="90"/>
  <c r="J8" i="90"/>
  <c r="J47" i="90"/>
  <c r="J13" i="90"/>
  <c r="J36" i="90"/>
  <c r="J40" i="90"/>
  <c r="J38" i="90"/>
  <c r="AD239" i="126"/>
  <c r="AE84" i="125"/>
  <c r="AE83" i="125"/>
  <c r="AE110" i="124"/>
  <c r="AE102" i="124"/>
  <c r="AD234" i="133"/>
  <c r="AD226" i="129"/>
  <c r="AD230" i="141"/>
  <c r="AD230" i="146"/>
  <c r="AD235" i="131"/>
  <c r="AD236" i="131"/>
  <c r="AD237" i="131"/>
  <c r="AE117" i="125"/>
  <c r="AE90" i="125"/>
  <c r="AE110" i="125"/>
  <c r="AE116" i="125"/>
  <c r="AE102" i="125"/>
  <c r="AE78" i="124"/>
  <c r="AD205" i="143"/>
  <c r="AD196" i="132"/>
  <c r="AD194" i="149"/>
  <c r="AD197" i="125"/>
  <c r="AD201" i="128"/>
  <c r="AD216" i="142"/>
  <c r="AD225" i="137"/>
  <c r="AD226" i="137"/>
  <c r="AD227" i="137"/>
  <c r="AD191" i="150"/>
  <c r="AD225" i="138"/>
  <c r="AD226" i="138"/>
  <c r="AD232" i="145"/>
  <c r="AD224" i="130"/>
  <c r="AD226" i="144"/>
  <c r="J5" i="90"/>
  <c r="K32" i="90"/>
  <c r="K57" i="90"/>
  <c r="K40" i="90"/>
  <c r="K30" i="90"/>
  <c r="K48" i="90"/>
  <c r="K31" i="90"/>
  <c r="K27" i="90"/>
  <c r="K9" i="90"/>
  <c r="K14" i="90"/>
  <c r="K60" i="90"/>
  <c r="J6" i="90"/>
  <c r="K46" i="90"/>
  <c r="K23" i="90"/>
  <c r="K35" i="90"/>
  <c r="K59" i="90"/>
  <c r="K51" i="90"/>
  <c r="K11" i="90"/>
  <c r="K29" i="90"/>
  <c r="K34" i="90"/>
  <c r="K16" i="90"/>
  <c r="K21" i="90"/>
  <c r="K43" i="90"/>
  <c r="K47" i="90"/>
  <c r="K50" i="90"/>
  <c r="K25" i="90"/>
  <c r="K10" i="90"/>
  <c r="K36" i="90"/>
  <c r="K19" i="90"/>
  <c r="K28" i="90"/>
  <c r="K20" i="90"/>
  <c r="K18" i="90"/>
  <c r="K53" i="90"/>
  <c r="K12" i="90"/>
  <c r="K33" i="90"/>
  <c r="K22" i="90"/>
  <c r="K26" i="90"/>
  <c r="K37" i="90"/>
  <c r="K41" i="90"/>
  <c r="K58" i="90"/>
  <c r="K17" i="90"/>
  <c r="K44" i="90"/>
  <c r="K55" i="90"/>
  <c r="K42" i="90"/>
  <c r="K56" i="90"/>
  <c r="K38" i="90"/>
  <c r="K13" i="90"/>
  <c r="K7" i="90"/>
  <c r="K52" i="90"/>
  <c r="K61" i="90"/>
  <c r="K39" i="90"/>
  <c r="K49" i="90"/>
  <c r="K45" i="90"/>
  <c r="K24" i="90"/>
  <c r="K8" i="90"/>
  <c r="K15" i="90"/>
  <c r="K54" i="90"/>
  <c r="AE126" i="125"/>
  <c r="AD240" i="126"/>
  <c r="AD241" i="126"/>
  <c r="AD242" i="126"/>
  <c r="AD243" i="126"/>
  <c r="AE67" i="126"/>
  <c r="O31" i="151"/>
  <c r="AE71" i="125"/>
  <c r="AE91" i="125"/>
  <c r="AE92" i="125"/>
  <c r="AE22" i="125"/>
  <c r="AE12" i="125"/>
  <c r="AE106" i="125"/>
  <c r="AE72" i="125"/>
  <c r="AE59" i="125"/>
  <c r="AE64" i="125"/>
  <c r="AE100" i="125"/>
  <c r="AE40" i="125"/>
  <c r="AE80" i="125"/>
  <c r="AE108" i="125"/>
  <c r="AE31" i="125"/>
  <c r="AE32" i="125"/>
  <c r="AE68" i="125"/>
  <c r="AE99" i="125"/>
  <c r="AE27" i="125"/>
  <c r="AE95" i="125"/>
  <c r="AE47" i="125"/>
  <c r="AE28" i="125"/>
  <c r="AE75" i="125"/>
  <c r="AE111" i="125"/>
  <c r="AE35" i="125"/>
  <c r="AE48" i="125"/>
  <c r="AE94" i="125"/>
  <c r="AE107" i="125"/>
  <c r="AE15" i="125"/>
  <c r="AE43" i="125"/>
  <c r="AE44" i="125"/>
  <c r="AE20" i="125"/>
  <c r="AE112" i="125"/>
  <c r="AE76" i="125"/>
  <c r="AE51" i="125"/>
  <c r="AE103" i="125"/>
  <c r="AE98" i="125"/>
  <c r="AE63" i="125"/>
  <c r="AE104" i="125"/>
  <c r="AE55" i="125"/>
  <c r="AE79" i="125"/>
  <c r="AE60" i="125"/>
  <c r="AE19" i="125"/>
  <c r="AE24" i="125"/>
  <c r="AE36" i="125"/>
  <c r="AE52" i="125"/>
  <c r="AE39" i="125"/>
  <c r="AE23" i="125"/>
  <c r="AE96" i="125"/>
  <c r="AE16" i="125"/>
  <c r="AE56" i="125"/>
  <c r="AD235" i="133"/>
  <c r="AD227" i="129"/>
  <c r="AD231" i="141"/>
  <c r="AD238" i="131"/>
  <c r="AD239" i="131"/>
  <c r="AD240" i="131"/>
  <c r="AD241" i="131"/>
  <c r="AD242" i="131"/>
  <c r="AD243" i="131"/>
  <c r="AH21" i="131"/>
  <c r="AD231" i="146"/>
  <c r="AE117" i="126"/>
  <c r="AE78" i="126"/>
  <c r="AE110" i="126"/>
  <c r="AE116" i="126"/>
  <c r="AE106" i="126"/>
  <c r="AE98" i="126"/>
  <c r="AE13" i="125"/>
  <c r="AE78" i="125"/>
  <c r="AD197" i="132"/>
  <c r="AD198" i="132"/>
  <c r="AD206" i="143"/>
  <c r="AD195" i="149"/>
  <c r="AD199" i="132"/>
  <c r="AD198" i="125"/>
  <c r="AD217" i="142"/>
  <c r="AD202" i="128"/>
  <c r="AD192" i="150"/>
  <c r="O40" i="151"/>
  <c r="O19" i="151"/>
  <c r="O27" i="151"/>
  <c r="O32" i="151"/>
  <c r="O22" i="151"/>
  <c r="O43" i="151"/>
  <c r="O24" i="151"/>
  <c r="O18" i="151"/>
  <c r="O23" i="151"/>
  <c r="O39" i="151"/>
  <c r="O21" i="151"/>
  <c r="O16" i="151"/>
  <c r="O37" i="151"/>
  <c r="O42" i="151"/>
  <c r="O14" i="151"/>
  <c r="O34" i="151"/>
  <c r="O13" i="151"/>
  <c r="O15" i="151"/>
  <c r="O33" i="151"/>
  <c r="O26" i="151"/>
  <c r="O35" i="151"/>
  <c r="O38" i="151"/>
  <c r="O36" i="151"/>
  <c r="O30" i="151"/>
  <c r="O25" i="151"/>
  <c r="O12" i="151"/>
  <c r="O17" i="151"/>
  <c r="O28" i="151"/>
  <c r="O29" i="151"/>
  <c r="O41" i="151"/>
  <c r="O20" i="151"/>
  <c r="AD227" i="138"/>
  <c r="AD225" i="130"/>
  <c r="AD233" i="145"/>
  <c r="AD227" i="144"/>
  <c r="AD228" i="137"/>
  <c r="AH8" i="148"/>
  <c r="AM8" i="148"/>
  <c r="AK8" i="148"/>
  <c r="AJ8" i="148"/>
  <c r="AL8" i="148"/>
  <c r="K5" i="90"/>
  <c r="L43" i="90"/>
  <c r="K6" i="90"/>
  <c r="L11" i="90"/>
  <c r="L35" i="90"/>
  <c r="L26" i="90"/>
  <c r="L9" i="90"/>
  <c r="L27" i="90"/>
  <c r="L52" i="90"/>
  <c r="L42" i="90"/>
  <c r="L13" i="90"/>
  <c r="L49" i="90"/>
  <c r="L23" i="90"/>
  <c r="L32" i="90"/>
  <c r="L50" i="90"/>
  <c r="L54" i="90"/>
  <c r="L48" i="90"/>
  <c r="L53" i="90"/>
  <c r="L60" i="90"/>
  <c r="L45" i="90"/>
  <c r="L34" i="90"/>
  <c r="L19" i="90"/>
  <c r="L61" i="90"/>
  <c r="L7" i="90"/>
  <c r="L58" i="90"/>
  <c r="L56" i="90"/>
  <c r="L46" i="90"/>
  <c r="L59" i="90"/>
  <c r="L25" i="90"/>
  <c r="L18" i="90"/>
  <c r="L17" i="90"/>
  <c r="L14" i="90"/>
  <c r="L20" i="90"/>
  <c r="L28" i="90"/>
  <c r="L21" i="90"/>
  <c r="L36" i="90"/>
  <c r="L29" i="90"/>
  <c r="L37" i="90"/>
  <c r="L44" i="90"/>
  <c r="L22" i="90"/>
  <c r="L47" i="90"/>
  <c r="L15" i="90"/>
  <c r="L41" i="90"/>
  <c r="L51" i="90"/>
  <c r="L38" i="90"/>
  <c r="L16" i="90"/>
  <c r="L12" i="90"/>
  <c r="L8" i="90"/>
  <c r="L55" i="90"/>
  <c r="L40" i="90"/>
  <c r="L33" i="90"/>
  <c r="L30" i="90"/>
  <c r="L24" i="90"/>
  <c r="L39" i="90"/>
  <c r="L10" i="90"/>
  <c r="L57" i="90"/>
  <c r="L31" i="90"/>
  <c r="AK64" i="126"/>
  <c r="AJ60" i="126"/>
  <c r="AJ105" i="126"/>
  <c r="AJ35" i="126"/>
  <c r="AK40" i="126"/>
  <c r="AK42" i="126"/>
  <c r="AM43" i="126"/>
  <c r="AK28" i="126"/>
  <c r="AH38" i="126"/>
  <c r="AJ30" i="126"/>
  <c r="AH26" i="126"/>
  <c r="AL24" i="126"/>
  <c r="AL43" i="126"/>
  <c r="AL38" i="126"/>
  <c r="AL26" i="126"/>
  <c r="AM25" i="126"/>
  <c r="AJ52" i="126"/>
  <c r="AL32" i="126"/>
  <c r="AM38" i="126"/>
  <c r="AJ26" i="126"/>
  <c r="AK37" i="126"/>
  <c r="AK39" i="126"/>
  <c r="AH24" i="126"/>
  <c r="AK32" i="126"/>
  <c r="AH27" i="126"/>
  <c r="AH29" i="126"/>
  <c r="AH34" i="126"/>
  <c r="AJ29" i="126"/>
  <c r="AL44" i="126"/>
  <c r="AL34" i="126"/>
  <c r="AM30" i="126"/>
  <c r="AJ28" i="126"/>
  <c r="AK35" i="126"/>
  <c r="AJ33" i="126"/>
  <c r="AJ43" i="126"/>
  <c r="AM46" i="126"/>
  <c r="AM34" i="126"/>
  <c r="AJ25" i="126"/>
  <c r="AH36" i="126"/>
  <c r="AL27" i="126"/>
  <c r="AH43" i="126"/>
  <c r="AL40" i="126"/>
  <c r="AJ48" i="126"/>
  <c r="AJ47" i="126"/>
  <c r="AK25" i="126"/>
  <c r="AK30" i="126"/>
  <c r="AM24" i="126"/>
  <c r="AK38" i="126"/>
  <c r="AH33" i="126"/>
  <c r="AH39" i="126"/>
  <c r="AJ41" i="126"/>
  <c r="AJ39" i="126"/>
  <c r="AK54" i="126"/>
  <c r="AK33" i="126"/>
  <c r="AJ31" i="126"/>
  <c r="AH28" i="126"/>
  <c r="AH30" i="126"/>
  <c r="AL31" i="126"/>
  <c r="AL36" i="126"/>
  <c r="AL39" i="126"/>
  <c r="AH54" i="126"/>
  <c r="AL41" i="126"/>
  <c r="AJ51" i="126"/>
  <c r="AJ38" i="126"/>
  <c r="AM33" i="126"/>
  <c r="AJ32" i="126"/>
  <c r="AH31" i="126"/>
  <c r="AM26" i="126"/>
  <c r="AM27" i="126"/>
  <c r="AK43" i="126"/>
  <c r="AK52" i="126"/>
  <c r="AM39" i="126"/>
  <c r="AJ42" i="126"/>
  <c r="AJ37" i="126"/>
  <c r="AK31" i="126"/>
  <c r="AK49" i="126"/>
  <c r="AM28" i="126"/>
  <c r="AK36" i="126"/>
  <c r="AM29" i="126"/>
  <c r="AM35" i="126"/>
  <c r="AJ34" i="126"/>
  <c r="AK27" i="126"/>
  <c r="AM50" i="126"/>
  <c r="AM36" i="126"/>
  <c r="AJ40" i="126"/>
  <c r="AM48" i="126"/>
  <c r="AH40" i="126"/>
  <c r="AL33" i="126"/>
  <c r="AJ46" i="126"/>
  <c r="AM32" i="126"/>
  <c r="AM31" i="126"/>
  <c r="AL25" i="126"/>
  <c r="AL35" i="126"/>
  <c r="AL37" i="126"/>
  <c r="AH35" i="126"/>
  <c r="AH41" i="126"/>
  <c r="AL30" i="126"/>
  <c r="AH42" i="126"/>
  <c r="AH32" i="126"/>
  <c r="AK29" i="126"/>
  <c r="AK34" i="126"/>
  <c r="AH53" i="126"/>
  <c r="AL51" i="126"/>
  <c r="AM47" i="126"/>
  <c r="AJ27" i="126"/>
  <c r="AH37" i="126"/>
  <c r="AJ54" i="126"/>
  <c r="AK26" i="126"/>
  <c r="AL42" i="126"/>
  <c r="AL28" i="126"/>
  <c r="AK44" i="126"/>
  <c r="AJ36" i="126"/>
  <c r="AJ49" i="126"/>
  <c r="AL53" i="126"/>
  <c r="AL45" i="126"/>
  <c r="AH44" i="126"/>
  <c r="AM52" i="126"/>
  <c r="AK24" i="126"/>
  <c r="AJ45" i="126"/>
  <c r="AK45" i="126"/>
  <c r="AH47" i="126"/>
  <c r="AM44" i="126"/>
  <c r="AJ53" i="126"/>
  <c r="AM53" i="126"/>
  <c r="AL47" i="126"/>
  <c r="AH50" i="126"/>
  <c r="AK51" i="126"/>
  <c r="AM42" i="126"/>
  <c r="AM45" i="126"/>
  <c r="AM40" i="126"/>
  <c r="AM37" i="126"/>
  <c r="AK50" i="126"/>
  <c r="AH45" i="126"/>
  <c r="AH52" i="126"/>
  <c r="AJ24" i="126"/>
  <c r="AK47" i="126"/>
  <c r="AK41" i="126"/>
  <c r="AK46" i="126"/>
  <c r="AL46" i="126"/>
  <c r="AK53" i="126"/>
  <c r="AL50" i="126"/>
  <c r="AH46" i="126"/>
  <c r="AH51" i="126"/>
  <c r="AM41" i="126"/>
  <c r="AH49" i="126"/>
  <c r="AL52" i="126"/>
  <c r="AL54" i="126"/>
  <c r="AH25" i="126"/>
  <c r="AM51" i="126"/>
  <c r="AJ50" i="126"/>
  <c r="AL49" i="126"/>
  <c r="AL48" i="126"/>
  <c r="AJ44" i="126"/>
  <c r="AL29" i="126"/>
  <c r="AH48" i="126"/>
  <c r="AM49" i="126"/>
  <c r="AK48" i="126"/>
  <c r="AM54" i="126"/>
  <c r="AL90" i="126"/>
  <c r="AK114" i="126"/>
  <c r="AH86" i="126"/>
  <c r="AK111" i="126"/>
  <c r="AH107" i="126"/>
  <c r="AJ99" i="126"/>
  <c r="AL109" i="126"/>
  <c r="AH91" i="126"/>
  <c r="AJ61" i="126"/>
  <c r="AL85" i="126"/>
  <c r="AJ89" i="126"/>
  <c r="AL113" i="126"/>
  <c r="AJ91" i="126"/>
  <c r="AK112" i="126"/>
  <c r="AL87" i="126"/>
  <c r="AM115" i="126"/>
  <c r="AK88" i="126"/>
  <c r="AL70" i="126"/>
  <c r="AJ112" i="126"/>
  <c r="AH77" i="126"/>
  <c r="AM116" i="126"/>
  <c r="AL105" i="126"/>
  <c r="AH74" i="126"/>
  <c r="AM91" i="126"/>
  <c r="AM114" i="126"/>
  <c r="AM95" i="126"/>
  <c r="AH79" i="126"/>
  <c r="AK97" i="126"/>
  <c r="AM100" i="126"/>
  <c r="AJ102" i="126"/>
  <c r="AH80" i="126"/>
  <c r="AL104" i="126"/>
  <c r="AM97" i="126"/>
  <c r="AL75" i="126"/>
  <c r="AL98" i="126"/>
  <c r="AM94" i="126"/>
  <c r="AK91" i="126"/>
  <c r="AL82" i="126"/>
  <c r="AM112" i="126"/>
  <c r="AL107" i="126"/>
  <c r="AJ78" i="126"/>
  <c r="AK61" i="126"/>
  <c r="AH69" i="126"/>
  <c r="AK106" i="126"/>
  <c r="AH104" i="126"/>
  <c r="AH73" i="126"/>
  <c r="AM103" i="126"/>
  <c r="AM108" i="126"/>
  <c r="AK90" i="126"/>
  <c r="AL67" i="126"/>
  <c r="AJ86" i="126"/>
  <c r="AM89" i="126"/>
  <c r="AH82" i="126"/>
  <c r="AL76" i="126"/>
  <c r="AK100" i="126"/>
  <c r="AM117" i="126"/>
  <c r="AJ104" i="126"/>
  <c r="AM73" i="126"/>
  <c r="AJ69" i="126"/>
  <c r="AK89" i="126"/>
  <c r="AM80" i="126"/>
  <c r="AM86" i="126"/>
  <c r="AL99" i="126"/>
  <c r="AH93" i="126"/>
  <c r="AJ106" i="126"/>
  <c r="AK65" i="126"/>
  <c r="AH87" i="126"/>
  <c r="AK96" i="126"/>
  <c r="AL97" i="126"/>
  <c r="AJ65" i="126"/>
  <c r="AM79" i="126"/>
  <c r="AH55" i="126"/>
  <c r="AK55" i="126"/>
  <c r="AK57" i="126"/>
  <c r="AJ57" i="126"/>
  <c r="AM55" i="126"/>
  <c r="AL56" i="126"/>
  <c r="AM58" i="126"/>
  <c r="AL55" i="126"/>
  <c r="AM56" i="126"/>
  <c r="AH59" i="126"/>
  <c r="AK56" i="126"/>
  <c r="AJ58" i="126"/>
  <c r="AJ56" i="126"/>
  <c r="AH57" i="126"/>
  <c r="AH56" i="126"/>
  <c r="AL58" i="126"/>
  <c r="AJ55" i="126"/>
  <c r="AJ59" i="126"/>
  <c r="AM57" i="126"/>
  <c r="AH58" i="126"/>
  <c r="AK101" i="126"/>
  <c r="AK59" i="126"/>
  <c r="AK58" i="126"/>
  <c r="AL57" i="126"/>
  <c r="AM81" i="126"/>
  <c r="AK87" i="126"/>
  <c r="AJ73" i="126"/>
  <c r="AK74" i="126"/>
  <c r="AL60" i="126"/>
  <c r="AL84" i="126"/>
  <c r="AH108" i="126"/>
  <c r="AM106" i="126"/>
  <c r="AL62" i="126"/>
  <c r="AL91" i="126"/>
  <c r="AM107" i="126"/>
  <c r="AK103" i="126"/>
  <c r="AH85" i="126"/>
  <c r="AJ110" i="126"/>
  <c r="AK77" i="126"/>
  <c r="AJ72" i="126"/>
  <c r="AH61" i="126"/>
  <c r="AK72" i="126"/>
  <c r="AM92" i="126"/>
  <c r="AL73" i="126"/>
  <c r="AM93" i="126"/>
  <c r="AJ92" i="126"/>
  <c r="AL92" i="126"/>
  <c r="AJ70" i="126"/>
  <c r="AH92" i="126"/>
  <c r="AM67" i="126"/>
  <c r="AJ62" i="126"/>
  <c r="AH81" i="126"/>
  <c r="AH72" i="126"/>
  <c r="AM69" i="126"/>
  <c r="AK63" i="126"/>
  <c r="AH67" i="126"/>
  <c r="AH95" i="126"/>
  <c r="AK110" i="126"/>
  <c r="AM78" i="126"/>
  <c r="AH63" i="126"/>
  <c r="AK113" i="126"/>
  <c r="AM109" i="126"/>
  <c r="AK98" i="126"/>
  <c r="AM87" i="126"/>
  <c r="AH62" i="126"/>
  <c r="AL95" i="126"/>
  <c r="AH78" i="126"/>
  <c r="AM70" i="126"/>
  <c r="AJ88" i="126"/>
  <c r="AJ71" i="126"/>
  <c r="AH94" i="126"/>
  <c r="AH64" i="126"/>
  <c r="AH111" i="126"/>
  <c r="AJ103" i="126"/>
  <c r="AJ85" i="126"/>
  <c r="AK78" i="126"/>
  <c r="AL69" i="126"/>
  <c r="AH109" i="126"/>
  <c r="AK71" i="126"/>
  <c r="AM59" i="126"/>
  <c r="AK117" i="126"/>
  <c r="AH99" i="126"/>
  <c r="AH113" i="126"/>
  <c r="AM64" i="126"/>
  <c r="AL117" i="126"/>
  <c r="AJ116" i="126"/>
  <c r="AM74" i="126"/>
  <c r="AJ111" i="126"/>
  <c r="AM66" i="126"/>
  <c r="AJ107" i="126"/>
  <c r="AK115" i="126"/>
  <c r="AM72" i="126"/>
  <c r="AL72" i="126"/>
  <c r="AL66" i="126"/>
  <c r="AL100" i="126"/>
  <c r="AM110" i="126"/>
  <c r="AM113" i="126"/>
  <c r="AJ82" i="126"/>
  <c r="AH116" i="126"/>
  <c r="AL115" i="126"/>
  <c r="AL110" i="126"/>
  <c r="AH70" i="126"/>
  <c r="AJ77" i="126"/>
  <c r="AH105" i="126"/>
  <c r="AK108" i="126"/>
  <c r="AJ76" i="126"/>
  <c r="AK62" i="126"/>
  <c r="AK82" i="126"/>
  <c r="AL79" i="126"/>
  <c r="AJ67" i="126"/>
  <c r="AL103" i="126"/>
  <c r="AM98" i="126"/>
  <c r="AH115" i="126"/>
  <c r="AK84" i="126"/>
  <c r="AL108" i="126"/>
  <c r="AK70" i="126"/>
  <c r="AK79" i="126"/>
  <c r="AH114" i="126"/>
  <c r="AK60" i="126"/>
  <c r="AJ117" i="126"/>
  <c r="AH97" i="126"/>
  <c r="AK109" i="126"/>
  <c r="AL68" i="126"/>
  <c r="AL59" i="126"/>
  <c r="AH88" i="126"/>
  <c r="AJ114" i="126"/>
  <c r="AH83" i="126"/>
  <c r="AJ83" i="126"/>
  <c r="AJ84" i="126"/>
  <c r="AK66" i="126"/>
  <c r="AK85" i="126"/>
  <c r="AK80" i="126"/>
  <c r="AK76" i="126"/>
  <c r="AH71" i="126"/>
  <c r="AJ66" i="126"/>
  <c r="AL111" i="126"/>
  <c r="AM101" i="126"/>
  <c r="AM82" i="126"/>
  <c r="AK95" i="126"/>
  <c r="AJ98" i="126"/>
  <c r="AH101" i="126"/>
  <c r="AJ96" i="126"/>
  <c r="AM83" i="126"/>
  <c r="AM102" i="126"/>
  <c r="AM60" i="126"/>
  <c r="AK73" i="126"/>
  <c r="AL93" i="126"/>
  <c r="AK86" i="126"/>
  <c r="AH68" i="126"/>
  <c r="AM75" i="126"/>
  <c r="AL114" i="126"/>
  <c r="AK99" i="126"/>
  <c r="AJ95" i="126"/>
  <c r="AH100" i="126"/>
  <c r="AJ90" i="126"/>
  <c r="AJ97" i="126"/>
  <c r="AH102" i="126"/>
  <c r="AL94" i="126"/>
  <c r="AK68" i="126"/>
  <c r="AJ79" i="126"/>
  <c r="AL86" i="126"/>
  <c r="AH76" i="126"/>
  <c r="AJ108" i="126"/>
  <c r="AL89" i="126"/>
  <c r="AL63" i="126"/>
  <c r="AM61" i="126"/>
  <c r="AJ109" i="126"/>
  <c r="AM68" i="126"/>
  <c r="AJ101" i="126"/>
  <c r="AJ64" i="126"/>
  <c r="AJ93" i="126"/>
  <c r="AH112" i="126"/>
  <c r="AM77" i="126"/>
  <c r="AL88" i="126"/>
  <c r="AL65" i="126"/>
  <c r="AM88" i="126"/>
  <c r="AL102" i="126"/>
  <c r="AJ113" i="126"/>
  <c r="AH96" i="126"/>
  <c r="AK75" i="126"/>
  <c r="AL81" i="126"/>
  <c r="AK81" i="126"/>
  <c r="AM62" i="126"/>
  <c r="AJ100" i="126"/>
  <c r="AH103" i="126"/>
  <c r="AK105" i="126"/>
  <c r="AL112" i="126"/>
  <c r="AK83" i="126"/>
  <c r="AH110" i="126"/>
  <c r="AM90" i="126"/>
  <c r="AH60" i="126"/>
  <c r="AK94" i="126"/>
  <c r="AH89" i="126"/>
  <c r="AJ75" i="126"/>
  <c r="AL64" i="126"/>
  <c r="AL96" i="126"/>
  <c r="AK69" i="126"/>
  <c r="AM104" i="126"/>
  <c r="AM85" i="126"/>
  <c r="AM76" i="126"/>
  <c r="AL106" i="126"/>
  <c r="AJ74" i="126"/>
  <c r="AM96" i="126"/>
  <c r="AK102" i="126"/>
  <c r="AJ80" i="126"/>
  <c r="AH84" i="126"/>
  <c r="AJ94" i="126"/>
  <c r="AL116" i="126"/>
  <c r="AL71" i="126"/>
  <c r="AJ81" i="126"/>
  <c r="AH106" i="126"/>
  <c r="AL83" i="126"/>
  <c r="AK67" i="126"/>
  <c r="AH90" i="126"/>
  <c r="AK104" i="126"/>
  <c r="AH66" i="126"/>
  <c r="AM99" i="126"/>
  <c r="AJ63" i="126"/>
  <c r="AL61" i="126"/>
  <c r="AJ115" i="126"/>
  <c r="AL77" i="126"/>
  <c r="AK116" i="126"/>
  <c r="AM65" i="126"/>
  <c r="AL74" i="126"/>
  <c r="AK107" i="126"/>
  <c r="AH98" i="126"/>
  <c r="AJ87" i="126"/>
  <c r="AK92" i="126"/>
  <c r="AK93" i="126"/>
  <c r="AH65" i="126"/>
  <c r="AH75" i="126"/>
  <c r="AM84" i="126"/>
  <c r="AL78" i="126"/>
  <c r="AJ68" i="126"/>
  <c r="AM105" i="126"/>
  <c r="AM111" i="126"/>
  <c r="AM63" i="126"/>
  <c r="AM71" i="126"/>
  <c r="AL101" i="126"/>
  <c r="AH117" i="126"/>
  <c r="AL80" i="126"/>
  <c r="AE122" i="127"/>
  <c r="P31" i="151"/>
  <c r="AE103" i="126"/>
  <c r="AE71" i="126"/>
  <c r="AE22" i="126"/>
  <c r="AE72" i="126"/>
  <c r="AE95" i="126"/>
  <c r="AE90" i="126"/>
  <c r="AE84" i="126"/>
  <c r="AE32" i="126"/>
  <c r="AE52" i="126"/>
  <c r="AE51" i="126"/>
  <c r="AE19" i="126"/>
  <c r="AE55" i="126"/>
  <c r="AE15" i="126"/>
  <c r="AE80" i="126"/>
  <c r="AE99" i="126"/>
  <c r="AE102" i="126"/>
  <c r="AE40" i="126"/>
  <c r="AE68" i="126"/>
  <c r="AE76" i="126"/>
  <c r="AE48" i="126"/>
  <c r="AE59" i="126"/>
  <c r="AE44" i="126"/>
  <c r="AE108" i="126"/>
  <c r="AE112" i="126"/>
  <c r="AE31" i="126"/>
  <c r="AE92" i="126"/>
  <c r="AE96" i="126"/>
  <c r="AE39" i="126"/>
  <c r="AE24" i="126"/>
  <c r="AE43" i="126"/>
  <c r="AE27" i="126"/>
  <c r="AE79" i="126"/>
  <c r="AE16" i="126"/>
  <c r="AE104" i="126"/>
  <c r="AE94" i="126"/>
  <c r="AE91" i="126"/>
  <c r="AE23" i="126"/>
  <c r="AE47" i="126"/>
  <c r="AE75" i="126"/>
  <c r="AE107" i="126"/>
  <c r="AE20" i="126"/>
  <c r="AE28" i="126"/>
  <c r="AE83" i="126"/>
  <c r="AE63" i="126"/>
  <c r="AE111" i="126"/>
  <c r="AE64" i="126"/>
  <c r="AE36" i="126"/>
  <c r="AE100" i="126"/>
  <c r="AE60" i="126"/>
  <c r="AE35" i="126"/>
  <c r="AE56" i="126"/>
  <c r="P9" i="151"/>
  <c r="AM15" i="131"/>
  <c r="AJ21" i="131"/>
  <c r="AK15" i="131"/>
  <c r="AJ18" i="131"/>
  <c r="AJ10" i="131"/>
  <c r="AM21" i="131"/>
  <c r="AL22" i="131"/>
  <c r="AL15" i="131"/>
  <c r="AL13" i="131"/>
  <c r="AJ16" i="131"/>
  <c r="AK21" i="131"/>
  <c r="AM20" i="131"/>
  <c r="AJ14" i="131"/>
  <c r="AK18" i="131"/>
  <c r="AM22" i="131"/>
  <c r="AJ17" i="131"/>
  <c r="AM16" i="131"/>
  <c r="AJ13" i="131"/>
  <c r="AD236" i="133"/>
  <c r="AK20" i="131"/>
  <c r="AL21" i="131"/>
  <c r="AK11" i="131"/>
  <c r="AM18" i="131"/>
  <c r="AL10" i="131"/>
  <c r="AJ15" i="131"/>
  <c r="AD228" i="129"/>
  <c r="AK22" i="131"/>
  <c r="AL20" i="131"/>
  <c r="AH20" i="131"/>
  <c r="AK9" i="131"/>
  <c r="AK13" i="131"/>
  <c r="AK17" i="131"/>
  <c r="AL12" i="131"/>
  <c r="AM10" i="131"/>
  <c r="AL16" i="131"/>
  <c r="AM9" i="131"/>
  <c r="AH19" i="131"/>
  <c r="AH16" i="131"/>
  <c r="AH11" i="131"/>
  <c r="AK19" i="131"/>
  <c r="AM14" i="131"/>
  <c r="AJ19" i="131"/>
  <c r="AH12" i="131"/>
  <c r="AH10" i="131"/>
  <c r="AL19" i="131"/>
  <c r="AH14" i="131"/>
  <c r="AL9" i="131"/>
  <c r="AM12" i="131"/>
  <c r="AH17" i="131"/>
  <c r="AJ11" i="131"/>
  <c r="AH18" i="131"/>
  <c r="AL14" i="131"/>
  <c r="AH15" i="131"/>
  <c r="AL17" i="131"/>
  <c r="AK12" i="131"/>
  <c r="AJ20" i="131"/>
  <c r="AJ22" i="131"/>
  <c r="AH22" i="131"/>
  <c r="AH9" i="131"/>
  <c r="AK10" i="131"/>
  <c r="AM17" i="131"/>
  <c r="AK16" i="131"/>
  <c r="AK14" i="131"/>
  <c r="AM11" i="131"/>
  <c r="AJ9" i="131"/>
  <c r="AM13" i="131"/>
  <c r="AJ12" i="131"/>
  <c r="AL18" i="131"/>
  <c r="AM19" i="131"/>
  <c r="AH13" i="131"/>
  <c r="AL11" i="131"/>
  <c r="AD232" i="141"/>
  <c r="AL116" i="131"/>
  <c r="AK99" i="131"/>
  <c r="AJ42" i="131"/>
  <c r="AH27" i="131"/>
  <c r="AH92" i="131"/>
  <c r="AL106" i="131"/>
  <c r="AH30" i="131"/>
  <c r="AM67" i="131"/>
  <c r="AJ86" i="131"/>
  <c r="AH37" i="131"/>
  <c r="AH44" i="131"/>
  <c r="AK114" i="131"/>
  <c r="AJ59" i="131"/>
  <c r="AM47" i="131"/>
  <c r="AM24" i="131"/>
  <c r="AM43" i="131"/>
  <c r="AM73" i="131"/>
  <c r="AD232" i="146"/>
  <c r="AL66" i="131"/>
  <c r="AH112" i="131"/>
  <c r="AL61" i="131"/>
  <c r="AK83" i="131"/>
  <c r="AL41" i="131"/>
  <c r="AJ44" i="131"/>
  <c r="AH78" i="131"/>
  <c r="AK117" i="131"/>
  <c r="AJ114" i="131"/>
  <c r="AJ76" i="131"/>
  <c r="AK102" i="131"/>
  <c r="AK34" i="131"/>
  <c r="AK33" i="131"/>
  <c r="AJ39" i="131"/>
  <c r="AM104" i="131"/>
  <c r="AK48" i="131"/>
  <c r="AL69" i="131"/>
  <c r="AM117" i="131"/>
  <c r="AJ103" i="131"/>
  <c r="AK84" i="131"/>
  <c r="AK53" i="131"/>
  <c r="AL99" i="131"/>
  <c r="AK39" i="131"/>
  <c r="AK45" i="131"/>
  <c r="AJ112" i="131"/>
  <c r="AM88" i="131"/>
  <c r="AK107" i="131"/>
  <c r="AM36" i="131"/>
  <c r="AL71" i="131"/>
  <c r="AJ99" i="131"/>
  <c r="AK28" i="131"/>
  <c r="AJ95" i="131"/>
  <c r="AL93" i="131"/>
  <c r="AH67" i="131"/>
  <c r="AM23" i="131"/>
  <c r="AL42" i="131"/>
  <c r="AJ92" i="131"/>
  <c r="AH106" i="131"/>
  <c r="AL30" i="131"/>
  <c r="AM77" i="131"/>
  <c r="AM66" i="131"/>
  <c r="AH85" i="131"/>
  <c r="AM83" i="131"/>
  <c r="AM85" i="131"/>
  <c r="AM100" i="131"/>
  <c r="AJ31" i="131"/>
  <c r="AH116" i="131"/>
  <c r="AJ66" i="131"/>
  <c r="AM31" i="131"/>
  <c r="AH64" i="131"/>
  <c r="AH61" i="131"/>
  <c r="AL53" i="131"/>
  <c r="AJ93" i="131"/>
  <c r="AM38" i="131"/>
  <c r="AL112" i="131"/>
  <c r="AL36" i="131"/>
  <c r="AM109" i="131"/>
  <c r="AM70" i="131"/>
  <c r="AM95" i="131"/>
  <c r="AH97" i="131"/>
  <c r="AM112" i="131"/>
  <c r="AM30" i="131"/>
  <c r="AH96" i="131"/>
  <c r="AJ77" i="131"/>
  <c r="AJ75" i="131"/>
  <c r="AL50" i="131"/>
  <c r="AK54" i="131"/>
  <c r="AJ57" i="131"/>
  <c r="AL40" i="131"/>
  <c r="AH76" i="131"/>
  <c r="AJ27" i="131"/>
  <c r="AL113" i="131"/>
  <c r="AJ28" i="131"/>
  <c r="AH72" i="131"/>
  <c r="AK96" i="131"/>
  <c r="AK26" i="131"/>
  <c r="AM39" i="131"/>
  <c r="AJ108" i="131"/>
  <c r="AH33" i="131"/>
  <c r="AJ98" i="131"/>
  <c r="AM71" i="131"/>
  <c r="AM110" i="131"/>
  <c r="AH31" i="131"/>
  <c r="AL72" i="131"/>
  <c r="AH74" i="131"/>
  <c r="AM111" i="131"/>
  <c r="AH98" i="131"/>
  <c r="AH25" i="131"/>
  <c r="AK30" i="131"/>
  <c r="AJ81" i="131"/>
  <c r="AK103" i="131"/>
  <c r="AM50" i="131"/>
  <c r="AK116" i="131"/>
  <c r="AH91" i="131"/>
  <c r="AK23" i="131"/>
  <c r="AH95" i="131"/>
  <c r="AK100" i="131"/>
  <c r="AM49" i="131"/>
  <c r="AK111" i="131"/>
  <c r="AK80" i="131"/>
  <c r="AL88" i="131"/>
  <c r="AL31" i="131"/>
  <c r="AJ85" i="131"/>
  <c r="AK110" i="131"/>
  <c r="AJ63" i="131"/>
  <c r="AL48" i="131"/>
  <c r="AH65" i="131"/>
  <c r="AL24" i="131"/>
  <c r="AK101" i="131"/>
  <c r="AM105" i="131"/>
  <c r="AK86" i="131"/>
  <c r="AH28" i="131"/>
  <c r="AL58" i="131"/>
  <c r="AJ30" i="131"/>
  <c r="AK112" i="131"/>
  <c r="AK46" i="131"/>
  <c r="AK79" i="131"/>
  <c r="AL64" i="131"/>
  <c r="AH100" i="131"/>
  <c r="AJ54" i="131"/>
  <c r="AH90" i="131"/>
  <c r="AM99" i="131"/>
  <c r="AH110" i="131"/>
  <c r="AJ74" i="131"/>
  <c r="AJ37" i="131"/>
  <c r="AL65" i="131"/>
  <c r="AK95" i="131"/>
  <c r="AK115" i="131"/>
  <c r="AK76" i="131"/>
  <c r="AK90" i="131"/>
  <c r="AM92" i="131"/>
  <c r="AJ117" i="131"/>
  <c r="AM35" i="131"/>
  <c r="AL117" i="131"/>
  <c r="AK44" i="131"/>
  <c r="AK61" i="131"/>
  <c r="AM69" i="131"/>
  <c r="AH81" i="131"/>
  <c r="AK104" i="131"/>
  <c r="AM48" i="131"/>
  <c r="AH66" i="131"/>
  <c r="AL111" i="131"/>
  <c r="AL77" i="131"/>
  <c r="AL114" i="131"/>
  <c r="AL46" i="131"/>
  <c r="AM34" i="131"/>
  <c r="AM78" i="131"/>
  <c r="AJ78" i="131"/>
  <c r="AJ46" i="131"/>
  <c r="AM28" i="131"/>
  <c r="AK106" i="131"/>
  <c r="AJ33" i="131"/>
  <c r="AK66" i="131"/>
  <c r="AL96" i="131"/>
  <c r="AM102" i="131"/>
  <c r="AL79" i="131"/>
  <c r="AH108" i="131"/>
  <c r="AM59" i="131"/>
  <c r="AH89" i="131"/>
  <c r="AM115" i="131"/>
  <c r="AJ25" i="131"/>
  <c r="AH54" i="131"/>
  <c r="AK31" i="131"/>
  <c r="AL25" i="131"/>
  <c r="AK68" i="131"/>
  <c r="AM101" i="131"/>
  <c r="AM93" i="131"/>
  <c r="AH60" i="131"/>
  <c r="AK37" i="131"/>
  <c r="AL49" i="131"/>
  <c r="AL35" i="131"/>
  <c r="AJ35" i="131"/>
  <c r="AH45" i="131"/>
  <c r="AH43" i="131"/>
  <c r="AH41" i="131"/>
  <c r="AM25" i="131"/>
  <c r="AJ58" i="131"/>
  <c r="AJ90" i="131"/>
  <c r="AJ61" i="131"/>
  <c r="AL98" i="131"/>
  <c r="AM107" i="131"/>
  <c r="AM82" i="131"/>
  <c r="AM94" i="131"/>
  <c r="AJ36" i="131"/>
  <c r="AH59" i="131"/>
  <c r="AL70" i="131"/>
  <c r="AH83" i="131"/>
  <c r="AL95" i="131"/>
  <c r="AH48" i="131"/>
  <c r="AK82" i="131"/>
  <c r="AL51" i="131"/>
  <c r="AL103" i="131"/>
  <c r="AM98" i="131"/>
  <c r="AL109" i="131"/>
  <c r="AH40" i="131"/>
  <c r="AK94" i="131"/>
  <c r="AK35" i="131"/>
  <c r="AK63" i="131"/>
  <c r="AJ53" i="131"/>
  <c r="AK67" i="131"/>
  <c r="AH52" i="131"/>
  <c r="AH55" i="131"/>
  <c r="AL63" i="131"/>
  <c r="AM76" i="131"/>
  <c r="AJ88" i="131"/>
  <c r="AK55" i="131"/>
  <c r="AL84" i="131"/>
  <c r="AJ106" i="131"/>
  <c r="AL44" i="131"/>
  <c r="AL57" i="131"/>
  <c r="AL115" i="131"/>
  <c r="AL78" i="131"/>
  <c r="AJ24" i="131"/>
  <c r="AL89" i="131"/>
  <c r="AM96" i="131"/>
  <c r="AH46" i="131"/>
  <c r="AM32" i="131"/>
  <c r="AK72" i="131"/>
  <c r="AL52" i="131"/>
  <c r="AM75" i="131"/>
  <c r="AM65" i="131"/>
  <c r="AM37" i="131"/>
  <c r="AH87" i="131"/>
  <c r="AJ72" i="131"/>
  <c r="AM42" i="131"/>
  <c r="AL67" i="131"/>
  <c r="AJ102" i="131"/>
  <c r="AK38" i="131"/>
  <c r="AL90" i="131"/>
  <c r="AL91" i="131"/>
  <c r="AJ45" i="131"/>
  <c r="AK65" i="131"/>
  <c r="AM61" i="131"/>
  <c r="AJ69" i="131"/>
  <c r="AK42" i="131"/>
  <c r="AH42" i="131"/>
  <c r="AL108" i="131"/>
  <c r="AL101" i="131"/>
  <c r="AL33" i="131"/>
  <c r="AL81" i="131"/>
  <c r="AJ70" i="131"/>
  <c r="AM26" i="131"/>
  <c r="AK105" i="131"/>
  <c r="AK113" i="131"/>
  <c r="AK62" i="131"/>
  <c r="AK49" i="131"/>
  <c r="AH71" i="131"/>
  <c r="AJ41" i="131"/>
  <c r="AH109" i="131"/>
  <c r="AK40" i="131"/>
  <c r="AK50" i="131"/>
  <c r="AH50" i="131"/>
  <c r="AL110" i="131"/>
  <c r="AH63" i="131"/>
  <c r="AM68" i="131"/>
  <c r="AL86" i="131"/>
  <c r="AH94" i="131"/>
  <c r="AM33" i="131"/>
  <c r="AM41" i="131"/>
  <c r="AM86" i="131"/>
  <c r="AL34" i="131"/>
  <c r="AK78" i="131"/>
  <c r="AJ29" i="131"/>
  <c r="AJ83" i="131"/>
  <c r="AK81" i="131"/>
  <c r="AJ26" i="131"/>
  <c r="AL54" i="131"/>
  <c r="AL75" i="131"/>
  <c r="AK27" i="131"/>
  <c r="AH24" i="131"/>
  <c r="AH86" i="131"/>
  <c r="AH101" i="131"/>
  <c r="AH58" i="131"/>
  <c r="AK75" i="131"/>
  <c r="AJ73" i="131"/>
  <c r="AH105" i="131"/>
  <c r="AK51" i="131"/>
  <c r="AM60" i="131"/>
  <c r="AJ34" i="131"/>
  <c r="AJ110" i="131"/>
  <c r="AH53" i="131"/>
  <c r="AM97" i="131"/>
  <c r="AM53" i="131"/>
  <c r="AJ64" i="131"/>
  <c r="AK52" i="131"/>
  <c r="AH103" i="131"/>
  <c r="AJ49" i="131"/>
  <c r="AM114" i="131"/>
  <c r="AK70" i="131"/>
  <c r="AL23" i="131"/>
  <c r="AL38" i="131"/>
  <c r="AJ68" i="131"/>
  <c r="AJ116" i="131"/>
  <c r="AM84" i="131"/>
  <c r="AH34" i="131"/>
  <c r="AM57" i="131"/>
  <c r="AH111" i="131"/>
  <c r="AM54" i="131"/>
  <c r="AH99" i="131"/>
  <c r="AM52" i="131"/>
  <c r="AL56" i="131"/>
  <c r="AH68" i="131"/>
  <c r="AM55" i="131"/>
  <c r="AK24" i="131"/>
  <c r="AL92" i="131"/>
  <c r="AH113" i="131"/>
  <c r="AJ51" i="131"/>
  <c r="AH73" i="131"/>
  <c r="AJ115" i="131"/>
  <c r="AH62" i="131"/>
  <c r="AJ91" i="131"/>
  <c r="AJ47" i="131"/>
  <c r="AM108" i="131"/>
  <c r="AH102" i="131"/>
  <c r="AJ105" i="131"/>
  <c r="AJ94" i="131"/>
  <c r="AM44" i="131"/>
  <c r="AJ97" i="131"/>
  <c r="AL73" i="131"/>
  <c r="AH70" i="131"/>
  <c r="AM113" i="131"/>
  <c r="AK92" i="131"/>
  <c r="AH23" i="131"/>
  <c r="AJ38" i="131"/>
  <c r="AM89" i="131"/>
  <c r="AK85" i="131"/>
  <c r="AL55" i="131"/>
  <c r="AH82" i="131"/>
  <c r="AM56" i="131"/>
  <c r="AH107" i="131"/>
  <c r="AM87" i="131"/>
  <c r="AM58" i="131"/>
  <c r="AH117" i="131"/>
  <c r="AK41" i="131"/>
  <c r="AH88" i="131"/>
  <c r="AH38" i="131"/>
  <c r="AM106" i="131"/>
  <c r="AL26" i="131"/>
  <c r="AM63" i="131"/>
  <c r="AK71" i="131"/>
  <c r="AL47" i="131"/>
  <c r="AK56" i="131"/>
  <c r="AH32" i="131"/>
  <c r="AL62" i="131"/>
  <c r="AM72" i="131"/>
  <c r="AL59" i="131"/>
  <c r="AK74" i="131"/>
  <c r="AM46" i="131"/>
  <c r="AJ62" i="131"/>
  <c r="AK97" i="131"/>
  <c r="AM103" i="131"/>
  <c r="AL32" i="131"/>
  <c r="AK108" i="131"/>
  <c r="AL97" i="131"/>
  <c r="AH114" i="131"/>
  <c r="AL37" i="131"/>
  <c r="AK64" i="131"/>
  <c r="AK25" i="131"/>
  <c r="AL105" i="131"/>
  <c r="AH115" i="131"/>
  <c r="AH35" i="131"/>
  <c r="AL43" i="131"/>
  <c r="AM81" i="131"/>
  <c r="AJ56" i="131"/>
  <c r="AH47" i="131"/>
  <c r="AJ107" i="131"/>
  <c r="AM90" i="131"/>
  <c r="AK69" i="131"/>
  <c r="AJ82" i="131"/>
  <c r="AK77" i="131"/>
  <c r="AL27" i="131"/>
  <c r="AL28" i="131"/>
  <c r="AJ104" i="131"/>
  <c r="AJ84" i="131"/>
  <c r="AH93" i="131"/>
  <c r="AL83" i="131"/>
  <c r="AK88" i="131"/>
  <c r="AK91" i="131"/>
  <c r="AM51" i="131"/>
  <c r="AL80" i="131"/>
  <c r="AK57" i="131"/>
  <c r="AL45" i="131"/>
  <c r="AH26" i="131"/>
  <c r="AJ100" i="131"/>
  <c r="AL87" i="131"/>
  <c r="AK43" i="131"/>
  <c r="AM91" i="131"/>
  <c r="AJ101" i="131"/>
  <c r="AH79" i="131"/>
  <c r="AJ89" i="131"/>
  <c r="AM62" i="131"/>
  <c r="AJ40" i="131"/>
  <c r="AK60" i="131"/>
  <c r="AL94" i="131"/>
  <c r="AH75" i="131"/>
  <c r="AK109" i="131"/>
  <c r="AK89" i="131"/>
  <c r="AJ32" i="131"/>
  <c r="AL102" i="131"/>
  <c r="AL74" i="131"/>
  <c r="AK87" i="131"/>
  <c r="AH69" i="131"/>
  <c r="AJ109" i="131"/>
  <c r="AL82" i="131"/>
  <c r="AJ87" i="131"/>
  <c r="AM45" i="131"/>
  <c r="AK58" i="131"/>
  <c r="AL100" i="131"/>
  <c r="AH84" i="131"/>
  <c r="AJ71" i="131"/>
  <c r="AL29" i="131"/>
  <c r="AL68" i="131"/>
  <c r="AJ52" i="131"/>
  <c r="AH49" i="131"/>
  <c r="AK36" i="131"/>
  <c r="AJ111" i="131"/>
  <c r="AH56" i="131"/>
  <c r="AJ113" i="131"/>
  <c r="AJ96" i="131"/>
  <c r="AH29" i="131"/>
  <c r="AH80" i="131"/>
  <c r="AJ67" i="131"/>
  <c r="AJ60" i="131"/>
  <c r="AK29" i="131"/>
  <c r="AH104" i="131"/>
  <c r="AK93" i="131"/>
  <c r="AJ50" i="131"/>
  <c r="AJ43" i="131"/>
  <c r="AL85" i="131"/>
  <c r="AM74" i="131"/>
  <c r="AK98" i="131"/>
  <c r="AJ79" i="131"/>
  <c r="AK47" i="131"/>
  <c r="AJ55" i="131"/>
  <c r="AL60" i="131"/>
  <c r="AM64" i="131"/>
  <c r="AM80" i="131"/>
  <c r="AJ80" i="131"/>
  <c r="AL39" i="131"/>
  <c r="AH77" i="131"/>
  <c r="AJ23" i="131"/>
  <c r="AL107" i="131"/>
  <c r="AK59" i="131"/>
  <c r="AH36" i="131"/>
  <c r="AL104" i="131"/>
  <c r="AM116" i="131"/>
  <c r="AJ48" i="131"/>
  <c r="AL76" i="131"/>
  <c r="AH57" i="131"/>
  <c r="AH39" i="131"/>
  <c r="AM40" i="131"/>
  <c r="AM27" i="131"/>
  <c r="AH51" i="131"/>
  <c r="AK32" i="131"/>
  <c r="AM29" i="131"/>
  <c r="AK73" i="131"/>
  <c r="AM79" i="131"/>
  <c r="AJ65" i="131"/>
  <c r="AE117" i="127"/>
  <c r="AE106" i="127"/>
  <c r="AE102" i="127"/>
  <c r="AE126" i="127"/>
  <c r="AE12" i="126"/>
  <c r="AE13" i="126"/>
  <c r="AD199" i="125"/>
  <c r="AD200" i="125"/>
  <c r="AD201" i="125"/>
  <c r="AD202" i="125"/>
  <c r="AD203" i="125"/>
  <c r="AD224" i="125"/>
  <c r="AD225" i="125"/>
  <c r="AD226" i="125"/>
  <c r="AD227" i="125"/>
  <c r="AD228" i="125"/>
  <c r="AD229" i="125"/>
  <c r="AD230" i="125"/>
  <c r="AD231" i="125"/>
  <c r="AD232" i="125"/>
  <c r="AD233" i="125"/>
  <c r="AD234" i="125"/>
  <c r="AD235" i="125"/>
  <c r="AD236" i="125"/>
  <c r="AD237" i="125"/>
  <c r="AD238" i="125"/>
  <c r="AD239" i="125"/>
  <c r="AD240" i="125"/>
  <c r="AD241" i="125"/>
  <c r="AD242" i="125"/>
  <c r="AD243" i="125"/>
  <c r="AD207" i="143"/>
  <c r="AD196" i="149"/>
  <c r="AD200" i="132"/>
  <c r="AD224" i="132"/>
  <c r="AD225" i="132"/>
  <c r="AD226" i="132"/>
  <c r="AD227" i="132"/>
  <c r="AD228" i="132"/>
  <c r="AD229" i="132"/>
  <c r="AD230" i="132"/>
  <c r="AD231" i="132"/>
  <c r="AD232" i="132"/>
  <c r="AD233" i="132"/>
  <c r="AD234" i="132"/>
  <c r="AD235" i="132"/>
  <c r="AD236" i="132"/>
  <c r="AD237" i="132"/>
  <c r="AD238" i="132"/>
  <c r="AD239" i="132"/>
  <c r="AD240" i="132"/>
  <c r="AD241" i="132"/>
  <c r="AD242" i="132"/>
  <c r="AD243" i="132"/>
  <c r="AD218" i="142"/>
  <c r="AD203" i="128"/>
  <c r="AD193" i="150"/>
  <c r="D24" i="151"/>
  <c r="P8" i="151"/>
  <c r="D37" i="151"/>
  <c r="D20" i="151"/>
  <c r="P14" i="151"/>
  <c r="D25" i="151"/>
  <c r="P43" i="151"/>
  <c r="D8" i="151"/>
  <c r="D35" i="151"/>
  <c r="D9" i="151"/>
  <c r="D13" i="151"/>
  <c r="D17" i="151"/>
  <c r="P20" i="151"/>
  <c r="P10" i="151"/>
  <c r="D54" i="151"/>
  <c r="D38" i="151"/>
  <c r="D31" i="151"/>
  <c r="P17" i="151"/>
  <c r="P34" i="151"/>
  <c r="D46" i="151"/>
  <c r="P22" i="151"/>
  <c r="D53" i="151"/>
  <c r="D11" i="151"/>
  <c r="P21" i="151"/>
  <c r="P23" i="151"/>
  <c r="P26" i="151"/>
  <c r="D34" i="151"/>
  <c r="D14" i="151"/>
  <c r="D39" i="151"/>
  <c r="D44" i="151"/>
  <c r="P40" i="151"/>
  <c r="P32" i="151"/>
  <c r="D21" i="151"/>
  <c r="D43" i="151"/>
  <c r="D55" i="151"/>
  <c r="P28" i="151"/>
  <c r="D32" i="151"/>
  <c r="P27" i="151"/>
  <c r="P16" i="151"/>
  <c r="D47" i="151"/>
  <c r="D30" i="151"/>
  <c r="D18" i="151"/>
  <c r="D26" i="151"/>
  <c r="D33" i="151"/>
  <c r="P38" i="151"/>
  <c r="D22" i="151"/>
  <c r="P24" i="151"/>
  <c r="P25" i="151"/>
  <c r="P12" i="151"/>
  <c r="P6" i="151"/>
  <c r="D41" i="151"/>
  <c r="D52" i="151"/>
  <c r="D42" i="151"/>
  <c r="P11" i="151"/>
  <c r="D49" i="151"/>
  <c r="P35" i="151"/>
  <c r="D19" i="151"/>
  <c r="D48" i="151"/>
  <c r="P37" i="151"/>
  <c r="P15" i="151"/>
  <c r="D36" i="151"/>
  <c r="D45" i="151"/>
  <c r="D40" i="151"/>
  <c r="P19" i="151"/>
  <c r="P33" i="151"/>
  <c r="D29" i="151"/>
  <c r="D28" i="151"/>
  <c r="D10" i="151"/>
  <c r="P18" i="151"/>
  <c r="D23" i="151"/>
  <c r="D12" i="151"/>
  <c r="P36" i="151"/>
  <c r="P41" i="151"/>
  <c r="P42" i="151"/>
  <c r="P29" i="151"/>
  <c r="D27" i="151"/>
  <c r="P7" i="151"/>
  <c r="D51" i="151"/>
  <c r="D15" i="151"/>
  <c r="P13" i="151"/>
  <c r="P30" i="151"/>
  <c r="D7" i="151"/>
  <c r="D16" i="151"/>
  <c r="D50" i="151"/>
  <c r="P39" i="151"/>
  <c r="Q41" i="151"/>
  <c r="AD226" i="130"/>
  <c r="AD228" i="138"/>
  <c r="AD234" i="145"/>
  <c r="AD228" i="144"/>
  <c r="AD229" i="137"/>
  <c r="AE9" i="126"/>
  <c r="AE8" i="126"/>
  <c r="AK8" i="134"/>
  <c r="AH8" i="134"/>
  <c r="AL8" i="134"/>
  <c r="AM8" i="134"/>
  <c r="AJ8" i="134"/>
  <c r="K117" i="90"/>
  <c r="K112" i="90"/>
  <c r="K115" i="90"/>
  <c r="K113" i="90"/>
  <c r="K110" i="90"/>
  <c r="AB129" i="126"/>
  <c r="K114" i="90"/>
  <c r="K116" i="90"/>
  <c r="K118" i="90"/>
  <c r="K119" i="90" a="1"/>
  <c r="K119" i="90"/>
  <c r="L5" i="90"/>
  <c r="M42" i="90"/>
  <c r="M28" i="90"/>
  <c r="M8" i="90"/>
  <c r="M49" i="90"/>
  <c r="M61" i="90"/>
  <c r="M39" i="90"/>
  <c r="M40" i="90"/>
  <c r="M14" i="90"/>
  <c r="M31" i="90"/>
  <c r="M37" i="90"/>
  <c r="M9" i="90"/>
  <c r="M43" i="90"/>
  <c r="M51" i="90"/>
  <c r="M23" i="90"/>
  <c r="M29" i="90"/>
  <c r="M33" i="90"/>
  <c r="M21" i="90"/>
  <c r="M34" i="90"/>
  <c r="M32" i="90"/>
  <c r="M13" i="90"/>
  <c r="M45" i="90"/>
  <c r="M46" i="90"/>
  <c r="M60" i="90"/>
  <c r="M15" i="90"/>
  <c r="M25" i="90"/>
  <c r="M50" i="90"/>
  <c r="M16" i="90"/>
  <c r="M38" i="90"/>
  <c r="M36" i="90"/>
  <c r="M35" i="90"/>
  <c r="M10" i="90"/>
  <c r="M18" i="90"/>
  <c r="M53" i="90"/>
  <c r="M22" i="90"/>
  <c r="L6" i="90"/>
  <c r="M7" i="90"/>
  <c r="M12" i="90"/>
  <c r="M55" i="90"/>
  <c r="M30" i="90"/>
  <c r="M11" i="90"/>
  <c r="M58" i="90"/>
  <c r="M41" i="90"/>
  <c r="M54" i="90"/>
  <c r="M59" i="90"/>
  <c r="M47" i="90"/>
  <c r="M57" i="90"/>
  <c r="M56" i="90"/>
  <c r="M26" i="90"/>
  <c r="M48" i="90"/>
  <c r="M52" i="90"/>
  <c r="M27" i="90"/>
  <c r="M20" i="90"/>
  <c r="M24" i="90"/>
  <c r="M19" i="90"/>
  <c r="M17" i="90"/>
  <c r="M44" i="90"/>
  <c r="AE72" i="128"/>
  <c r="AE71" i="128"/>
  <c r="AE55" i="128"/>
  <c r="AE60" i="128"/>
  <c r="AE75" i="128"/>
  <c r="AE59" i="128"/>
  <c r="AE76" i="128"/>
  <c r="AE68" i="128"/>
  <c r="AE64" i="128"/>
  <c r="AE63" i="128"/>
  <c r="AE80" i="128"/>
  <c r="AE79" i="128"/>
  <c r="AE31" i="128"/>
  <c r="AE94" i="128"/>
  <c r="AE116" i="127"/>
  <c r="AE99" i="127"/>
  <c r="AE111" i="127"/>
  <c r="AE22" i="127"/>
  <c r="AE13" i="127"/>
  <c r="AE72" i="127"/>
  <c r="AE40" i="127"/>
  <c r="AE20" i="127"/>
  <c r="AE39" i="127"/>
  <c r="AE56" i="127"/>
  <c r="AE35" i="127"/>
  <c r="AE16" i="127"/>
  <c r="AE75" i="127"/>
  <c r="AE112" i="127"/>
  <c r="AE108" i="127"/>
  <c r="AE36" i="127"/>
  <c r="AE84" i="127"/>
  <c r="AE51" i="127"/>
  <c r="AE48" i="127"/>
  <c r="AE19" i="127"/>
  <c r="AE59" i="127"/>
  <c r="AE47" i="127"/>
  <c r="AE23" i="127"/>
  <c r="AE83" i="127"/>
  <c r="AE95" i="127"/>
  <c r="AE90" i="127"/>
  <c r="AE79" i="127"/>
  <c r="AE63" i="127"/>
  <c r="AE27" i="127"/>
  <c r="AE76" i="127"/>
  <c r="AE98" i="127"/>
  <c r="AE103" i="127"/>
  <c r="AE96" i="127"/>
  <c r="AE92" i="127"/>
  <c r="AE68" i="127"/>
  <c r="AE44" i="127"/>
  <c r="AE24" i="127"/>
  <c r="AE52" i="127"/>
  <c r="AE104" i="127"/>
  <c r="AE100" i="127"/>
  <c r="AE55" i="127"/>
  <c r="AE80" i="127"/>
  <c r="AE94" i="127"/>
  <c r="AE91" i="127"/>
  <c r="AE15" i="127"/>
  <c r="AE31" i="127"/>
  <c r="AE28" i="127"/>
  <c r="AE43" i="127"/>
  <c r="AE60" i="127"/>
  <c r="AE32" i="127"/>
  <c r="AE110" i="127"/>
  <c r="AE107" i="127"/>
  <c r="AE64" i="127"/>
  <c r="Q14" i="151"/>
  <c r="AD237" i="133"/>
  <c r="AD229" i="129"/>
  <c r="AD233" i="141"/>
  <c r="AD233" i="146"/>
  <c r="AK10" i="125"/>
  <c r="AM11" i="125"/>
  <c r="AM13" i="125"/>
  <c r="AL12" i="125"/>
  <c r="AJ13" i="125"/>
  <c r="AM10" i="125"/>
  <c r="AH11" i="125"/>
  <c r="AL11" i="125"/>
  <c r="AK12" i="125"/>
  <c r="AJ17" i="125"/>
  <c r="AK13" i="125"/>
  <c r="AJ11" i="125"/>
  <c r="AM12" i="125"/>
  <c r="AH12" i="125"/>
  <c r="AH13" i="125"/>
  <c r="AK11" i="125"/>
  <c r="AL14" i="125"/>
  <c r="AM15" i="125"/>
  <c r="AM9" i="125"/>
  <c r="AK9" i="125"/>
  <c r="AJ14" i="125"/>
  <c r="AL23" i="125"/>
  <c r="AH14" i="125"/>
  <c r="AH10" i="125"/>
  <c r="AL32" i="125"/>
  <c r="AK17" i="125"/>
  <c r="AH47" i="125"/>
  <c r="AJ39" i="125"/>
  <c r="AJ41" i="125"/>
  <c r="AJ26" i="125"/>
  <c r="AJ10" i="125"/>
  <c r="AL24" i="125"/>
  <c r="AH29" i="125"/>
  <c r="AM37" i="125"/>
  <c r="AJ34" i="125"/>
  <c r="AH38" i="125"/>
  <c r="AH19" i="125"/>
  <c r="AJ23" i="125"/>
  <c r="AH46" i="125"/>
  <c r="AH23" i="125"/>
  <c r="AJ47" i="125"/>
  <c r="AM28" i="125"/>
  <c r="AL33" i="125"/>
  <c r="AL52" i="125"/>
  <c r="AL13" i="125"/>
  <c r="AJ31" i="125"/>
  <c r="AK14" i="125"/>
  <c r="AL47" i="125"/>
  <c r="AH32" i="125"/>
  <c r="AH9" i="125"/>
  <c r="AJ37" i="125"/>
  <c r="AK25" i="125"/>
  <c r="AJ51" i="125"/>
  <c r="AL29" i="125"/>
  <c r="AM46" i="125"/>
  <c r="AK38" i="125"/>
  <c r="AH28" i="125"/>
  <c r="AH49" i="125"/>
  <c r="AM40" i="125"/>
  <c r="AK44" i="125"/>
  <c r="AL43" i="125"/>
  <c r="AM26" i="125"/>
  <c r="AK48" i="125"/>
  <c r="AH15" i="125"/>
  <c r="AL9" i="125"/>
  <c r="AK27" i="125"/>
  <c r="AM33" i="125"/>
  <c r="AH39" i="125"/>
  <c r="AJ18" i="125"/>
  <c r="AJ24" i="125"/>
  <c r="AJ48" i="125"/>
  <c r="AM43" i="125"/>
  <c r="AK49" i="125"/>
  <c r="AK20" i="125"/>
  <c r="AJ52" i="125"/>
  <c r="AJ40" i="125"/>
  <c r="AM29" i="125"/>
  <c r="AL39" i="125"/>
  <c r="AM27" i="125"/>
  <c r="AM17" i="125"/>
  <c r="AM47" i="125"/>
  <c r="AH25" i="125"/>
  <c r="AM25" i="125"/>
  <c r="AK22" i="125"/>
  <c r="AM44" i="125"/>
  <c r="AJ45" i="125"/>
  <c r="AH44" i="125"/>
  <c r="AJ22" i="125"/>
  <c r="AJ29" i="125"/>
  <c r="AL45" i="125"/>
  <c r="AK41" i="125"/>
  <c r="AL38" i="125"/>
  <c r="AJ36" i="125"/>
  <c r="AH48" i="125"/>
  <c r="AJ16" i="125"/>
  <c r="AJ20" i="125"/>
  <c r="AK26" i="125"/>
  <c r="AL34" i="125"/>
  <c r="AK46" i="125"/>
  <c r="AJ9" i="125"/>
  <c r="AM18" i="125"/>
  <c r="AK28" i="125"/>
  <c r="AK43" i="125"/>
  <c r="AL36" i="125"/>
  <c r="AK53" i="125"/>
  <c r="AH36" i="125"/>
  <c r="AJ28" i="125"/>
  <c r="AJ33" i="125"/>
  <c r="AJ32" i="125"/>
  <c r="AM36" i="125"/>
  <c r="AL50" i="125"/>
  <c r="AH22" i="125"/>
  <c r="AL44" i="125"/>
  <c r="AK45" i="125"/>
  <c r="AL16" i="125"/>
  <c r="AK29" i="125"/>
  <c r="AL19" i="125"/>
  <c r="AK40" i="125"/>
  <c r="AM30" i="125"/>
  <c r="AK52" i="125"/>
  <c r="AJ46" i="125"/>
  <c r="AH16" i="125"/>
  <c r="AH41" i="125"/>
  <c r="AJ44" i="125"/>
  <c r="AJ21" i="125"/>
  <c r="AM50" i="125"/>
  <c r="AM49" i="125"/>
  <c r="AH43" i="125"/>
  <c r="AL26" i="125"/>
  <c r="AJ15" i="125"/>
  <c r="AJ38" i="125"/>
  <c r="AK50" i="125"/>
  <c r="AL22" i="125"/>
  <c r="AJ12" i="125"/>
  <c r="AJ30" i="125"/>
  <c r="AH21" i="125"/>
  <c r="AM52" i="125"/>
  <c r="AM19" i="125"/>
  <c r="AK19" i="125"/>
  <c r="AH52" i="125"/>
  <c r="AM34" i="125"/>
  <c r="AM14" i="125"/>
  <c r="AL31" i="125"/>
  <c r="AH30" i="125"/>
  <c r="AK47" i="125"/>
  <c r="AK18" i="125"/>
  <c r="AL20" i="125"/>
  <c r="AL51" i="125"/>
  <c r="AL41" i="125"/>
  <c r="AM16" i="125"/>
  <c r="AK31" i="125"/>
  <c r="AM45" i="125"/>
  <c r="AK23" i="125"/>
  <c r="AM24" i="125"/>
  <c r="AK42" i="125"/>
  <c r="AK51" i="125"/>
  <c r="AL18" i="125"/>
  <c r="AK37" i="125"/>
  <c r="AK24" i="125"/>
  <c r="AL10" i="125"/>
  <c r="AL28" i="125"/>
  <c r="AK30" i="125"/>
  <c r="AM35" i="125"/>
  <c r="AH27" i="125"/>
  <c r="AL46" i="125"/>
  <c r="AM31" i="125"/>
  <c r="AL15" i="125"/>
  <c r="AM22" i="125"/>
  <c r="AH26" i="125"/>
  <c r="AM53" i="125"/>
  <c r="AL37" i="125"/>
  <c r="AL27" i="125"/>
  <c r="AH18" i="125"/>
  <c r="AM39" i="125"/>
  <c r="AM38" i="125"/>
  <c r="AH42" i="125"/>
  <c r="AH20" i="125"/>
  <c r="AK21" i="125"/>
  <c r="AJ50" i="125"/>
  <c r="AK35" i="125"/>
  <c r="AL35" i="125"/>
  <c r="AK54" i="125"/>
  <c r="AL49" i="125"/>
  <c r="AJ25" i="125"/>
  <c r="AM42" i="125"/>
  <c r="AK39" i="125"/>
  <c r="AL25" i="125"/>
  <c r="AM21" i="125"/>
  <c r="AH50" i="125"/>
  <c r="AL53" i="125"/>
  <c r="AJ54" i="125"/>
  <c r="AJ43" i="125"/>
  <c r="AL30" i="125"/>
  <c r="AM51" i="125"/>
  <c r="AH33" i="125"/>
  <c r="AK33" i="125"/>
  <c r="AJ49" i="125"/>
  <c r="AL42" i="125"/>
  <c r="AH34" i="125"/>
  <c r="AM23" i="125"/>
  <c r="AH24" i="125"/>
  <c r="AJ42" i="125"/>
  <c r="AM32" i="125"/>
  <c r="AM41" i="125"/>
  <c r="AH51" i="125"/>
  <c r="AL17" i="125"/>
  <c r="AM20" i="125"/>
  <c r="AL21" i="125"/>
  <c r="AH55" i="125"/>
  <c r="AJ55" i="125"/>
  <c r="AH17" i="125"/>
  <c r="AH31" i="125"/>
  <c r="AH40" i="125"/>
  <c r="AJ35" i="125"/>
  <c r="AK15" i="125"/>
  <c r="AJ27" i="125"/>
  <c r="AH45" i="125"/>
  <c r="AL48" i="125"/>
  <c r="AM48" i="125"/>
  <c r="AJ19" i="125"/>
  <c r="AK16" i="125"/>
  <c r="AK36" i="125"/>
  <c r="AK34" i="125"/>
  <c r="AH37" i="125"/>
  <c r="AL40" i="125"/>
  <c r="AJ53" i="125"/>
  <c r="AK32" i="125"/>
  <c r="AH35" i="125"/>
  <c r="AM54" i="125"/>
  <c r="AK55" i="125"/>
  <c r="AL55" i="125"/>
  <c r="AH53" i="125"/>
  <c r="AH54" i="125"/>
  <c r="AH57" i="125"/>
  <c r="AJ56" i="125"/>
  <c r="AM56" i="125"/>
  <c r="AM55" i="125"/>
  <c r="AL54" i="125"/>
  <c r="AK57" i="125"/>
  <c r="AL57" i="125"/>
  <c r="AJ58" i="125"/>
  <c r="AJ57" i="125"/>
  <c r="AH56" i="125"/>
  <c r="AM58" i="125"/>
  <c r="AK56" i="125"/>
  <c r="AH58" i="125"/>
  <c r="AL58" i="125"/>
  <c r="AM57" i="125"/>
  <c r="AL59" i="125"/>
  <c r="AK59" i="125"/>
  <c r="AL56" i="125"/>
  <c r="AJ59" i="125"/>
  <c r="AH59" i="132"/>
  <c r="AH33" i="132"/>
  <c r="AM16" i="132"/>
  <c r="AM11" i="132"/>
  <c r="AH24" i="132"/>
  <c r="AH9" i="132"/>
  <c r="AK37" i="132"/>
  <c r="AL9" i="132"/>
  <c r="AM18" i="132"/>
  <c r="AH20" i="132"/>
  <c r="AK17" i="132"/>
  <c r="AK14" i="132"/>
  <c r="AK22" i="132"/>
  <c r="AL35" i="132"/>
  <c r="AL25" i="132"/>
  <c r="AK18" i="132"/>
  <c r="AH38" i="132"/>
  <c r="AM30" i="132"/>
  <c r="AK15" i="132"/>
  <c r="AM35" i="132"/>
  <c r="AH28" i="132"/>
  <c r="AM14" i="132"/>
  <c r="AJ13" i="132"/>
  <c r="AJ9" i="132"/>
  <c r="AL19" i="132"/>
  <c r="AH29" i="132"/>
  <c r="AJ23" i="132"/>
  <c r="AJ10" i="132"/>
  <c r="AL36" i="132"/>
  <c r="AH13" i="132"/>
  <c r="AK25" i="132"/>
  <c r="AM22" i="132"/>
  <c r="AJ17" i="132"/>
  <c r="AH17" i="132"/>
  <c r="AJ15" i="132"/>
  <c r="AH26" i="132"/>
  <c r="AM37" i="132"/>
  <c r="AL32" i="132"/>
  <c r="AM28" i="132"/>
  <c r="AK26" i="132"/>
  <c r="AM17" i="132"/>
  <c r="AL21" i="132"/>
  <c r="AL23" i="132"/>
  <c r="AK36" i="132"/>
  <c r="AL13" i="132"/>
  <c r="AJ11" i="132"/>
  <c r="AL27" i="132"/>
  <c r="AH18" i="132"/>
  <c r="AK13" i="132"/>
  <c r="AJ36" i="132"/>
  <c r="AJ25" i="132"/>
  <c r="AL39" i="132"/>
  <c r="AH27" i="132"/>
  <c r="AH36" i="132"/>
  <c r="AM33" i="132"/>
  <c r="AH14" i="132"/>
  <c r="AK9" i="132"/>
  <c r="AH30" i="132"/>
  <c r="AJ22" i="132"/>
  <c r="AM9" i="132"/>
  <c r="AL24" i="132"/>
  <c r="AK10" i="132"/>
  <c r="AH19" i="132"/>
  <c r="AJ21" i="132"/>
  <c r="AM26" i="132"/>
  <c r="AM12" i="132"/>
  <c r="AL16" i="132"/>
  <c r="AJ32" i="132"/>
  <c r="AM20" i="132"/>
  <c r="AJ31" i="132"/>
  <c r="AM34" i="132"/>
  <c r="AK21" i="132"/>
  <c r="AL33" i="132"/>
  <c r="AM38" i="132"/>
  <c r="AJ33" i="132"/>
  <c r="AL26" i="132"/>
  <c r="AM23" i="132"/>
  <c r="AL17" i="132"/>
  <c r="AH31" i="132"/>
  <c r="AK12" i="132"/>
  <c r="AM13" i="132"/>
  <c r="AJ28" i="132"/>
  <c r="AH35" i="132"/>
  <c r="AJ27" i="132"/>
  <c r="AL34" i="132"/>
  <c r="AJ16" i="132"/>
  <c r="AL18" i="132"/>
  <c r="AK34" i="132"/>
  <c r="AL22" i="132"/>
  <c r="AK30" i="132"/>
  <c r="AL11" i="132"/>
  <c r="AM31" i="132"/>
  <c r="AM27" i="132"/>
  <c r="AH10" i="132"/>
  <c r="AK27" i="132"/>
  <c r="AM25" i="132"/>
  <c r="AK11" i="132"/>
  <c r="AK35" i="132"/>
  <c r="AH15" i="132"/>
  <c r="AH25" i="132"/>
  <c r="AJ12" i="132"/>
  <c r="AK28" i="132"/>
  <c r="AK33" i="132"/>
  <c r="AH23" i="132"/>
  <c r="AJ34" i="132"/>
  <c r="AH12" i="132"/>
  <c r="AH11" i="132"/>
  <c r="AM24" i="132"/>
  <c r="AM10" i="132"/>
  <c r="AK38" i="132"/>
  <c r="AM39" i="132"/>
  <c r="AJ20" i="132"/>
  <c r="AL37" i="132"/>
  <c r="AJ26" i="132"/>
  <c r="AL28" i="132"/>
  <c r="AJ14" i="132"/>
  <c r="AK39" i="132"/>
  <c r="AK24" i="132"/>
  <c r="AL15" i="132"/>
  <c r="AJ29" i="132"/>
  <c r="AM21" i="132"/>
  <c r="AH39" i="132"/>
  <c r="AL20" i="132"/>
  <c r="AJ40" i="132"/>
  <c r="AK23" i="132"/>
  <c r="AH34" i="132"/>
  <c r="AH37" i="132"/>
  <c r="AJ38" i="132"/>
  <c r="AL30" i="132"/>
  <c r="AM32" i="132"/>
  <c r="AL10" i="132"/>
  <c r="AH22" i="132"/>
  <c r="AL38" i="132"/>
  <c r="AM29" i="132"/>
  <c r="AH21" i="132"/>
  <c r="AJ35" i="132"/>
  <c r="AK29" i="132"/>
  <c r="AL12" i="132"/>
  <c r="AM15" i="132"/>
  <c r="AK31" i="132"/>
  <c r="AK20" i="132"/>
  <c r="AJ30" i="132"/>
  <c r="AL14" i="132"/>
  <c r="AJ19" i="132"/>
  <c r="AK16" i="132"/>
  <c r="AL29" i="132"/>
  <c r="AJ39" i="132"/>
  <c r="AJ24" i="132"/>
  <c r="AH16" i="132"/>
  <c r="AH40" i="132"/>
  <c r="AJ18" i="132"/>
  <c r="AM36" i="132"/>
  <c r="AM19" i="132"/>
  <c r="AL31" i="132"/>
  <c r="AK32" i="132"/>
  <c r="AK19" i="132"/>
  <c r="AL40" i="132"/>
  <c r="AJ37" i="132"/>
  <c r="AM40" i="132"/>
  <c r="AH32" i="132"/>
  <c r="AK40" i="132"/>
  <c r="AE98" i="128"/>
  <c r="AE126" i="128"/>
  <c r="AE12" i="127"/>
  <c r="AL60" i="125"/>
  <c r="AJ88" i="125"/>
  <c r="AL75" i="125"/>
  <c r="AH103" i="125"/>
  <c r="AK117" i="125"/>
  <c r="AJ60" i="125"/>
  <c r="AH90" i="125"/>
  <c r="AH74" i="125"/>
  <c r="AL72" i="125"/>
  <c r="AM65" i="125"/>
  <c r="AK109" i="125"/>
  <c r="AK103" i="125"/>
  <c r="AK62" i="125"/>
  <c r="AM84" i="125"/>
  <c r="AL66" i="125"/>
  <c r="AH78" i="125"/>
  <c r="AH60" i="125"/>
  <c r="AK79" i="125"/>
  <c r="AJ94" i="125"/>
  <c r="AJ96" i="125"/>
  <c r="AK60" i="125"/>
  <c r="AM90" i="125"/>
  <c r="AK58" i="125"/>
  <c r="AL108" i="125"/>
  <c r="AJ101" i="125"/>
  <c r="AM107" i="125"/>
  <c r="AH116" i="125"/>
  <c r="AK71" i="125"/>
  <c r="AJ112" i="125"/>
  <c r="AJ90" i="125"/>
  <c r="AH114" i="125"/>
  <c r="AJ62" i="125"/>
  <c r="AH59" i="125"/>
  <c r="AL82" i="125"/>
  <c r="AL103" i="125"/>
  <c r="AL116" i="125"/>
  <c r="AM85" i="125"/>
  <c r="AJ81" i="125"/>
  <c r="AH105" i="125"/>
  <c r="AK115" i="125"/>
  <c r="AH63" i="125"/>
  <c r="AL89" i="125"/>
  <c r="AK101" i="125"/>
  <c r="AJ108" i="125"/>
  <c r="AH107" i="125"/>
  <c r="AM75" i="125"/>
  <c r="AL92" i="125"/>
  <c r="AL97" i="125"/>
  <c r="AH92" i="125"/>
  <c r="AL105" i="125"/>
  <c r="AL111" i="125"/>
  <c r="AJ109" i="125"/>
  <c r="AM99" i="125"/>
  <c r="AH65" i="125"/>
  <c r="AK97" i="125"/>
  <c r="AH112" i="125"/>
  <c r="AL83" i="125"/>
  <c r="AH68" i="125"/>
  <c r="AM108" i="125"/>
  <c r="AH72" i="125"/>
  <c r="AM79" i="125"/>
  <c r="AK87" i="125"/>
  <c r="AK84" i="125"/>
  <c r="AM96" i="125"/>
  <c r="AH101" i="125"/>
  <c r="AK66" i="125"/>
  <c r="AK77" i="125"/>
  <c r="AH62" i="125"/>
  <c r="AJ104" i="125"/>
  <c r="AJ97" i="125"/>
  <c r="AH77" i="125"/>
  <c r="AH69" i="125"/>
  <c r="AM100" i="125"/>
  <c r="AL76" i="125"/>
  <c r="AL73" i="125"/>
  <c r="AK80" i="125"/>
  <c r="AJ80" i="125"/>
  <c r="AK76" i="125"/>
  <c r="AJ85" i="125"/>
  <c r="AJ100" i="125"/>
  <c r="AL85" i="125"/>
  <c r="AL61" i="125"/>
  <c r="AJ115" i="125"/>
  <c r="AJ69" i="125"/>
  <c r="AM97" i="125"/>
  <c r="AM81" i="125"/>
  <c r="AM113" i="125"/>
  <c r="AK104" i="125"/>
  <c r="AM72" i="125"/>
  <c r="AL71" i="125"/>
  <c r="AK81" i="125"/>
  <c r="AL77" i="125"/>
  <c r="AM83" i="125"/>
  <c r="AJ79" i="125"/>
  <c r="AJ117" i="125"/>
  <c r="AK116" i="125"/>
  <c r="AH95" i="125"/>
  <c r="AM114" i="125"/>
  <c r="AL113" i="125"/>
  <c r="AK90" i="125"/>
  <c r="AH106" i="125"/>
  <c r="AL104" i="125"/>
  <c r="AM86" i="125"/>
  <c r="AJ89" i="125"/>
  <c r="AH113" i="125"/>
  <c r="AJ74" i="125"/>
  <c r="AJ113" i="125"/>
  <c r="AK86" i="125"/>
  <c r="AM71" i="125"/>
  <c r="AM105" i="125"/>
  <c r="AL98" i="125"/>
  <c r="AK73" i="125"/>
  <c r="AM104" i="125"/>
  <c r="AK65" i="125"/>
  <c r="AK107" i="125"/>
  <c r="AJ82" i="125"/>
  <c r="AM59" i="125"/>
  <c r="AK74" i="125"/>
  <c r="AM91" i="125"/>
  <c r="AJ68" i="125"/>
  <c r="AH109" i="125"/>
  <c r="AL63" i="125"/>
  <c r="AM110" i="125"/>
  <c r="AK61" i="125"/>
  <c r="AH97" i="125"/>
  <c r="AJ110" i="125"/>
  <c r="AJ63" i="125"/>
  <c r="AM88" i="125"/>
  <c r="AJ106" i="125"/>
  <c r="AK72" i="125"/>
  <c r="AL90" i="125"/>
  <c r="AJ98" i="125"/>
  <c r="AL91" i="125"/>
  <c r="AJ72" i="125"/>
  <c r="AH64" i="125"/>
  <c r="AM67" i="125"/>
  <c r="AM77" i="125"/>
  <c r="AH70" i="125"/>
  <c r="AH79" i="125"/>
  <c r="AL80" i="125"/>
  <c r="AJ86" i="125"/>
  <c r="AM82" i="125"/>
  <c r="AM89" i="125"/>
  <c r="AM61" i="125"/>
  <c r="AM78" i="125"/>
  <c r="AL79" i="125"/>
  <c r="AJ99" i="125"/>
  <c r="AM101" i="125"/>
  <c r="AJ103" i="125"/>
  <c r="AL117" i="125"/>
  <c r="AK91" i="125"/>
  <c r="AH80" i="125"/>
  <c r="AL95" i="125"/>
  <c r="AM64" i="125"/>
  <c r="AH108" i="125"/>
  <c r="AH82" i="125"/>
  <c r="AM115" i="125"/>
  <c r="AJ92" i="125"/>
  <c r="AK110" i="125"/>
  <c r="AK105" i="125"/>
  <c r="AK63" i="125"/>
  <c r="AJ87" i="125"/>
  <c r="AM60" i="125"/>
  <c r="AH76" i="125"/>
  <c r="AH87" i="125"/>
  <c r="AJ75" i="125"/>
  <c r="AL68" i="125"/>
  <c r="AH111" i="125"/>
  <c r="AK92" i="125"/>
  <c r="AM63" i="125"/>
  <c r="AL94" i="125"/>
  <c r="AL101" i="125"/>
  <c r="AH67" i="125"/>
  <c r="AJ78" i="125"/>
  <c r="AM111" i="125"/>
  <c r="AK112" i="125"/>
  <c r="AJ83" i="125"/>
  <c r="AH91" i="125"/>
  <c r="AJ111" i="125"/>
  <c r="AH86" i="125"/>
  <c r="AJ67" i="125"/>
  <c r="AL99" i="125"/>
  <c r="AK114" i="125"/>
  <c r="AK93" i="125"/>
  <c r="AK78" i="125"/>
  <c r="AJ64" i="125"/>
  <c r="AM76" i="125"/>
  <c r="AM102" i="125"/>
  <c r="AK85" i="125"/>
  <c r="AH81" i="125"/>
  <c r="AK64" i="125"/>
  <c r="AK96" i="125"/>
  <c r="AM62" i="125"/>
  <c r="AK95" i="125"/>
  <c r="AH66" i="125"/>
  <c r="AJ65" i="125"/>
  <c r="AH98" i="125"/>
  <c r="AH110" i="125"/>
  <c r="AH104" i="125"/>
  <c r="AL106" i="125"/>
  <c r="AH75" i="125"/>
  <c r="AJ114" i="125"/>
  <c r="AM112" i="125"/>
  <c r="AJ61" i="125"/>
  <c r="AK99" i="125"/>
  <c r="AH94" i="125"/>
  <c r="AL87" i="125"/>
  <c r="AL78" i="125"/>
  <c r="AL88" i="125"/>
  <c r="AJ116" i="125"/>
  <c r="AH83" i="125"/>
  <c r="AJ73" i="125"/>
  <c r="AH71" i="125"/>
  <c r="AL112" i="125"/>
  <c r="AM73" i="125"/>
  <c r="AK98" i="125"/>
  <c r="AK102" i="125"/>
  <c r="AL74" i="125"/>
  <c r="AH115" i="125"/>
  <c r="AM70" i="125"/>
  <c r="AM109" i="125"/>
  <c r="AL96" i="125"/>
  <c r="AM92" i="125"/>
  <c r="AM68" i="125"/>
  <c r="AJ105" i="125"/>
  <c r="AL81" i="125"/>
  <c r="AK111" i="125"/>
  <c r="AJ102" i="125"/>
  <c r="AJ76" i="125"/>
  <c r="AK83" i="125"/>
  <c r="AM116" i="125"/>
  <c r="AL100" i="125"/>
  <c r="AH85" i="125"/>
  <c r="AM95" i="125"/>
  <c r="AM66" i="125"/>
  <c r="AL69" i="125"/>
  <c r="AH99" i="125"/>
  <c r="AK67" i="125"/>
  <c r="AM117" i="125"/>
  <c r="AL115" i="125"/>
  <c r="AK106" i="125"/>
  <c r="AJ93" i="125"/>
  <c r="AH96" i="125"/>
  <c r="AH89" i="125"/>
  <c r="AM98" i="125"/>
  <c r="AK88" i="125"/>
  <c r="AK75" i="125"/>
  <c r="AM94" i="125"/>
  <c r="AJ95" i="125"/>
  <c r="AJ71" i="125"/>
  <c r="AH102" i="125"/>
  <c r="AL109" i="125"/>
  <c r="AM80" i="125"/>
  <c r="AK70" i="125"/>
  <c r="AL114" i="125"/>
  <c r="AL70" i="125"/>
  <c r="AL64" i="125"/>
  <c r="AM69" i="125"/>
  <c r="AJ107" i="125"/>
  <c r="AH73" i="125"/>
  <c r="AL67" i="125"/>
  <c r="AM106" i="125"/>
  <c r="AL102" i="125"/>
  <c r="AL84" i="125"/>
  <c r="AH100" i="125"/>
  <c r="AH93" i="125"/>
  <c r="AK68" i="125"/>
  <c r="AJ70" i="125"/>
  <c r="AK89" i="125"/>
  <c r="AL86" i="125"/>
  <c r="AL110" i="125"/>
  <c r="AL65" i="125"/>
  <c r="AJ77" i="125"/>
  <c r="AH117" i="125"/>
  <c r="AH84" i="125"/>
  <c r="AH61" i="125"/>
  <c r="AK69" i="125"/>
  <c r="AH88" i="125"/>
  <c r="AL107" i="125"/>
  <c r="AJ91" i="125"/>
  <c r="AJ66" i="125"/>
  <c r="AK113" i="125"/>
  <c r="AK100" i="125"/>
  <c r="AM87" i="125"/>
  <c r="AL93" i="125"/>
  <c r="AJ84" i="125"/>
  <c r="AM93" i="125"/>
  <c r="AK82" i="125"/>
  <c r="AK108" i="125"/>
  <c r="AK94" i="125"/>
  <c r="AM103" i="125"/>
  <c r="AL62" i="125"/>
  <c r="AM74" i="125"/>
  <c r="AL55" i="132"/>
  <c r="AH58" i="132"/>
  <c r="AM59" i="132"/>
  <c r="AL58" i="132"/>
  <c r="AL60" i="132"/>
  <c r="AK57" i="132"/>
  <c r="AL59" i="132"/>
  <c r="AM57" i="132"/>
  <c r="AK58" i="132"/>
  <c r="AM58" i="132"/>
  <c r="AJ58" i="132"/>
  <c r="AK59" i="132"/>
  <c r="AK60" i="132"/>
  <c r="AK61" i="132"/>
  <c r="AH46" i="132"/>
  <c r="AJ46" i="132"/>
  <c r="AK43" i="132"/>
  <c r="AJ45" i="132"/>
  <c r="AL42" i="132"/>
  <c r="AK45" i="132"/>
  <c r="AH41" i="132"/>
  <c r="AK42" i="132"/>
  <c r="AK46" i="132"/>
  <c r="AH44" i="132"/>
  <c r="AL43" i="132"/>
  <c r="AJ43" i="132"/>
  <c r="AM45" i="132"/>
  <c r="AM41" i="132"/>
  <c r="AJ44" i="132"/>
  <c r="AK41" i="132"/>
  <c r="AJ42" i="132"/>
  <c r="AJ41" i="132"/>
  <c r="AM43" i="132"/>
  <c r="AL44" i="132"/>
  <c r="AH43" i="132"/>
  <c r="AH45" i="132"/>
  <c r="AM46" i="132"/>
  <c r="AL41" i="132"/>
  <c r="AL46" i="132"/>
  <c r="AM42" i="132"/>
  <c r="AL45" i="132"/>
  <c r="AJ47" i="132"/>
  <c r="AK44" i="132"/>
  <c r="AL48" i="132"/>
  <c r="AH47" i="132"/>
  <c r="AM47" i="132"/>
  <c r="AM44" i="132"/>
  <c r="AH42" i="132"/>
  <c r="AK48" i="132"/>
  <c r="AM48" i="132"/>
  <c r="AK47" i="132"/>
  <c r="AL47" i="132"/>
  <c r="AM49" i="132"/>
  <c r="AK49" i="132"/>
  <c r="AJ48" i="132"/>
  <c r="AH48" i="132"/>
  <c r="AH49" i="132"/>
  <c r="AL49" i="132"/>
  <c r="AJ49" i="132"/>
  <c r="AK50" i="132"/>
  <c r="AJ50" i="132"/>
  <c r="AL51" i="132"/>
  <c r="AM50" i="132"/>
  <c r="AH50" i="132"/>
  <c r="AK51" i="132"/>
  <c r="AH51" i="132"/>
  <c r="AJ51" i="132"/>
  <c r="AL50" i="132"/>
  <c r="AM52" i="132"/>
  <c r="AK52" i="132"/>
  <c r="AH52" i="132"/>
  <c r="AJ52" i="132"/>
  <c r="AM51" i="132"/>
  <c r="AL53" i="132"/>
  <c r="AM53" i="132"/>
  <c r="AJ53" i="132"/>
  <c r="AH53" i="132"/>
  <c r="AK53" i="132"/>
  <c r="AL52" i="132"/>
  <c r="AK54" i="132"/>
  <c r="AM54" i="132"/>
  <c r="AH54" i="132"/>
  <c r="AL54" i="132"/>
  <c r="AJ54" i="132"/>
  <c r="AJ55" i="132"/>
  <c r="AK55" i="132"/>
  <c r="AH55" i="132"/>
  <c r="AH57" i="132"/>
  <c r="AK56" i="132"/>
  <c r="AM56" i="132"/>
  <c r="AL56" i="132"/>
  <c r="AJ56" i="132"/>
  <c r="AM55" i="132"/>
  <c r="AH56" i="132"/>
  <c r="AL57" i="132"/>
  <c r="AM60" i="132"/>
  <c r="AH60" i="132"/>
  <c r="AJ59" i="132"/>
  <c r="AJ60" i="132"/>
  <c r="AD208" i="143"/>
  <c r="AJ57" i="132"/>
  <c r="AH62" i="132"/>
  <c r="AJ61" i="132"/>
  <c r="AJ62" i="132"/>
  <c r="AM61" i="132"/>
  <c r="AM62" i="132"/>
  <c r="AH64" i="132"/>
  <c r="AL61" i="132"/>
  <c r="AK62" i="132"/>
  <c r="AH61" i="132"/>
  <c r="AL62" i="132"/>
  <c r="AM84" i="132"/>
  <c r="AK64" i="132"/>
  <c r="AJ63" i="132"/>
  <c r="AM63" i="132"/>
  <c r="AK63" i="132"/>
  <c r="AL89" i="132"/>
  <c r="AH63" i="132"/>
  <c r="AK82" i="132"/>
  <c r="AL63" i="132"/>
  <c r="AH68" i="132"/>
  <c r="AL64" i="132"/>
  <c r="AM64" i="132"/>
  <c r="AJ64" i="132"/>
  <c r="AM89" i="132"/>
  <c r="AK115" i="132"/>
  <c r="AJ91" i="132"/>
  <c r="AM101" i="132"/>
  <c r="AH79" i="132"/>
  <c r="AK101" i="132"/>
  <c r="AM74" i="132"/>
  <c r="AH106" i="132"/>
  <c r="AK75" i="132"/>
  <c r="AH98" i="132"/>
  <c r="AM73" i="132"/>
  <c r="AJ106" i="132"/>
  <c r="AJ67" i="132"/>
  <c r="AH112" i="132"/>
  <c r="AH104" i="132"/>
  <c r="AJ113" i="132"/>
  <c r="AJ101" i="132"/>
  <c r="AM105" i="132"/>
  <c r="AM115" i="132"/>
  <c r="AL69" i="132"/>
  <c r="AL66" i="132"/>
  <c r="AM66" i="132"/>
  <c r="AH66" i="132"/>
  <c r="AJ66" i="132"/>
  <c r="AK66" i="132"/>
  <c r="AM85" i="132"/>
  <c r="AK100" i="132"/>
  <c r="AH86" i="132"/>
  <c r="AL78" i="132"/>
  <c r="AH114" i="132"/>
  <c r="AJ74" i="132"/>
  <c r="AL91" i="132"/>
  <c r="AL71" i="132"/>
  <c r="AK65" i="132"/>
  <c r="AK99" i="132"/>
  <c r="AL115" i="132"/>
  <c r="AJ88" i="132"/>
  <c r="AJ93" i="132"/>
  <c r="AH95" i="132"/>
  <c r="AM83" i="132"/>
  <c r="AL103" i="132"/>
  <c r="AM65" i="132"/>
  <c r="AH93" i="132"/>
  <c r="AL93" i="132"/>
  <c r="AJ95" i="132"/>
  <c r="AH75" i="132"/>
  <c r="AM90" i="132"/>
  <c r="AK105" i="132"/>
  <c r="AH110" i="132"/>
  <c r="AL68" i="132"/>
  <c r="AH65" i="132"/>
  <c r="AJ103" i="132"/>
  <c r="AJ81" i="132"/>
  <c r="AL114" i="132"/>
  <c r="AK83" i="132"/>
  <c r="AM82" i="132"/>
  <c r="AH81" i="132"/>
  <c r="AJ114" i="132"/>
  <c r="AM67" i="132"/>
  <c r="AL65" i="132"/>
  <c r="AL107" i="132"/>
  <c r="AJ100" i="132"/>
  <c r="AJ94" i="132"/>
  <c r="AM99" i="132"/>
  <c r="AJ90" i="132"/>
  <c r="AM96" i="132"/>
  <c r="AM78" i="132"/>
  <c r="AK68" i="132"/>
  <c r="AJ65" i="132"/>
  <c r="AH74" i="132"/>
  <c r="AK67" i="132"/>
  <c r="AM68" i="132"/>
  <c r="AJ68" i="132"/>
  <c r="AH67" i="132"/>
  <c r="AL67" i="132"/>
  <c r="AJ102" i="132"/>
  <c r="AH70" i="132"/>
  <c r="AL74" i="132"/>
  <c r="AH72" i="132"/>
  <c r="AK112" i="132"/>
  <c r="AJ117" i="132"/>
  <c r="AM71" i="132"/>
  <c r="AL84" i="132"/>
  <c r="AL75" i="132"/>
  <c r="AL86" i="132"/>
  <c r="AM114" i="132"/>
  <c r="AD197" i="149"/>
  <c r="AH102" i="132"/>
  <c r="AH103" i="132"/>
  <c r="AL76" i="132"/>
  <c r="AH89" i="132"/>
  <c r="AH91" i="132"/>
  <c r="AM76" i="132"/>
  <c r="AM117" i="132"/>
  <c r="AJ109" i="132"/>
  <c r="AL82" i="132"/>
  <c r="AH115" i="132"/>
  <c r="AM103" i="132"/>
  <c r="AL109" i="132"/>
  <c r="AJ76" i="132"/>
  <c r="AM91" i="132"/>
  <c r="AJ79" i="132"/>
  <c r="AH90" i="132"/>
  <c r="AH92" i="132"/>
  <c r="AL111" i="132"/>
  <c r="AK117" i="132"/>
  <c r="AH107" i="132"/>
  <c r="AK77" i="132"/>
  <c r="AM79" i="132"/>
  <c r="AM95" i="132"/>
  <c r="AM106" i="132"/>
  <c r="AJ84" i="132"/>
  <c r="AM92" i="132"/>
  <c r="AM93" i="132"/>
  <c r="AK106" i="132"/>
  <c r="AJ116" i="132"/>
  <c r="AK107" i="132"/>
  <c r="AH76" i="132"/>
  <c r="AM86" i="132"/>
  <c r="AH77" i="132"/>
  <c r="AL97" i="132"/>
  <c r="AK91" i="132"/>
  <c r="AK108" i="132"/>
  <c r="AJ104" i="132"/>
  <c r="AK102" i="132"/>
  <c r="AK116" i="132"/>
  <c r="AJ105" i="132"/>
  <c r="AL88" i="132"/>
  <c r="AJ112" i="132"/>
  <c r="AM100" i="132"/>
  <c r="AL98" i="132"/>
  <c r="AH78" i="132"/>
  <c r="AL77" i="132"/>
  <c r="AM104" i="132"/>
  <c r="AJ83" i="132"/>
  <c r="AL92" i="132"/>
  <c r="AK88" i="132"/>
  <c r="AH105" i="132"/>
  <c r="AL108" i="132"/>
  <c r="AL105" i="132"/>
  <c r="AH84" i="132"/>
  <c r="AH101" i="132"/>
  <c r="AL81" i="132"/>
  <c r="AJ86" i="132"/>
  <c r="AK79" i="132"/>
  <c r="AK109" i="132"/>
  <c r="AL80" i="132"/>
  <c r="AM88" i="132"/>
  <c r="AM116" i="132"/>
  <c r="AK81" i="132"/>
  <c r="AM113" i="132"/>
  <c r="AM102" i="132"/>
  <c r="AH99" i="132"/>
  <c r="AL85" i="132"/>
  <c r="AK78" i="132"/>
  <c r="AK98" i="132"/>
  <c r="AJ115" i="132"/>
  <c r="AK86" i="132"/>
  <c r="AK104" i="132"/>
  <c r="AM77" i="132"/>
  <c r="AH109" i="132"/>
  <c r="AL112" i="132"/>
  <c r="AH88" i="132"/>
  <c r="AH82" i="132"/>
  <c r="AH100" i="132"/>
  <c r="AJ99" i="132"/>
  <c r="AH83" i="132"/>
  <c r="AK76" i="132"/>
  <c r="AK80" i="132"/>
  <c r="AM107" i="132"/>
  <c r="AL117" i="132"/>
  <c r="AM112" i="132"/>
  <c r="AJ85" i="132"/>
  <c r="AK111" i="132"/>
  <c r="AH85" i="132"/>
  <c r="AL96" i="132"/>
  <c r="AM111" i="132"/>
  <c r="AM108" i="132"/>
  <c r="AM97" i="132"/>
  <c r="AM94" i="132"/>
  <c r="AM81" i="132"/>
  <c r="AJ80" i="132"/>
  <c r="AK84" i="132"/>
  <c r="AL90" i="132"/>
  <c r="AL83" i="132"/>
  <c r="AH87" i="132"/>
  <c r="AJ82" i="132"/>
  <c r="AK110" i="132"/>
  <c r="AK87" i="132"/>
  <c r="AM87" i="132"/>
  <c r="AK95" i="132"/>
  <c r="AJ108" i="132"/>
  <c r="AH96" i="132"/>
  <c r="AL94" i="132"/>
  <c r="AK90" i="132"/>
  <c r="AL113" i="132"/>
  <c r="AL101" i="132"/>
  <c r="AH117" i="132"/>
  <c r="AH116" i="132"/>
  <c r="AK85" i="132"/>
  <c r="AJ107" i="132"/>
  <c r="AM80" i="132"/>
  <c r="AK92" i="132"/>
  <c r="AL110" i="132"/>
  <c r="AL104" i="132"/>
  <c r="AH94" i="132"/>
  <c r="AJ89" i="132"/>
  <c r="AL100" i="132"/>
  <c r="AK96" i="132"/>
  <c r="AH97" i="132"/>
  <c r="AL102" i="132"/>
  <c r="AH113" i="132"/>
  <c r="AL95" i="132"/>
  <c r="AK93" i="132"/>
  <c r="AJ96" i="132"/>
  <c r="AL106" i="132"/>
  <c r="AM109" i="132"/>
  <c r="AJ77" i="132"/>
  <c r="AL79" i="132"/>
  <c r="AH80" i="132"/>
  <c r="AJ111" i="132"/>
  <c r="AJ98" i="132"/>
  <c r="AM98" i="132"/>
  <c r="AK103" i="132"/>
  <c r="AK113" i="132"/>
  <c r="AJ87" i="132"/>
  <c r="AK97" i="132"/>
  <c r="AL99" i="132"/>
  <c r="AJ97" i="132"/>
  <c r="AK89" i="132"/>
  <c r="AK94" i="132"/>
  <c r="AH108" i="132"/>
  <c r="AJ110" i="132"/>
  <c r="AJ92" i="132"/>
  <c r="AJ75" i="132"/>
  <c r="AK72" i="132"/>
  <c r="AL116" i="132"/>
  <c r="AJ78" i="132"/>
  <c r="AH111" i="132"/>
  <c r="AM110" i="132"/>
  <c r="AK114" i="132"/>
  <c r="AJ73" i="132"/>
  <c r="AL87" i="132"/>
  <c r="AJ71" i="132"/>
  <c r="AL73" i="132"/>
  <c r="AM75" i="132"/>
  <c r="AJ70" i="132"/>
  <c r="AK69" i="132"/>
  <c r="AL70" i="132"/>
  <c r="AM70" i="132"/>
  <c r="AK70" i="132"/>
  <c r="AK73" i="132"/>
  <c r="AM69" i="132"/>
  <c r="AJ72" i="132"/>
  <c r="AM72" i="132"/>
  <c r="AK74" i="132"/>
  <c r="AK71" i="132"/>
  <c r="AL72" i="132"/>
  <c r="AH71" i="132"/>
  <c r="AH73" i="132"/>
  <c r="AH69" i="132"/>
  <c r="AJ69" i="132"/>
  <c r="AD219" i="142"/>
  <c r="AD204" i="128"/>
  <c r="AD194" i="150"/>
  <c r="AD195" i="150"/>
  <c r="AD196" i="150"/>
  <c r="AD197" i="150"/>
  <c r="AD198" i="150"/>
  <c r="AD199" i="150"/>
  <c r="AD200" i="150"/>
  <c r="AD201" i="150"/>
  <c r="AD202" i="150"/>
  <c r="AD203" i="150"/>
  <c r="AD204" i="150"/>
  <c r="AD205" i="150"/>
  <c r="AD206" i="150"/>
  <c r="AD207" i="150"/>
  <c r="AD208" i="150"/>
  <c r="AD209" i="150"/>
  <c r="AD210" i="150"/>
  <c r="Q12" i="151"/>
  <c r="Q21" i="151"/>
  <c r="Q23" i="151"/>
  <c r="Q29" i="151"/>
  <c r="Q26" i="151"/>
  <c r="Q32" i="151"/>
  <c r="Q13" i="151"/>
  <c r="Q40" i="151"/>
  <c r="Q18" i="151"/>
  <c r="Q42" i="151"/>
  <c r="Q34" i="151"/>
  <c r="Q24" i="151"/>
  <c r="Q19" i="151"/>
  <c r="Q38" i="151"/>
  <c r="Q20" i="151"/>
  <c r="Q15" i="151"/>
  <c r="Q33" i="151"/>
  <c r="Q22" i="151"/>
  <c r="Q25" i="151"/>
  <c r="Q16" i="151"/>
  <c r="Q27" i="151"/>
  <c r="Q39" i="151"/>
  <c r="Q28" i="151"/>
  <c r="Q43" i="151"/>
  <c r="Q17" i="151"/>
  <c r="Q35" i="151"/>
  <c r="Q30" i="151"/>
  <c r="Q37" i="151"/>
  <c r="Q36" i="151"/>
  <c r="Q31" i="151"/>
  <c r="AD229" i="138"/>
  <c r="AD227" i="130"/>
  <c r="AD235" i="145"/>
  <c r="AD236" i="145"/>
  <c r="AD237" i="145"/>
  <c r="AD238" i="145"/>
  <c r="AD239" i="145"/>
  <c r="AD240" i="145"/>
  <c r="AD241" i="145"/>
  <c r="AD242" i="145"/>
  <c r="AD243" i="145"/>
  <c r="AD229" i="144"/>
  <c r="AD230" i="137"/>
  <c r="K122" i="90"/>
  <c r="K120" i="90"/>
  <c r="M5" i="90"/>
  <c r="N39" i="90"/>
  <c r="N46" i="90"/>
  <c r="N44" i="90"/>
  <c r="N8" i="90"/>
  <c r="N51" i="90"/>
  <c r="N18" i="90"/>
  <c r="N31" i="90"/>
  <c r="N56" i="90"/>
  <c r="N57" i="90"/>
  <c r="N14" i="90"/>
  <c r="N42" i="90"/>
  <c r="N38" i="90"/>
  <c r="N55" i="90"/>
  <c r="N34" i="90"/>
  <c r="N16" i="90"/>
  <c r="N7" i="90"/>
  <c r="N48" i="90"/>
  <c r="N60" i="90"/>
  <c r="N52" i="90"/>
  <c r="N35" i="90"/>
  <c r="N30" i="90"/>
  <c r="N25" i="90"/>
  <c r="N27" i="90"/>
  <c r="N58" i="90"/>
  <c r="N45" i="90"/>
  <c r="N12" i="90"/>
  <c r="N21" i="90"/>
  <c r="M6" i="90"/>
  <c r="N15" i="90"/>
  <c r="N11" i="90"/>
  <c r="N17" i="90"/>
  <c r="N53" i="90"/>
  <c r="N26" i="90"/>
  <c r="N40" i="90"/>
  <c r="N59" i="90"/>
  <c r="N47" i="90"/>
  <c r="N54" i="90"/>
  <c r="N20" i="90"/>
  <c r="N41" i="90"/>
  <c r="N24" i="90"/>
  <c r="N43" i="90"/>
  <c r="N33" i="90"/>
  <c r="N13" i="90"/>
  <c r="N10" i="90"/>
  <c r="N23" i="90"/>
  <c r="N19" i="90"/>
  <c r="N50" i="90"/>
  <c r="N29" i="90"/>
  <c r="N22" i="90"/>
  <c r="N36" i="90"/>
  <c r="N32" i="90"/>
  <c r="N61" i="90"/>
  <c r="N37" i="90"/>
  <c r="N28" i="90"/>
  <c r="N49" i="90"/>
  <c r="N9" i="90"/>
  <c r="AE117" i="129"/>
  <c r="AE118" i="129"/>
  <c r="AE83" i="129"/>
  <c r="AE84" i="129"/>
  <c r="AE90" i="129"/>
  <c r="AE32" i="128"/>
  <c r="AE116" i="128"/>
  <c r="AE95" i="128"/>
  <c r="AE107" i="128"/>
  <c r="AE96" i="128"/>
  <c r="AE12" i="128"/>
  <c r="AE110" i="128"/>
  <c r="AE15" i="128"/>
  <c r="AE36" i="128"/>
  <c r="AE20" i="128"/>
  <c r="AE35" i="128"/>
  <c r="AE104" i="128"/>
  <c r="AE24" i="128"/>
  <c r="AE103" i="128"/>
  <c r="AE56" i="128"/>
  <c r="AE44" i="128"/>
  <c r="AE23" i="128"/>
  <c r="AE47" i="128"/>
  <c r="AE16" i="128"/>
  <c r="AE39" i="128"/>
  <c r="AE28" i="128"/>
  <c r="AE19" i="128"/>
  <c r="AE48" i="128"/>
  <c r="AE52" i="128"/>
  <c r="AE51" i="128"/>
  <c r="AE40" i="128"/>
  <c r="AE102" i="128"/>
  <c r="AE111" i="128"/>
  <c r="AE27" i="128"/>
  <c r="AE112" i="128"/>
  <c r="AE106" i="128"/>
  <c r="AE92" i="128"/>
  <c r="AE100" i="128"/>
  <c r="AE99" i="128"/>
  <c r="AE108" i="128"/>
  <c r="AE90" i="128"/>
  <c r="AE91" i="128"/>
  <c r="AE43" i="128"/>
  <c r="AD238" i="133"/>
  <c r="AD230" i="129"/>
  <c r="AD234" i="141"/>
  <c r="AD234" i="146"/>
  <c r="AK22" i="145"/>
  <c r="AK9" i="145"/>
  <c r="AK10" i="145"/>
  <c r="AH10" i="145"/>
  <c r="AM10" i="145"/>
  <c r="AM9" i="145"/>
  <c r="AK11" i="145"/>
  <c r="AH9" i="145"/>
  <c r="AM11" i="145"/>
  <c r="AL9" i="145"/>
  <c r="AJ10" i="145"/>
  <c r="AJ11" i="145"/>
  <c r="AJ9" i="145"/>
  <c r="AL11" i="145"/>
  <c r="AL10" i="145"/>
  <c r="AK12" i="145"/>
  <c r="AH12" i="145"/>
  <c r="AL13" i="145"/>
  <c r="AK14" i="145"/>
  <c r="AM12" i="145"/>
  <c r="AH11" i="145"/>
  <c r="AL12" i="145"/>
  <c r="AJ12" i="145"/>
  <c r="AJ14" i="145"/>
  <c r="AH13" i="145"/>
  <c r="AJ13" i="145"/>
  <c r="AM13" i="145"/>
  <c r="AK13" i="145"/>
  <c r="AM14" i="145"/>
  <c r="AH14" i="145"/>
  <c r="AL14" i="145"/>
  <c r="AH16" i="145"/>
  <c r="AM15" i="145"/>
  <c r="AH15" i="145"/>
  <c r="AK15" i="145"/>
  <c r="AM16" i="145"/>
  <c r="AJ15" i="145"/>
  <c r="AK16" i="145"/>
  <c r="AK17" i="145"/>
  <c r="AH18" i="145"/>
  <c r="AL15" i="145"/>
  <c r="AM17" i="145"/>
  <c r="AK18" i="145"/>
  <c r="AL16" i="145"/>
  <c r="AH19" i="145"/>
  <c r="AM18" i="145"/>
  <c r="AL17" i="145"/>
  <c r="AJ19" i="145"/>
  <c r="AM19" i="145"/>
  <c r="AJ17" i="145"/>
  <c r="AL18" i="145"/>
  <c r="AJ16" i="145"/>
  <c r="AH17" i="145"/>
  <c r="AM20" i="145"/>
  <c r="AJ20" i="145"/>
  <c r="AH21" i="145"/>
  <c r="AL20" i="145"/>
  <c r="AJ18" i="145"/>
  <c r="AL19" i="145"/>
  <c r="AH20" i="145"/>
  <c r="AK19" i="145"/>
  <c r="AK20" i="145"/>
  <c r="AL21" i="145"/>
  <c r="AM24" i="145"/>
  <c r="AM22" i="145"/>
  <c r="AH24" i="145"/>
  <c r="AM21" i="145"/>
  <c r="AK21" i="145"/>
  <c r="AJ23" i="145"/>
  <c r="AJ21" i="145"/>
  <c r="AK24" i="145"/>
  <c r="AL22" i="145"/>
  <c r="AL23" i="145"/>
  <c r="AJ24" i="145"/>
  <c r="AH23" i="145"/>
  <c r="AH25" i="145"/>
  <c r="AL24" i="145"/>
  <c r="AJ26" i="145"/>
  <c r="AH22" i="145"/>
  <c r="AK23" i="145"/>
  <c r="AM23" i="145"/>
  <c r="AJ22" i="145"/>
  <c r="AM25" i="145"/>
  <c r="AJ8" i="145"/>
  <c r="AL8" i="145"/>
  <c r="AM8" i="145"/>
  <c r="AK8" i="145"/>
  <c r="AH8" i="145"/>
  <c r="AE79" i="129"/>
  <c r="AE110" i="129"/>
  <c r="AE94" i="129"/>
  <c r="AE80" i="129"/>
  <c r="AE102" i="129"/>
  <c r="AE13" i="128"/>
  <c r="AD209" i="143"/>
  <c r="AD220" i="142"/>
  <c r="AD221" i="142"/>
  <c r="AD222" i="142"/>
  <c r="AD223" i="142"/>
  <c r="AD198" i="149"/>
  <c r="AD205" i="128"/>
  <c r="AD211" i="150"/>
  <c r="AJ33" i="145"/>
  <c r="AH34" i="145"/>
  <c r="AK33" i="145"/>
  <c r="AM31" i="145"/>
  <c r="AL25" i="145"/>
  <c r="AK25" i="145"/>
  <c r="AH33" i="145"/>
  <c r="AK26" i="145"/>
  <c r="AL30" i="145"/>
  <c r="AH26" i="145"/>
  <c r="AK28" i="145"/>
  <c r="AM27" i="145"/>
  <c r="AJ27" i="145"/>
  <c r="AH30" i="145"/>
  <c r="AK34" i="145"/>
  <c r="AM28" i="145"/>
  <c r="AL26" i="145"/>
  <c r="AJ25" i="145"/>
  <c r="AH31" i="145"/>
  <c r="AK30" i="145"/>
  <c r="AK29" i="145"/>
  <c r="AM32" i="145"/>
  <c r="AM26" i="145"/>
  <c r="AK32" i="145"/>
  <c r="AJ32" i="145"/>
  <c r="AH28" i="145"/>
  <c r="AL34" i="145"/>
  <c r="AJ28" i="145"/>
  <c r="AL27" i="145"/>
  <c r="AJ31" i="145"/>
  <c r="AM34" i="145"/>
  <c r="AJ29" i="145"/>
  <c r="AJ34" i="145"/>
  <c r="AK31" i="145"/>
  <c r="AL32" i="145"/>
  <c r="AL28" i="145"/>
  <c r="AL33" i="145"/>
  <c r="AH29" i="145"/>
  <c r="AK27" i="145"/>
  <c r="AL31" i="145"/>
  <c r="AL29" i="145"/>
  <c r="AH27" i="145"/>
  <c r="AM33" i="145"/>
  <c r="AM29" i="145"/>
  <c r="AH32" i="145"/>
  <c r="AJ30" i="145"/>
  <c r="AM30" i="145"/>
  <c r="R25" i="151"/>
  <c r="R42" i="151"/>
  <c r="R23" i="151"/>
  <c r="R15" i="151"/>
  <c r="R39" i="151"/>
  <c r="R40" i="151"/>
  <c r="R38" i="151"/>
  <c r="R37" i="151"/>
  <c r="R14" i="151"/>
  <c r="R29" i="151"/>
  <c r="R16" i="151"/>
  <c r="R13" i="151"/>
  <c r="R19" i="151"/>
  <c r="R35" i="151"/>
  <c r="R31" i="151"/>
  <c r="R33" i="151"/>
  <c r="R18" i="151"/>
  <c r="R20" i="151"/>
  <c r="R17" i="151"/>
  <c r="R43" i="151"/>
  <c r="R27" i="151"/>
  <c r="R12" i="151"/>
  <c r="R34" i="151"/>
  <c r="R32" i="151"/>
  <c r="R21" i="151"/>
  <c r="R24" i="151"/>
  <c r="R30" i="151"/>
  <c r="R22" i="151"/>
  <c r="R28" i="151"/>
  <c r="R36" i="151"/>
  <c r="R41" i="151"/>
  <c r="R26" i="151"/>
  <c r="AK50" i="145"/>
  <c r="AL89" i="145"/>
  <c r="AJ86" i="145"/>
  <c r="AJ95" i="145"/>
  <c r="AH79" i="145"/>
  <c r="AH63" i="145"/>
  <c r="AM44" i="145"/>
  <c r="AL83" i="145"/>
  <c r="AH66" i="145"/>
  <c r="AJ56" i="145"/>
  <c r="AL111" i="145"/>
  <c r="AH88" i="145"/>
  <c r="AL73" i="145"/>
  <c r="AK36" i="145"/>
  <c r="AH61" i="145"/>
  <c r="AK54" i="145"/>
  <c r="AH74" i="145"/>
  <c r="AJ42" i="145"/>
  <c r="AK79" i="145"/>
  <c r="AM104" i="145"/>
  <c r="AL39" i="145"/>
  <c r="AH68" i="145"/>
  <c r="AL98" i="145"/>
  <c r="AJ50" i="145"/>
  <c r="AH53" i="145"/>
  <c r="AL95" i="145"/>
  <c r="AM93" i="145"/>
  <c r="AJ117" i="145"/>
  <c r="AH106" i="145"/>
  <c r="AH48" i="145"/>
  <c r="AH67" i="145"/>
  <c r="AH50" i="145"/>
  <c r="AM115" i="145"/>
  <c r="AH92" i="145"/>
  <c r="AM73" i="145"/>
  <c r="AH73" i="145"/>
  <c r="AK111" i="145"/>
  <c r="AK53" i="145"/>
  <c r="AM39" i="145"/>
  <c r="AK116" i="145"/>
  <c r="AJ39" i="145"/>
  <c r="AJ82" i="145"/>
  <c r="AL82" i="145"/>
  <c r="AK70" i="145"/>
  <c r="AK38" i="145"/>
  <c r="AL112" i="145"/>
  <c r="AL68" i="145"/>
  <c r="AJ72" i="145"/>
  <c r="AL90" i="145"/>
  <c r="AJ54" i="145"/>
  <c r="AL113" i="145"/>
  <c r="AH100" i="145"/>
  <c r="AM54" i="145"/>
  <c r="AK96" i="145"/>
  <c r="AJ90" i="145"/>
  <c r="AK91" i="145"/>
  <c r="AH78" i="145"/>
  <c r="AK87" i="145"/>
  <c r="AH91" i="145"/>
  <c r="AJ37" i="145"/>
  <c r="AJ47" i="145"/>
  <c r="AJ35" i="145"/>
  <c r="AH98" i="145"/>
  <c r="AJ113" i="145"/>
  <c r="AL117" i="145"/>
  <c r="AK104" i="145"/>
  <c r="AH97" i="145"/>
  <c r="AL109" i="145"/>
  <c r="AJ93" i="145"/>
  <c r="AM102" i="145"/>
  <c r="AK68" i="145"/>
  <c r="AL100" i="145"/>
  <c r="AJ77" i="145"/>
  <c r="AH55" i="145"/>
  <c r="AK59" i="145"/>
  <c r="AL77" i="145"/>
  <c r="AL116" i="145"/>
  <c r="AK58" i="145"/>
  <c r="AH47" i="145"/>
  <c r="AL97" i="145"/>
  <c r="AK72" i="145"/>
  <c r="AL50" i="145"/>
  <c r="AH69" i="145"/>
  <c r="AM42" i="145"/>
  <c r="AH85" i="145"/>
  <c r="AH114" i="145"/>
  <c r="AM90" i="145"/>
  <c r="AH35" i="145"/>
  <c r="AL108" i="145"/>
  <c r="AL86" i="145"/>
  <c r="AJ76" i="145"/>
  <c r="AL92" i="145"/>
  <c r="AH75" i="145"/>
  <c r="AM62" i="145"/>
  <c r="AJ97" i="145"/>
  <c r="AM60" i="145"/>
  <c r="AH102" i="145"/>
  <c r="AJ98" i="145"/>
  <c r="AH101" i="145"/>
  <c r="AM58" i="145"/>
  <c r="AJ88" i="145"/>
  <c r="AL56" i="145"/>
  <c r="AH89" i="145"/>
  <c r="AK89" i="145"/>
  <c r="AH51" i="145"/>
  <c r="AL69" i="145"/>
  <c r="AK49" i="145"/>
  <c r="AJ64" i="145"/>
  <c r="AL47" i="145"/>
  <c r="AL88" i="145"/>
  <c r="AL45" i="145"/>
  <c r="AM75" i="145"/>
  <c r="AH39" i="145"/>
  <c r="AJ102" i="145"/>
  <c r="AH82" i="145"/>
  <c r="AH117" i="145"/>
  <c r="AK83" i="145"/>
  <c r="AJ68" i="145"/>
  <c r="AJ94" i="145"/>
  <c r="AJ66" i="145"/>
  <c r="AL52" i="145"/>
  <c r="AJ48" i="145"/>
  <c r="AL105" i="145"/>
  <c r="AJ101" i="145"/>
  <c r="AK35" i="145"/>
  <c r="AL36" i="145"/>
  <c r="AK85" i="145"/>
  <c r="AL63" i="145"/>
  <c r="AM94" i="145"/>
  <c r="AL38" i="145"/>
  <c r="AM74" i="145"/>
  <c r="AH58" i="145"/>
  <c r="AH96" i="145"/>
  <c r="AH104" i="145"/>
  <c r="AH64" i="145"/>
  <c r="AL85" i="145"/>
  <c r="AM92" i="145"/>
  <c r="AK60" i="145"/>
  <c r="AK84" i="145"/>
  <c r="AL102" i="145"/>
  <c r="AH86" i="145"/>
  <c r="AJ41" i="145"/>
  <c r="AL72" i="145"/>
  <c r="AL104" i="145"/>
  <c r="AM35" i="145"/>
  <c r="AJ114" i="145"/>
  <c r="AJ52" i="145"/>
  <c r="AJ105" i="145"/>
  <c r="AK74" i="145"/>
  <c r="AM99" i="145"/>
  <c r="AH70" i="145"/>
  <c r="AH41" i="145"/>
  <c r="AL64" i="145"/>
  <c r="AM68" i="145"/>
  <c r="AL53" i="145"/>
  <c r="AK106" i="145"/>
  <c r="AK63" i="145"/>
  <c r="AL62" i="145"/>
  <c r="AK69" i="145"/>
  <c r="AJ116" i="145"/>
  <c r="AH94" i="145"/>
  <c r="AJ51" i="145"/>
  <c r="AK99" i="145"/>
  <c r="AJ45" i="145"/>
  <c r="AJ67" i="145"/>
  <c r="AK115" i="145"/>
  <c r="AM56" i="145"/>
  <c r="AL84" i="145"/>
  <c r="AL35" i="145"/>
  <c r="AK40" i="145"/>
  <c r="AM37" i="145"/>
  <c r="AL70" i="145"/>
  <c r="AJ107" i="145"/>
  <c r="AM64" i="145"/>
  <c r="AK71" i="145"/>
  <c r="AM101" i="145"/>
  <c r="AL87" i="145"/>
  <c r="AK65" i="145"/>
  <c r="AK44" i="145"/>
  <c r="AM97" i="145"/>
  <c r="AM117" i="145"/>
  <c r="AM53" i="145"/>
  <c r="AM108" i="145"/>
  <c r="AK42" i="145"/>
  <c r="AH84" i="145"/>
  <c r="AK64" i="145"/>
  <c r="AH54" i="145"/>
  <c r="AK101" i="145"/>
  <c r="AH45" i="145"/>
  <c r="AH44" i="145"/>
  <c r="AH81" i="145"/>
  <c r="AK45" i="145"/>
  <c r="AM105" i="145"/>
  <c r="AL46" i="145"/>
  <c r="AM86" i="145"/>
  <c r="AL96" i="145"/>
  <c r="AM76" i="145"/>
  <c r="AJ78" i="145"/>
  <c r="AJ73" i="145"/>
  <c r="AH103" i="145"/>
  <c r="AK98" i="145"/>
  <c r="AJ38" i="145"/>
  <c r="AM84" i="145"/>
  <c r="AK55" i="145"/>
  <c r="AK52" i="145"/>
  <c r="AH116" i="145"/>
  <c r="AH56" i="145"/>
  <c r="AH111" i="145"/>
  <c r="AL42" i="145"/>
  <c r="AJ49" i="145"/>
  <c r="AK112" i="145"/>
  <c r="AM49" i="145"/>
  <c r="AM59" i="145"/>
  <c r="AM63" i="145"/>
  <c r="AM95" i="145"/>
  <c r="AJ62" i="145"/>
  <c r="AM45" i="145"/>
  <c r="AK48" i="145"/>
  <c r="AH77" i="145"/>
  <c r="AH105" i="145"/>
  <c r="AM80" i="145"/>
  <c r="AK109" i="145"/>
  <c r="AM41" i="145"/>
  <c r="AK82" i="145"/>
  <c r="AK114" i="145"/>
  <c r="AL54" i="145"/>
  <c r="AM38" i="145"/>
  <c r="AH46" i="145"/>
  <c r="AK39" i="145"/>
  <c r="AL60" i="145"/>
  <c r="AM65" i="145"/>
  <c r="AM50" i="145"/>
  <c r="AJ55" i="145"/>
  <c r="AH42" i="145"/>
  <c r="AM83" i="145"/>
  <c r="AH40" i="145"/>
  <c r="AK90" i="145"/>
  <c r="AK86" i="145"/>
  <c r="AM40" i="145"/>
  <c r="AJ75" i="145"/>
  <c r="AJ43" i="145"/>
  <c r="AM61" i="145"/>
  <c r="AJ85" i="145"/>
  <c r="AH87" i="145"/>
  <c r="AM106" i="145"/>
  <c r="AJ46" i="145"/>
  <c r="AL61" i="145"/>
  <c r="AK62" i="145"/>
  <c r="AJ44" i="145"/>
  <c r="AM47" i="145"/>
  <c r="AH60" i="145"/>
  <c r="AJ89" i="145"/>
  <c r="AJ104" i="145"/>
  <c r="AJ79" i="145"/>
  <c r="AH93" i="145"/>
  <c r="AJ81" i="145"/>
  <c r="AH110" i="145"/>
  <c r="AK117" i="145"/>
  <c r="AH36" i="145"/>
  <c r="AJ36" i="145"/>
  <c r="AH90" i="145"/>
  <c r="AK57" i="145"/>
  <c r="AJ84" i="145"/>
  <c r="AH43" i="145"/>
  <c r="AM111" i="145"/>
  <c r="AM48" i="145"/>
  <c r="AL81" i="145"/>
  <c r="AH65" i="145"/>
  <c r="AL79" i="145"/>
  <c r="AM116" i="145"/>
  <c r="AH80" i="145"/>
  <c r="AJ111" i="145"/>
  <c r="AM109" i="145"/>
  <c r="AL115" i="145"/>
  <c r="AK37" i="145"/>
  <c r="AL75" i="145"/>
  <c r="AM87" i="145"/>
  <c r="AL51" i="145"/>
  <c r="AM77" i="145"/>
  <c r="AM103" i="145"/>
  <c r="AM66" i="145"/>
  <c r="AJ83" i="145"/>
  <c r="AK66" i="145"/>
  <c r="AM91" i="145"/>
  <c r="AH76" i="145"/>
  <c r="AM98" i="145"/>
  <c r="AH49" i="145"/>
  <c r="AK93" i="145"/>
  <c r="AK61" i="145"/>
  <c r="AL106" i="145"/>
  <c r="AL91" i="145"/>
  <c r="AK56" i="145"/>
  <c r="AK73" i="145"/>
  <c r="AL103" i="145"/>
  <c r="AK100" i="145"/>
  <c r="AJ108" i="145"/>
  <c r="AL58" i="145"/>
  <c r="AL67" i="145"/>
  <c r="AH109" i="145"/>
  <c r="AM55" i="145"/>
  <c r="AH38" i="145"/>
  <c r="AK81" i="145"/>
  <c r="AK108" i="145"/>
  <c r="AK41" i="145"/>
  <c r="AM100" i="145"/>
  <c r="AJ87" i="145"/>
  <c r="AK75" i="145"/>
  <c r="AJ99" i="145"/>
  <c r="AL48" i="145"/>
  <c r="AK76" i="145"/>
  <c r="AJ69" i="145"/>
  <c r="AK47" i="145"/>
  <c r="AJ96" i="145"/>
  <c r="AJ63" i="145"/>
  <c r="AM69" i="145"/>
  <c r="AL74" i="145"/>
  <c r="AM112" i="145"/>
  <c r="AH72" i="145"/>
  <c r="AK113" i="145"/>
  <c r="AM70" i="145"/>
  <c r="AL110" i="145"/>
  <c r="AJ74" i="145"/>
  <c r="AM113" i="145"/>
  <c r="AK67" i="145"/>
  <c r="AL59" i="145"/>
  <c r="AL78" i="145"/>
  <c r="AK94" i="145"/>
  <c r="AJ92" i="145"/>
  <c r="AK88" i="145"/>
  <c r="AJ60" i="145"/>
  <c r="AL37" i="145"/>
  <c r="AJ100" i="145"/>
  <c r="AL55" i="145"/>
  <c r="AM52" i="145"/>
  <c r="AK102" i="145"/>
  <c r="AL57" i="145"/>
  <c r="AL49" i="145"/>
  <c r="AH71" i="145"/>
  <c r="AL114" i="145"/>
  <c r="AH99" i="145"/>
  <c r="AJ57" i="145"/>
  <c r="AH37" i="145"/>
  <c r="AL40" i="145"/>
  <c r="AH115" i="145"/>
  <c r="AM114" i="145"/>
  <c r="AM88" i="145"/>
  <c r="AL71" i="145"/>
  <c r="AJ59" i="145"/>
  <c r="AH52" i="145"/>
  <c r="AH57" i="145"/>
  <c r="AL43" i="145"/>
  <c r="AL80" i="145"/>
  <c r="AK107" i="145"/>
  <c r="AH83" i="145"/>
  <c r="AK92" i="145"/>
  <c r="AH107" i="145"/>
  <c r="AM43" i="145"/>
  <c r="AJ58" i="145"/>
  <c r="AM72" i="145"/>
  <c r="AM79" i="145"/>
  <c r="AH62" i="145"/>
  <c r="AJ71" i="145"/>
  <c r="AM81" i="145"/>
  <c r="AK95" i="145"/>
  <c r="AJ112" i="145"/>
  <c r="AM89" i="145"/>
  <c r="AJ80" i="145"/>
  <c r="AM67" i="145"/>
  <c r="AL101" i="145"/>
  <c r="AM85" i="145"/>
  <c r="AH113" i="145"/>
  <c r="AK97" i="145"/>
  <c r="AM110" i="145"/>
  <c r="AJ53" i="145"/>
  <c r="AJ70" i="145"/>
  <c r="AK105" i="145"/>
  <c r="AJ103" i="145"/>
  <c r="AH112" i="145"/>
  <c r="AK103" i="145"/>
  <c r="AL76" i="145"/>
  <c r="AM82" i="145"/>
  <c r="AJ110" i="145"/>
  <c r="AL65" i="145"/>
  <c r="AL99" i="145"/>
  <c r="AM36" i="145"/>
  <c r="AL93" i="145"/>
  <c r="AK46" i="145"/>
  <c r="AL44" i="145"/>
  <c r="AJ91" i="145"/>
  <c r="AM46" i="145"/>
  <c r="AL94" i="145"/>
  <c r="AM71" i="145"/>
  <c r="AL41" i="145"/>
  <c r="AM57" i="145"/>
  <c r="AL66" i="145"/>
  <c r="AK77" i="145"/>
  <c r="AK51" i="145"/>
  <c r="AJ109" i="145"/>
  <c r="AK110" i="145"/>
  <c r="AM96" i="145"/>
  <c r="AK80" i="145"/>
  <c r="AH95" i="145"/>
  <c r="AL107" i="145"/>
  <c r="AJ40" i="145"/>
  <c r="AK43" i="145"/>
  <c r="AM107" i="145"/>
  <c r="AM51" i="145"/>
  <c r="AJ65" i="145"/>
  <c r="AK78" i="145"/>
  <c r="AJ106" i="145"/>
  <c r="AH108" i="145"/>
  <c r="AH59" i="145"/>
  <c r="AM78" i="145"/>
  <c r="AJ61" i="145"/>
  <c r="AJ115" i="145"/>
  <c r="AD228" i="130"/>
  <c r="AD230" i="138"/>
  <c r="AD230" i="144"/>
  <c r="AD231" i="137"/>
  <c r="N5" i="90"/>
  <c r="O18" i="90"/>
  <c r="O10" i="90"/>
  <c r="O11" i="90"/>
  <c r="O27" i="90"/>
  <c r="O54" i="90"/>
  <c r="O37" i="90"/>
  <c r="O21" i="90"/>
  <c r="O23" i="90"/>
  <c r="O29" i="90"/>
  <c r="O42" i="90"/>
  <c r="O36" i="90"/>
  <c r="O14" i="90"/>
  <c r="O38" i="90"/>
  <c r="O15" i="90"/>
  <c r="O59" i="90"/>
  <c r="O45" i="90"/>
  <c r="O7" i="90"/>
  <c r="O22" i="90"/>
  <c r="O39" i="90"/>
  <c r="O48" i="90"/>
  <c r="O35" i="90"/>
  <c r="N6" i="90"/>
  <c r="O13" i="90"/>
  <c r="O31" i="90"/>
  <c r="O43" i="90"/>
  <c r="O9" i="90"/>
  <c r="O8" i="90"/>
  <c r="O25" i="90"/>
  <c r="O44" i="90"/>
  <c r="O20" i="90"/>
  <c r="O16" i="90"/>
  <c r="O53" i="90"/>
  <c r="O30" i="90"/>
  <c r="O50" i="90"/>
  <c r="O55" i="90"/>
  <c r="O19" i="90"/>
  <c r="O57" i="90"/>
  <c r="O47" i="90"/>
  <c r="O26" i="90"/>
  <c r="O33" i="90"/>
  <c r="O34" i="90"/>
  <c r="O60" i="90"/>
  <c r="O61" i="90"/>
  <c r="O40" i="90"/>
  <c r="O52" i="90"/>
  <c r="O49" i="90"/>
  <c r="O46" i="90"/>
  <c r="O28" i="90"/>
  <c r="O58" i="90"/>
  <c r="O17" i="90"/>
  <c r="O56" i="90"/>
  <c r="O24" i="90"/>
  <c r="O51" i="90"/>
  <c r="O32" i="90"/>
  <c r="O12" i="90"/>
  <c r="O41" i="90"/>
  <c r="AE119" i="130"/>
  <c r="AE117" i="130"/>
  <c r="AE118" i="130"/>
  <c r="AE84" i="130"/>
  <c r="AE116" i="129"/>
  <c r="AE91" i="129"/>
  <c r="S34" i="151"/>
  <c r="AE75" i="129"/>
  <c r="AE71" i="129"/>
  <c r="AE95" i="129"/>
  <c r="AE47" i="129"/>
  <c r="AE15" i="129"/>
  <c r="AE19" i="129"/>
  <c r="AE76" i="129"/>
  <c r="AE92" i="129"/>
  <c r="AE68" i="129"/>
  <c r="AE72" i="129"/>
  <c r="AE96" i="129"/>
  <c r="AE16" i="129"/>
  <c r="AE48" i="129"/>
  <c r="AE13" i="129"/>
  <c r="AE59" i="129"/>
  <c r="AE20" i="129"/>
  <c r="AE36" i="129"/>
  <c r="AE103" i="129"/>
  <c r="AE60" i="129"/>
  <c r="AE111" i="129"/>
  <c r="AE43" i="129"/>
  <c r="AE39" i="129"/>
  <c r="AE40" i="129"/>
  <c r="AE51" i="129"/>
  <c r="AE63" i="129"/>
  <c r="AE27" i="129"/>
  <c r="AE104" i="129"/>
  <c r="AE55" i="129"/>
  <c r="AE28" i="129"/>
  <c r="AE64" i="129"/>
  <c r="AE24" i="129"/>
  <c r="AE32" i="129"/>
  <c r="AE31" i="129"/>
  <c r="AE23" i="129"/>
  <c r="AE35" i="129"/>
  <c r="AE52" i="129"/>
  <c r="AE56" i="129"/>
  <c r="AE112" i="129"/>
  <c r="AE44" i="129"/>
  <c r="AE99" i="129"/>
  <c r="AE98" i="129"/>
  <c r="AE107" i="129"/>
  <c r="AE108" i="129"/>
  <c r="AE106" i="129"/>
  <c r="AE100" i="129"/>
  <c r="S17" i="151"/>
  <c r="S26" i="151"/>
  <c r="AD239" i="133"/>
  <c r="AD231" i="129"/>
  <c r="AD235" i="146"/>
  <c r="AD235" i="141"/>
  <c r="AD224" i="142"/>
  <c r="AE94" i="130"/>
  <c r="AE80" i="130"/>
  <c r="AE102" i="130"/>
  <c r="AE83" i="130"/>
  <c r="AE106" i="130"/>
  <c r="AE79" i="130"/>
  <c r="AE90" i="130"/>
  <c r="AE98" i="130"/>
  <c r="AE78" i="129"/>
  <c r="AE12" i="129"/>
  <c r="AD210" i="143"/>
  <c r="AD199" i="149"/>
  <c r="AD206" i="128"/>
  <c r="AD212" i="150"/>
  <c r="S8" i="151"/>
  <c r="G15" i="151"/>
  <c r="G38" i="151"/>
  <c r="G13" i="151"/>
  <c r="S21" i="151"/>
  <c r="S7" i="151"/>
  <c r="G40" i="151"/>
  <c r="S20" i="151"/>
  <c r="G26" i="151"/>
  <c r="G42" i="151"/>
  <c r="S38" i="151"/>
  <c r="S25" i="151"/>
  <c r="S13" i="151"/>
  <c r="G25" i="151"/>
  <c r="G50" i="151"/>
  <c r="S28" i="151"/>
  <c r="S19" i="151"/>
  <c r="S41" i="151"/>
  <c r="S29" i="151"/>
  <c r="S22" i="151"/>
  <c r="S14" i="151"/>
  <c r="G17" i="151"/>
  <c r="G39" i="151"/>
  <c r="S40" i="151"/>
  <c r="G27" i="151"/>
  <c r="S18" i="151"/>
  <c r="S33" i="151"/>
  <c r="G20" i="151"/>
  <c r="G37" i="151"/>
  <c r="G47" i="151"/>
  <c r="G48" i="151"/>
  <c r="G35" i="151"/>
  <c r="G43" i="151"/>
  <c r="S37" i="151"/>
  <c r="G41" i="151"/>
  <c r="S27" i="151"/>
  <c r="S42" i="151"/>
  <c r="G45" i="151"/>
  <c r="S30" i="151"/>
  <c r="S35" i="151"/>
  <c r="G46" i="151"/>
  <c r="G53" i="151"/>
  <c r="S36" i="151"/>
  <c r="G11" i="151"/>
  <c r="S31" i="151"/>
  <c r="G14" i="151"/>
  <c r="G31" i="151"/>
  <c r="S12" i="151"/>
  <c r="S9" i="151"/>
  <c r="S16" i="151"/>
  <c r="G10" i="151"/>
  <c r="S11" i="151"/>
  <c r="S15" i="151"/>
  <c r="G16" i="151"/>
  <c r="G12" i="151"/>
  <c r="S6" i="151"/>
  <c r="G21" i="151"/>
  <c r="G32" i="151"/>
  <c r="S39" i="151"/>
  <c r="G22" i="151"/>
  <c r="G9" i="151"/>
  <c r="G8" i="151"/>
  <c r="G30" i="151"/>
  <c r="G44" i="151"/>
  <c r="G55" i="151"/>
  <c r="G24" i="151"/>
  <c r="G34" i="151"/>
  <c r="G19" i="151"/>
  <c r="S43" i="151"/>
  <c r="S10" i="151"/>
  <c r="G52" i="151"/>
  <c r="G54" i="151"/>
  <c r="S32" i="151"/>
  <c r="G7" i="151"/>
  <c r="G29" i="151"/>
  <c r="G28" i="151"/>
  <c r="G49" i="151"/>
  <c r="G51" i="151"/>
  <c r="G23" i="151"/>
  <c r="G18" i="151"/>
  <c r="S23" i="151"/>
  <c r="S24" i="151"/>
  <c r="G36" i="151"/>
  <c r="G33" i="151"/>
  <c r="AD231" i="138"/>
  <c r="AD229" i="130"/>
  <c r="AD231" i="144"/>
  <c r="AD232" i="137"/>
  <c r="O5" i="90"/>
  <c r="P8" i="90"/>
  <c r="P43" i="90"/>
  <c r="P19" i="90"/>
  <c r="P21" i="90"/>
  <c r="P47" i="90"/>
  <c r="P37" i="90"/>
  <c r="P26" i="90"/>
  <c r="P59" i="90"/>
  <c r="P50" i="90"/>
  <c r="P33" i="90"/>
  <c r="P13" i="90"/>
  <c r="P55" i="90"/>
  <c r="P34" i="90"/>
  <c r="P10" i="90"/>
  <c r="P22" i="90"/>
  <c r="P54" i="90"/>
  <c r="P31" i="90"/>
  <c r="P16" i="90"/>
  <c r="P53" i="90"/>
  <c r="P35" i="90"/>
  <c r="P45" i="90"/>
  <c r="P25" i="90"/>
  <c r="P57" i="90"/>
  <c r="P14" i="90"/>
  <c r="P7" i="90"/>
  <c r="P56" i="90"/>
  <c r="P52" i="90"/>
  <c r="P12" i="90"/>
  <c r="P46" i="90"/>
  <c r="P58" i="90"/>
  <c r="P60" i="90"/>
  <c r="P49" i="90"/>
  <c r="P38" i="90"/>
  <c r="P51" i="90"/>
  <c r="P36" i="90"/>
  <c r="P9" i="90"/>
  <c r="P23" i="90"/>
  <c r="P30" i="90"/>
  <c r="P39" i="90"/>
  <c r="P48" i="90"/>
  <c r="P42" i="90"/>
  <c r="P32" i="90"/>
  <c r="P20" i="90"/>
  <c r="P44" i="90"/>
  <c r="P27" i="90"/>
  <c r="P40" i="90"/>
  <c r="P28" i="90"/>
  <c r="P15" i="90"/>
  <c r="P61" i="90"/>
  <c r="P24" i="90"/>
  <c r="P29" i="90"/>
  <c r="P11" i="90"/>
  <c r="P17" i="90"/>
  <c r="P18" i="90"/>
  <c r="P41" i="90"/>
  <c r="O6" i="90"/>
  <c r="AE84" i="131"/>
  <c r="AE116" i="130"/>
  <c r="T35" i="151"/>
  <c r="AE71" i="130"/>
  <c r="AE47" i="130"/>
  <c r="AE15" i="130"/>
  <c r="AE95" i="130"/>
  <c r="AE91" i="130"/>
  <c r="AE103" i="130"/>
  <c r="AE75" i="130"/>
  <c r="AE72" i="130"/>
  <c r="AE76" i="130"/>
  <c r="AE96" i="130"/>
  <c r="AE92" i="130"/>
  <c r="AE48" i="130"/>
  <c r="AE16" i="130"/>
  <c r="AE12" i="130"/>
  <c r="AE35" i="130"/>
  <c r="AE40" i="130"/>
  <c r="AE63" i="130"/>
  <c r="AE24" i="130"/>
  <c r="AE55" i="130"/>
  <c r="AE27" i="130"/>
  <c r="AE36" i="130"/>
  <c r="AE112" i="130"/>
  <c r="AE68" i="130"/>
  <c r="AE60" i="130"/>
  <c r="AE20" i="130"/>
  <c r="AE59" i="130"/>
  <c r="AE31" i="130"/>
  <c r="AE44" i="130"/>
  <c r="AE19" i="130"/>
  <c r="AE67" i="130"/>
  <c r="AE110" i="130"/>
  <c r="AE104" i="130"/>
  <c r="AE32" i="130"/>
  <c r="AE111" i="130"/>
  <c r="AE64" i="130"/>
  <c r="AE56" i="130"/>
  <c r="AE52" i="130"/>
  <c r="AE39" i="130"/>
  <c r="AE51" i="130"/>
  <c r="AE23" i="130"/>
  <c r="AE43" i="130"/>
  <c r="AE28" i="130"/>
  <c r="AE108" i="130"/>
  <c r="AE99" i="130"/>
  <c r="AE107" i="130"/>
  <c r="AE100" i="130"/>
  <c r="H48" i="151"/>
  <c r="AD225" i="142"/>
  <c r="AD240" i="133"/>
  <c r="AD236" i="141"/>
  <c r="AD232" i="129"/>
  <c r="AD236" i="146"/>
  <c r="AE59" i="131"/>
  <c r="AE60" i="131"/>
  <c r="AE94" i="131"/>
  <c r="AE98" i="131"/>
  <c r="AE78" i="131"/>
  <c r="AE117" i="131"/>
  <c r="AE90" i="131"/>
  <c r="AE80" i="131"/>
  <c r="AE79" i="131"/>
  <c r="AD211" i="143"/>
  <c r="AD200" i="149"/>
  <c r="AD207" i="128"/>
  <c r="AD213" i="150"/>
  <c r="T36" i="151"/>
  <c r="T38" i="151"/>
  <c r="T40" i="151"/>
  <c r="T37" i="151"/>
  <c r="T42" i="151"/>
  <c r="T41" i="151"/>
  <c r="T43" i="151"/>
  <c r="T39" i="151"/>
  <c r="AD232" i="138"/>
  <c r="AD230" i="130"/>
  <c r="AD232" i="144"/>
  <c r="AD233" i="137"/>
  <c r="P5" i="90"/>
  <c r="Q50" i="90"/>
  <c r="Q9" i="90"/>
  <c r="Q8" i="90"/>
  <c r="Q21" i="90"/>
  <c r="Q61" i="90"/>
  <c r="Q55" i="90"/>
  <c r="Q51" i="90"/>
  <c r="Q22" i="90"/>
  <c r="Q58" i="90"/>
  <c r="Q37" i="90"/>
  <c r="Q28" i="90"/>
  <c r="Q41" i="90"/>
  <c r="Q7" i="90"/>
  <c r="Q42" i="90"/>
  <c r="Q33" i="90"/>
  <c r="Q56" i="90"/>
  <c r="Q23" i="90"/>
  <c r="Q43" i="90"/>
  <c r="Q39" i="90"/>
  <c r="Q59" i="90"/>
  <c r="Q15" i="90"/>
  <c r="Q54" i="90"/>
  <c r="Q17" i="90"/>
  <c r="Q49" i="90"/>
  <c r="Q30" i="90"/>
  <c r="Q29" i="90"/>
  <c r="Q48" i="90"/>
  <c r="Q36" i="90"/>
  <c r="Q38" i="90"/>
  <c r="Q20" i="90"/>
  <c r="Q57" i="90"/>
  <c r="Q14" i="90"/>
  <c r="Q11" i="90"/>
  <c r="Q46" i="90"/>
  <c r="Q18" i="90"/>
  <c r="Q13" i="90"/>
  <c r="Q35" i="90"/>
  <c r="Q24" i="90"/>
  <c r="Q34" i="90"/>
  <c r="Q60" i="90"/>
  <c r="Q12" i="90"/>
  <c r="Q19" i="90"/>
  <c r="Q27" i="90"/>
  <c r="Q10" i="90"/>
  <c r="Q47" i="90"/>
  <c r="Q45" i="90"/>
  <c r="Q53" i="90"/>
  <c r="Q52" i="90"/>
  <c r="Q31" i="90"/>
  <c r="Q26" i="90"/>
  <c r="Q25" i="90"/>
  <c r="Q44" i="90"/>
  <c r="Q32" i="90"/>
  <c r="Q16" i="90"/>
  <c r="Q40" i="90"/>
  <c r="P6" i="90"/>
  <c r="AE116" i="131"/>
  <c r="AE63" i="131"/>
  <c r="AE103" i="131"/>
  <c r="AE91" i="131"/>
  <c r="AE31" i="131"/>
  <c r="AE99" i="131"/>
  <c r="AE71" i="131"/>
  <c r="AE55" i="131"/>
  <c r="AE75" i="131"/>
  <c r="AE95" i="131"/>
  <c r="AE76" i="131"/>
  <c r="AE72" i="131"/>
  <c r="AE68" i="131"/>
  <c r="AE64" i="131"/>
  <c r="AE96" i="131"/>
  <c r="AE92" i="131"/>
  <c r="AE32" i="131"/>
  <c r="AE51" i="131"/>
  <c r="AE104" i="131"/>
  <c r="AE36" i="131"/>
  <c r="AE44" i="131"/>
  <c r="AE19" i="131"/>
  <c r="AE40" i="131"/>
  <c r="AE23" i="131"/>
  <c r="AE35" i="131"/>
  <c r="AE112" i="131"/>
  <c r="AE15" i="131"/>
  <c r="AE43" i="131"/>
  <c r="AE111" i="131"/>
  <c r="AE20" i="131"/>
  <c r="AE39" i="131"/>
  <c r="AE16" i="131"/>
  <c r="AE48" i="131"/>
  <c r="AE110" i="131"/>
  <c r="AE52" i="131"/>
  <c r="AE28" i="131"/>
  <c r="AE24" i="131"/>
  <c r="AE56" i="131"/>
  <c r="AE102" i="131"/>
  <c r="AE27" i="131"/>
  <c r="AE47" i="131"/>
  <c r="AE108" i="131"/>
  <c r="AE106" i="131"/>
  <c r="AE100" i="131"/>
  <c r="AE107" i="131"/>
  <c r="U24" i="151"/>
  <c r="AD241" i="133"/>
  <c r="AD242" i="133"/>
  <c r="AD243" i="133"/>
  <c r="AH23" i="133"/>
  <c r="AD226" i="142"/>
  <c r="AD233" i="129"/>
  <c r="AD237" i="141"/>
  <c r="AD237" i="146"/>
  <c r="AD212" i="143"/>
  <c r="AD213" i="143"/>
  <c r="AD214" i="143"/>
  <c r="AD215" i="143"/>
  <c r="AD216" i="143"/>
  <c r="AD217" i="143"/>
  <c r="AD218" i="143"/>
  <c r="AD219" i="143"/>
  <c r="AD220" i="143"/>
  <c r="AD221" i="143"/>
  <c r="AD201" i="149"/>
  <c r="AD208" i="128"/>
  <c r="AD214" i="150"/>
  <c r="U43" i="151"/>
  <c r="U40" i="151"/>
  <c r="V40" i="151"/>
  <c r="U38" i="151"/>
  <c r="V38" i="151"/>
  <c r="U42" i="151"/>
  <c r="U36" i="151"/>
  <c r="W36" i="151"/>
  <c r="U39" i="151"/>
  <c r="W39" i="151"/>
  <c r="U37" i="151"/>
  <c r="V37" i="151"/>
  <c r="U41" i="151"/>
  <c r="W41" i="151"/>
  <c r="AD233" i="138"/>
  <c r="AD231" i="130"/>
  <c r="AD233" i="144"/>
  <c r="AD234" i="137"/>
  <c r="AE42" i="132"/>
  <c r="AE38" i="132"/>
  <c r="AE54" i="132"/>
  <c r="AE66" i="132"/>
  <c r="AE86" i="132"/>
  <c r="AE50" i="132"/>
  <c r="Q5" i="90"/>
  <c r="R11" i="90"/>
  <c r="R33" i="90"/>
  <c r="R20" i="90"/>
  <c r="R14" i="90"/>
  <c r="R52" i="90"/>
  <c r="R55" i="90"/>
  <c r="R32" i="90"/>
  <c r="R22" i="90"/>
  <c r="R15" i="90"/>
  <c r="R34" i="90"/>
  <c r="R53" i="90"/>
  <c r="R45" i="90"/>
  <c r="Q6" i="90"/>
  <c r="R42" i="90"/>
  <c r="R35" i="90"/>
  <c r="R23" i="90"/>
  <c r="R46" i="90"/>
  <c r="R16" i="90"/>
  <c r="R48" i="90"/>
  <c r="R50" i="90"/>
  <c r="R10" i="90"/>
  <c r="R37" i="90"/>
  <c r="R27" i="90"/>
  <c r="R58" i="90"/>
  <c r="R49" i="90"/>
  <c r="R39" i="90"/>
  <c r="R60" i="90"/>
  <c r="R38" i="90"/>
  <c r="R31" i="90"/>
  <c r="R19" i="90"/>
  <c r="R43" i="90"/>
  <c r="R12" i="90"/>
  <c r="R51" i="90"/>
  <c r="R25" i="90"/>
  <c r="R61" i="90"/>
  <c r="R59" i="90"/>
  <c r="R29" i="90"/>
  <c r="R18" i="90"/>
  <c r="R7" i="90"/>
  <c r="R17" i="90"/>
  <c r="R28" i="90"/>
  <c r="R57" i="90"/>
  <c r="R26" i="90"/>
  <c r="R44" i="90"/>
  <c r="R36" i="90"/>
  <c r="R9" i="90"/>
  <c r="R30" i="90"/>
  <c r="R56" i="90"/>
  <c r="R41" i="90"/>
  <c r="R24" i="90"/>
  <c r="R54" i="90"/>
  <c r="R47" i="90"/>
  <c r="R40" i="90"/>
  <c r="R8" i="90"/>
  <c r="R21" i="90"/>
  <c r="R13" i="90"/>
  <c r="AD92" i="121"/>
  <c r="AE71" i="132"/>
  <c r="AJ9" i="133"/>
  <c r="V41" i="151"/>
  <c r="AM43" i="133"/>
  <c r="AM38" i="133"/>
  <c r="AE72" i="132"/>
  <c r="AL88" i="133"/>
  <c r="AH113" i="133"/>
  <c r="AM104" i="133"/>
  <c r="AM11" i="133"/>
  <c r="AH11" i="133"/>
  <c r="AJ12" i="133"/>
  <c r="AK51" i="133"/>
  <c r="AL11" i="133"/>
  <c r="AK43" i="133"/>
  <c r="AK49" i="133"/>
  <c r="AM89" i="133"/>
  <c r="AL64" i="133"/>
  <c r="AJ51" i="133"/>
  <c r="AK9" i="133"/>
  <c r="AK10" i="133"/>
  <c r="AK99" i="133"/>
  <c r="AH35" i="133"/>
  <c r="AL73" i="133"/>
  <c r="AL29" i="133"/>
  <c r="AM12" i="133"/>
  <c r="AK34" i="133"/>
  <c r="AH19" i="133"/>
  <c r="AL12" i="133"/>
  <c r="AK103" i="133"/>
  <c r="AL13" i="133"/>
  <c r="AK15" i="133"/>
  <c r="AJ11" i="133"/>
  <c r="AM24" i="133"/>
  <c r="AH26" i="133"/>
  <c r="AH10" i="133"/>
  <c r="AL70" i="133"/>
  <c r="AL9" i="133"/>
  <c r="AM13" i="133"/>
  <c r="AL90" i="133"/>
  <c r="AM100" i="133"/>
  <c r="AL68" i="133"/>
  <c r="AM10" i="133"/>
  <c r="AL69" i="133"/>
  <c r="AK24" i="133"/>
  <c r="AJ84" i="133"/>
  <c r="AK89" i="133"/>
  <c r="AL72" i="133"/>
  <c r="AM9" i="133"/>
  <c r="AK12" i="133"/>
  <c r="AH33" i="133"/>
  <c r="AJ10" i="133"/>
  <c r="AK112" i="133"/>
  <c r="AK23" i="133"/>
  <c r="AJ52" i="133"/>
  <c r="AL84" i="133"/>
  <c r="AM64" i="133"/>
  <c r="AH9" i="133"/>
  <c r="AH12" i="133"/>
  <c r="AM103" i="133"/>
  <c r="AL10" i="133"/>
  <c r="AK11" i="133"/>
  <c r="AK27" i="133"/>
  <c r="AL62" i="133"/>
  <c r="AH88" i="133"/>
  <c r="AJ42" i="133"/>
  <c r="AH109" i="133"/>
  <c r="AJ92" i="133"/>
  <c r="AK13" i="133"/>
  <c r="AM33" i="133"/>
  <c r="AL55" i="133"/>
  <c r="AH40" i="133"/>
  <c r="AJ15" i="133"/>
  <c r="AM19" i="133"/>
  <c r="AJ93" i="133"/>
  <c r="AH13" i="133"/>
  <c r="AH27" i="133"/>
  <c r="AJ105" i="133"/>
  <c r="AL48" i="133"/>
  <c r="AM92" i="133"/>
  <c r="AM67" i="133"/>
  <c r="AH69" i="133"/>
  <c r="AJ117" i="133"/>
  <c r="AM47" i="133"/>
  <c r="AL65" i="133"/>
  <c r="AJ111" i="133"/>
  <c r="AK80" i="133"/>
  <c r="AJ43" i="133"/>
  <c r="AH17" i="133"/>
  <c r="V39" i="151"/>
  <c r="AD227" i="142"/>
  <c r="AH77" i="133"/>
  <c r="AK67" i="133"/>
  <c r="AM90" i="133"/>
  <c r="AH50" i="133"/>
  <c r="AL71" i="133"/>
  <c r="AK42" i="133"/>
  <c r="AM111" i="133"/>
  <c r="AJ32" i="133"/>
  <c r="AH20" i="133"/>
  <c r="AL16" i="133"/>
  <c r="AM117" i="133"/>
  <c r="AL56" i="133"/>
  <c r="AM53" i="133"/>
  <c r="AL109" i="133"/>
  <c r="AM71" i="133"/>
  <c r="AL14" i="133"/>
  <c r="AK32" i="133"/>
  <c r="AK64" i="133"/>
  <c r="AL75" i="133"/>
  <c r="AM55" i="133"/>
  <c r="AL63" i="133"/>
  <c r="AK59" i="133"/>
  <c r="AM91" i="133"/>
  <c r="AJ61" i="133"/>
  <c r="AJ17" i="133"/>
  <c r="AH95" i="133"/>
  <c r="AJ115" i="133"/>
  <c r="AJ21" i="133"/>
  <c r="AK107" i="133"/>
  <c r="AJ47" i="133"/>
  <c r="AH107" i="133"/>
  <c r="AH59" i="133"/>
  <c r="AH65" i="133"/>
  <c r="AL20" i="133"/>
  <c r="AJ87" i="133"/>
  <c r="AJ74" i="133"/>
  <c r="AJ63" i="133"/>
  <c r="AK54" i="133"/>
  <c r="AK84" i="133"/>
  <c r="AJ89" i="133"/>
  <c r="AL39" i="133"/>
  <c r="AL115" i="133"/>
  <c r="AL89" i="133"/>
  <c r="AJ75" i="133"/>
  <c r="AH76" i="133"/>
  <c r="AL114" i="133"/>
  <c r="AJ82" i="133"/>
  <c r="AM85" i="133"/>
  <c r="AM29" i="133"/>
  <c r="AM41" i="133"/>
  <c r="AJ53" i="133"/>
  <c r="AM96" i="133"/>
  <c r="AJ102" i="133"/>
  <c r="AK40" i="133"/>
  <c r="AH85" i="133"/>
  <c r="AH32" i="133"/>
  <c r="AM84" i="133"/>
  <c r="AK38" i="133"/>
  <c r="AJ113" i="133"/>
  <c r="AJ91" i="133"/>
  <c r="AM36" i="133"/>
  <c r="AJ27" i="133"/>
  <c r="AJ110" i="133"/>
  <c r="AM26" i="133"/>
  <c r="AL45" i="133"/>
  <c r="AM80" i="133"/>
  <c r="AM22" i="133"/>
  <c r="AL51" i="133"/>
  <c r="AM68" i="133"/>
  <c r="AL54" i="133"/>
  <c r="AL103" i="133"/>
  <c r="AJ109" i="133"/>
  <c r="AJ30" i="133"/>
  <c r="AM14" i="133"/>
  <c r="AJ94" i="133"/>
  <c r="AL106" i="133"/>
  <c r="AH105" i="133"/>
  <c r="AH43" i="133"/>
  <c r="AK69" i="133"/>
  <c r="AM74" i="133"/>
  <c r="AH28" i="133"/>
  <c r="AL37" i="133"/>
  <c r="AJ50" i="133"/>
  <c r="AH25" i="133"/>
  <c r="AL58" i="133"/>
  <c r="AJ100" i="133"/>
  <c r="AJ44" i="133"/>
  <c r="AH24" i="133"/>
  <c r="AJ29" i="133"/>
  <c r="AK18" i="133"/>
  <c r="AK93" i="133"/>
  <c r="AJ71" i="133"/>
  <c r="AK57" i="133"/>
  <c r="AJ36" i="133"/>
  <c r="AM75" i="133"/>
  <c r="AH78" i="133"/>
  <c r="AH36" i="133"/>
  <c r="AL80" i="133"/>
  <c r="AL19" i="133"/>
  <c r="AL59" i="133"/>
  <c r="AL49" i="133"/>
  <c r="AK39" i="133"/>
  <c r="AK25" i="133"/>
  <c r="AL98" i="133"/>
  <c r="AK66" i="133"/>
  <c r="AM44" i="133"/>
  <c r="AL25" i="133"/>
  <c r="AL78" i="133"/>
  <c r="AL34" i="133"/>
  <c r="AK83" i="133"/>
  <c r="AK31" i="133"/>
  <c r="AK65" i="133"/>
  <c r="AJ72" i="133"/>
  <c r="AL100" i="133"/>
  <c r="AM32" i="133"/>
  <c r="AJ106" i="133"/>
  <c r="AJ85" i="133"/>
  <c r="AH99" i="133"/>
  <c r="AK33" i="133"/>
  <c r="AL111" i="133"/>
  <c r="AH87" i="133"/>
  <c r="AH108" i="133"/>
  <c r="AM105" i="133"/>
  <c r="AM76" i="133"/>
  <c r="AH72" i="133"/>
  <c r="AH41" i="133"/>
  <c r="AJ23" i="133"/>
  <c r="AM27" i="133"/>
  <c r="AJ66" i="133"/>
  <c r="AJ103" i="133"/>
  <c r="AK87" i="133"/>
  <c r="AJ80" i="133"/>
  <c r="AJ41" i="133"/>
  <c r="AJ25" i="133"/>
  <c r="AM69" i="133"/>
  <c r="AM62" i="133"/>
  <c r="AH53" i="133"/>
  <c r="AK111" i="133"/>
  <c r="AJ78" i="133"/>
  <c r="AH16" i="133"/>
  <c r="AL112" i="133"/>
  <c r="AJ37" i="133"/>
  <c r="AK86" i="133"/>
  <c r="AJ38" i="133"/>
  <c r="AH71" i="133"/>
  <c r="AK91" i="133"/>
  <c r="AM25" i="133"/>
  <c r="AL102" i="133"/>
  <c r="AL66" i="133"/>
  <c r="AK35" i="133"/>
  <c r="AM52" i="133"/>
  <c r="AJ114" i="133"/>
  <c r="AK95" i="133"/>
  <c r="AL36" i="133"/>
  <c r="AK105" i="133"/>
  <c r="AJ45" i="133"/>
  <c r="AJ14" i="133"/>
  <c r="AJ57" i="133"/>
  <c r="AK76" i="133"/>
  <c r="AK72" i="133"/>
  <c r="AL87" i="133"/>
  <c r="AH68" i="133"/>
  <c r="AL99" i="133"/>
  <c r="AL27" i="133"/>
  <c r="AJ70" i="133"/>
  <c r="AJ20" i="133"/>
  <c r="AH18" i="133"/>
  <c r="AK114" i="133"/>
  <c r="AL47" i="133"/>
  <c r="AJ90" i="133"/>
  <c r="AJ39" i="133"/>
  <c r="AH114" i="133"/>
  <c r="AK63" i="133"/>
  <c r="AL35" i="133"/>
  <c r="AH100" i="133"/>
  <c r="AK79" i="133"/>
  <c r="AH61" i="133"/>
  <c r="AJ40" i="133"/>
  <c r="AJ65" i="133"/>
  <c r="AH62" i="133"/>
  <c r="AJ101" i="133"/>
  <c r="AK104" i="133"/>
  <c r="AM48" i="133"/>
  <c r="AH56" i="133"/>
  <c r="AJ49" i="133"/>
  <c r="AM60" i="133"/>
  <c r="AL53" i="133"/>
  <c r="AH14" i="133"/>
  <c r="AL60" i="133"/>
  <c r="AJ104" i="133"/>
  <c r="AM101" i="133"/>
  <c r="AL77" i="133"/>
  <c r="AK75" i="133"/>
  <c r="AM46" i="133"/>
  <c r="AH115" i="133"/>
  <c r="AH103" i="133"/>
  <c r="AJ28" i="133"/>
  <c r="AH75" i="133"/>
  <c r="AM56" i="133"/>
  <c r="AM109" i="133"/>
  <c r="AH93" i="133"/>
  <c r="AH70" i="133"/>
  <c r="AJ59" i="133"/>
  <c r="AH83" i="133"/>
  <c r="AK61" i="133"/>
  <c r="AM98" i="133"/>
  <c r="AM81" i="133"/>
  <c r="AJ55" i="133"/>
  <c r="AK29" i="133"/>
  <c r="AJ83" i="133"/>
  <c r="AK22" i="133"/>
  <c r="AL21" i="133"/>
  <c r="AM107" i="133"/>
  <c r="AH46" i="133"/>
  <c r="AH54" i="133"/>
  <c r="AJ31" i="133"/>
  <c r="AL117" i="133"/>
  <c r="AM40" i="133"/>
  <c r="AM86" i="133"/>
  <c r="AJ107" i="133"/>
  <c r="AL43" i="133"/>
  <c r="AJ76" i="133"/>
  <c r="AH34" i="133"/>
  <c r="AJ60" i="133"/>
  <c r="AJ18" i="133"/>
  <c r="AH38" i="133"/>
  <c r="AM18" i="133"/>
  <c r="AL76" i="133"/>
  <c r="AH79" i="133"/>
  <c r="AK19" i="133"/>
  <c r="AK78" i="133"/>
  <c r="AH37" i="133"/>
  <c r="AH97" i="133"/>
  <c r="AJ99" i="133"/>
  <c r="AH74" i="133"/>
  <c r="AM61" i="133"/>
  <c r="AM77" i="133"/>
  <c r="AM21" i="133"/>
  <c r="AH52" i="133"/>
  <c r="AH94" i="133"/>
  <c r="AL57" i="133"/>
  <c r="AM23" i="133"/>
  <c r="AM88" i="133"/>
  <c r="AK46" i="133"/>
  <c r="AJ62" i="133"/>
  <c r="AL107" i="133"/>
  <c r="AM28" i="133"/>
  <c r="AM83" i="133"/>
  <c r="AL42" i="133"/>
  <c r="AH98" i="133"/>
  <c r="AM20" i="133"/>
  <c r="AM49" i="133"/>
  <c r="AH91" i="133"/>
  <c r="AJ108" i="133"/>
  <c r="AK73" i="133"/>
  <c r="AM70" i="133"/>
  <c r="AJ24" i="133"/>
  <c r="AM116" i="133"/>
  <c r="AH67" i="133"/>
  <c r="AJ98" i="133"/>
  <c r="AK97" i="133"/>
  <c r="AL113" i="133"/>
  <c r="AL93" i="133"/>
  <c r="AK70" i="133"/>
  <c r="AL22" i="133"/>
  <c r="AH66" i="133"/>
  <c r="AK60" i="133"/>
  <c r="AK101" i="133"/>
  <c r="AL83" i="133"/>
  <c r="AH42" i="133"/>
  <c r="AH30" i="133"/>
  <c r="AH58" i="133"/>
  <c r="AK48" i="133"/>
  <c r="AK109" i="133"/>
  <c r="AK30" i="133"/>
  <c r="AK56" i="133"/>
  <c r="AL28" i="133"/>
  <c r="AK100" i="133"/>
  <c r="AK117" i="133"/>
  <c r="AM93" i="133"/>
  <c r="AL79" i="133"/>
  <c r="AH44" i="133"/>
  <c r="AL17" i="133"/>
  <c r="AH49" i="133"/>
  <c r="AL67" i="133"/>
  <c r="AH31" i="133"/>
  <c r="AK81" i="133"/>
  <c r="AK26" i="133"/>
  <c r="AH92" i="133"/>
  <c r="AH57" i="133"/>
  <c r="AL86" i="133"/>
  <c r="AJ73" i="133"/>
  <c r="AK44" i="133"/>
  <c r="AH90" i="133"/>
  <c r="AK116" i="133"/>
  <c r="AL61" i="133"/>
  <c r="AJ112" i="133"/>
  <c r="AL30" i="133"/>
  <c r="AJ19" i="133"/>
  <c r="AK88" i="133"/>
  <c r="AK36" i="133"/>
  <c r="AH21" i="133"/>
  <c r="AJ33" i="133"/>
  <c r="AH102" i="133"/>
  <c r="AL15" i="133"/>
  <c r="AK92" i="133"/>
  <c r="AM79" i="133"/>
  <c r="AM58" i="133"/>
  <c r="AL108" i="133"/>
  <c r="AM114" i="133"/>
  <c r="AJ22" i="133"/>
  <c r="AM78" i="133"/>
  <c r="AH82" i="133"/>
  <c r="AM30" i="133"/>
  <c r="AM87" i="133"/>
  <c r="AM51" i="133"/>
  <c r="AK98" i="133"/>
  <c r="AH48" i="133"/>
  <c r="AK96" i="133"/>
  <c r="AH86" i="133"/>
  <c r="AJ86" i="133"/>
  <c r="AM65" i="133"/>
  <c r="AJ81" i="133"/>
  <c r="AM31" i="133"/>
  <c r="AL95" i="133"/>
  <c r="AK90" i="133"/>
  <c r="AH81" i="133"/>
  <c r="AJ69" i="133"/>
  <c r="AJ46" i="133"/>
  <c r="AM66" i="133"/>
  <c r="AJ79" i="133"/>
  <c r="AM57" i="133"/>
  <c r="AJ26" i="133"/>
  <c r="AH55" i="133"/>
  <c r="AJ56" i="133"/>
  <c r="AJ68" i="133"/>
  <c r="AM112" i="133"/>
  <c r="AM95" i="133"/>
  <c r="AH39" i="133"/>
  <c r="AH22" i="133"/>
  <c r="AL81" i="133"/>
  <c r="AM110" i="133"/>
  <c r="AK115" i="133"/>
  <c r="AL23" i="133"/>
  <c r="AJ54" i="133"/>
  <c r="AK55" i="133"/>
  <c r="AL44" i="133"/>
  <c r="AH116" i="133"/>
  <c r="AH15" i="133"/>
  <c r="AH89" i="133"/>
  <c r="AK113" i="133"/>
  <c r="AM106" i="133"/>
  <c r="AK110" i="133"/>
  <c r="AM72" i="133"/>
  <c r="AJ67" i="133"/>
  <c r="AL33" i="133"/>
  <c r="AL38" i="133"/>
  <c r="AL74" i="133"/>
  <c r="AM35" i="133"/>
  <c r="AK108" i="133"/>
  <c r="AK21" i="133"/>
  <c r="AK58" i="133"/>
  <c r="AL110" i="133"/>
  <c r="AL92" i="133"/>
  <c r="AK20" i="133"/>
  <c r="AK47" i="133"/>
  <c r="AH96" i="133"/>
  <c r="AH73" i="133"/>
  <c r="AJ48" i="133"/>
  <c r="AL116" i="133"/>
  <c r="AL101" i="133"/>
  <c r="AL46" i="133"/>
  <c r="AH29" i="133"/>
  <c r="AH104" i="133"/>
  <c r="AK16" i="133"/>
  <c r="AJ16" i="133"/>
  <c r="AM73" i="133"/>
  <c r="AM34" i="133"/>
  <c r="AM45" i="133"/>
  <c r="AH47" i="133"/>
  <c r="AM59" i="133"/>
  <c r="AK45" i="133"/>
  <c r="AM113" i="133"/>
  <c r="AM50" i="133"/>
  <c r="AM102" i="133"/>
  <c r="AL94" i="133"/>
  <c r="AJ96" i="133"/>
  <c r="AJ13" i="133"/>
  <c r="AK102" i="133"/>
  <c r="AH106" i="133"/>
  <c r="AJ77" i="133"/>
  <c r="AJ58" i="133"/>
  <c r="AK82" i="133"/>
  <c r="AK37" i="133"/>
  <c r="AJ97" i="133"/>
  <c r="AM16" i="133"/>
  <c r="AK14" i="133"/>
  <c r="AK41" i="133"/>
  <c r="AH111" i="133"/>
  <c r="AL85" i="133"/>
  <c r="AH101" i="133"/>
  <c r="AM94" i="133"/>
  <c r="AH110" i="133"/>
  <c r="AL50" i="133"/>
  <c r="AL52" i="133"/>
  <c r="AJ35" i="133"/>
  <c r="AK77" i="133"/>
  <c r="AM99" i="133"/>
  <c r="AH112" i="133"/>
  <c r="AK74" i="133"/>
  <c r="AK28" i="133"/>
  <c r="AH63" i="133"/>
  <c r="AL105" i="133"/>
  <c r="AM42" i="133"/>
  <c r="AH64" i="133"/>
  <c r="AM108" i="133"/>
  <c r="AK53" i="133"/>
  <c r="AK106" i="133"/>
  <c r="AK17" i="133"/>
  <c r="AM63" i="133"/>
  <c r="AK50" i="133"/>
  <c r="AM17" i="133"/>
  <c r="AH117" i="133"/>
  <c r="AL26" i="133"/>
  <c r="AL40" i="133"/>
  <c r="AL91" i="133"/>
  <c r="AH84" i="133"/>
  <c r="AJ64" i="133"/>
  <c r="AH80" i="133"/>
  <c r="AL18" i="133"/>
  <c r="AM15" i="133"/>
  <c r="AJ34" i="133"/>
  <c r="AM115" i="133"/>
  <c r="AL82" i="133"/>
  <c r="AM37" i="133"/>
  <c r="AH45" i="133"/>
  <c r="AK94" i="133"/>
  <c r="AH60" i="133"/>
  <c r="AH51" i="133"/>
  <c r="AK85" i="133"/>
  <c r="AL96" i="133"/>
  <c r="AL31" i="133"/>
  <c r="AK68" i="133"/>
  <c r="AL24" i="133"/>
  <c r="AM39" i="133"/>
  <c r="AL32" i="133"/>
  <c r="AK52" i="133"/>
  <c r="AM82" i="133"/>
  <c r="AJ88" i="133"/>
  <c r="AL41" i="133"/>
  <c r="AK62" i="133"/>
  <c r="AJ95" i="133"/>
  <c r="AL97" i="133"/>
  <c r="AK71" i="133"/>
  <c r="AJ116" i="133"/>
  <c r="AL104" i="133"/>
  <c r="AM54" i="133"/>
  <c r="AM97" i="133"/>
  <c r="AD238" i="141"/>
  <c r="AD234" i="129"/>
  <c r="AD238" i="146"/>
  <c r="AD224" i="143"/>
  <c r="AE124" i="133"/>
  <c r="V36" i="151"/>
  <c r="AD202" i="149"/>
  <c r="AD209" i="128"/>
  <c r="AE124" i="132"/>
  <c r="AD98" i="121"/>
  <c r="AD215" i="150"/>
  <c r="AE121" i="132"/>
  <c r="AE120" i="132"/>
  <c r="W37" i="151"/>
  <c r="W38" i="151"/>
  <c r="W40" i="151"/>
  <c r="V43" i="151"/>
  <c r="W43" i="151"/>
  <c r="W42" i="151"/>
  <c r="V42" i="151"/>
  <c r="AE87" i="133"/>
  <c r="AD234" i="138"/>
  <c r="AE119" i="132"/>
  <c r="AD232" i="130"/>
  <c r="AD234" i="144"/>
  <c r="AE74" i="132"/>
  <c r="AD235" i="137"/>
  <c r="AE22" i="132"/>
  <c r="AE88" i="132"/>
  <c r="AE26" i="132"/>
  <c r="AE19" i="132"/>
  <c r="AE82" i="132"/>
  <c r="AE62" i="132"/>
  <c r="AE67" i="132"/>
  <c r="AE87" i="132"/>
  <c r="AE28" i="132"/>
  <c r="R5" i="90"/>
  <c r="S14" i="90"/>
  <c r="S24" i="90"/>
  <c r="R6" i="90"/>
  <c r="S61" i="90"/>
  <c r="S13" i="90"/>
  <c r="S29" i="90"/>
  <c r="S37" i="90"/>
  <c r="S21" i="90"/>
  <c r="S9" i="90"/>
  <c r="S32" i="90"/>
  <c r="S50" i="90"/>
  <c r="S54" i="90"/>
  <c r="S45" i="90"/>
  <c r="S11" i="90"/>
  <c r="S19" i="90"/>
  <c r="S15" i="90"/>
  <c r="S46" i="90"/>
  <c r="S17" i="90"/>
  <c r="S57" i="90"/>
  <c r="S39" i="90"/>
  <c r="S40" i="90"/>
  <c r="S55" i="90"/>
  <c r="S26" i="90"/>
  <c r="S10" i="90"/>
  <c r="S36" i="90"/>
  <c r="S25" i="90"/>
  <c r="S8" i="90"/>
  <c r="S34" i="90"/>
  <c r="S7" i="90"/>
  <c r="S28" i="90"/>
  <c r="S12" i="90"/>
  <c r="S53" i="90"/>
  <c r="S33" i="90"/>
  <c r="S51" i="90"/>
  <c r="S47" i="90"/>
  <c r="S18" i="90"/>
  <c r="S60" i="90"/>
  <c r="S43" i="90"/>
  <c r="S30" i="90"/>
  <c r="S38" i="90"/>
  <c r="S31" i="90"/>
  <c r="S59" i="90"/>
  <c r="S20" i="90"/>
  <c r="S22" i="90"/>
  <c r="S16" i="90"/>
  <c r="S23" i="90"/>
  <c r="S49" i="90"/>
  <c r="S58" i="90"/>
  <c r="S52" i="90"/>
  <c r="S48" i="90"/>
  <c r="S41" i="90"/>
  <c r="S42" i="90"/>
  <c r="S56" i="90"/>
  <c r="S35" i="90"/>
  <c r="S27" i="90"/>
  <c r="S44" i="90"/>
  <c r="AD94" i="121"/>
  <c r="AE22" i="133"/>
  <c r="AD228" i="142"/>
  <c r="AD235" i="129"/>
  <c r="AD239" i="141"/>
  <c r="AD239" i="146"/>
  <c r="AD225" i="143"/>
  <c r="AD203" i="149"/>
  <c r="AD204" i="149"/>
  <c r="AD205" i="149"/>
  <c r="AD210" i="128"/>
  <c r="AD216" i="150"/>
  <c r="AE121" i="133"/>
  <c r="AE126" i="133"/>
  <c r="AE120" i="134"/>
  <c r="AD235" i="138"/>
  <c r="AE120" i="133"/>
  <c r="AD236" i="137"/>
  <c r="AD237" i="137"/>
  <c r="AD238" i="137"/>
  <c r="AD239" i="137"/>
  <c r="AD240" i="137"/>
  <c r="AD241" i="137"/>
  <c r="AD242" i="137"/>
  <c r="AD243" i="137"/>
  <c r="AD233" i="130"/>
  <c r="AE71" i="133"/>
  <c r="AE42" i="133"/>
  <c r="AD235" i="144"/>
  <c r="AE58" i="133"/>
  <c r="AE50" i="133"/>
  <c r="AK8" i="133"/>
  <c r="AM8" i="133"/>
  <c r="AJ8" i="133"/>
  <c r="AH8" i="133"/>
  <c r="AL8" i="133"/>
  <c r="AE26" i="133"/>
  <c r="AE66" i="133"/>
  <c r="AE72" i="133"/>
  <c r="AE82" i="133"/>
  <c r="AE18" i="133"/>
  <c r="AE42" i="134"/>
  <c r="AE62" i="133"/>
  <c r="AE54" i="133"/>
  <c r="AE67" i="133"/>
  <c r="S5" i="90"/>
  <c r="T46" i="90"/>
  <c r="T22" i="90"/>
  <c r="T58" i="90"/>
  <c r="T30" i="90"/>
  <c r="T43" i="90"/>
  <c r="T32" i="90"/>
  <c r="T7" i="90"/>
  <c r="T42" i="90"/>
  <c r="T60" i="90"/>
  <c r="T39" i="90"/>
  <c r="T21" i="90"/>
  <c r="T49" i="90"/>
  <c r="T55" i="90"/>
  <c r="T52" i="90"/>
  <c r="T14" i="90"/>
  <c r="T50" i="90"/>
  <c r="T28" i="90"/>
  <c r="T59" i="90"/>
  <c r="T23" i="90"/>
  <c r="T38" i="90"/>
  <c r="T41" i="90"/>
  <c r="T53" i="90"/>
  <c r="T9" i="90"/>
  <c r="T29" i="90"/>
  <c r="T20" i="90"/>
  <c r="T10" i="90"/>
  <c r="T48" i="90"/>
  <c r="T8" i="90"/>
  <c r="T18" i="90"/>
  <c r="T45" i="90"/>
  <c r="T54" i="90"/>
  <c r="T44" i="90"/>
  <c r="T27" i="90"/>
  <c r="T35" i="90"/>
  <c r="T56" i="90"/>
  <c r="T13" i="90"/>
  <c r="T33" i="90"/>
  <c r="T11" i="90"/>
  <c r="T12" i="90"/>
  <c r="T25" i="90"/>
  <c r="T24" i="90"/>
  <c r="T61" i="90"/>
  <c r="T57" i="90"/>
  <c r="T17" i="90"/>
  <c r="T16" i="90"/>
  <c r="T47" i="90"/>
  <c r="T15" i="90"/>
  <c r="T26" i="90"/>
  <c r="T31" i="90"/>
  <c r="T34" i="90"/>
  <c r="T40" i="90"/>
  <c r="T51" i="90"/>
  <c r="S6" i="90"/>
  <c r="T19" i="90"/>
  <c r="T36" i="90"/>
  <c r="T37" i="90"/>
  <c r="AD95" i="121"/>
  <c r="AD106" i="121"/>
  <c r="AE22" i="134"/>
  <c r="AD229" i="142"/>
  <c r="AD240" i="141"/>
  <c r="AD236" i="129"/>
  <c r="AD240" i="146"/>
  <c r="AD226" i="143"/>
  <c r="AM9" i="137"/>
  <c r="AL10" i="137"/>
  <c r="AH9" i="137"/>
  <c r="AL9" i="137"/>
  <c r="AJ9" i="137"/>
  <c r="AK9" i="137"/>
  <c r="AJ10" i="137"/>
  <c r="AL11" i="137"/>
  <c r="AJ11" i="137"/>
  <c r="AM10" i="137"/>
  <c r="AK11" i="137"/>
  <c r="AK10" i="137"/>
  <c r="AM11" i="137"/>
  <c r="AH11" i="137"/>
  <c r="AH10" i="137"/>
  <c r="AL8" i="137"/>
  <c r="AM8" i="137"/>
  <c r="AJ8" i="137"/>
  <c r="AH8" i="137"/>
  <c r="AK8" i="137"/>
  <c r="AM49" i="137"/>
  <c r="AK49" i="137"/>
  <c r="AD206" i="149"/>
  <c r="AD211" i="128"/>
  <c r="AE119" i="134"/>
  <c r="AD217" i="150"/>
  <c r="AM53" i="137"/>
  <c r="AK55" i="137"/>
  <c r="AE58" i="134"/>
  <c r="AE71" i="134"/>
  <c r="AE72" i="134"/>
  <c r="AE74" i="134"/>
  <c r="AJ12" i="137"/>
  <c r="AJ13" i="137"/>
  <c r="AL12" i="137"/>
  <c r="AM13" i="137"/>
  <c r="AH15" i="137"/>
  <c r="AL14" i="137"/>
  <c r="AM12" i="137"/>
  <c r="AK12" i="137"/>
  <c r="AH13" i="137"/>
  <c r="AH16" i="137"/>
  <c r="AH12" i="137"/>
  <c r="AK13" i="137"/>
  <c r="AL15" i="137"/>
  <c r="AL13" i="137"/>
  <c r="AK15" i="137"/>
  <c r="AM16" i="137"/>
  <c r="AK14" i="137"/>
  <c r="AJ16" i="137"/>
  <c r="AH14" i="137"/>
  <c r="AM14" i="137"/>
  <c r="AK16" i="137"/>
  <c r="AJ14" i="137"/>
  <c r="AL16" i="137"/>
  <c r="AJ15" i="137"/>
  <c r="AM15" i="137"/>
  <c r="AJ17" i="137"/>
  <c r="AM17" i="137"/>
  <c r="AH17" i="137"/>
  <c r="AK17" i="137"/>
  <c r="AL19" i="137"/>
  <c r="AJ18" i="137"/>
  <c r="AL17" i="137"/>
  <c r="AH18" i="137"/>
  <c r="AM18" i="137"/>
  <c r="AL18" i="137"/>
  <c r="AL20" i="137"/>
  <c r="AJ20" i="137"/>
  <c r="AK20" i="137"/>
  <c r="AK19" i="137"/>
  <c r="AJ19" i="137"/>
  <c r="AH19" i="137"/>
  <c r="AL21" i="137"/>
  <c r="AJ21" i="137"/>
  <c r="AK64" i="137"/>
  <c r="AE95" i="134"/>
  <c r="AE94" i="134"/>
  <c r="AE126" i="134"/>
  <c r="AE96" i="134"/>
  <c r="AL44" i="137"/>
  <c r="AL35" i="137"/>
  <c r="AK24" i="137"/>
  <c r="AM19" i="137"/>
  <c r="AM31" i="137"/>
  <c r="AL34" i="137"/>
  <c r="AM21" i="137"/>
  <c r="AM42" i="137"/>
  <c r="AM40" i="137"/>
  <c r="AL29" i="137"/>
  <c r="AL28" i="137"/>
  <c r="AK47" i="137"/>
  <c r="AL47" i="137"/>
  <c r="AH25" i="137"/>
  <c r="AH41" i="137"/>
  <c r="AH21" i="137"/>
  <c r="AJ34" i="137"/>
  <c r="AJ32" i="137"/>
  <c r="AK36" i="137"/>
  <c r="AJ41" i="137"/>
  <c r="AK43" i="137"/>
  <c r="AL27" i="137"/>
  <c r="AK44" i="137"/>
  <c r="AK42" i="137"/>
  <c r="AM29" i="137"/>
  <c r="AM48" i="137"/>
  <c r="AM41" i="137"/>
  <c r="AL33" i="137"/>
  <c r="AK33" i="137"/>
  <c r="AH46" i="137"/>
  <c r="AH36" i="137"/>
  <c r="AK48" i="137"/>
  <c r="AL41" i="137"/>
  <c r="AL43" i="137"/>
  <c r="AM45" i="137"/>
  <c r="AL45" i="137"/>
  <c r="AJ30" i="137"/>
  <c r="AH39" i="137"/>
  <c r="AK46" i="137"/>
  <c r="AJ28" i="137"/>
  <c r="AM38" i="137"/>
  <c r="AM36" i="137"/>
  <c r="AH20" i="137"/>
  <c r="AM22" i="137"/>
  <c r="AM23" i="137"/>
  <c r="AJ40" i="137"/>
  <c r="AH40" i="137"/>
  <c r="AM30" i="137"/>
  <c r="AH37" i="137"/>
  <c r="AJ45" i="137"/>
  <c r="AM25" i="137"/>
  <c r="AK37" i="137"/>
  <c r="AJ48" i="137"/>
  <c r="AL36" i="137"/>
  <c r="AM20" i="137"/>
  <c r="AJ46" i="137"/>
  <c r="AH26" i="137"/>
  <c r="AK39" i="137"/>
  <c r="AM44" i="137"/>
  <c r="AH32" i="137"/>
  <c r="AM43" i="137"/>
  <c r="AK21" i="137"/>
  <c r="AH42" i="137"/>
  <c r="AJ26" i="137"/>
  <c r="AH45" i="137"/>
  <c r="AH31" i="137"/>
  <c r="AL25" i="137"/>
  <c r="AJ39" i="137"/>
  <c r="AM24" i="137"/>
  <c r="AH38" i="137"/>
  <c r="AK27" i="137"/>
  <c r="AL38" i="137"/>
  <c r="AH35" i="137"/>
  <c r="AJ43" i="137"/>
  <c r="AM32" i="137"/>
  <c r="AK38" i="137"/>
  <c r="AK45" i="137"/>
  <c r="AM33" i="137"/>
  <c r="AL23" i="137"/>
  <c r="AL37" i="137"/>
  <c r="AM46" i="137"/>
  <c r="AJ25" i="137"/>
  <c r="AJ36" i="137"/>
  <c r="AH48" i="137"/>
  <c r="AM26" i="137"/>
  <c r="AL22" i="137"/>
  <c r="AK25" i="137"/>
  <c r="AL39" i="137"/>
  <c r="AK40" i="137"/>
  <c r="AK28" i="137"/>
  <c r="AL48" i="137"/>
  <c r="AK29" i="137"/>
  <c r="AK22" i="137"/>
  <c r="AJ27" i="137"/>
  <c r="AK34" i="137"/>
  <c r="AL26" i="137"/>
  <c r="AM39" i="137"/>
  <c r="AH27" i="137"/>
  <c r="AM34" i="137"/>
  <c r="AL40" i="137"/>
  <c r="AH33" i="137"/>
  <c r="AJ29" i="137"/>
  <c r="AH29" i="137"/>
  <c r="AM35" i="137"/>
  <c r="AK35" i="137"/>
  <c r="AJ35" i="137"/>
  <c r="AM27" i="137"/>
  <c r="AK23" i="137"/>
  <c r="AJ44" i="137"/>
  <c r="AM37" i="137"/>
  <c r="AL30" i="137"/>
  <c r="AM28" i="137"/>
  <c r="AH24" i="137"/>
  <c r="AL31" i="137"/>
  <c r="AL46" i="137"/>
  <c r="AJ31" i="137"/>
  <c r="AJ38" i="137"/>
  <c r="AJ33" i="137"/>
  <c r="AH28" i="137"/>
  <c r="AJ42" i="137"/>
  <c r="AH47" i="137"/>
  <c r="AK41" i="137"/>
  <c r="AH22" i="137"/>
  <c r="AJ37" i="137"/>
  <c r="AH30" i="137"/>
  <c r="AH23" i="137"/>
  <c r="AK26" i="137"/>
  <c r="AH34" i="137"/>
  <c r="AJ24" i="137"/>
  <c r="AJ23" i="137"/>
  <c r="AL32" i="137"/>
  <c r="AL42" i="137"/>
  <c r="AJ22" i="137"/>
  <c r="AK31" i="137"/>
  <c r="AJ47" i="137"/>
  <c r="AH44" i="137"/>
  <c r="AK32" i="137"/>
  <c r="AH43" i="137"/>
  <c r="AM47" i="137"/>
  <c r="AL24" i="137"/>
  <c r="AK30" i="137"/>
  <c r="AH79" i="137"/>
  <c r="AK110" i="137"/>
  <c r="AK18" i="137"/>
  <c r="AK65" i="137"/>
  <c r="AH49" i="137"/>
  <c r="AM57" i="137"/>
  <c r="AH100" i="137"/>
  <c r="AH105" i="137"/>
  <c r="AM74" i="137"/>
  <c r="AK103" i="137"/>
  <c r="AL94" i="137"/>
  <c r="AJ68" i="137"/>
  <c r="AM83" i="137"/>
  <c r="AJ49" i="137"/>
  <c r="AL117" i="137"/>
  <c r="AJ113" i="137"/>
  <c r="AH101" i="137"/>
  <c r="AM101" i="137"/>
  <c r="AJ106" i="137"/>
  <c r="AH52" i="137"/>
  <c r="AH97" i="137"/>
  <c r="AM111" i="137"/>
  <c r="AL88" i="137"/>
  <c r="AM84" i="137"/>
  <c r="AK70" i="137"/>
  <c r="AH69" i="137"/>
  <c r="AJ90" i="137"/>
  <c r="AH99" i="137"/>
  <c r="AJ79" i="137"/>
  <c r="AL59" i="137"/>
  <c r="AL49" i="137"/>
  <c r="AL69" i="137"/>
  <c r="AK95" i="137"/>
  <c r="AH73" i="137"/>
  <c r="AH98" i="137"/>
  <c r="AH107" i="137"/>
  <c r="AK93" i="137"/>
  <c r="AJ107" i="137"/>
  <c r="AL95" i="137"/>
  <c r="AM58" i="137"/>
  <c r="AL75" i="137"/>
  <c r="AM55" i="137"/>
  <c r="AL103" i="137"/>
  <c r="AM72" i="137"/>
  <c r="AJ50" i="137"/>
  <c r="AJ81" i="137"/>
  <c r="AM56" i="137"/>
  <c r="AH63" i="137"/>
  <c r="AJ87" i="137"/>
  <c r="AL74" i="137"/>
  <c r="AM106" i="137"/>
  <c r="AM50" i="137"/>
  <c r="AL105" i="137"/>
  <c r="AK82" i="137"/>
  <c r="AK94" i="137"/>
  <c r="AJ103" i="137"/>
  <c r="AJ104" i="137"/>
  <c r="AJ111" i="137"/>
  <c r="AM85" i="137"/>
  <c r="AJ75" i="137"/>
  <c r="AM109" i="137"/>
  <c r="AH91" i="137"/>
  <c r="AL64" i="137"/>
  <c r="AL93" i="137"/>
  <c r="AH82" i="137"/>
  <c r="AH76" i="137"/>
  <c r="AL67" i="137"/>
  <c r="AJ117" i="137"/>
  <c r="AL61" i="137"/>
  <c r="AK69" i="137"/>
  <c r="AH59" i="137"/>
  <c r="AH67" i="137"/>
  <c r="AJ92" i="137"/>
  <c r="AH113" i="137"/>
  <c r="AH55" i="137"/>
  <c r="AM114" i="137"/>
  <c r="AM110" i="137"/>
  <c r="AK74" i="137"/>
  <c r="AK115" i="137"/>
  <c r="AL60" i="137"/>
  <c r="AJ114" i="137"/>
  <c r="AK60" i="137"/>
  <c r="AM87" i="137"/>
  <c r="AK91" i="137"/>
  <c r="AJ72" i="137"/>
  <c r="AK92" i="137"/>
  <c r="AH88" i="137"/>
  <c r="AJ86" i="137"/>
  <c r="AM116" i="137"/>
  <c r="AL77" i="137"/>
  <c r="AL92" i="137"/>
  <c r="AM102" i="137"/>
  <c r="AK53" i="137"/>
  <c r="AL116" i="137"/>
  <c r="AJ56" i="137"/>
  <c r="AL50" i="137"/>
  <c r="AL80" i="137"/>
  <c r="AH75" i="137"/>
  <c r="AL104" i="137"/>
  <c r="AH72" i="137"/>
  <c r="AK51" i="137"/>
  <c r="AM108" i="137"/>
  <c r="AK76" i="137"/>
  <c r="AM81" i="137"/>
  <c r="AM77" i="137"/>
  <c r="AJ70" i="137"/>
  <c r="AJ95" i="137"/>
  <c r="AL65" i="137"/>
  <c r="AH51" i="137"/>
  <c r="AM59" i="137"/>
  <c r="AK108" i="137"/>
  <c r="AH85" i="137"/>
  <c r="AH61" i="137"/>
  <c r="AJ73" i="137"/>
  <c r="AK56" i="137"/>
  <c r="AK98" i="137"/>
  <c r="AM107" i="137"/>
  <c r="AM97" i="137"/>
  <c r="AL90" i="137"/>
  <c r="AJ80" i="137"/>
  <c r="AK99" i="137"/>
  <c r="AM75" i="137"/>
  <c r="AH104" i="137"/>
  <c r="AK89" i="137"/>
  <c r="AJ108" i="137"/>
  <c r="AH57" i="137"/>
  <c r="AK77" i="137"/>
  <c r="AL70" i="137"/>
  <c r="AM112" i="137"/>
  <c r="AH54" i="137"/>
  <c r="AJ109" i="137"/>
  <c r="AM62" i="137"/>
  <c r="AJ99" i="137"/>
  <c r="AH109" i="137"/>
  <c r="AL72" i="137"/>
  <c r="AH90" i="137"/>
  <c r="AH92" i="137"/>
  <c r="AH103" i="137"/>
  <c r="AH50" i="137"/>
  <c r="AM54" i="137"/>
  <c r="AL82" i="137"/>
  <c r="AJ67" i="137"/>
  <c r="AM68" i="137"/>
  <c r="AM99" i="137"/>
  <c r="AJ51" i="137"/>
  <c r="AH115" i="137"/>
  <c r="AM67" i="137"/>
  <c r="AJ96" i="137"/>
  <c r="AM96" i="137"/>
  <c r="AM76" i="137"/>
  <c r="AH74" i="137"/>
  <c r="AK111" i="137"/>
  <c r="AJ61" i="137"/>
  <c r="AK101" i="137"/>
  <c r="AH89" i="137"/>
  <c r="AH62" i="137"/>
  <c r="AH94" i="137"/>
  <c r="AL53" i="137"/>
  <c r="AL79" i="137"/>
  <c r="AJ74" i="137"/>
  <c r="AJ58" i="137"/>
  <c r="AJ112" i="137"/>
  <c r="AL83" i="137"/>
  <c r="AJ97" i="137"/>
  <c r="AH71" i="137"/>
  <c r="AJ116" i="137"/>
  <c r="AJ101" i="137"/>
  <c r="AL102" i="137"/>
  <c r="AK71" i="137"/>
  <c r="AH58" i="137"/>
  <c r="AL98" i="137"/>
  <c r="AJ62" i="137"/>
  <c r="AJ60" i="137"/>
  <c r="AL110" i="137"/>
  <c r="AM113" i="137"/>
  <c r="AL68" i="137"/>
  <c r="AM88" i="137"/>
  <c r="AM79" i="137"/>
  <c r="AJ100" i="137"/>
  <c r="AJ102" i="137"/>
  <c r="AJ82" i="137"/>
  <c r="AK68" i="137"/>
  <c r="AL85" i="137"/>
  <c r="AM115" i="137"/>
  <c r="AH83" i="137"/>
  <c r="AJ69" i="137"/>
  <c r="AH78" i="137"/>
  <c r="AJ64" i="137"/>
  <c r="AK107" i="137"/>
  <c r="AK79" i="137"/>
  <c r="AK80" i="137"/>
  <c r="AJ66" i="137"/>
  <c r="AL100" i="137"/>
  <c r="AK85" i="137"/>
  <c r="AM61" i="137"/>
  <c r="AL109" i="137"/>
  <c r="AL111" i="137"/>
  <c r="AL107" i="137"/>
  <c r="AH68" i="137"/>
  <c r="AK88" i="137"/>
  <c r="AK116" i="137"/>
  <c r="AJ63" i="137"/>
  <c r="AL52" i="137"/>
  <c r="AL76" i="137"/>
  <c r="AK105" i="137"/>
  <c r="AM98" i="137"/>
  <c r="AL81" i="137"/>
  <c r="AL62" i="137"/>
  <c r="AJ59" i="137"/>
  <c r="AH87" i="137"/>
  <c r="AJ78" i="137"/>
  <c r="AJ53" i="137"/>
  <c r="AL97" i="137"/>
  <c r="AK50" i="137"/>
  <c r="AM89" i="137"/>
  <c r="AK67" i="137"/>
  <c r="AL87" i="137"/>
  <c r="AH60" i="137"/>
  <c r="AJ77" i="137"/>
  <c r="AK54" i="137"/>
  <c r="AH56" i="137"/>
  <c r="AM64" i="137"/>
  <c r="AK90" i="137"/>
  <c r="AL108" i="137"/>
  <c r="AJ71" i="137"/>
  <c r="AJ98" i="137"/>
  <c r="AM117" i="137"/>
  <c r="AH65" i="137"/>
  <c r="AJ83" i="137"/>
  <c r="AH110" i="137"/>
  <c r="AK112" i="137"/>
  <c r="AJ89" i="137"/>
  <c r="AM103" i="137"/>
  <c r="AK59" i="137"/>
  <c r="AJ91" i="137"/>
  <c r="AJ88" i="137"/>
  <c r="AL51" i="137"/>
  <c r="AM91" i="137"/>
  <c r="AM86" i="137"/>
  <c r="AK78" i="137"/>
  <c r="AM80" i="137"/>
  <c r="AM51" i="137"/>
  <c r="AH81" i="137"/>
  <c r="AJ105" i="137"/>
  <c r="AK109" i="137"/>
  <c r="AH64" i="137"/>
  <c r="AH66" i="137"/>
  <c r="AH117" i="137"/>
  <c r="AK62" i="137"/>
  <c r="AM82" i="137"/>
  <c r="AK100" i="137"/>
  <c r="AM73" i="137"/>
  <c r="AK81" i="137"/>
  <c r="AK96" i="137"/>
  <c r="AL56" i="137"/>
  <c r="AM66" i="137"/>
  <c r="AK52" i="137"/>
  <c r="AK61" i="137"/>
  <c r="AM104" i="137"/>
  <c r="AK66" i="137"/>
  <c r="AJ55" i="137"/>
  <c r="AK87" i="137"/>
  <c r="AL86" i="137"/>
  <c r="AL112" i="137"/>
  <c r="AH95" i="137"/>
  <c r="AK83" i="137"/>
  <c r="AL55" i="137"/>
  <c r="AH93" i="137"/>
  <c r="AK75" i="137"/>
  <c r="AL63" i="137"/>
  <c r="AJ94" i="137"/>
  <c r="AH112" i="137"/>
  <c r="AL91" i="137"/>
  <c r="AM92" i="137"/>
  <c r="AL96" i="137"/>
  <c r="AK114" i="137"/>
  <c r="AM52" i="137"/>
  <c r="AH53" i="137"/>
  <c r="AM60" i="137"/>
  <c r="AJ52" i="137"/>
  <c r="AH96" i="137"/>
  <c r="AM65" i="137"/>
  <c r="AK58" i="137"/>
  <c r="AJ57" i="137"/>
  <c r="AL66" i="137"/>
  <c r="AL89" i="137"/>
  <c r="AL114" i="137"/>
  <c r="AK106" i="137"/>
  <c r="AH77" i="137"/>
  <c r="AJ76" i="137"/>
  <c r="AH116" i="137"/>
  <c r="AJ54" i="137"/>
  <c r="AL71" i="137"/>
  <c r="AJ84" i="137"/>
  <c r="AM63" i="137"/>
  <c r="AL78" i="137"/>
  <c r="AK73" i="137"/>
  <c r="AM95" i="137"/>
  <c r="AK97" i="137"/>
  <c r="AM71" i="137"/>
  <c r="AJ93" i="137"/>
  <c r="AK63" i="137"/>
  <c r="AM69" i="137"/>
  <c r="AK104" i="137"/>
  <c r="AM100" i="137"/>
  <c r="AL106" i="137"/>
  <c r="AL113" i="137"/>
  <c r="AM93" i="137"/>
  <c r="AM78" i="137"/>
  <c r="AH86" i="137"/>
  <c r="AL73" i="137"/>
  <c r="AM90" i="137"/>
  <c r="AL57" i="137"/>
  <c r="AM105" i="137"/>
  <c r="AK57" i="137"/>
  <c r="AL58" i="137"/>
  <c r="AL99" i="137"/>
  <c r="AL54" i="137"/>
  <c r="AH102" i="137"/>
  <c r="AL115" i="137"/>
  <c r="AJ115" i="137"/>
  <c r="AH108" i="137"/>
  <c r="AK113" i="137"/>
  <c r="AM94" i="137"/>
  <c r="AH114" i="137"/>
  <c r="AH111" i="137"/>
  <c r="AL101" i="137"/>
  <c r="AJ110" i="137"/>
  <c r="AK86" i="137"/>
  <c r="AL84" i="137"/>
  <c r="AJ65" i="137"/>
  <c r="AJ85" i="137"/>
  <c r="AH80" i="137"/>
  <c r="AH70" i="137"/>
  <c r="AH106" i="137"/>
  <c r="AK102" i="137"/>
  <c r="AK117" i="137"/>
  <c r="AM70" i="137"/>
  <c r="AK84" i="137"/>
  <c r="AK72" i="137"/>
  <c r="AH84" i="137"/>
  <c r="AD236" i="138"/>
  <c r="AE117" i="134"/>
  <c r="AE118" i="134"/>
  <c r="AE116" i="134"/>
  <c r="AE78" i="134"/>
  <c r="AE79" i="134"/>
  <c r="AE75" i="134"/>
  <c r="AE76" i="134"/>
  <c r="AE62" i="134"/>
  <c r="AE87" i="134"/>
  <c r="AE80" i="134"/>
  <c r="AE83" i="134"/>
  <c r="AE88" i="134"/>
  <c r="AE84" i="134"/>
  <c r="AD234" i="130"/>
  <c r="AD236" i="144"/>
  <c r="AE34" i="134"/>
  <c r="AE54" i="134"/>
  <c r="AE38" i="134"/>
  <c r="AE30" i="134"/>
  <c r="AE46" i="134"/>
  <c r="AL8" i="132"/>
  <c r="AM8" i="132"/>
  <c r="AJ8" i="132"/>
  <c r="AK8" i="132"/>
  <c r="AH8" i="132"/>
  <c r="AE50" i="134"/>
  <c r="AE47" i="134"/>
  <c r="AE26" i="134"/>
  <c r="AE16" i="134"/>
  <c r="AE48" i="134"/>
  <c r="AE15" i="134"/>
  <c r="T5" i="90"/>
  <c r="U16" i="90"/>
  <c r="T6" i="90"/>
  <c r="U10" i="90"/>
  <c r="U19" i="90"/>
  <c r="U24" i="90"/>
  <c r="U32" i="90"/>
  <c r="U21" i="90"/>
  <c r="U61" i="90"/>
  <c r="U42" i="90"/>
  <c r="U51" i="90"/>
  <c r="U35" i="90"/>
  <c r="U14" i="90"/>
  <c r="U55" i="90"/>
  <c r="U39" i="90"/>
  <c r="U13" i="90"/>
  <c r="U47" i="90"/>
  <c r="U46" i="90"/>
  <c r="U18" i="90"/>
  <c r="U52" i="90"/>
  <c r="U17" i="90"/>
  <c r="U40" i="90"/>
  <c r="U53" i="90"/>
  <c r="U30" i="90"/>
  <c r="U57" i="90"/>
  <c r="U9" i="90"/>
  <c r="U25" i="90"/>
  <c r="U8" i="90"/>
  <c r="U22" i="90"/>
  <c r="U28" i="90"/>
  <c r="U59" i="90"/>
  <c r="U34" i="90"/>
  <c r="U45" i="90"/>
  <c r="U31" i="90"/>
  <c r="U43" i="90"/>
  <c r="U15" i="90"/>
  <c r="U56" i="90"/>
  <c r="U49" i="90"/>
  <c r="U50" i="90"/>
  <c r="U58" i="90"/>
  <c r="U33" i="90"/>
  <c r="U37" i="90"/>
  <c r="U48" i="90"/>
  <c r="U36" i="90"/>
  <c r="U7" i="90"/>
  <c r="U54" i="90"/>
  <c r="U20" i="90"/>
  <c r="U27" i="90"/>
  <c r="U38" i="90"/>
  <c r="U26" i="90"/>
  <c r="U12" i="90"/>
  <c r="U60" i="90"/>
  <c r="U44" i="90"/>
  <c r="U29" i="90"/>
  <c r="U23" i="90"/>
  <c r="U11" i="90"/>
  <c r="U41" i="90"/>
  <c r="AD96" i="121"/>
  <c r="AD102" i="121"/>
  <c r="AD107" i="121"/>
  <c r="AD230" i="142"/>
  <c r="AD237" i="129"/>
  <c r="AD241" i="141"/>
  <c r="AD241" i="146"/>
  <c r="AD237" i="138"/>
  <c r="AD238" i="138"/>
  <c r="AD239" i="138"/>
  <c r="AD240" i="138"/>
  <c r="AD241" i="138"/>
  <c r="AD242" i="138"/>
  <c r="AD243" i="138"/>
  <c r="AK23" i="138"/>
  <c r="AD227" i="143"/>
  <c r="AD207" i="149"/>
  <c r="AE44" i="134"/>
  <c r="AE44" i="133"/>
  <c r="AE20" i="132"/>
  <c r="AD208" i="149"/>
  <c r="AD209" i="149"/>
  <c r="AD210" i="149"/>
  <c r="AD218" i="150"/>
  <c r="AD212" i="128"/>
  <c r="AE125" i="135"/>
  <c r="AE46" i="135"/>
  <c r="AE74" i="135"/>
  <c r="AE91" i="135"/>
  <c r="AE94" i="135"/>
  <c r="AE96" i="135"/>
  <c r="AE126" i="135"/>
  <c r="AE92" i="135"/>
  <c r="AE90" i="135"/>
  <c r="AE95" i="135"/>
  <c r="AD237" i="144"/>
  <c r="AE116" i="135"/>
  <c r="AE119" i="135"/>
  <c r="AE118" i="135"/>
  <c r="AE121" i="135"/>
  <c r="AE120" i="135"/>
  <c r="AE117" i="135"/>
  <c r="AD235" i="130"/>
  <c r="AE22" i="135"/>
  <c r="AE78" i="135"/>
  <c r="AE62" i="135"/>
  <c r="AE80" i="135"/>
  <c r="AE79" i="135"/>
  <c r="AJ8" i="131"/>
  <c r="AM8" i="131"/>
  <c r="AH8" i="131"/>
  <c r="AK8" i="131"/>
  <c r="AL8" i="131"/>
  <c r="U5" i="90"/>
  <c r="V7" i="90"/>
  <c r="V35" i="90"/>
  <c r="V17" i="90"/>
  <c r="V45" i="90"/>
  <c r="V15" i="90"/>
  <c r="V39" i="90"/>
  <c r="V31" i="90"/>
  <c r="V9" i="90"/>
  <c r="V36" i="90"/>
  <c r="V44" i="90"/>
  <c r="V51" i="90"/>
  <c r="V59" i="90"/>
  <c r="V52" i="90"/>
  <c r="V21" i="90"/>
  <c r="V8" i="90"/>
  <c r="V30" i="90"/>
  <c r="V56" i="90"/>
  <c r="V20" i="90"/>
  <c r="V29" i="90"/>
  <c r="V55" i="90"/>
  <c r="V61" i="90"/>
  <c r="V26" i="90"/>
  <c r="V33" i="90"/>
  <c r="V12" i="90"/>
  <c r="V27" i="90"/>
  <c r="V25" i="90"/>
  <c r="V38" i="90"/>
  <c r="V53" i="90"/>
  <c r="V32" i="90"/>
  <c r="V18" i="90"/>
  <c r="V48" i="90"/>
  <c r="V49" i="90"/>
  <c r="V57" i="90"/>
  <c r="U6" i="90"/>
  <c r="V11" i="90"/>
  <c r="V28" i="90"/>
  <c r="V34" i="90"/>
  <c r="V58" i="90"/>
  <c r="V54" i="90"/>
  <c r="V60" i="90"/>
  <c r="V24" i="90"/>
  <c r="V23" i="90"/>
  <c r="V10" i="90"/>
  <c r="V40" i="90"/>
  <c r="V16" i="90"/>
  <c r="V50" i="90"/>
  <c r="V37" i="90"/>
  <c r="V14" i="90"/>
  <c r="V47" i="90"/>
  <c r="V22" i="90"/>
  <c r="V13" i="90"/>
  <c r="V42" i="90"/>
  <c r="V19" i="90"/>
  <c r="V46" i="90"/>
  <c r="V43" i="90"/>
  <c r="V41" i="90"/>
  <c r="AD99" i="121"/>
  <c r="AD100" i="121"/>
  <c r="AM29" i="138"/>
  <c r="AL43" i="138"/>
  <c r="AL99" i="138"/>
  <c r="AJ115" i="138"/>
  <c r="AL64" i="138"/>
  <c r="AJ60" i="138"/>
  <c r="AM49" i="138"/>
  <c r="AH102" i="138"/>
  <c r="AJ87" i="138"/>
  <c r="AM100" i="138"/>
  <c r="AL18" i="138"/>
  <c r="AJ58" i="138"/>
  <c r="AM45" i="138"/>
  <c r="AM13" i="138"/>
  <c r="AH94" i="138"/>
  <c r="AH115" i="138"/>
  <c r="AK117" i="138"/>
  <c r="AH27" i="138"/>
  <c r="AH8" i="138"/>
  <c r="AH21" i="138"/>
  <c r="AK17" i="138"/>
  <c r="AK45" i="138"/>
  <c r="AM18" i="138"/>
  <c r="AK93" i="138"/>
  <c r="AJ104" i="138"/>
  <c r="AL10" i="138"/>
  <c r="AH38" i="138"/>
  <c r="AH16" i="138"/>
  <c r="AM16" i="138"/>
  <c r="AL83" i="138"/>
  <c r="AJ17" i="138"/>
  <c r="AJ80" i="138"/>
  <c r="AH108" i="138"/>
  <c r="AL37" i="138"/>
  <c r="AJ117" i="138"/>
  <c r="AK9" i="138"/>
  <c r="AJ95" i="138"/>
  <c r="AL20" i="138"/>
  <c r="AM17" i="138"/>
  <c r="AH33" i="138"/>
  <c r="AJ18" i="138"/>
  <c r="AL54" i="138"/>
  <c r="AL34" i="138"/>
  <c r="AK12" i="138"/>
  <c r="AK13" i="138"/>
  <c r="AK10" i="138"/>
  <c r="AD231" i="142"/>
  <c r="AJ14" i="138"/>
  <c r="AM8" i="138"/>
  <c r="AD242" i="141"/>
  <c r="AD238" i="129"/>
  <c r="AK50" i="138"/>
  <c r="AJ109" i="138"/>
  <c r="AK65" i="138"/>
  <c r="AH63" i="138"/>
  <c r="AM20" i="138"/>
  <c r="AL81" i="138"/>
  <c r="AK26" i="138"/>
  <c r="AH109" i="138"/>
  <c r="AJ72" i="138"/>
  <c r="AH75" i="138"/>
  <c r="AL70" i="138"/>
  <c r="AK61" i="138"/>
  <c r="AL50" i="138"/>
  <c r="AJ16" i="138"/>
  <c r="AK75" i="138"/>
  <c r="AJ20" i="138"/>
  <c r="AL15" i="138"/>
  <c r="AL46" i="138"/>
  <c r="AJ106" i="138"/>
  <c r="AK34" i="138"/>
  <c r="AM107" i="138"/>
  <c r="AH56" i="138"/>
  <c r="AK58" i="138"/>
  <c r="AK116" i="138"/>
  <c r="AJ68" i="138"/>
  <c r="AK99" i="138"/>
  <c r="AK19" i="138"/>
  <c r="AH35" i="138"/>
  <c r="AK89" i="138"/>
  <c r="AJ91" i="138"/>
  <c r="AK46" i="138"/>
  <c r="AM33" i="138"/>
  <c r="AH15" i="138"/>
  <c r="AM114" i="138"/>
  <c r="AL55" i="138"/>
  <c r="AM104" i="138"/>
  <c r="AK106" i="138"/>
  <c r="AM95" i="138"/>
  <c r="AK66" i="138"/>
  <c r="AK105" i="138"/>
  <c r="AK100" i="138"/>
  <c r="AJ19" i="138"/>
  <c r="AJ116" i="138"/>
  <c r="AH100" i="138"/>
  <c r="AM15" i="138"/>
  <c r="AM48" i="138"/>
  <c r="AM68" i="138"/>
  <c r="AK15" i="138"/>
  <c r="AH13" i="138"/>
  <c r="AM14" i="138"/>
  <c r="AL13" i="138"/>
  <c r="AL12" i="138"/>
  <c r="AK11" i="138"/>
  <c r="AM10" i="138"/>
  <c r="AH10" i="138"/>
  <c r="AL9" i="138"/>
  <c r="AK16" i="138"/>
  <c r="AM99" i="138"/>
  <c r="AK30" i="138"/>
  <c r="AJ36" i="138"/>
  <c r="AJ98" i="138"/>
  <c r="AK67" i="138"/>
  <c r="AH26" i="138"/>
  <c r="AJ32" i="138"/>
  <c r="AH97" i="138"/>
  <c r="AM21" i="138"/>
  <c r="AH73" i="138"/>
  <c r="AH17" i="138"/>
  <c r="AL32" i="138"/>
  <c r="AL21" i="138"/>
  <c r="AL27" i="138"/>
  <c r="AM24" i="138"/>
  <c r="AJ83" i="138"/>
  <c r="AH18" i="138"/>
  <c r="AJ89" i="138"/>
  <c r="AL85" i="138"/>
  <c r="AK94" i="138"/>
  <c r="AK62" i="138"/>
  <c r="AH99" i="138"/>
  <c r="AJ15" i="138"/>
  <c r="AM73" i="138"/>
  <c r="AJ61" i="138"/>
  <c r="AH107" i="138"/>
  <c r="AH48" i="138"/>
  <c r="AK28" i="138"/>
  <c r="AH53" i="138"/>
  <c r="AL14" i="138"/>
  <c r="AL16" i="138"/>
  <c r="AM87" i="138"/>
  <c r="AJ69" i="138"/>
  <c r="AH68" i="138"/>
  <c r="AK96" i="138"/>
  <c r="AJ12" i="138"/>
  <c r="AL8" i="138"/>
  <c r="AH12" i="138"/>
  <c r="AJ13" i="138"/>
  <c r="AJ11" i="138"/>
  <c r="AL11" i="138"/>
  <c r="AH9" i="138"/>
  <c r="AJ9" i="138"/>
  <c r="AJ8" i="138"/>
  <c r="AH60" i="138"/>
  <c r="AK20" i="138"/>
  <c r="AK73" i="138"/>
  <c r="AM72" i="138"/>
  <c r="AL36" i="138"/>
  <c r="AK48" i="138"/>
  <c r="AK97" i="138"/>
  <c r="AL66" i="138"/>
  <c r="AJ26" i="138"/>
  <c r="AH20" i="138"/>
  <c r="AH87" i="138"/>
  <c r="AJ105" i="138"/>
  <c r="AH19" i="138"/>
  <c r="AL19" i="138"/>
  <c r="AH66" i="138"/>
  <c r="AL31" i="138"/>
  <c r="AH36" i="138"/>
  <c r="AM19" i="138"/>
  <c r="AJ21" i="138"/>
  <c r="AK76" i="138"/>
  <c r="AH110" i="138"/>
  <c r="AJ93" i="138"/>
  <c r="AJ94" i="138"/>
  <c r="AK18" i="138"/>
  <c r="AJ37" i="138"/>
  <c r="AK21" i="138"/>
  <c r="AL17" i="138"/>
  <c r="AJ75" i="138"/>
  <c r="AJ85" i="138"/>
  <c r="AM77" i="138"/>
  <c r="AJ47" i="138"/>
  <c r="AL65" i="138"/>
  <c r="AL102" i="138"/>
  <c r="AK14" i="138"/>
  <c r="AM12" i="138"/>
  <c r="AH14" i="138"/>
  <c r="AH11" i="138"/>
  <c r="AM11" i="138"/>
  <c r="AJ10" i="138"/>
  <c r="AM9" i="138"/>
  <c r="AK8" i="138"/>
  <c r="AD242" i="146"/>
  <c r="AM97" i="138"/>
  <c r="AH52" i="138"/>
  <c r="AM46" i="138"/>
  <c r="AL82" i="138"/>
  <c r="AJ24" i="138"/>
  <c r="AK95" i="138"/>
  <c r="AH31" i="138"/>
  <c r="AM110" i="138"/>
  <c r="AM57" i="138"/>
  <c r="AL24" i="138"/>
  <c r="AH22" i="138"/>
  <c r="AK49" i="138"/>
  <c r="AM26" i="138"/>
  <c r="AM117" i="138"/>
  <c r="AJ40" i="138"/>
  <c r="AK42" i="138"/>
  <c r="AL91" i="138"/>
  <c r="AK71" i="138"/>
  <c r="AK72" i="138"/>
  <c r="AL88" i="138"/>
  <c r="AK92" i="138"/>
  <c r="AJ41" i="138"/>
  <c r="AJ22" i="138"/>
  <c r="AJ54" i="138"/>
  <c r="AM98" i="138"/>
  <c r="AJ27" i="138"/>
  <c r="AJ78" i="138"/>
  <c r="AK35" i="138"/>
  <c r="AK110" i="138"/>
  <c r="AJ50" i="138"/>
  <c r="AM66" i="138"/>
  <c r="AL79" i="138"/>
  <c r="AH61" i="138"/>
  <c r="AM96" i="138"/>
  <c r="AL106" i="138"/>
  <c r="AM56" i="138"/>
  <c r="AL73" i="138"/>
  <c r="AL78" i="138"/>
  <c r="AJ35" i="138"/>
  <c r="AL57" i="138"/>
  <c r="AK88" i="138"/>
  <c r="AK33" i="138"/>
  <c r="AM70" i="138"/>
  <c r="AM55" i="138"/>
  <c r="AH103" i="138"/>
  <c r="AL104" i="138"/>
  <c r="AJ100" i="138"/>
  <c r="AJ84" i="138"/>
  <c r="AK52" i="138"/>
  <c r="AM67" i="138"/>
  <c r="AL26" i="138"/>
  <c r="AH112" i="138"/>
  <c r="AK56" i="138"/>
  <c r="AJ45" i="138"/>
  <c r="AM79" i="138"/>
  <c r="AL100" i="138"/>
  <c r="AJ86" i="138"/>
  <c r="AL98" i="138"/>
  <c r="AJ29" i="138"/>
  <c r="AJ43" i="138"/>
  <c r="AJ30" i="138"/>
  <c r="AH74" i="138"/>
  <c r="AH106" i="138"/>
  <c r="AL69" i="138"/>
  <c r="AL76" i="138"/>
  <c r="AK101" i="138"/>
  <c r="AH45" i="138"/>
  <c r="AL59" i="138"/>
  <c r="AL35" i="138"/>
  <c r="AK27" i="138"/>
  <c r="AJ99" i="138"/>
  <c r="AM42" i="138"/>
  <c r="AH25" i="138"/>
  <c r="AM105" i="138"/>
  <c r="AH55" i="138"/>
  <c r="AJ51" i="138"/>
  <c r="AH46" i="138"/>
  <c r="AM25" i="138"/>
  <c r="AJ103" i="138"/>
  <c r="AK40" i="138"/>
  <c r="AM83" i="138"/>
  <c r="AM91" i="138"/>
  <c r="AH113" i="138"/>
  <c r="AJ25" i="138"/>
  <c r="AH116" i="138"/>
  <c r="AH77" i="138"/>
  <c r="AM111" i="138"/>
  <c r="AM50" i="138"/>
  <c r="AM78" i="138"/>
  <c r="AH39" i="138"/>
  <c r="AK109" i="138"/>
  <c r="AL114" i="138"/>
  <c r="AJ38" i="138"/>
  <c r="AL117" i="138"/>
  <c r="AL63" i="138"/>
  <c r="AK80" i="138"/>
  <c r="AK22" i="138"/>
  <c r="AK69" i="138"/>
  <c r="AK64" i="138"/>
  <c r="AJ76" i="138"/>
  <c r="AK114" i="138"/>
  <c r="AL71" i="138"/>
  <c r="AJ70" i="138"/>
  <c r="AH80" i="138"/>
  <c r="AL23" i="138"/>
  <c r="AL109" i="138"/>
  <c r="AK103" i="138"/>
  <c r="AM71" i="138"/>
  <c r="AM116" i="138"/>
  <c r="AK63" i="138"/>
  <c r="AM81" i="138"/>
  <c r="AK74" i="138"/>
  <c r="AM47" i="138"/>
  <c r="AM108" i="138"/>
  <c r="AL74" i="138"/>
  <c r="AK47" i="138"/>
  <c r="AL75" i="138"/>
  <c r="AM52" i="138"/>
  <c r="AL112" i="138"/>
  <c r="AH32" i="138"/>
  <c r="AK29" i="138"/>
  <c r="AL53" i="138"/>
  <c r="AK51" i="138"/>
  <c r="AJ90" i="138"/>
  <c r="AJ55" i="138"/>
  <c r="AJ33" i="138"/>
  <c r="AH89" i="138"/>
  <c r="AH93" i="138"/>
  <c r="AK55" i="138"/>
  <c r="AM102" i="138"/>
  <c r="AH54" i="138"/>
  <c r="AK24" i="138"/>
  <c r="AH47" i="138"/>
  <c r="AH104" i="138"/>
  <c r="AJ67" i="138"/>
  <c r="AK82" i="138"/>
  <c r="AM53" i="138"/>
  <c r="AM35" i="138"/>
  <c r="AH65" i="138"/>
  <c r="AH82" i="138"/>
  <c r="AL116" i="138"/>
  <c r="AJ107" i="138"/>
  <c r="AK111" i="138"/>
  <c r="AM41" i="138"/>
  <c r="AM92" i="138"/>
  <c r="AM69" i="138"/>
  <c r="AK91" i="138"/>
  <c r="AH111" i="138"/>
  <c r="AL89" i="138"/>
  <c r="AK43" i="138"/>
  <c r="AJ79" i="138"/>
  <c r="AK32" i="138"/>
  <c r="AM39" i="138"/>
  <c r="AM64" i="138"/>
  <c r="AM94" i="138"/>
  <c r="AK79" i="138"/>
  <c r="AL28" i="138"/>
  <c r="AH98" i="138"/>
  <c r="AJ114" i="138"/>
  <c r="AJ88" i="138"/>
  <c r="AJ34" i="138"/>
  <c r="AJ110" i="138"/>
  <c r="AH88" i="138"/>
  <c r="AM63" i="138"/>
  <c r="AJ59" i="138"/>
  <c r="AJ66" i="138"/>
  <c r="AM32" i="138"/>
  <c r="AM115" i="138"/>
  <c r="AL52" i="138"/>
  <c r="AK39" i="138"/>
  <c r="AJ49" i="138"/>
  <c r="AJ101" i="138"/>
  <c r="AH59" i="138"/>
  <c r="AH95" i="138"/>
  <c r="AM43" i="138"/>
  <c r="AL84" i="138"/>
  <c r="AK86" i="138"/>
  <c r="AJ28" i="138"/>
  <c r="AJ64" i="138"/>
  <c r="AL45" i="138"/>
  <c r="AL39" i="138"/>
  <c r="AL49" i="138"/>
  <c r="AL77" i="138"/>
  <c r="AK60" i="138"/>
  <c r="AM61" i="138"/>
  <c r="AH76" i="138"/>
  <c r="AH57" i="138"/>
  <c r="AH50" i="138"/>
  <c r="AH43" i="138"/>
  <c r="AM112" i="138"/>
  <c r="AL93" i="138"/>
  <c r="AK37" i="138"/>
  <c r="AM90" i="138"/>
  <c r="AJ97" i="138"/>
  <c r="AL105" i="138"/>
  <c r="AH83" i="138"/>
  <c r="AH85" i="138"/>
  <c r="AL48" i="138"/>
  <c r="AM60" i="138"/>
  <c r="AL58" i="138"/>
  <c r="AM22" i="138"/>
  <c r="AH23" i="138"/>
  <c r="AL108" i="138"/>
  <c r="AL68" i="138"/>
  <c r="AK113" i="138"/>
  <c r="AM82" i="138"/>
  <c r="AM93" i="138"/>
  <c r="AM88" i="138"/>
  <c r="AK98" i="138"/>
  <c r="AM113" i="138"/>
  <c r="AK90" i="138"/>
  <c r="AJ31" i="138"/>
  <c r="AM85" i="138"/>
  <c r="AK78" i="138"/>
  <c r="AL61" i="138"/>
  <c r="AJ56" i="138"/>
  <c r="AJ73" i="138"/>
  <c r="AJ57" i="138"/>
  <c r="AH42" i="138"/>
  <c r="AL107" i="138"/>
  <c r="AK31" i="138"/>
  <c r="AJ81" i="138"/>
  <c r="AK36" i="138"/>
  <c r="AM40" i="138"/>
  <c r="AH34" i="138"/>
  <c r="AM44" i="138"/>
  <c r="AH105" i="138"/>
  <c r="AM106" i="138"/>
  <c r="AL47" i="138"/>
  <c r="AH71" i="138"/>
  <c r="AH30" i="138"/>
  <c r="AK104" i="138"/>
  <c r="AL29" i="138"/>
  <c r="AK115" i="138"/>
  <c r="AK102" i="138"/>
  <c r="AH96" i="138"/>
  <c r="AK81" i="138"/>
  <c r="AJ39" i="138"/>
  <c r="AL110" i="138"/>
  <c r="AH44" i="138"/>
  <c r="AM75" i="138"/>
  <c r="AH91" i="138"/>
  <c r="AK108" i="138"/>
  <c r="AH86" i="138"/>
  <c r="AL51" i="138"/>
  <c r="AM31" i="138"/>
  <c r="AM103" i="138"/>
  <c r="AJ44" i="138"/>
  <c r="AJ108" i="138"/>
  <c r="AL101" i="138"/>
  <c r="AJ82" i="138"/>
  <c r="AM54" i="138"/>
  <c r="AH79" i="138"/>
  <c r="AM30" i="138"/>
  <c r="AM86" i="138"/>
  <c r="AJ23" i="138"/>
  <c r="AK54" i="138"/>
  <c r="AJ48" i="138"/>
  <c r="AK70" i="138"/>
  <c r="AK87" i="138"/>
  <c r="AK38" i="138"/>
  <c r="AJ53" i="138"/>
  <c r="AJ74" i="138"/>
  <c r="AK68" i="138"/>
  <c r="AJ96" i="138"/>
  <c r="AL96" i="138"/>
  <c r="AL60" i="138"/>
  <c r="AK112" i="138"/>
  <c r="AJ111" i="138"/>
  <c r="AL22" i="138"/>
  <c r="AM62" i="138"/>
  <c r="AM59" i="138"/>
  <c r="AH92" i="138"/>
  <c r="AM27" i="138"/>
  <c r="AK83" i="138"/>
  <c r="AH62" i="138"/>
  <c r="AL67" i="138"/>
  <c r="AL103" i="138"/>
  <c r="AM76" i="138"/>
  <c r="AM28" i="138"/>
  <c r="AL90" i="138"/>
  <c r="AH28" i="138"/>
  <c r="AJ71" i="138"/>
  <c r="AM74" i="138"/>
  <c r="AL94" i="138"/>
  <c r="AK77" i="138"/>
  <c r="AH49" i="138"/>
  <c r="AJ62" i="138"/>
  <c r="AL111" i="138"/>
  <c r="AL113" i="138"/>
  <c r="AK44" i="138"/>
  <c r="AM36" i="138"/>
  <c r="AK53" i="138"/>
  <c r="AH117" i="138"/>
  <c r="AM84" i="138"/>
  <c r="AL80" i="138"/>
  <c r="AK25" i="138"/>
  <c r="AH84" i="138"/>
  <c r="AH51" i="138"/>
  <c r="AH72" i="138"/>
  <c r="AK57" i="138"/>
  <c r="AJ46" i="138"/>
  <c r="AH81" i="138"/>
  <c r="AJ63" i="138"/>
  <c r="AJ65" i="138"/>
  <c r="AK85" i="138"/>
  <c r="AJ113" i="138"/>
  <c r="AM80" i="138"/>
  <c r="AL30" i="138"/>
  <c r="AL40" i="138"/>
  <c r="AK84" i="138"/>
  <c r="AL95" i="138"/>
  <c r="AH101" i="138"/>
  <c r="AH37" i="138"/>
  <c r="AM65" i="138"/>
  <c r="AH78" i="138"/>
  <c r="AH41" i="138"/>
  <c r="AJ112" i="138"/>
  <c r="AM34" i="138"/>
  <c r="AL33" i="138"/>
  <c r="AL38" i="138"/>
  <c r="AL97" i="138"/>
  <c r="AL41" i="138"/>
  <c r="AM101" i="138"/>
  <c r="AL42" i="138"/>
  <c r="AH67" i="138"/>
  <c r="AM89" i="138"/>
  <c r="AL72" i="138"/>
  <c r="AJ92" i="138"/>
  <c r="AK41" i="138"/>
  <c r="AL86" i="138"/>
  <c r="AH69" i="138"/>
  <c r="AM58" i="138"/>
  <c r="AH24" i="138"/>
  <c r="AJ52" i="138"/>
  <c r="AJ42" i="138"/>
  <c r="AL87" i="138"/>
  <c r="AH29" i="138"/>
  <c r="AH58" i="138"/>
  <c r="AK59" i="138"/>
  <c r="AL44" i="138"/>
  <c r="AM37" i="138"/>
  <c r="AL62" i="138"/>
  <c r="AM109" i="138"/>
  <c r="AH90" i="138"/>
  <c r="AM51" i="138"/>
  <c r="AH40" i="138"/>
  <c r="AL92" i="138"/>
  <c r="AH64" i="138"/>
  <c r="AK107" i="138"/>
  <c r="AL56" i="138"/>
  <c r="AJ77" i="138"/>
  <c r="AL25" i="138"/>
  <c r="AH114" i="138"/>
  <c r="AH70" i="138"/>
  <c r="AL115" i="138"/>
  <c r="AJ102" i="138"/>
  <c r="AM38" i="138"/>
  <c r="AM23" i="138"/>
  <c r="AD228" i="143"/>
  <c r="AE75" i="133"/>
  <c r="AE15" i="132"/>
  <c r="AD211" i="149"/>
  <c r="AD212" i="149"/>
  <c r="AD219" i="150"/>
  <c r="AD213" i="128"/>
  <c r="AD214" i="128"/>
  <c r="AE121" i="136"/>
  <c r="AE120" i="136"/>
  <c r="AE124" i="136"/>
  <c r="AE123" i="136"/>
  <c r="AE119" i="136"/>
  <c r="AE90" i="136"/>
  <c r="AE91" i="136"/>
  <c r="AE127" i="136"/>
  <c r="AE126" i="136"/>
  <c r="AE92" i="136"/>
  <c r="AD238" i="144"/>
  <c r="AD236" i="130"/>
  <c r="AD237" i="130"/>
  <c r="AD238" i="130"/>
  <c r="AD239" i="130"/>
  <c r="AD240" i="130"/>
  <c r="AD241" i="130"/>
  <c r="AD242" i="130"/>
  <c r="AD243" i="130"/>
  <c r="AE22" i="136"/>
  <c r="AE62" i="136"/>
  <c r="V5" i="90"/>
  <c r="W8" i="90"/>
  <c r="W21" i="90"/>
  <c r="W55" i="90"/>
  <c r="W38" i="90"/>
  <c r="W61" i="90"/>
  <c r="W25" i="90"/>
  <c r="W24" i="90"/>
  <c r="W12" i="90"/>
  <c r="W22" i="90"/>
  <c r="W9" i="90"/>
  <c r="W34" i="90"/>
  <c r="W37" i="90"/>
  <c r="W50" i="90"/>
  <c r="W23" i="90"/>
  <c r="W7" i="90"/>
  <c r="W44" i="90"/>
  <c r="W15" i="90"/>
  <c r="V6" i="90"/>
  <c r="W14" i="90"/>
  <c r="W31" i="90"/>
  <c r="W53" i="90"/>
  <c r="W43" i="90"/>
  <c r="W18" i="90"/>
  <c r="W60" i="90"/>
  <c r="W11" i="90"/>
  <c r="W59" i="90"/>
  <c r="W58" i="90"/>
  <c r="W49" i="90"/>
  <c r="W17" i="90"/>
  <c r="W27" i="90"/>
  <c r="W39" i="90"/>
  <c r="W16" i="90"/>
  <c r="W51" i="90"/>
  <c r="W48" i="90"/>
  <c r="W42" i="90"/>
  <c r="W29" i="90"/>
  <c r="W46" i="90"/>
  <c r="W54" i="90"/>
  <c r="W20" i="90"/>
  <c r="W56" i="90"/>
  <c r="W57" i="90"/>
  <c r="W19" i="90"/>
  <c r="W36" i="90"/>
  <c r="W26" i="90"/>
  <c r="W40" i="90"/>
  <c r="W10" i="90"/>
  <c r="W45" i="90"/>
  <c r="W13" i="90"/>
  <c r="W41" i="90"/>
  <c r="W30" i="90"/>
  <c r="W47" i="90"/>
  <c r="W28" i="90"/>
  <c r="W35" i="90"/>
  <c r="W32" i="90"/>
  <c r="W52" i="90"/>
  <c r="W33" i="90"/>
  <c r="AD103" i="121"/>
  <c r="AD111" i="121"/>
  <c r="AD232" i="142"/>
  <c r="AD239" i="129"/>
  <c r="AD243" i="141"/>
  <c r="AK60" i="141"/>
  <c r="AD243" i="146"/>
  <c r="AL23" i="146"/>
  <c r="AD229" i="143"/>
  <c r="AJ10" i="130"/>
  <c r="AH9" i="130"/>
  <c r="AM9" i="130"/>
  <c r="AK9" i="130"/>
  <c r="AL9" i="130"/>
  <c r="AL10" i="130"/>
  <c r="AH11" i="130"/>
  <c r="AK10" i="130"/>
  <c r="AM11" i="130"/>
  <c r="AM10" i="130"/>
  <c r="AJ9" i="130"/>
  <c r="AJ11" i="130"/>
  <c r="AH10" i="130"/>
  <c r="AH12" i="130"/>
  <c r="AK12" i="130"/>
  <c r="AM13" i="130"/>
  <c r="AL13" i="130"/>
  <c r="AM12" i="130"/>
  <c r="AL11" i="130"/>
  <c r="AH13" i="130"/>
  <c r="AL12" i="130"/>
  <c r="AK11" i="130"/>
  <c r="AM14" i="130"/>
  <c r="AJ13" i="130"/>
  <c r="AL14" i="130"/>
  <c r="AJ12" i="130"/>
  <c r="AK13" i="130"/>
  <c r="AH14" i="130"/>
  <c r="AK14" i="130"/>
  <c r="AK15" i="130"/>
  <c r="AJ14" i="130"/>
  <c r="AL64" i="130"/>
  <c r="AJ79" i="130"/>
  <c r="AM17" i="130"/>
  <c r="AL48" i="130"/>
  <c r="AK68" i="130"/>
  <c r="AK26" i="130"/>
  <c r="AJ53" i="130"/>
  <c r="AH65" i="130"/>
  <c r="AK86" i="130"/>
  <c r="AH27" i="130"/>
  <c r="AM60" i="130"/>
  <c r="AJ67" i="130"/>
  <c r="AK82" i="130"/>
  <c r="AM86" i="130"/>
  <c r="AJ98" i="130"/>
  <c r="AK93" i="130"/>
  <c r="AK44" i="130"/>
  <c r="AH24" i="130"/>
  <c r="AK23" i="130"/>
  <c r="AH71" i="130"/>
  <c r="AL50" i="130"/>
  <c r="AK63" i="130"/>
  <c r="AM37" i="130"/>
  <c r="AJ16" i="130"/>
  <c r="AM32" i="130"/>
  <c r="AL42" i="130"/>
  <c r="AM47" i="130"/>
  <c r="AK102" i="130"/>
  <c r="AM45" i="130"/>
  <c r="AJ42" i="130"/>
  <c r="AH79" i="130"/>
  <c r="AL91" i="130"/>
  <c r="AM72" i="130"/>
  <c r="AK79" i="130"/>
  <c r="AH23" i="130"/>
  <c r="AK113" i="130"/>
  <c r="AM74" i="130"/>
  <c r="AM91" i="130"/>
  <c r="AH55" i="130"/>
  <c r="AK91" i="130"/>
  <c r="AM100" i="130"/>
  <c r="AJ65" i="130"/>
  <c r="AK70" i="130"/>
  <c r="AK34" i="130"/>
  <c r="AL25" i="130"/>
  <c r="AL89" i="130"/>
  <c r="AK42" i="130"/>
  <c r="AJ23" i="130"/>
  <c r="AJ60" i="130"/>
  <c r="AM93" i="130"/>
  <c r="AJ90" i="130"/>
  <c r="AM105" i="130"/>
  <c r="AL22" i="130"/>
  <c r="AK35" i="130"/>
  <c r="AH61" i="130"/>
  <c r="AH51" i="130"/>
  <c r="AL34" i="130"/>
  <c r="AL87" i="130"/>
  <c r="AH18" i="130"/>
  <c r="AM66" i="130"/>
  <c r="AL112" i="130"/>
  <c r="AH40" i="130"/>
  <c r="AL45" i="130"/>
  <c r="AL54" i="130"/>
  <c r="AJ73" i="130"/>
  <c r="AL116" i="130"/>
  <c r="AK65" i="130"/>
  <c r="AL103" i="130"/>
  <c r="AH95" i="130"/>
  <c r="AJ37" i="130"/>
  <c r="AM99" i="130"/>
  <c r="AL105" i="130"/>
  <c r="AM81" i="130"/>
  <c r="AL41" i="130"/>
  <c r="AL20" i="130"/>
  <c r="AM59" i="130"/>
  <c r="AK98" i="130"/>
  <c r="AM102" i="130"/>
  <c r="AJ82" i="130"/>
  <c r="AK61" i="130"/>
  <c r="AJ27" i="130"/>
  <c r="AM53" i="130"/>
  <c r="AL53" i="130"/>
  <c r="AL110" i="130"/>
  <c r="AJ91" i="130"/>
  <c r="AK54" i="130"/>
  <c r="AH48" i="130"/>
  <c r="AM58" i="130"/>
  <c r="AJ18" i="130"/>
  <c r="AJ28" i="130"/>
  <c r="AL104" i="130"/>
  <c r="AM39" i="130"/>
  <c r="AM111" i="130"/>
  <c r="AM52" i="130"/>
  <c r="AM98" i="130"/>
  <c r="AH15" i="130"/>
  <c r="AM68" i="130"/>
  <c r="AL77" i="130"/>
  <c r="AH86" i="130"/>
  <c r="AK45" i="130"/>
  <c r="AJ83" i="130"/>
  <c r="AH109" i="130"/>
  <c r="AH38" i="130"/>
  <c r="AK116" i="130"/>
  <c r="AL70" i="130"/>
  <c r="AL92" i="130"/>
  <c r="AK62" i="130"/>
  <c r="AJ81" i="130"/>
  <c r="AH76" i="130"/>
  <c r="AH113" i="130"/>
  <c r="AL18" i="130"/>
  <c r="AJ78" i="130"/>
  <c r="AL69" i="130"/>
  <c r="AK37" i="130"/>
  <c r="AL115" i="130"/>
  <c r="AJ76" i="130"/>
  <c r="AH28" i="130"/>
  <c r="AH108" i="130"/>
  <c r="AJ30" i="130"/>
  <c r="AK24" i="130"/>
  <c r="AK69" i="130"/>
  <c r="AM42" i="130"/>
  <c r="AH49" i="130"/>
  <c r="AJ70" i="130"/>
  <c r="AJ93" i="130"/>
  <c r="AK36" i="130"/>
  <c r="AK29" i="130"/>
  <c r="AJ106" i="130"/>
  <c r="AM31" i="130"/>
  <c r="AH73" i="130"/>
  <c r="AK74" i="130"/>
  <c r="AH68" i="130"/>
  <c r="AL38" i="130"/>
  <c r="AM29" i="130"/>
  <c r="AJ56" i="130"/>
  <c r="AH29" i="130"/>
  <c r="AL52" i="130"/>
  <c r="AH39" i="130"/>
  <c r="AJ64" i="130"/>
  <c r="AK32" i="130"/>
  <c r="AM73" i="130"/>
  <c r="AK57" i="130"/>
  <c r="AK20" i="130"/>
  <c r="AK25" i="130"/>
  <c r="AL111" i="130"/>
  <c r="AK43" i="130"/>
  <c r="AL88" i="130"/>
  <c r="AJ48" i="130"/>
  <c r="AH59" i="130"/>
  <c r="AK33" i="130"/>
  <c r="AM104" i="130"/>
  <c r="AJ52" i="130"/>
  <c r="AJ61" i="130"/>
  <c r="AK110" i="130"/>
  <c r="AH104" i="130"/>
  <c r="AK76" i="130"/>
  <c r="AK40" i="130"/>
  <c r="AJ57" i="130"/>
  <c r="AJ66" i="130"/>
  <c r="AJ89" i="130"/>
  <c r="AL28" i="130"/>
  <c r="AM22" i="130"/>
  <c r="AJ87" i="130"/>
  <c r="AM28" i="130"/>
  <c r="AJ50" i="130"/>
  <c r="AL106" i="130"/>
  <c r="AK99" i="130"/>
  <c r="AK19" i="130"/>
  <c r="AM75" i="130"/>
  <c r="AH97" i="130"/>
  <c r="AH30" i="130"/>
  <c r="AH58" i="130"/>
  <c r="AH93" i="130"/>
  <c r="AL63" i="130"/>
  <c r="AJ55" i="130"/>
  <c r="AH67" i="130"/>
  <c r="AJ88" i="130"/>
  <c r="AK78" i="130"/>
  <c r="AJ95" i="130"/>
  <c r="AH60" i="130"/>
  <c r="AL117" i="130"/>
  <c r="AM35" i="130"/>
  <c r="AM44" i="130"/>
  <c r="AJ19" i="130"/>
  <c r="AK27" i="130"/>
  <c r="AJ111" i="130"/>
  <c r="AH102" i="130"/>
  <c r="AJ49" i="130"/>
  <c r="AM33" i="130"/>
  <c r="AK112" i="130"/>
  <c r="AM49" i="130"/>
  <c r="AH64" i="130"/>
  <c r="AH20" i="130"/>
  <c r="AJ31" i="130"/>
  <c r="AH42" i="130"/>
  <c r="AL109" i="130"/>
  <c r="AJ15" i="130"/>
  <c r="AH105" i="130"/>
  <c r="AL113" i="130"/>
  <c r="AJ114" i="130"/>
  <c r="AL15" i="130"/>
  <c r="AK60" i="130"/>
  <c r="AJ94" i="130"/>
  <c r="AJ29" i="130"/>
  <c r="AH92" i="130"/>
  <c r="AM83" i="130"/>
  <c r="AJ99" i="130"/>
  <c r="AH116" i="130"/>
  <c r="AK87" i="130"/>
  <c r="AM24" i="130"/>
  <c r="AK50" i="130"/>
  <c r="AJ44" i="130"/>
  <c r="AK28" i="130"/>
  <c r="AH82" i="130"/>
  <c r="AH63" i="130"/>
  <c r="AJ116" i="130"/>
  <c r="AH88" i="130"/>
  <c r="AJ40" i="130"/>
  <c r="AH117" i="130"/>
  <c r="AL100" i="130"/>
  <c r="AH32" i="130"/>
  <c r="AM108" i="130"/>
  <c r="AM40" i="130"/>
  <c r="AK80" i="130"/>
  <c r="AM67" i="130"/>
  <c r="AM90" i="130"/>
  <c r="AH78" i="130"/>
  <c r="AL46" i="130"/>
  <c r="AH50" i="130"/>
  <c r="AH99" i="130"/>
  <c r="AL101" i="130"/>
  <c r="AM61" i="130"/>
  <c r="AM48" i="130"/>
  <c r="AK75" i="130"/>
  <c r="AK100" i="130"/>
  <c r="AK58" i="130"/>
  <c r="AL26" i="130"/>
  <c r="AM15" i="130"/>
  <c r="AK105" i="130"/>
  <c r="AJ46" i="130"/>
  <c r="AH37" i="130"/>
  <c r="AJ107" i="130"/>
  <c r="AL81" i="130"/>
  <c r="AH16" i="130"/>
  <c r="AL86" i="130"/>
  <c r="AM117" i="130"/>
  <c r="AK48" i="130"/>
  <c r="AL99" i="130"/>
  <c r="AH53" i="130"/>
  <c r="AL17" i="130"/>
  <c r="AL36" i="130"/>
  <c r="AM21" i="130"/>
  <c r="AJ17" i="130"/>
  <c r="AM36" i="130"/>
  <c r="AL59" i="130"/>
  <c r="AJ43" i="130"/>
  <c r="AK81" i="130"/>
  <c r="AM87" i="130"/>
  <c r="AL55" i="130"/>
  <c r="AH115" i="130"/>
  <c r="AL68" i="130"/>
  <c r="AM30" i="130"/>
  <c r="AM94" i="130"/>
  <c r="AL37" i="130"/>
  <c r="AM92" i="130"/>
  <c r="AM114" i="130"/>
  <c r="AK88" i="130"/>
  <c r="AL65" i="130"/>
  <c r="AJ75" i="130"/>
  <c r="AJ68" i="130"/>
  <c r="AM25" i="130"/>
  <c r="AM106" i="130"/>
  <c r="AJ96" i="130"/>
  <c r="AH26" i="130"/>
  <c r="AM38" i="130"/>
  <c r="AM95" i="130"/>
  <c r="AH96" i="130"/>
  <c r="AM57" i="130"/>
  <c r="AK51" i="130"/>
  <c r="AK46" i="130"/>
  <c r="AL47" i="130"/>
  <c r="AL84" i="130"/>
  <c r="AM55" i="130"/>
  <c r="AK39" i="130"/>
  <c r="AL57" i="130"/>
  <c r="AL56" i="130"/>
  <c r="AL114" i="130"/>
  <c r="AM71" i="130"/>
  <c r="AL79" i="130"/>
  <c r="AJ109" i="130"/>
  <c r="AL23" i="130"/>
  <c r="AK30" i="130"/>
  <c r="AM63" i="130"/>
  <c r="AH31" i="130"/>
  <c r="AL73" i="130"/>
  <c r="AK77" i="130"/>
  <c r="AJ20" i="130"/>
  <c r="AJ34" i="130"/>
  <c r="AH47" i="130"/>
  <c r="AL72" i="130"/>
  <c r="AK92" i="130"/>
  <c r="AK103" i="130"/>
  <c r="AM51" i="130"/>
  <c r="AJ22" i="130"/>
  <c r="AH112" i="130"/>
  <c r="AK97" i="130"/>
  <c r="AH22" i="130"/>
  <c r="AJ41" i="130"/>
  <c r="AL78" i="130"/>
  <c r="AJ112" i="130"/>
  <c r="AK41" i="130"/>
  <c r="AL61" i="130"/>
  <c r="AM46" i="130"/>
  <c r="AH72" i="130"/>
  <c r="AM80" i="130"/>
  <c r="AM26" i="130"/>
  <c r="AH36" i="130"/>
  <c r="AK31" i="130"/>
  <c r="AJ100" i="130"/>
  <c r="AL35" i="130"/>
  <c r="AH103" i="130"/>
  <c r="AH25" i="130"/>
  <c r="AM113" i="130"/>
  <c r="AJ115" i="130"/>
  <c r="AH57" i="130"/>
  <c r="AL19" i="130"/>
  <c r="AK18" i="130"/>
  <c r="AL24" i="130"/>
  <c r="AL62" i="130"/>
  <c r="AJ71" i="130"/>
  <c r="AJ35" i="130"/>
  <c r="AJ21" i="130"/>
  <c r="AK53" i="130"/>
  <c r="AK17" i="130"/>
  <c r="AH17" i="130"/>
  <c r="AH44" i="130"/>
  <c r="AH52" i="130"/>
  <c r="AK104" i="130"/>
  <c r="AK38" i="130"/>
  <c r="AM76" i="130"/>
  <c r="AJ101" i="130"/>
  <c r="AK85" i="130"/>
  <c r="AK109" i="130"/>
  <c r="AK111" i="130"/>
  <c r="AM82" i="130"/>
  <c r="AL51" i="130"/>
  <c r="AK83" i="130"/>
  <c r="AH87" i="130"/>
  <c r="AJ74" i="130"/>
  <c r="AK21" i="130"/>
  <c r="AK107" i="130"/>
  <c r="AJ38" i="130"/>
  <c r="AJ105" i="130"/>
  <c r="AL102" i="130"/>
  <c r="AH46" i="130"/>
  <c r="AH98" i="130"/>
  <c r="AL40" i="130"/>
  <c r="AK47" i="130"/>
  <c r="AK114" i="130"/>
  <c r="AL60" i="130"/>
  <c r="AM34" i="130"/>
  <c r="AM109" i="130"/>
  <c r="AK101" i="130"/>
  <c r="AL83" i="130"/>
  <c r="AL76" i="130"/>
  <c r="AM43" i="130"/>
  <c r="AH85" i="130"/>
  <c r="AM116" i="130"/>
  <c r="AK71" i="130"/>
  <c r="AM96" i="130"/>
  <c r="AK106" i="130"/>
  <c r="AL98" i="130"/>
  <c r="AK115" i="130"/>
  <c r="AJ84" i="130"/>
  <c r="AK59" i="130"/>
  <c r="AM97" i="130"/>
  <c r="AJ97" i="130"/>
  <c r="AJ25" i="130"/>
  <c r="AH77" i="130"/>
  <c r="AH101" i="130"/>
  <c r="AJ69" i="130"/>
  <c r="AL67" i="130"/>
  <c r="AJ92" i="130"/>
  <c r="AM50" i="130"/>
  <c r="AH91" i="130"/>
  <c r="AH107" i="130"/>
  <c r="AH111" i="130"/>
  <c r="AM85" i="130"/>
  <c r="AH35" i="130"/>
  <c r="AL66" i="130"/>
  <c r="AL96" i="130"/>
  <c r="AJ59" i="130"/>
  <c r="AM54" i="130"/>
  <c r="AK16" i="130"/>
  <c r="AK72" i="130"/>
  <c r="AL85" i="130"/>
  <c r="AK67" i="130"/>
  <c r="AM112" i="130"/>
  <c r="AJ104" i="130"/>
  <c r="AH19" i="130"/>
  <c r="AL108" i="130"/>
  <c r="AL39" i="130"/>
  <c r="AK84" i="130"/>
  <c r="AM77" i="130"/>
  <c r="AL93" i="130"/>
  <c r="AM84" i="130"/>
  <c r="AH84" i="130"/>
  <c r="AM103" i="130"/>
  <c r="AJ85" i="130"/>
  <c r="AL75" i="130"/>
  <c r="AK94" i="130"/>
  <c r="AH81" i="130"/>
  <c r="AJ86" i="130"/>
  <c r="AM110" i="130"/>
  <c r="AK56" i="130"/>
  <c r="AJ117" i="130"/>
  <c r="AH41" i="130"/>
  <c r="AK89" i="130"/>
  <c r="AM78" i="130"/>
  <c r="AK96" i="130"/>
  <c r="AM107" i="130"/>
  <c r="AH83" i="130"/>
  <c r="AH106" i="130"/>
  <c r="AH33" i="130"/>
  <c r="AJ33" i="130"/>
  <c r="AJ102" i="130"/>
  <c r="AJ39" i="130"/>
  <c r="AJ24" i="130"/>
  <c r="AK90" i="130"/>
  <c r="AM88" i="130"/>
  <c r="AH100" i="130"/>
  <c r="AL16" i="130"/>
  <c r="AL43" i="130"/>
  <c r="AJ110" i="130"/>
  <c r="AM64" i="130"/>
  <c r="AH34" i="130"/>
  <c r="AL94" i="130"/>
  <c r="AL33" i="130"/>
  <c r="AL80" i="130"/>
  <c r="AL32" i="130"/>
  <c r="AL82" i="130"/>
  <c r="AK73" i="130"/>
  <c r="AH110" i="130"/>
  <c r="AH74" i="130"/>
  <c r="AH114" i="130"/>
  <c r="AM101" i="130"/>
  <c r="AL95" i="130"/>
  <c r="AK22" i="130"/>
  <c r="AH21" i="130"/>
  <c r="AL107" i="130"/>
  <c r="AJ80" i="130"/>
  <c r="AJ77" i="130"/>
  <c r="AM89" i="130"/>
  <c r="AH89" i="130"/>
  <c r="AH45" i="130"/>
  <c r="AL49" i="130"/>
  <c r="AM70" i="130"/>
  <c r="AL29" i="130"/>
  <c r="AL71" i="130"/>
  <c r="AL44" i="130"/>
  <c r="AJ26" i="130"/>
  <c r="AK49" i="130"/>
  <c r="AL31" i="130"/>
  <c r="AL58" i="130"/>
  <c r="AH43" i="130"/>
  <c r="AH66" i="130"/>
  <c r="AH80" i="130"/>
  <c r="AM62" i="130"/>
  <c r="AJ45" i="130"/>
  <c r="AJ51" i="130"/>
  <c r="AL30" i="130"/>
  <c r="AK66" i="130"/>
  <c r="AJ108" i="130"/>
  <c r="AH56" i="130"/>
  <c r="AM23" i="130"/>
  <c r="AJ54" i="130"/>
  <c r="AK64" i="130"/>
  <c r="AM27" i="130"/>
  <c r="AJ62" i="130"/>
  <c r="AM41" i="130"/>
  <c r="AL21" i="130"/>
  <c r="AH54" i="130"/>
  <c r="AK108" i="130"/>
  <c r="AH90" i="130"/>
  <c r="AM19" i="130"/>
  <c r="AL27" i="130"/>
  <c r="AM65" i="130"/>
  <c r="AL97" i="130"/>
  <c r="AH70" i="130"/>
  <c r="AJ36" i="130"/>
  <c r="AM16" i="130"/>
  <c r="AJ113" i="130"/>
  <c r="AH62" i="130"/>
  <c r="AH75" i="130"/>
  <c r="AJ32" i="130"/>
  <c r="AK95" i="130"/>
  <c r="AM18" i="130"/>
  <c r="AM79" i="130"/>
  <c r="AJ72" i="130"/>
  <c r="AL74" i="130"/>
  <c r="AM69" i="130"/>
  <c r="AK55" i="130"/>
  <c r="AH94" i="130"/>
  <c r="AJ103" i="130"/>
  <c r="AJ58" i="130"/>
  <c r="AH69" i="130"/>
  <c r="AM20" i="130"/>
  <c r="AJ47" i="130"/>
  <c r="AK52" i="130"/>
  <c r="AK117" i="130"/>
  <c r="AM115" i="130"/>
  <c r="AL90" i="130"/>
  <c r="AJ63" i="130"/>
  <c r="AM56" i="130"/>
  <c r="AD213" i="149"/>
  <c r="AD215" i="128"/>
  <c r="AD216" i="128"/>
  <c r="AD220" i="150"/>
  <c r="AD118" i="121"/>
  <c r="AE121" i="137"/>
  <c r="AE124" i="137"/>
  <c r="AE126" i="137"/>
  <c r="AD239" i="144"/>
  <c r="AD240" i="144"/>
  <c r="AD241" i="144"/>
  <c r="AD242" i="144"/>
  <c r="AD243" i="144"/>
  <c r="AE42" i="137"/>
  <c r="AE109" i="137"/>
  <c r="AE101" i="137"/>
  <c r="AE22" i="137"/>
  <c r="AE62" i="137"/>
  <c r="AJ8" i="130"/>
  <c r="AM8" i="130"/>
  <c r="AL8" i="130"/>
  <c r="AK8" i="130"/>
  <c r="AH8" i="130"/>
  <c r="W5" i="90"/>
  <c r="X23" i="90"/>
  <c r="X46" i="90"/>
  <c r="X7" i="90"/>
  <c r="X24" i="90"/>
  <c r="X25" i="90"/>
  <c r="X51" i="90"/>
  <c r="W6" i="90"/>
  <c r="X8" i="90"/>
  <c r="X41" i="90"/>
  <c r="X52" i="90"/>
  <c r="X59" i="90"/>
  <c r="X30" i="90"/>
  <c r="X45" i="90"/>
  <c r="X35" i="90"/>
  <c r="X26" i="90"/>
  <c r="X16" i="90"/>
  <c r="X17" i="90"/>
  <c r="X34" i="90"/>
  <c r="X29" i="90"/>
  <c r="X57" i="90"/>
  <c r="X9" i="90"/>
  <c r="X54" i="90"/>
  <c r="X43" i="90"/>
  <c r="X36" i="90"/>
  <c r="X60" i="90"/>
  <c r="X42" i="90"/>
  <c r="X10" i="90"/>
  <c r="X48" i="90"/>
  <c r="X47" i="90"/>
  <c r="X20" i="90"/>
  <c r="X22" i="90"/>
  <c r="X37" i="90"/>
  <c r="X38" i="90"/>
  <c r="X13" i="90"/>
  <c r="X15" i="90"/>
  <c r="X11" i="90"/>
  <c r="X40" i="90"/>
  <c r="X31" i="90"/>
  <c r="X44" i="90"/>
  <c r="X61" i="90"/>
  <c r="X28" i="90"/>
  <c r="X14" i="90"/>
  <c r="X19" i="90"/>
  <c r="X18" i="90"/>
  <c r="X12" i="90"/>
  <c r="X27" i="90"/>
  <c r="X56" i="90"/>
  <c r="X55" i="90"/>
  <c r="X58" i="90"/>
  <c r="X39" i="90"/>
  <c r="X49" i="90"/>
  <c r="X32" i="90"/>
  <c r="X53" i="90"/>
  <c r="X50" i="90"/>
  <c r="X21" i="90"/>
  <c r="X33" i="90"/>
  <c r="AD104" i="121"/>
  <c r="AL51" i="146"/>
  <c r="AJ100" i="146"/>
  <c r="AK57" i="146"/>
  <c r="AK63" i="146"/>
  <c r="AL43" i="146"/>
  <c r="AJ74" i="146"/>
  <c r="AM32" i="146"/>
  <c r="AK62" i="146"/>
  <c r="AJ103" i="146"/>
  <c r="AK33" i="146"/>
  <c r="AM66" i="146"/>
  <c r="AK79" i="146"/>
  <c r="AH17" i="146"/>
  <c r="AK85" i="146"/>
  <c r="AL76" i="146"/>
  <c r="AH85" i="146"/>
  <c r="AH77" i="146"/>
  <c r="AJ36" i="146"/>
  <c r="AJ26" i="146"/>
  <c r="AL80" i="146"/>
  <c r="AM73" i="146"/>
  <c r="AK37" i="146"/>
  <c r="AM89" i="146"/>
  <c r="AJ63" i="146"/>
  <c r="AL94" i="146"/>
  <c r="AM78" i="146"/>
  <c r="AK34" i="146"/>
  <c r="AK88" i="146"/>
  <c r="AH106" i="146"/>
  <c r="AJ37" i="146"/>
  <c r="AM30" i="146"/>
  <c r="AL89" i="146"/>
  <c r="AM62" i="146"/>
  <c r="AK50" i="146"/>
  <c r="AM95" i="146"/>
  <c r="AK31" i="146"/>
  <c r="AK107" i="146"/>
  <c r="AM81" i="146"/>
  <c r="AJ66" i="146"/>
  <c r="AJ96" i="146"/>
  <c r="AL29" i="146"/>
  <c r="AH32" i="146"/>
  <c r="AH86" i="146"/>
  <c r="AM105" i="146"/>
  <c r="AJ77" i="146"/>
  <c r="AM27" i="146"/>
  <c r="AK95" i="146"/>
  <c r="AK84" i="146"/>
  <c r="AK53" i="146"/>
  <c r="AM39" i="146"/>
  <c r="AL49" i="146"/>
  <c r="AL41" i="146"/>
  <c r="AJ111" i="146"/>
  <c r="AJ107" i="146"/>
  <c r="AL22" i="146"/>
  <c r="AH53" i="146"/>
  <c r="AK104" i="146"/>
  <c r="AJ61" i="146"/>
  <c r="AL72" i="146"/>
  <c r="AJ39" i="146"/>
  <c r="AK94" i="146"/>
  <c r="AM45" i="146"/>
  <c r="AL115" i="146"/>
  <c r="AL114" i="146"/>
  <c r="AH100" i="146"/>
  <c r="AH37" i="146"/>
  <c r="AM75" i="146"/>
  <c r="AJ19" i="146"/>
  <c r="AJ67" i="146"/>
  <c r="AJ89" i="146"/>
  <c r="AK78" i="146"/>
  <c r="AH66" i="146"/>
  <c r="AJ102" i="146"/>
  <c r="AJ85" i="146"/>
  <c r="AH46" i="146"/>
  <c r="AM90" i="146"/>
  <c r="AH84" i="146"/>
  <c r="AH64" i="146"/>
  <c r="AL38" i="146"/>
  <c r="AM55" i="146"/>
  <c r="AJ82" i="146"/>
  <c r="AM114" i="146"/>
  <c r="AJ55" i="146"/>
  <c r="AJ69" i="146"/>
  <c r="AH117" i="146"/>
  <c r="AK54" i="146"/>
  <c r="AJ45" i="146"/>
  <c r="AK117" i="146"/>
  <c r="AL71" i="146"/>
  <c r="AH70" i="146"/>
  <c r="AM70" i="146"/>
  <c r="AK28" i="146"/>
  <c r="AJ88" i="146"/>
  <c r="AJ87" i="146"/>
  <c r="AJ72" i="146"/>
  <c r="AL113" i="146"/>
  <c r="AH80" i="146"/>
  <c r="AJ76" i="146"/>
  <c r="AJ60" i="146"/>
  <c r="AM51" i="146"/>
  <c r="AL86" i="146"/>
  <c r="AJ114" i="146"/>
  <c r="AL31" i="146"/>
  <c r="AM111" i="146"/>
  <c r="AL74" i="146"/>
  <c r="AL55" i="146"/>
  <c r="AL108" i="146"/>
  <c r="AJ41" i="146"/>
  <c r="AH26" i="146"/>
  <c r="AK101" i="146"/>
  <c r="AL46" i="146"/>
  <c r="AL19" i="146"/>
  <c r="AL39" i="146"/>
  <c r="AL63" i="146"/>
  <c r="AK81" i="146"/>
  <c r="AK22" i="146"/>
  <c r="AL84" i="146"/>
  <c r="AJ27" i="146"/>
  <c r="AJ65" i="146"/>
  <c r="AM76" i="146"/>
  <c r="AK23" i="146"/>
  <c r="AJ32" i="146"/>
  <c r="AL105" i="146"/>
  <c r="AL79" i="146"/>
  <c r="AJ33" i="146"/>
  <c r="AK86" i="146"/>
  <c r="AM22" i="146"/>
  <c r="AL54" i="146"/>
  <c r="AJ79" i="146"/>
  <c r="AM47" i="146"/>
  <c r="AM82" i="146"/>
  <c r="AK77" i="146"/>
  <c r="AL95" i="146"/>
  <c r="AH49" i="146"/>
  <c r="AK19" i="146"/>
  <c r="AK87" i="146"/>
  <c r="AH31" i="146"/>
  <c r="AM87" i="146"/>
  <c r="AH62" i="146"/>
  <c r="AM67" i="146"/>
  <c r="AH43" i="146"/>
  <c r="AM44" i="146"/>
  <c r="AK24" i="146"/>
  <c r="AH68" i="146"/>
  <c r="AJ57" i="146"/>
  <c r="AH79" i="146"/>
  <c r="AK75" i="146"/>
  <c r="AM24" i="146"/>
  <c r="AK26" i="146"/>
  <c r="AK52" i="146"/>
  <c r="AL98" i="146"/>
  <c r="AM31" i="146"/>
  <c r="AK72" i="146"/>
  <c r="AM115" i="146"/>
  <c r="AK35" i="146"/>
  <c r="AJ97" i="146"/>
  <c r="AL32" i="146"/>
  <c r="AL61" i="146"/>
  <c r="AH94" i="146"/>
  <c r="AH76" i="146"/>
  <c r="AL90" i="146"/>
  <c r="AL100" i="146"/>
  <c r="AM50" i="146"/>
  <c r="AM109" i="146"/>
  <c r="AL58" i="146"/>
  <c r="AH91" i="146"/>
  <c r="AM20" i="146"/>
  <c r="AM113" i="146"/>
  <c r="AJ54" i="146"/>
  <c r="AK67" i="146"/>
  <c r="AM41" i="146"/>
  <c r="AJ31" i="146"/>
  <c r="AH35" i="146"/>
  <c r="AH19" i="146"/>
  <c r="AJ47" i="146"/>
  <c r="AK102" i="146"/>
  <c r="AH101" i="146"/>
  <c r="AH33" i="146"/>
  <c r="AL83" i="146"/>
  <c r="AH48" i="146"/>
  <c r="AH108" i="146"/>
  <c r="AL24" i="146"/>
  <c r="AL88" i="146"/>
  <c r="AM71" i="146"/>
  <c r="AH57" i="146"/>
  <c r="AH25" i="146"/>
  <c r="AK106" i="146"/>
  <c r="AK89" i="146"/>
  <c r="AM112" i="146"/>
  <c r="AJ109" i="146"/>
  <c r="AK113" i="146"/>
  <c r="AK80" i="146"/>
  <c r="AL45" i="146"/>
  <c r="AM26" i="146"/>
  <c r="AJ95" i="146"/>
  <c r="AH40" i="146"/>
  <c r="AM117" i="146"/>
  <c r="AM46" i="146"/>
  <c r="AH116" i="146"/>
  <c r="AL57" i="146"/>
  <c r="AH65" i="146"/>
  <c r="AH89" i="146"/>
  <c r="AJ56" i="146"/>
  <c r="AK66" i="146"/>
  <c r="AK59" i="146"/>
  <c r="AJ98" i="146"/>
  <c r="AJ104" i="146"/>
  <c r="AM40" i="146"/>
  <c r="AK92" i="146"/>
  <c r="AJ105" i="146"/>
  <c r="AJ106" i="146"/>
  <c r="AM80" i="146"/>
  <c r="AM35" i="146"/>
  <c r="AK115" i="146"/>
  <c r="AK74" i="146"/>
  <c r="AM63" i="146"/>
  <c r="AL59" i="146"/>
  <c r="AH51" i="146"/>
  <c r="AL82" i="146"/>
  <c r="AJ90" i="146"/>
  <c r="AH23" i="146"/>
  <c r="AM99" i="146"/>
  <c r="AL18" i="146"/>
  <c r="AM100" i="146"/>
  <c r="AH81" i="146"/>
  <c r="AK103" i="146"/>
  <c r="AJ117" i="146"/>
  <c r="AJ99" i="146"/>
  <c r="AJ81" i="146"/>
  <c r="AK32" i="146"/>
  <c r="AK43" i="146"/>
  <c r="AL23" i="141"/>
  <c r="AH64" i="141"/>
  <c r="AH52" i="141"/>
  <c r="AH97" i="141"/>
  <c r="AM22" i="141"/>
  <c r="AJ50" i="141"/>
  <c r="AK10" i="141"/>
  <c r="AJ101" i="141"/>
  <c r="AK18" i="141"/>
  <c r="AL47" i="141"/>
  <c r="AL15" i="141"/>
  <c r="AK106" i="141"/>
  <c r="AJ67" i="141"/>
  <c r="AH21" i="141"/>
  <c r="AK40" i="146"/>
  <c r="AH82" i="146"/>
  <c r="AJ75" i="146"/>
  <c r="AL60" i="146"/>
  <c r="AK20" i="146"/>
  <c r="AM94" i="146"/>
  <c r="AM48" i="146"/>
  <c r="AK73" i="146"/>
  <c r="AL99" i="146"/>
  <c r="AM64" i="146"/>
  <c r="AH45" i="146"/>
  <c r="AM38" i="146"/>
  <c r="AJ113" i="146"/>
  <c r="AJ44" i="146"/>
  <c r="AL44" i="146"/>
  <c r="AH29" i="146"/>
  <c r="AM92" i="146"/>
  <c r="AM96" i="146"/>
  <c r="AJ28" i="146"/>
  <c r="AJ86" i="146"/>
  <c r="AJ38" i="146"/>
  <c r="AL85" i="146"/>
  <c r="AL77" i="146"/>
  <c r="AK112" i="146"/>
  <c r="AL16" i="146"/>
  <c r="AJ108" i="146"/>
  <c r="AJ68" i="146"/>
  <c r="AH90" i="146"/>
  <c r="AH103" i="146"/>
  <c r="AH61" i="146"/>
  <c r="AH113" i="146"/>
  <c r="AM68" i="146"/>
  <c r="AM110" i="146"/>
  <c r="AJ24" i="146"/>
  <c r="AJ93" i="146"/>
  <c r="AM65" i="146"/>
  <c r="AL109" i="146"/>
  <c r="AL87" i="146"/>
  <c r="AL91" i="146"/>
  <c r="AK116" i="146"/>
  <c r="AK111" i="146"/>
  <c r="AJ91" i="146"/>
  <c r="AH59" i="146"/>
  <c r="AK47" i="146"/>
  <c r="AJ43" i="146"/>
  <c r="AM34" i="146"/>
  <c r="AL62" i="146"/>
  <c r="AL33" i="146"/>
  <c r="AM49" i="146"/>
  <c r="AM102" i="146"/>
  <c r="AH67" i="146"/>
  <c r="AM29" i="146"/>
  <c r="AJ58" i="146"/>
  <c r="AL70" i="146"/>
  <c r="AK96" i="146"/>
  <c r="AL15" i="146"/>
  <c r="AL81" i="146"/>
  <c r="AM42" i="146"/>
  <c r="AK61" i="146"/>
  <c r="AK18" i="146"/>
  <c r="AH56" i="146"/>
  <c r="AL67" i="146"/>
  <c r="AH115" i="146"/>
  <c r="AK114" i="146"/>
  <c r="AL97" i="146"/>
  <c r="AM28" i="146"/>
  <c r="AJ22" i="146"/>
  <c r="AL50" i="146"/>
  <c r="AJ35" i="146"/>
  <c r="AK38" i="146"/>
  <c r="AK105" i="146"/>
  <c r="AK98" i="146"/>
  <c r="AH27" i="146"/>
  <c r="AJ73" i="146"/>
  <c r="AJ116" i="146"/>
  <c r="AL30" i="146"/>
  <c r="AH28" i="146"/>
  <c r="AL68" i="146"/>
  <c r="AM101" i="146"/>
  <c r="AM53" i="146"/>
  <c r="AL64" i="146"/>
  <c r="AL106" i="146"/>
  <c r="AM108" i="146"/>
  <c r="AK41" i="146"/>
  <c r="AL27" i="146"/>
  <c r="AJ30" i="146"/>
  <c r="AM97" i="146"/>
  <c r="AK36" i="146"/>
  <c r="AL117" i="146"/>
  <c r="AK46" i="146"/>
  <c r="AJ20" i="146"/>
  <c r="AJ84" i="146"/>
  <c r="AK39" i="146"/>
  <c r="AJ48" i="146"/>
  <c r="AL69" i="146"/>
  <c r="AM91" i="146"/>
  <c r="AL40" i="146"/>
  <c r="AJ101" i="146"/>
  <c r="AK64" i="146"/>
  <c r="AM59" i="146"/>
  <c r="AH20" i="146"/>
  <c r="AM116" i="146"/>
  <c r="AK110" i="146"/>
  <c r="AJ64" i="146"/>
  <c r="AK25" i="146"/>
  <c r="AK97" i="146"/>
  <c r="AM25" i="146"/>
  <c r="AJ78" i="146"/>
  <c r="AM23" i="146"/>
  <c r="AJ94" i="146"/>
  <c r="AH58" i="146"/>
  <c r="AH44" i="146"/>
  <c r="AK29" i="146"/>
  <c r="AJ42" i="146"/>
  <c r="AK100" i="146"/>
  <c r="AH92" i="146"/>
  <c r="AK42" i="146"/>
  <c r="AM69" i="146"/>
  <c r="AM43" i="146"/>
  <c r="AJ18" i="146"/>
  <c r="AH83" i="146"/>
  <c r="AH78" i="146"/>
  <c r="AK65" i="146"/>
  <c r="AK90" i="146"/>
  <c r="AL96" i="146"/>
  <c r="AM61" i="146"/>
  <c r="AL75" i="146"/>
  <c r="AL28" i="146"/>
  <c r="AM86" i="146"/>
  <c r="AM57" i="146"/>
  <c r="AM52" i="146"/>
  <c r="AM60" i="146"/>
  <c r="AK49" i="146"/>
  <c r="AK56" i="146"/>
  <c r="AH55" i="146"/>
  <c r="AM74" i="146"/>
  <c r="AJ52" i="146"/>
  <c r="AL73" i="146"/>
  <c r="AH18" i="146"/>
  <c r="AL104" i="146"/>
  <c r="AK30" i="146"/>
  <c r="AJ83" i="146"/>
  <c r="AH109" i="146"/>
  <c r="AK69" i="146"/>
  <c r="AL52" i="146"/>
  <c r="AH72" i="146"/>
  <c r="AK21" i="146"/>
  <c r="AH111" i="146"/>
  <c r="AH74" i="146"/>
  <c r="AK109" i="146"/>
  <c r="AH30" i="146"/>
  <c r="AH96" i="146"/>
  <c r="AH105" i="146"/>
  <c r="AK82" i="146"/>
  <c r="AJ29" i="146"/>
  <c r="AH52" i="146"/>
  <c r="AK76" i="146"/>
  <c r="AL93" i="146"/>
  <c r="AK70" i="146"/>
  <c r="AL26" i="146"/>
  <c r="AL65" i="146"/>
  <c r="AH111" i="141"/>
  <c r="AL91" i="141"/>
  <c r="AL85" i="141"/>
  <c r="AK98" i="141"/>
  <c r="AM65" i="141"/>
  <c r="AK74" i="141"/>
  <c r="AM64" i="141"/>
  <c r="AK75" i="141"/>
  <c r="AH72" i="141"/>
  <c r="AM15" i="141"/>
  <c r="AH103" i="141"/>
  <c r="AL97" i="141"/>
  <c r="AJ87" i="141"/>
  <c r="AJ90" i="141"/>
  <c r="AH29" i="141"/>
  <c r="AK84" i="141"/>
  <c r="AL79" i="141"/>
  <c r="AL95" i="141"/>
  <c r="AK71" i="141"/>
  <c r="AL56" i="141"/>
  <c r="AH54" i="141"/>
  <c r="AK35" i="141"/>
  <c r="AL86" i="141"/>
  <c r="AL64" i="141"/>
  <c r="AM71" i="141"/>
  <c r="AJ108" i="141"/>
  <c r="AL101" i="141"/>
  <c r="AK105" i="141"/>
  <c r="AK8" i="141"/>
  <c r="AK14" i="141"/>
  <c r="AK63" i="141"/>
  <c r="AH34" i="141"/>
  <c r="AK87" i="141"/>
  <c r="AL88" i="141"/>
  <c r="AM61" i="141"/>
  <c r="AH107" i="141"/>
  <c r="AJ38" i="141"/>
  <c r="AH35" i="141"/>
  <c r="AM112" i="141"/>
  <c r="AK85" i="141"/>
  <c r="AK53" i="141"/>
  <c r="AJ88" i="141"/>
  <c r="AH112" i="141"/>
  <c r="AL73" i="141"/>
  <c r="AJ69" i="141"/>
  <c r="AH56" i="141"/>
  <c r="AJ114" i="141"/>
  <c r="AL53" i="141"/>
  <c r="AM79" i="141"/>
  <c r="AJ30" i="141"/>
  <c r="AJ74" i="141"/>
  <c r="AJ113" i="141"/>
  <c r="AM27" i="141"/>
  <c r="AJ65" i="141"/>
  <c r="AL30" i="141"/>
  <c r="AK83" i="141"/>
  <c r="AL112" i="141"/>
  <c r="AM17" i="141"/>
  <c r="AK45" i="141"/>
  <c r="AJ34" i="146"/>
  <c r="AH107" i="146"/>
  <c r="AJ70" i="146"/>
  <c r="AL101" i="146"/>
  <c r="AH73" i="146"/>
  <c r="AM93" i="146"/>
  <c r="AJ25" i="146"/>
  <c r="AJ46" i="146"/>
  <c r="AL20" i="146"/>
  <c r="AL43" i="141"/>
  <c r="AL109" i="141"/>
  <c r="AH102" i="141"/>
  <c r="AJ29" i="141"/>
  <c r="AL99" i="141"/>
  <c r="AH60" i="141"/>
  <c r="AK15" i="141"/>
  <c r="AL44" i="141"/>
  <c r="AK101" i="141"/>
  <c r="AL27" i="141"/>
  <c r="AM110" i="141"/>
  <c r="AL9" i="141"/>
  <c r="AJ102" i="141"/>
  <c r="AJ34" i="141"/>
  <c r="AM107" i="141"/>
  <c r="AL55" i="141"/>
  <c r="AL69" i="141"/>
  <c r="AM11" i="141"/>
  <c r="AH98" i="141"/>
  <c r="AK65" i="141"/>
  <c r="AL104" i="141"/>
  <c r="AH51" i="141"/>
  <c r="AL83" i="141"/>
  <c r="AM43" i="141"/>
  <c r="AH71" i="141"/>
  <c r="AL66" i="146"/>
  <c r="AK22" i="141"/>
  <c r="AH23" i="141"/>
  <c r="AL84" i="141"/>
  <c r="AL33" i="141"/>
  <c r="AK27" i="141"/>
  <c r="AM33" i="141"/>
  <c r="AK38" i="141"/>
  <c r="AM102" i="141"/>
  <c r="AM45" i="141"/>
  <c r="AH105" i="141"/>
  <c r="AH76" i="141"/>
  <c r="AK36" i="141"/>
  <c r="AL72" i="141"/>
  <c r="AK52" i="141"/>
  <c r="AJ99" i="141"/>
  <c r="AK54" i="141"/>
  <c r="AH100" i="141"/>
  <c r="AK70" i="141"/>
  <c r="AM46" i="141"/>
  <c r="AK79" i="141"/>
  <c r="AM115" i="141"/>
  <c r="AK97" i="141"/>
  <c r="AK111" i="141"/>
  <c r="AL68" i="141"/>
  <c r="AM66" i="141"/>
  <c r="AK95" i="141"/>
  <c r="AL77" i="141"/>
  <c r="AL54" i="141"/>
  <c r="AM101" i="141"/>
  <c r="AK76" i="141"/>
  <c r="AL60" i="141"/>
  <c r="AH116" i="141"/>
  <c r="AJ110" i="146"/>
  <c r="AK108" i="146"/>
  <c r="AL56" i="146"/>
  <c r="AH63" i="146"/>
  <c r="AM54" i="146"/>
  <c r="AM72" i="146"/>
  <c r="AH110" i="146"/>
  <c r="AL21" i="146"/>
  <c r="AM107" i="146"/>
  <c r="AH47" i="146"/>
  <c r="AM56" i="146"/>
  <c r="AH50" i="146"/>
  <c r="AK58" i="146"/>
  <c r="AH95" i="146"/>
  <c r="AL37" i="146"/>
  <c r="AL103" i="146"/>
  <c r="AJ40" i="146"/>
  <c r="AM36" i="146"/>
  <c r="AK27" i="146"/>
  <c r="AL111" i="146"/>
  <c r="AL47" i="146"/>
  <c r="AM19" i="146"/>
  <c r="AL112" i="146"/>
  <c r="AL92" i="146"/>
  <c r="AH97" i="146"/>
  <c r="AL48" i="146"/>
  <c r="AM98" i="146"/>
  <c r="AL35" i="146"/>
  <c r="AM21" i="146"/>
  <c r="AH21" i="146"/>
  <c r="AJ53" i="146"/>
  <c r="AJ23" i="146"/>
  <c r="AJ80" i="146"/>
  <c r="AL78" i="146"/>
  <c r="AH104" i="146"/>
  <c r="AK91" i="146"/>
  <c r="AH99" i="146"/>
  <c r="AH69" i="146"/>
  <c r="AJ21" i="146"/>
  <c r="AH24" i="146"/>
  <c r="AK93" i="146"/>
  <c r="AM88" i="146"/>
  <c r="AM106" i="146"/>
  <c r="AH34" i="146"/>
  <c r="AL34" i="146"/>
  <c r="AM84" i="146"/>
  <c r="AM103" i="146"/>
  <c r="AJ92" i="146"/>
  <c r="AL102" i="146"/>
  <c r="AK68" i="146"/>
  <c r="AK48" i="146"/>
  <c r="AM77" i="146"/>
  <c r="AH60" i="146"/>
  <c r="AK99" i="146"/>
  <c r="AL42" i="146"/>
  <c r="AH22" i="146"/>
  <c r="AM85" i="146"/>
  <c r="AM79" i="146"/>
  <c r="AM37" i="146"/>
  <c r="AL107" i="146"/>
  <c r="AK45" i="146"/>
  <c r="AH39" i="146"/>
  <c r="AH87" i="146"/>
  <c r="AH93" i="146"/>
  <c r="AJ49" i="146"/>
  <c r="AK60" i="146"/>
  <c r="AK51" i="146"/>
  <c r="AL110" i="146"/>
  <c r="AM104" i="146"/>
  <c r="AL25" i="146"/>
  <c r="AK71" i="146"/>
  <c r="AH71" i="146"/>
  <c r="AH114" i="146"/>
  <c r="AJ112" i="146"/>
  <c r="AM58" i="146"/>
  <c r="AH41" i="146"/>
  <c r="AL36" i="146"/>
  <c r="AL53" i="146"/>
  <c r="AL116" i="146"/>
  <c r="AJ51" i="146"/>
  <c r="AJ71" i="146"/>
  <c r="AK44" i="146"/>
  <c r="AJ59" i="146"/>
  <c r="AJ115" i="146"/>
  <c r="AH88" i="146"/>
  <c r="AH112" i="146"/>
  <c r="AK55" i="146"/>
  <c r="AH98" i="146"/>
  <c r="AK83" i="146"/>
  <c r="AH36" i="146"/>
  <c r="AM83" i="146"/>
  <c r="AM78" i="141"/>
  <c r="AL107" i="141"/>
  <c r="AK94" i="141"/>
  <c r="AJ12" i="141"/>
  <c r="AM21" i="141"/>
  <c r="AL106" i="141"/>
  <c r="AJ112" i="141"/>
  <c r="AJ64" i="141"/>
  <c r="AK90" i="141"/>
  <c r="AL28" i="141"/>
  <c r="AJ9" i="141"/>
  <c r="AM38" i="141"/>
  <c r="AK55" i="141"/>
  <c r="AH84" i="141"/>
  <c r="AM26" i="141"/>
  <c r="AM98" i="141"/>
  <c r="AM86" i="141"/>
  <c r="AM41" i="141"/>
  <c r="AL100" i="141"/>
  <c r="AH88" i="141"/>
  <c r="AH42" i="141"/>
  <c r="AH22" i="141"/>
  <c r="AJ110" i="141"/>
  <c r="AK23" i="141"/>
  <c r="AL12" i="141"/>
  <c r="AH37" i="141"/>
  <c r="AK44" i="141"/>
  <c r="AH11" i="141"/>
  <c r="AH19" i="141"/>
  <c r="AM88" i="141"/>
  <c r="AH81" i="141"/>
  <c r="AH27" i="141"/>
  <c r="AM25" i="141"/>
  <c r="AJ91" i="141"/>
  <c r="AH92" i="141"/>
  <c r="AJ55" i="141"/>
  <c r="AK66" i="141"/>
  <c r="AL81" i="141"/>
  <c r="AM89" i="141"/>
  <c r="AJ85" i="141"/>
  <c r="AM30" i="141"/>
  <c r="AJ51" i="141"/>
  <c r="AM90" i="141"/>
  <c r="AD233" i="142"/>
  <c r="AM74" i="141"/>
  <c r="AL13" i="141"/>
  <c r="AH73" i="141"/>
  <c r="AJ15" i="141"/>
  <c r="AL49" i="141"/>
  <c r="AL78" i="141"/>
  <c r="AJ104" i="141"/>
  <c r="AM60" i="141"/>
  <c r="AL41" i="141"/>
  <c r="AJ42" i="141"/>
  <c r="AH47" i="141"/>
  <c r="AH30" i="141"/>
  <c r="AH24" i="141"/>
  <c r="AH43" i="141"/>
  <c r="AJ76" i="141"/>
  <c r="AJ82" i="141"/>
  <c r="AM70" i="141"/>
  <c r="AK67" i="141"/>
  <c r="AK81" i="141"/>
  <c r="AL76" i="141"/>
  <c r="AM96" i="141"/>
  <c r="AL48" i="141"/>
  <c r="AL16" i="141"/>
  <c r="AJ39" i="141"/>
  <c r="AK77" i="141"/>
  <c r="AL8" i="141"/>
  <c r="AJ20" i="141"/>
  <c r="AJ100" i="141"/>
  <c r="AK57" i="141"/>
  <c r="AJ53" i="141"/>
  <c r="AH57" i="141"/>
  <c r="AJ19" i="141"/>
  <c r="AM103" i="141"/>
  <c r="AJ17" i="141"/>
  <c r="AH65" i="141"/>
  <c r="AM81" i="141"/>
  <c r="AM59" i="141"/>
  <c r="AH50" i="141"/>
  <c r="AJ22" i="141"/>
  <c r="AM53" i="141"/>
  <c r="AM19" i="141"/>
  <c r="AH17" i="141"/>
  <c r="AJ23" i="141"/>
  <c r="AK88" i="141"/>
  <c r="AL110" i="141"/>
  <c r="AH13" i="141"/>
  <c r="AK80" i="141"/>
  <c r="AM8" i="141"/>
  <c r="AL26" i="141"/>
  <c r="AM114" i="141"/>
  <c r="AH61" i="141"/>
  <c r="AJ111" i="141"/>
  <c r="AM62" i="141"/>
  <c r="AM67" i="141"/>
  <c r="AH70" i="141"/>
  <c r="AJ37" i="141"/>
  <c r="AJ92" i="141"/>
  <c r="AM35" i="141"/>
  <c r="AM40" i="141"/>
  <c r="AK29" i="141"/>
  <c r="AL98" i="141"/>
  <c r="AL117" i="141"/>
  <c r="AK86" i="141"/>
  <c r="AL61" i="141"/>
  <c r="AL66" i="141"/>
  <c r="AJ13" i="141"/>
  <c r="AJ60" i="141"/>
  <c r="AM58" i="141"/>
  <c r="AK69" i="141"/>
  <c r="AM84" i="141"/>
  <c r="AL14" i="141"/>
  <c r="AH75" i="141"/>
  <c r="AL24" i="141"/>
  <c r="AJ95" i="141"/>
  <c r="AL116" i="141"/>
  <c r="AJ78" i="141"/>
  <c r="AK62" i="141"/>
  <c r="AM16" i="141"/>
  <c r="AJ52" i="141"/>
  <c r="AL57" i="141"/>
  <c r="AK13" i="141"/>
  <c r="AL11" i="141"/>
  <c r="AH82" i="141"/>
  <c r="AL70" i="141"/>
  <c r="AK9" i="141"/>
  <c r="AH25" i="141"/>
  <c r="AK89" i="141"/>
  <c r="AL111" i="141"/>
  <c r="AH59" i="141"/>
  <c r="AM28" i="141"/>
  <c r="AH104" i="141"/>
  <c r="AJ16" i="141"/>
  <c r="AM24" i="141"/>
  <c r="AJ27" i="141"/>
  <c r="AJ103" i="141"/>
  <c r="AK103" i="141"/>
  <c r="AL34" i="141"/>
  <c r="AJ89" i="141"/>
  <c r="AJ106" i="141"/>
  <c r="AK59" i="141"/>
  <c r="AJ44" i="141"/>
  <c r="AK92" i="141"/>
  <c r="AM42" i="141"/>
  <c r="AJ59" i="141"/>
  <c r="AM50" i="141"/>
  <c r="AL93" i="141"/>
  <c r="AK34" i="141"/>
  <c r="AJ10" i="141"/>
  <c r="AL42" i="141"/>
  <c r="AL90" i="141"/>
  <c r="AH46" i="141"/>
  <c r="AK64" i="141"/>
  <c r="AM73" i="141"/>
  <c r="AJ83" i="141"/>
  <c r="AL50" i="141"/>
  <c r="AK68" i="141"/>
  <c r="AK99" i="141"/>
  <c r="AH15" i="141"/>
  <c r="AK102" i="141"/>
  <c r="AK24" i="141"/>
  <c r="AK11" i="141"/>
  <c r="AK40" i="141"/>
  <c r="AM31" i="141"/>
  <c r="AM54" i="141"/>
  <c r="AM68" i="141"/>
  <c r="AJ70" i="141"/>
  <c r="AJ35" i="141"/>
  <c r="AM92" i="141"/>
  <c r="AH26" i="141"/>
  <c r="AK78" i="141"/>
  <c r="AJ48" i="141"/>
  <c r="AH66" i="141"/>
  <c r="AH69" i="141"/>
  <c r="AH41" i="141"/>
  <c r="AL22" i="141"/>
  <c r="AK96" i="141"/>
  <c r="AK28" i="141"/>
  <c r="AL82" i="141"/>
  <c r="AL96" i="141"/>
  <c r="AH108" i="141"/>
  <c r="AM95" i="141"/>
  <c r="AK107" i="141"/>
  <c r="AL32" i="141"/>
  <c r="AJ8" i="141"/>
  <c r="AM94" i="141"/>
  <c r="AM76" i="141"/>
  <c r="AH28" i="141"/>
  <c r="AJ21" i="141"/>
  <c r="AL74" i="141"/>
  <c r="AJ11" i="141"/>
  <c r="AJ40" i="141"/>
  <c r="AH33" i="141"/>
  <c r="AM9" i="141"/>
  <c r="AL108" i="141"/>
  <c r="AJ73" i="141"/>
  <c r="AK61" i="141"/>
  <c r="AH9" i="141"/>
  <c r="AH45" i="141"/>
  <c r="AL36" i="141"/>
  <c r="AJ77" i="141"/>
  <c r="AH14" i="141"/>
  <c r="AK116" i="141"/>
  <c r="AH90" i="141"/>
  <c r="AL21" i="141"/>
  <c r="AK20" i="141"/>
  <c r="AH62" i="141"/>
  <c r="AM116" i="141"/>
  <c r="AK17" i="141"/>
  <c r="AL46" i="141"/>
  <c r="AJ105" i="141"/>
  <c r="AH16" i="141"/>
  <c r="AK32" i="141"/>
  <c r="AM47" i="141"/>
  <c r="AJ47" i="141"/>
  <c r="AK16" i="141"/>
  <c r="AM55" i="141"/>
  <c r="AM75" i="141"/>
  <c r="AH18" i="141"/>
  <c r="AM49" i="141"/>
  <c r="AJ71" i="141"/>
  <c r="AK37" i="141"/>
  <c r="AK39" i="141"/>
  <c r="AM34" i="141"/>
  <c r="AJ57" i="141"/>
  <c r="AH109" i="141"/>
  <c r="AJ63" i="141"/>
  <c r="AH89" i="141"/>
  <c r="AH38" i="141"/>
  <c r="AM82" i="141"/>
  <c r="AH77" i="141"/>
  <c r="AL52" i="141"/>
  <c r="AH10" i="141"/>
  <c r="AM37" i="141"/>
  <c r="AL114" i="141"/>
  <c r="AM93" i="141"/>
  <c r="AJ32" i="141"/>
  <c r="AH110" i="141"/>
  <c r="AH86" i="141"/>
  <c r="AJ93" i="141"/>
  <c r="AK115" i="141"/>
  <c r="AH49" i="141"/>
  <c r="AH58" i="141"/>
  <c r="AK114" i="141"/>
  <c r="AK112" i="141"/>
  <c r="AK108" i="141"/>
  <c r="AD240" i="129"/>
  <c r="AD241" i="129"/>
  <c r="AD242" i="129"/>
  <c r="AD243" i="129"/>
  <c r="AK46" i="141"/>
  <c r="AK50" i="141"/>
  <c r="AJ26" i="141"/>
  <c r="AH85" i="141"/>
  <c r="AJ24" i="141"/>
  <c r="AM56" i="141"/>
  <c r="AK43" i="141"/>
  <c r="AM13" i="141"/>
  <c r="AH12" i="141"/>
  <c r="AM100" i="141"/>
  <c r="AM111" i="141"/>
  <c r="AM109" i="141"/>
  <c r="AK33" i="141"/>
  <c r="AM91" i="141"/>
  <c r="AK104" i="141"/>
  <c r="AK19" i="141"/>
  <c r="AH55" i="141"/>
  <c r="AK113" i="141"/>
  <c r="AL35" i="141"/>
  <c r="AK82" i="141"/>
  <c r="AJ80" i="141"/>
  <c r="AM10" i="141"/>
  <c r="AL71" i="141"/>
  <c r="AJ117" i="141"/>
  <c r="AK31" i="141"/>
  <c r="AL10" i="141"/>
  <c r="AK30" i="141"/>
  <c r="AM97" i="141"/>
  <c r="AH48" i="141"/>
  <c r="AM80" i="141"/>
  <c r="AJ107" i="141"/>
  <c r="AL29" i="141"/>
  <c r="AH8" i="141"/>
  <c r="AL105" i="141"/>
  <c r="AL39" i="141"/>
  <c r="AH79" i="141"/>
  <c r="AH53" i="141"/>
  <c r="AJ54" i="141"/>
  <c r="AL62" i="141"/>
  <c r="AM36" i="141"/>
  <c r="AM72" i="141"/>
  <c r="AM117" i="141"/>
  <c r="AL89" i="141"/>
  <c r="AJ62" i="141"/>
  <c r="AJ49" i="141"/>
  <c r="AH115" i="141"/>
  <c r="AM20" i="141"/>
  <c r="AH114" i="141"/>
  <c r="AM87" i="141"/>
  <c r="AM12" i="141"/>
  <c r="AM104" i="141"/>
  <c r="AK25" i="141"/>
  <c r="AL67" i="141"/>
  <c r="AK110" i="141"/>
  <c r="AM69" i="141"/>
  <c r="AJ66" i="141"/>
  <c r="AK12" i="141"/>
  <c r="AL38" i="141"/>
  <c r="AJ86" i="141"/>
  <c r="AM83" i="141"/>
  <c r="AM32" i="141"/>
  <c r="AJ61" i="141"/>
  <c r="AK26" i="141"/>
  <c r="AK73" i="141"/>
  <c r="AH20" i="141"/>
  <c r="AK93" i="141"/>
  <c r="AH117" i="141"/>
  <c r="AL51" i="141"/>
  <c r="AJ28" i="141"/>
  <c r="AM51" i="141"/>
  <c r="AJ75" i="141"/>
  <c r="AH32" i="141"/>
  <c r="AL94" i="141"/>
  <c r="AH113" i="141"/>
  <c r="AJ56" i="141"/>
  <c r="AM108" i="141"/>
  <c r="AM63" i="141"/>
  <c r="AK100" i="141"/>
  <c r="AJ79" i="141"/>
  <c r="AJ98" i="141"/>
  <c r="AM48" i="141"/>
  <c r="AH36" i="141"/>
  <c r="AJ96" i="141"/>
  <c r="AJ72" i="141"/>
  <c r="AM105" i="141"/>
  <c r="AK41" i="141"/>
  <c r="AL87" i="141"/>
  <c r="AH95" i="141"/>
  <c r="AL80" i="141"/>
  <c r="AJ25" i="141"/>
  <c r="AH80" i="141"/>
  <c r="AJ33" i="141"/>
  <c r="AJ97" i="141"/>
  <c r="AH68" i="141"/>
  <c r="AM85" i="141"/>
  <c r="AH39" i="141"/>
  <c r="AL58" i="141"/>
  <c r="AM39" i="141"/>
  <c r="AJ18" i="141"/>
  <c r="AJ116" i="141"/>
  <c r="AH106" i="141"/>
  <c r="AL102" i="141"/>
  <c r="AK58" i="141"/>
  <c r="AM57" i="141"/>
  <c r="AJ68" i="141"/>
  <c r="AH91" i="141"/>
  <c r="AH87" i="141"/>
  <c r="AJ41" i="141"/>
  <c r="AH40" i="141"/>
  <c r="AL92" i="141"/>
  <c r="AH44" i="141"/>
  <c r="AJ58" i="141"/>
  <c r="AK47" i="141"/>
  <c r="AL45" i="141"/>
  <c r="AL20" i="141"/>
  <c r="AJ36" i="141"/>
  <c r="AH31" i="141"/>
  <c r="AM18" i="141"/>
  <c r="AL115" i="141"/>
  <c r="AJ109" i="141"/>
  <c r="AJ45" i="141"/>
  <c r="AH99" i="141"/>
  <c r="AJ81" i="141"/>
  <c r="AM113" i="141"/>
  <c r="AJ14" i="141"/>
  <c r="AJ115" i="141"/>
  <c r="AM99" i="141"/>
  <c r="AL103" i="141"/>
  <c r="AK117" i="141"/>
  <c r="AJ31" i="141"/>
  <c r="AL31" i="141"/>
  <c r="AH67" i="141"/>
  <c r="AJ94" i="141"/>
  <c r="AH93" i="141"/>
  <c r="AM77" i="141"/>
  <c r="AM106" i="141"/>
  <c r="AL113" i="141"/>
  <c r="AJ84" i="141"/>
  <c r="AL63" i="141"/>
  <c r="AK42" i="141"/>
  <c r="AK21" i="141"/>
  <c r="AM23" i="141"/>
  <c r="AH94" i="141"/>
  <c r="AL19" i="141"/>
  <c r="AJ43" i="141"/>
  <c r="AM29" i="141"/>
  <c r="AL75" i="141"/>
  <c r="AL59" i="141"/>
  <c r="AH74" i="141"/>
  <c r="AK72" i="141"/>
  <c r="AL37" i="141"/>
  <c r="AK49" i="141"/>
  <c r="AK91" i="141"/>
  <c r="AM52" i="141"/>
  <c r="AK51" i="141"/>
  <c r="AL40" i="141"/>
  <c r="AJ46" i="141"/>
  <c r="AK109" i="141"/>
  <c r="AH101" i="141"/>
  <c r="AM14" i="141"/>
  <c r="AL25" i="141"/>
  <c r="AK48" i="141"/>
  <c r="AL18" i="141"/>
  <c r="AH96" i="141"/>
  <c r="AH83" i="141"/>
  <c r="AK56" i="141"/>
  <c r="AM44" i="141"/>
  <c r="AL17" i="141"/>
  <c r="AH63" i="141"/>
  <c r="AH78" i="141"/>
  <c r="AL65" i="141"/>
  <c r="AM33" i="146"/>
  <c r="AL9" i="146"/>
  <c r="AH9" i="146"/>
  <c r="AJ9" i="146"/>
  <c r="AK11" i="146"/>
  <c r="AM9" i="146"/>
  <c r="AL11" i="146"/>
  <c r="AM12" i="146"/>
  <c r="AJ10" i="146"/>
  <c r="AH10" i="146"/>
  <c r="AM11" i="146"/>
  <c r="AJ11" i="146"/>
  <c r="AL10" i="146"/>
  <c r="AK9" i="146"/>
  <c r="AL12" i="146"/>
  <c r="AH11" i="146"/>
  <c r="AK10" i="146"/>
  <c r="AJ13" i="146"/>
  <c r="AH12" i="146"/>
  <c r="AJ12" i="146"/>
  <c r="AK12" i="146"/>
  <c r="AH14" i="146"/>
  <c r="AM10" i="146"/>
  <c r="AL13" i="146"/>
  <c r="AJ14" i="146"/>
  <c r="AH13" i="146"/>
  <c r="AL14" i="146"/>
  <c r="AK13" i="146"/>
  <c r="AM13" i="146"/>
  <c r="AK14" i="146"/>
  <c r="AM15" i="146"/>
  <c r="AK16" i="146"/>
  <c r="AJ16" i="146"/>
  <c r="AH15" i="146"/>
  <c r="AM14" i="146"/>
  <c r="AK15" i="146"/>
  <c r="AJ15" i="146"/>
  <c r="AK17" i="146"/>
  <c r="AM16" i="146"/>
  <c r="AL17" i="146"/>
  <c r="AJ17" i="146"/>
  <c r="AM17" i="146"/>
  <c r="AH16" i="146"/>
  <c r="AJ50" i="146"/>
  <c r="AH38" i="146"/>
  <c r="AH42" i="146"/>
  <c r="AH54" i="146"/>
  <c r="AJ62" i="146"/>
  <c r="AH75" i="146"/>
  <c r="AH102" i="146"/>
  <c r="AM18" i="146"/>
  <c r="AD230" i="143"/>
  <c r="AM9" i="144"/>
  <c r="AL9" i="144"/>
  <c r="AJ9" i="144"/>
  <c r="AK9" i="144"/>
  <c r="AH9" i="144"/>
  <c r="AM10" i="144"/>
  <c r="AH10" i="144"/>
  <c r="AJ10" i="144"/>
  <c r="AM11" i="144"/>
  <c r="AK12" i="144"/>
  <c r="AJ11" i="144"/>
  <c r="AK10" i="144"/>
  <c r="AL10" i="144"/>
  <c r="AL11" i="144"/>
  <c r="AH12" i="144"/>
  <c r="AL13" i="144"/>
  <c r="AH11" i="144"/>
  <c r="AK11" i="144"/>
  <c r="AM12" i="144"/>
  <c r="AL12" i="144"/>
  <c r="AJ12" i="144"/>
  <c r="AL8" i="144"/>
  <c r="AM8" i="144"/>
  <c r="AK8" i="144"/>
  <c r="AJ8" i="144"/>
  <c r="AH8" i="144"/>
  <c r="AD217" i="128"/>
  <c r="AD218" i="128"/>
  <c r="AD219" i="128"/>
  <c r="AD220" i="128"/>
  <c r="AD122" i="121"/>
  <c r="AD214" i="149"/>
  <c r="AD221" i="150"/>
  <c r="AD224" i="150"/>
  <c r="AD225" i="150"/>
  <c r="AD226" i="150"/>
  <c r="AD227" i="150"/>
  <c r="AD228" i="150"/>
  <c r="AD229" i="150"/>
  <c r="AD230" i="150"/>
  <c r="AD231" i="150"/>
  <c r="AD232" i="150"/>
  <c r="AD233" i="150"/>
  <c r="AD234" i="150"/>
  <c r="AD235" i="150"/>
  <c r="AD236" i="150"/>
  <c r="AD237" i="150"/>
  <c r="AD238" i="150"/>
  <c r="AD239" i="150"/>
  <c r="AD240" i="150"/>
  <c r="AD241" i="150"/>
  <c r="AD242" i="150"/>
  <c r="AD243" i="150"/>
  <c r="AE124" i="138"/>
  <c r="AE121" i="138"/>
  <c r="AE120" i="138"/>
  <c r="AL42" i="144"/>
  <c r="AL22" i="144"/>
  <c r="AM95" i="144"/>
  <c r="AK82" i="144"/>
  <c r="AH60" i="144"/>
  <c r="AH50" i="144"/>
  <c r="AK26" i="144"/>
  <c r="AL53" i="144"/>
  <c r="AK98" i="144"/>
  <c r="AH78" i="144"/>
  <c r="AH98" i="144"/>
  <c r="AK93" i="144"/>
  <c r="AM107" i="144"/>
  <c r="AH31" i="144"/>
  <c r="AH51" i="144"/>
  <c r="AL39" i="144"/>
  <c r="AK33" i="144"/>
  <c r="AM93" i="144"/>
  <c r="AJ24" i="144"/>
  <c r="AK68" i="144"/>
  <c r="AK50" i="144"/>
  <c r="AM73" i="144"/>
  <c r="AM105" i="144"/>
  <c r="AL45" i="144"/>
  <c r="AJ34" i="144"/>
  <c r="AK89" i="144"/>
  <c r="AH116" i="144"/>
  <c r="AK110" i="144"/>
  <c r="AK51" i="144"/>
  <c r="AH34" i="144"/>
  <c r="AL95" i="144"/>
  <c r="AJ81" i="144"/>
  <c r="AH22" i="144"/>
  <c r="AJ29" i="144"/>
  <c r="AL102" i="144"/>
  <c r="AH69" i="144"/>
  <c r="AM85" i="144"/>
  <c r="AH93" i="144"/>
  <c r="AM79" i="144"/>
  <c r="AL97" i="144"/>
  <c r="AH100" i="144"/>
  <c r="AH108" i="144"/>
  <c r="AH29" i="144"/>
  <c r="AM18" i="144"/>
  <c r="AK52" i="144"/>
  <c r="AK67" i="144"/>
  <c r="AK22" i="144"/>
  <c r="AL96" i="144"/>
  <c r="AM116" i="144"/>
  <c r="AH58" i="144"/>
  <c r="AK24" i="144"/>
  <c r="AL92" i="144"/>
  <c r="AK53" i="144"/>
  <c r="AL73" i="144"/>
  <c r="AL48" i="144"/>
  <c r="AM104" i="144"/>
  <c r="AK111" i="144"/>
  <c r="AM94" i="144"/>
  <c r="AH35" i="144"/>
  <c r="AH109" i="144"/>
  <c r="AK115" i="144"/>
  <c r="AL77" i="144"/>
  <c r="AM45" i="144"/>
  <c r="AL25" i="144"/>
  <c r="AL34" i="144"/>
  <c r="AK117" i="144"/>
  <c r="AH101" i="144"/>
  <c r="AJ68" i="144"/>
  <c r="AJ95" i="144"/>
  <c r="AM110" i="144"/>
  <c r="AJ15" i="144"/>
  <c r="AK31" i="144"/>
  <c r="AK23" i="144"/>
  <c r="AJ100" i="144"/>
  <c r="AJ53" i="144"/>
  <c r="AH103" i="144"/>
  <c r="AL94" i="144"/>
  <c r="AL111" i="144"/>
  <c r="AJ74" i="144"/>
  <c r="AL66" i="144"/>
  <c r="AJ76" i="144"/>
  <c r="AK102" i="144"/>
  <c r="AL113" i="144"/>
  <c r="AH13" i="144"/>
  <c r="AJ80" i="144"/>
  <c r="AL46" i="144"/>
  <c r="AH68" i="144"/>
  <c r="AJ17" i="144"/>
  <c r="AK44" i="144"/>
  <c r="AK96" i="144"/>
  <c r="AH76" i="144"/>
  <c r="AJ13" i="144"/>
  <c r="AH92" i="144"/>
  <c r="AM114" i="144"/>
  <c r="AL54" i="144"/>
  <c r="AJ19" i="144"/>
  <c r="AH53" i="144"/>
  <c r="AM39" i="144"/>
  <c r="AK80" i="144"/>
  <c r="AJ30" i="144"/>
  <c r="AL35" i="144"/>
  <c r="AJ66" i="144"/>
  <c r="AL41" i="144"/>
  <c r="AJ96" i="144"/>
  <c r="AL26" i="144"/>
  <c r="AH72" i="144"/>
  <c r="AM31" i="144"/>
  <c r="AM44" i="144"/>
  <c r="AK91" i="144"/>
  <c r="AH64" i="144"/>
  <c r="AM42" i="144"/>
  <c r="AM41" i="144"/>
  <c r="AH97" i="144"/>
  <c r="AK109" i="144"/>
  <c r="AJ97" i="144"/>
  <c r="AK64" i="144"/>
  <c r="AM14" i="144"/>
  <c r="AH23" i="144"/>
  <c r="AK49" i="144"/>
  <c r="AK74" i="144"/>
  <c r="AK30" i="144"/>
  <c r="AK55" i="144"/>
  <c r="AJ98" i="144"/>
  <c r="AM66" i="144"/>
  <c r="AK48" i="144"/>
  <c r="AJ112" i="144"/>
  <c r="AK13" i="144"/>
  <c r="AM106" i="144"/>
  <c r="AK70" i="144"/>
  <c r="AL51" i="144"/>
  <c r="AJ21" i="144"/>
  <c r="AH102" i="144"/>
  <c r="AM67" i="144"/>
  <c r="AK116" i="144"/>
  <c r="AJ102" i="144"/>
  <c r="AH63" i="144"/>
  <c r="AM22" i="144"/>
  <c r="AM16" i="144"/>
  <c r="AH47" i="144"/>
  <c r="AK62" i="144"/>
  <c r="AK58" i="144"/>
  <c r="AL81" i="144"/>
  <c r="AJ111" i="144"/>
  <c r="AK79" i="144"/>
  <c r="AL29" i="144"/>
  <c r="AJ82" i="144"/>
  <c r="AH14" i="144"/>
  <c r="AL52" i="144"/>
  <c r="AM13" i="144"/>
  <c r="AH57" i="144"/>
  <c r="AK90" i="144"/>
  <c r="AL24" i="144"/>
  <c r="AL109" i="144"/>
  <c r="AH88" i="144"/>
  <c r="AK105" i="144"/>
  <c r="AL98" i="144"/>
  <c r="AK28" i="144"/>
  <c r="AH66" i="144"/>
  <c r="AL84" i="144"/>
  <c r="AL69" i="144"/>
  <c r="AJ86" i="144"/>
  <c r="AM51" i="144"/>
  <c r="AH99" i="144"/>
  <c r="AJ93" i="144"/>
  <c r="AJ117" i="144"/>
  <c r="AH104" i="144"/>
  <c r="AJ14" i="144"/>
  <c r="AL28" i="144"/>
  <c r="AH67" i="144"/>
  <c r="AM83" i="144"/>
  <c r="AJ78" i="144"/>
  <c r="AM33" i="144"/>
  <c r="AK36" i="144"/>
  <c r="AL91" i="144"/>
  <c r="AM68" i="144"/>
  <c r="AK37" i="144"/>
  <c r="AL76" i="144"/>
  <c r="AM38" i="144"/>
  <c r="AJ50" i="144"/>
  <c r="AJ22" i="144"/>
  <c r="AJ37" i="144"/>
  <c r="AK92" i="144"/>
  <c r="AK25" i="144"/>
  <c r="AL93" i="144"/>
  <c r="AJ101" i="144"/>
  <c r="AJ16" i="144"/>
  <c r="AM17" i="144"/>
  <c r="AK35" i="144"/>
  <c r="AM78" i="144"/>
  <c r="AJ77" i="144"/>
  <c r="AH96" i="144"/>
  <c r="AK76" i="144"/>
  <c r="AK41" i="144"/>
  <c r="AM37" i="144"/>
  <c r="AM48" i="144"/>
  <c r="AM90" i="144"/>
  <c r="AJ64" i="144"/>
  <c r="AL33" i="144"/>
  <c r="AM109" i="144"/>
  <c r="AM50" i="144"/>
  <c r="AJ85" i="144"/>
  <c r="AK46" i="144"/>
  <c r="AK85" i="144"/>
  <c r="AK112" i="144"/>
  <c r="AH91" i="144"/>
  <c r="AM25" i="144"/>
  <c r="AJ48" i="144"/>
  <c r="AK43" i="144"/>
  <c r="AL36" i="144"/>
  <c r="AK61" i="144"/>
  <c r="AJ41" i="144"/>
  <c r="AH112" i="144"/>
  <c r="AK18" i="144"/>
  <c r="AJ65" i="144"/>
  <c r="AM56" i="144"/>
  <c r="AM28" i="144"/>
  <c r="AL110" i="144"/>
  <c r="AM101" i="144"/>
  <c r="AL86" i="144"/>
  <c r="AL105" i="144"/>
  <c r="AL85" i="144"/>
  <c r="AL55" i="144"/>
  <c r="AH90" i="144"/>
  <c r="AL75" i="144"/>
  <c r="AL70" i="144"/>
  <c r="AK47" i="144"/>
  <c r="AJ54" i="144"/>
  <c r="AM113" i="144"/>
  <c r="AJ109" i="144"/>
  <c r="AM97" i="144"/>
  <c r="AK73" i="144"/>
  <c r="AL78" i="144"/>
  <c r="AL40" i="144"/>
  <c r="AJ58" i="144"/>
  <c r="AH24" i="144"/>
  <c r="AK27" i="144"/>
  <c r="AH94" i="144"/>
  <c r="AL47" i="144"/>
  <c r="AM54" i="144"/>
  <c r="AL49" i="144"/>
  <c r="AM20" i="144"/>
  <c r="AH48" i="144"/>
  <c r="AH117" i="144"/>
  <c r="AJ83" i="144"/>
  <c r="AL99" i="144"/>
  <c r="AK63" i="144"/>
  <c r="AK72" i="144"/>
  <c r="AM111" i="144"/>
  <c r="AM47" i="144"/>
  <c r="AJ73" i="144"/>
  <c r="AM15" i="144"/>
  <c r="AH49" i="144"/>
  <c r="AK78" i="144"/>
  <c r="AM43" i="144"/>
  <c r="AL56" i="144"/>
  <c r="AK113" i="144"/>
  <c r="AJ94" i="144"/>
  <c r="AJ49" i="144"/>
  <c r="AL68" i="144"/>
  <c r="AK40" i="144"/>
  <c r="AM117" i="144"/>
  <c r="AM81" i="144"/>
  <c r="AK38" i="144"/>
  <c r="AM64" i="144"/>
  <c r="AK42" i="144"/>
  <c r="AJ69" i="144"/>
  <c r="AK14" i="144"/>
  <c r="AM30" i="144"/>
  <c r="AM70" i="144"/>
  <c r="AL50" i="144"/>
  <c r="AJ47" i="144"/>
  <c r="AM84" i="144"/>
  <c r="AH75" i="144"/>
  <c r="AK107" i="144"/>
  <c r="AM61" i="144"/>
  <c r="AJ79" i="144"/>
  <c r="AL44" i="144"/>
  <c r="AL112" i="144"/>
  <c r="AL90" i="144"/>
  <c r="AL20" i="144"/>
  <c r="AH44" i="144"/>
  <c r="AL30" i="144"/>
  <c r="AM40" i="144"/>
  <c r="AM60" i="144"/>
  <c r="AJ27" i="144"/>
  <c r="AM76" i="144"/>
  <c r="AH28" i="144"/>
  <c r="AH62" i="144"/>
  <c r="AK17" i="144"/>
  <c r="AH15" i="144"/>
  <c r="AM74" i="144"/>
  <c r="AK87" i="144"/>
  <c r="AJ28" i="144"/>
  <c r="AH81" i="144"/>
  <c r="AM115" i="144"/>
  <c r="AH107" i="144"/>
  <c r="AK83" i="144"/>
  <c r="AM46" i="144"/>
  <c r="AL108" i="144"/>
  <c r="AM75" i="144"/>
  <c r="AH110" i="144"/>
  <c r="AK69" i="144"/>
  <c r="AL101" i="144"/>
  <c r="AL59" i="144"/>
  <c r="AJ57" i="144"/>
  <c r="AM77" i="144"/>
  <c r="AH115" i="144"/>
  <c r="AJ32" i="144"/>
  <c r="AJ70" i="144"/>
  <c r="AM32" i="144"/>
  <c r="AJ61" i="144"/>
  <c r="AH79" i="144"/>
  <c r="AK29" i="144"/>
  <c r="AL80" i="144"/>
  <c r="AM53" i="144"/>
  <c r="AM21" i="144"/>
  <c r="AJ116" i="144"/>
  <c r="AL62" i="144"/>
  <c r="AL18" i="144"/>
  <c r="AH20" i="144"/>
  <c r="AJ36" i="144"/>
  <c r="AJ20" i="144"/>
  <c r="AH18" i="144"/>
  <c r="AJ45" i="144"/>
  <c r="AH106" i="144"/>
  <c r="AJ103" i="144"/>
  <c r="AH105" i="144"/>
  <c r="AL106" i="144"/>
  <c r="AH32" i="144"/>
  <c r="AH83" i="144"/>
  <c r="AJ75" i="144"/>
  <c r="AK16" i="144"/>
  <c r="AJ63" i="144"/>
  <c r="AH87" i="144"/>
  <c r="AK86" i="144"/>
  <c r="AJ55" i="144"/>
  <c r="AM65" i="144"/>
  <c r="AJ43" i="144"/>
  <c r="AK114" i="144"/>
  <c r="AH19" i="144"/>
  <c r="AH86" i="144"/>
  <c r="AH43" i="144"/>
  <c r="AM89" i="144"/>
  <c r="AH36" i="144"/>
  <c r="AM88" i="144"/>
  <c r="AJ51" i="144"/>
  <c r="AM96" i="144"/>
  <c r="AH114" i="144"/>
  <c r="AL31" i="144"/>
  <c r="AM98" i="144"/>
  <c r="AJ39" i="144"/>
  <c r="AL37" i="144"/>
  <c r="AH74" i="144"/>
  <c r="AH111" i="144"/>
  <c r="AH21" i="144"/>
  <c r="AL15" i="144"/>
  <c r="AL103" i="144"/>
  <c r="AK59" i="144"/>
  <c r="AH26" i="144"/>
  <c r="AM87" i="144"/>
  <c r="AL16" i="144"/>
  <c r="AK60" i="144"/>
  <c r="AJ99" i="144"/>
  <c r="AH37" i="144"/>
  <c r="AL27" i="144"/>
  <c r="AJ84" i="144"/>
  <c r="AH33" i="144"/>
  <c r="AH30" i="144"/>
  <c r="AK66" i="144"/>
  <c r="AL23" i="144"/>
  <c r="AM82" i="144"/>
  <c r="AH65" i="144"/>
  <c r="AL67" i="144"/>
  <c r="AJ92" i="144"/>
  <c r="AH38" i="144"/>
  <c r="AK65" i="144"/>
  <c r="AL83" i="144"/>
  <c r="AM112" i="144"/>
  <c r="AJ60" i="144"/>
  <c r="AJ104" i="144"/>
  <c r="AL57" i="144"/>
  <c r="AJ106" i="144"/>
  <c r="AJ105" i="144"/>
  <c r="AK20" i="144"/>
  <c r="AH89" i="144"/>
  <c r="AH61" i="144"/>
  <c r="AM72" i="144"/>
  <c r="AH27" i="144"/>
  <c r="AJ56" i="144"/>
  <c r="AH55" i="144"/>
  <c r="AM69" i="144"/>
  <c r="AL107" i="144"/>
  <c r="AL88" i="144"/>
  <c r="AJ67" i="144"/>
  <c r="AM49" i="144"/>
  <c r="AJ114" i="144"/>
  <c r="AM91" i="144"/>
  <c r="AH52" i="144"/>
  <c r="AM58" i="144"/>
  <c r="AJ38" i="144"/>
  <c r="AJ23" i="144"/>
  <c r="AK57" i="144"/>
  <c r="AH85" i="144"/>
  <c r="AL64" i="144"/>
  <c r="AJ62" i="144"/>
  <c r="AL65" i="144"/>
  <c r="AH70" i="144"/>
  <c r="AH40" i="144"/>
  <c r="AM36" i="144"/>
  <c r="AH56" i="144"/>
  <c r="AL14" i="144"/>
  <c r="AJ108" i="144"/>
  <c r="AL79" i="144"/>
  <c r="AM55" i="144"/>
  <c r="AJ52" i="144"/>
  <c r="AK34" i="144"/>
  <c r="AM80" i="144"/>
  <c r="AJ31" i="144"/>
  <c r="AM103" i="144"/>
  <c r="AL58" i="144"/>
  <c r="AJ115" i="144"/>
  <c r="AJ26" i="144"/>
  <c r="AM108" i="144"/>
  <c r="AL17" i="144"/>
  <c r="AJ107" i="144"/>
  <c r="AJ44" i="144"/>
  <c r="AJ110" i="144"/>
  <c r="AK75" i="144"/>
  <c r="AK32" i="144"/>
  <c r="AL63" i="144"/>
  <c r="AH77" i="144"/>
  <c r="AK56" i="144"/>
  <c r="AM27" i="144"/>
  <c r="AK84" i="144"/>
  <c r="AM23" i="144"/>
  <c r="AJ72" i="144"/>
  <c r="AH73" i="144"/>
  <c r="AH71" i="144"/>
  <c r="AH16" i="144"/>
  <c r="AH59" i="144"/>
  <c r="AH39" i="144"/>
  <c r="AM57" i="144"/>
  <c r="AM102" i="144"/>
  <c r="AL114" i="144"/>
  <c r="AJ33" i="144"/>
  <c r="AJ18" i="144"/>
  <c r="AK19" i="144"/>
  <c r="AJ35" i="144"/>
  <c r="AH95" i="144"/>
  <c r="AK21" i="144"/>
  <c r="AJ71" i="144"/>
  <c r="AK95" i="144"/>
  <c r="AL32" i="144"/>
  <c r="AH42" i="144"/>
  <c r="AM63" i="144"/>
  <c r="AL71" i="144"/>
  <c r="AJ42" i="144"/>
  <c r="AH25" i="144"/>
  <c r="AM52" i="144"/>
  <c r="AH84" i="144"/>
  <c r="AJ88" i="144"/>
  <c r="AL21" i="144"/>
  <c r="AM100" i="144"/>
  <c r="AM24" i="144"/>
  <c r="AL87" i="144"/>
  <c r="AK77" i="144"/>
  <c r="AH45" i="144"/>
  <c r="AL82" i="144"/>
  <c r="AM62" i="144"/>
  <c r="AK45" i="144"/>
  <c r="AJ25" i="144"/>
  <c r="AL116" i="144"/>
  <c r="AM92" i="144"/>
  <c r="AL19" i="144"/>
  <c r="AM29" i="144"/>
  <c r="AK104" i="144"/>
  <c r="AJ87" i="144"/>
  <c r="AK54" i="144"/>
  <c r="AL89" i="144"/>
  <c r="AJ91" i="144"/>
  <c r="AL100" i="144"/>
  <c r="AJ90" i="144"/>
  <c r="AK71" i="144"/>
  <c r="AK39" i="144"/>
  <c r="AM35" i="144"/>
  <c r="AL60" i="144"/>
  <c r="AL43" i="144"/>
  <c r="AH82" i="144"/>
  <c r="AJ59" i="144"/>
  <c r="AL72" i="144"/>
  <c r="AK88" i="144"/>
  <c r="AM71" i="144"/>
  <c r="AH54" i="144"/>
  <c r="AJ46" i="144"/>
  <c r="AH113" i="144"/>
  <c r="AK106" i="144"/>
  <c r="AK15" i="144"/>
  <c r="AH41" i="144"/>
  <c r="AL61" i="144"/>
  <c r="AK97" i="144"/>
  <c r="AM59" i="144"/>
  <c r="AK94" i="144"/>
  <c r="AL115" i="144"/>
  <c r="AK103" i="144"/>
  <c r="AM34" i="144"/>
  <c r="AL117" i="144"/>
  <c r="AJ113" i="144"/>
  <c r="AK108" i="144"/>
  <c r="AK101" i="144"/>
  <c r="AM86" i="144"/>
  <c r="AM19" i="144"/>
  <c r="AJ40" i="144"/>
  <c r="AL38" i="144"/>
  <c r="AM26" i="144"/>
  <c r="AL104" i="144"/>
  <c r="AH46" i="144"/>
  <c r="AK81" i="144"/>
  <c r="AH17" i="144"/>
  <c r="AH80" i="144"/>
  <c r="AJ89" i="144"/>
  <c r="AK100" i="144"/>
  <c r="AL74" i="144"/>
  <c r="AK99" i="144"/>
  <c r="AM99" i="144"/>
  <c r="AE46" i="138"/>
  <c r="AE38" i="138"/>
  <c r="AE34" i="138"/>
  <c r="AE113" i="138"/>
  <c r="AE22" i="138"/>
  <c r="X5" i="90"/>
  <c r="Y23" i="90"/>
  <c r="Y41" i="90"/>
  <c r="Y38" i="90"/>
  <c r="Y24" i="90"/>
  <c r="Y30" i="90"/>
  <c r="Y15" i="90"/>
  <c r="Y51" i="90"/>
  <c r="Y32" i="90"/>
  <c r="Y22" i="90"/>
  <c r="Y8" i="90"/>
  <c r="Y42" i="90"/>
  <c r="Y57" i="90"/>
  <c r="Y36" i="90"/>
  <c r="Y59" i="90"/>
  <c r="Y21" i="90"/>
  <c r="Y43" i="90"/>
  <c r="Y26" i="90"/>
  <c r="Y58" i="90"/>
  <c r="Y37" i="90"/>
  <c r="Y35" i="90"/>
  <c r="Y44" i="90"/>
  <c r="Y16" i="90"/>
  <c r="Y56" i="90"/>
  <c r="Y17" i="90"/>
  <c r="Y52" i="90"/>
  <c r="Y50" i="90"/>
  <c r="Y40" i="90"/>
  <c r="Y61" i="90"/>
  <c r="Y29" i="90"/>
  <c r="Y39" i="90"/>
  <c r="Y47" i="90"/>
  <c r="Y45" i="90"/>
  <c r="Y49" i="90"/>
  <c r="Y27" i="90"/>
  <c r="Y54" i="90"/>
  <c r="Y18" i="90"/>
  <c r="Y48" i="90"/>
  <c r="Y53" i="90"/>
  <c r="Y31" i="90"/>
  <c r="Y34" i="90"/>
  <c r="Y33" i="90"/>
  <c r="Y9" i="90"/>
  <c r="Y20" i="90"/>
  <c r="Y11" i="90"/>
  <c r="Y13" i="90"/>
  <c r="Y60" i="90"/>
  <c r="X6" i="90"/>
  <c r="Y10" i="90"/>
  <c r="Y7" i="90"/>
  <c r="Y12" i="90"/>
  <c r="Y25" i="90"/>
  <c r="Y55" i="90"/>
  <c r="Y14" i="90"/>
  <c r="Y46" i="90"/>
  <c r="Y19" i="90"/>
  <c r="Y28" i="90"/>
  <c r="AD108" i="121"/>
  <c r="AD110" i="121"/>
  <c r="AD112" i="121"/>
  <c r="AM8" i="129"/>
  <c r="AD234" i="142"/>
  <c r="AJ8" i="129"/>
  <c r="AL35" i="129"/>
  <c r="AM91" i="129"/>
  <c r="AM9" i="129"/>
  <c r="AL23" i="129"/>
  <c r="AH72" i="129"/>
  <c r="AK93" i="129"/>
  <c r="AK84" i="129"/>
  <c r="AH51" i="129"/>
  <c r="AJ106" i="129"/>
  <c r="AK48" i="129"/>
  <c r="AH112" i="129"/>
  <c r="AL57" i="129"/>
  <c r="AK54" i="129"/>
  <c r="AK81" i="129"/>
  <c r="AH23" i="129"/>
  <c r="AK87" i="129"/>
  <c r="AH64" i="129"/>
  <c r="AM97" i="129"/>
  <c r="AH52" i="129"/>
  <c r="AL77" i="129"/>
  <c r="AJ87" i="129"/>
  <c r="AJ59" i="129"/>
  <c r="AJ61" i="129"/>
  <c r="AM113" i="129"/>
  <c r="AK104" i="129"/>
  <c r="AJ102" i="129"/>
  <c r="AJ71" i="129"/>
  <c r="AM117" i="129"/>
  <c r="AM20" i="129"/>
  <c r="AJ115" i="129"/>
  <c r="AJ67" i="129"/>
  <c r="AJ91" i="129"/>
  <c r="AK80" i="129"/>
  <c r="AJ17" i="129"/>
  <c r="AH65" i="129"/>
  <c r="AJ109" i="129"/>
  <c r="AK95" i="129"/>
  <c r="AL58" i="129"/>
  <c r="AK99" i="129"/>
  <c r="AM93" i="129"/>
  <c r="AL79" i="129"/>
  <c r="AL108" i="129"/>
  <c r="AM98" i="129"/>
  <c r="AJ103" i="129"/>
  <c r="AM87" i="129"/>
  <c r="AM55" i="129"/>
  <c r="AH114" i="129"/>
  <c r="AL27" i="129"/>
  <c r="AL90" i="129"/>
  <c r="AM103" i="129"/>
  <c r="AJ90" i="129"/>
  <c r="AJ66" i="129"/>
  <c r="AH109" i="129"/>
  <c r="AH41" i="129"/>
  <c r="AJ99" i="129"/>
  <c r="AJ14" i="129"/>
  <c r="AK62" i="129"/>
  <c r="AJ84" i="129"/>
  <c r="AH10" i="129"/>
  <c r="AH53" i="129"/>
  <c r="AJ88" i="129"/>
  <c r="AH43" i="129"/>
  <c r="AH68" i="129"/>
  <c r="AJ83" i="129"/>
  <c r="AL54" i="129"/>
  <c r="AM90" i="129"/>
  <c r="AH62" i="129"/>
  <c r="AL117" i="129"/>
  <c r="AM77" i="129"/>
  <c r="AJ10" i="129"/>
  <c r="AJ56" i="129"/>
  <c r="AM68" i="129"/>
  <c r="AH33" i="129"/>
  <c r="AH93" i="129"/>
  <c r="AK115" i="129"/>
  <c r="AM81" i="129"/>
  <c r="AK111" i="129"/>
  <c r="AL48" i="129"/>
  <c r="AH50" i="129"/>
  <c r="AJ76" i="129"/>
  <c r="AM67" i="129"/>
  <c r="AK103" i="129"/>
  <c r="AL109" i="129"/>
  <c r="AJ27" i="129"/>
  <c r="AH76" i="129"/>
  <c r="AH55" i="129"/>
  <c r="AH106" i="129"/>
  <c r="AH69" i="129"/>
  <c r="AL83" i="129"/>
  <c r="AL66" i="129"/>
  <c r="AL17" i="129"/>
  <c r="AL88" i="129"/>
  <c r="AK79" i="129"/>
  <c r="AM73" i="129"/>
  <c r="AL55" i="129"/>
  <c r="AJ42" i="129"/>
  <c r="AK13" i="129"/>
  <c r="AM43" i="129"/>
  <c r="AM40" i="129"/>
  <c r="AK106" i="129"/>
  <c r="AH91" i="129"/>
  <c r="AL78" i="129"/>
  <c r="AJ13" i="129"/>
  <c r="AH18" i="129"/>
  <c r="AJ35" i="129"/>
  <c r="AH115" i="129"/>
  <c r="AK114" i="129"/>
  <c r="AH113" i="129"/>
  <c r="AJ77" i="129"/>
  <c r="AM11" i="129"/>
  <c r="AH86" i="129"/>
  <c r="AM80" i="129"/>
  <c r="AK90" i="129"/>
  <c r="AJ43" i="129"/>
  <c r="AM92" i="129"/>
  <c r="AH73" i="129"/>
  <c r="AL64" i="129"/>
  <c r="AL97" i="129"/>
  <c r="AM84" i="129"/>
  <c r="AH9" i="129"/>
  <c r="AJ69" i="129"/>
  <c r="AM57" i="129"/>
  <c r="AL44" i="129"/>
  <c r="AL111" i="129"/>
  <c r="AK46" i="129"/>
  <c r="AH58" i="129"/>
  <c r="AH31" i="129"/>
  <c r="AJ28" i="129"/>
  <c r="AJ52" i="129"/>
  <c r="AL113" i="129"/>
  <c r="AH110" i="129"/>
  <c r="AJ111" i="129"/>
  <c r="AJ98" i="129"/>
  <c r="AM65" i="129"/>
  <c r="AL11" i="129"/>
  <c r="AL19" i="129"/>
  <c r="AH60" i="129"/>
  <c r="AK75" i="129"/>
  <c r="AL28" i="129"/>
  <c r="AM105" i="129"/>
  <c r="AJ92" i="129"/>
  <c r="AH101" i="129"/>
  <c r="AK85" i="129"/>
  <c r="AK109" i="129"/>
  <c r="AL68" i="129"/>
  <c r="AJ86" i="129"/>
  <c r="AM78" i="129"/>
  <c r="AH87" i="129"/>
  <c r="AH28" i="129"/>
  <c r="AK39" i="129"/>
  <c r="AH117" i="129"/>
  <c r="AM88" i="129"/>
  <c r="AL85" i="129"/>
  <c r="AH105" i="129"/>
  <c r="AM106" i="129"/>
  <c r="AH13" i="129"/>
  <c r="AK98" i="129"/>
  <c r="AH103" i="129"/>
  <c r="AK107" i="129"/>
  <c r="AK28" i="129"/>
  <c r="AK24" i="129"/>
  <c r="AL100" i="129"/>
  <c r="AM102" i="129"/>
  <c r="AM53" i="129"/>
  <c r="AJ116" i="129"/>
  <c r="AL26" i="129"/>
  <c r="AL61" i="129"/>
  <c r="AH104" i="129"/>
  <c r="AM76" i="129"/>
  <c r="AM116" i="129"/>
  <c r="AK63" i="129"/>
  <c r="AJ9" i="129"/>
  <c r="AJ34" i="129"/>
  <c r="AH96" i="129"/>
  <c r="AJ78" i="129"/>
  <c r="AL110" i="129"/>
  <c r="AM83" i="129"/>
  <c r="AM13" i="129"/>
  <c r="AL18" i="129"/>
  <c r="AH70" i="129"/>
  <c r="AK88" i="129"/>
  <c r="AH37" i="129"/>
  <c r="AM95" i="129"/>
  <c r="AK64" i="129"/>
  <c r="AM75" i="129"/>
  <c r="AL93" i="129"/>
  <c r="AM72" i="129"/>
  <c r="AJ48" i="129"/>
  <c r="AL84" i="129"/>
  <c r="AK112" i="129"/>
  <c r="AL98" i="129"/>
  <c r="AJ12" i="129"/>
  <c r="AJ62" i="129"/>
  <c r="AH79" i="129"/>
  <c r="AH92" i="129"/>
  <c r="AK32" i="129"/>
  <c r="AL91" i="129"/>
  <c r="AM107" i="129"/>
  <c r="AM56" i="129"/>
  <c r="AK91" i="129"/>
  <c r="AL112" i="129"/>
  <c r="AH71" i="129"/>
  <c r="AJ70" i="129"/>
  <c r="AK55" i="129"/>
  <c r="AM60" i="129"/>
  <c r="AK19" i="129"/>
  <c r="AJ54" i="129"/>
  <c r="AM30" i="129"/>
  <c r="AK25" i="129"/>
  <c r="AJ33" i="129"/>
  <c r="AJ94" i="129"/>
  <c r="AL71" i="129"/>
  <c r="AK89" i="129"/>
  <c r="AK56" i="129"/>
  <c r="AK20" i="129"/>
  <c r="AH35" i="129"/>
  <c r="AL87" i="129"/>
  <c r="AL86" i="129"/>
  <c r="AJ85" i="129"/>
  <c r="AH56" i="129"/>
  <c r="AM112" i="129"/>
  <c r="AH67" i="129"/>
  <c r="AH80" i="129"/>
  <c r="AK49" i="129"/>
  <c r="AJ79" i="129"/>
  <c r="AL10" i="129"/>
  <c r="AH24" i="129"/>
  <c r="AK68" i="129"/>
  <c r="AM109" i="129"/>
  <c r="AL39" i="129"/>
  <c r="AL25" i="129"/>
  <c r="AM31" i="129"/>
  <c r="AK65" i="129"/>
  <c r="AM104" i="129"/>
  <c r="AK72" i="129"/>
  <c r="AK96" i="129"/>
  <c r="AK60" i="129"/>
  <c r="AH59" i="129"/>
  <c r="AJ108" i="129"/>
  <c r="AL115" i="129"/>
  <c r="AK11" i="129"/>
  <c r="AJ29" i="129"/>
  <c r="AH98" i="129"/>
  <c r="AM100" i="129"/>
  <c r="AJ101" i="129"/>
  <c r="AJ105" i="129"/>
  <c r="AH22" i="129"/>
  <c r="AK102" i="129"/>
  <c r="AK31" i="129"/>
  <c r="AL89" i="129"/>
  <c r="AH88" i="129"/>
  <c r="AM63" i="129"/>
  <c r="AK100" i="129"/>
  <c r="AJ64" i="129"/>
  <c r="AH12" i="129"/>
  <c r="AK29" i="129"/>
  <c r="AL12" i="129"/>
  <c r="AL81" i="129"/>
  <c r="AM18" i="129"/>
  <c r="AM22" i="129"/>
  <c r="AM101" i="129"/>
  <c r="AM114" i="129"/>
  <c r="AJ63" i="129"/>
  <c r="AM85" i="129"/>
  <c r="AH111" i="129"/>
  <c r="AL31" i="129"/>
  <c r="AK97" i="129"/>
  <c r="AK66" i="129"/>
  <c r="AL59" i="129"/>
  <c r="AH83" i="129"/>
  <c r="AL94" i="129"/>
  <c r="AM61" i="129"/>
  <c r="AM25" i="129"/>
  <c r="AK18" i="129"/>
  <c r="AL92" i="129"/>
  <c r="AH78" i="129"/>
  <c r="AH38" i="129"/>
  <c r="AJ75" i="129"/>
  <c r="AJ20" i="129"/>
  <c r="AM115" i="129"/>
  <c r="AM51" i="129"/>
  <c r="AM24" i="129"/>
  <c r="AK101" i="129"/>
  <c r="AL63" i="129"/>
  <c r="AH81" i="129"/>
  <c r="AM14" i="129"/>
  <c r="AL102" i="129"/>
  <c r="AK17" i="129"/>
  <c r="AL43" i="129"/>
  <c r="AK57" i="129"/>
  <c r="AM62" i="129"/>
  <c r="AK34" i="129"/>
  <c r="AK36" i="129"/>
  <c r="AK30" i="129"/>
  <c r="AM74" i="129"/>
  <c r="AM39" i="129"/>
  <c r="AH75" i="129"/>
  <c r="AJ114" i="129"/>
  <c r="AH11" i="129"/>
  <c r="AJ89" i="129"/>
  <c r="AJ82" i="129"/>
  <c r="AJ97" i="129"/>
  <c r="AL16" i="129"/>
  <c r="AK113" i="129"/>
  <c r="AL73" i="129"/>
  <c r="AK78" i="129"/>
  <c r="AL114" i="129"/>
  <c r="AM17" i="129"/>
  <c r="AJ44" i="129"/>
  <c r="AM59" i="129"/>
  <c r="AL80" i="129"/>
  <c r="AL104" i="129"/>
  <c r="AM79" i="129"/>
  <c r="AK116" i="129"/>
  <c r="AL96" i="129"/>
  <c r="AH90" i="129"/>
  <c r="AM50" i="129"/>
  <c r="AM99" i="129"/>
  <c r="AM89" i="129"/>
  <c r="AL70" i="129"/>
  <c r="AM94" i="129"/>
  <c r="AM64" i="129"/>
  <c r="AK70" i="129"/>
  <c r="AL99" i="129"/>
  <c r="AL74" i="129"/>
  <c r="AL82" i="129"/>
  <c r="AK92" i="129"/>
  <c r="AJ19" i="129"/>
  <c r="AL95" i="129"/>
  <c r="AJ74" i="129"/>
  <c r="AK76" i="129"/>
  <c r="AH66" i="129"/>
  <c r="AH100" i="129"/>
  <c r="AH84" i="129"/>
  <c r="AK51" i="129"/>
  <c r="AL52" i="129"/>
  <c r="AK67" i="129"/>
  <c r="AJ25" i="129"/>
  <c r="AL67" i="129"/>
  <c r="AH26" i="129"/>
  <c r="AK16" i="129"/>
  <c r="AK73" i="129"/>
  <c r="AM58" i="129"/>
  <c r="AL56" i="129"/>
  <c r="AM29" i="129"/>
  <c r="AL103" i="129"/>
  <c r="AJ55" i="129"/>
  <c r="AL105" i="129"/>
  <c r="AH99" i="129"/>
  <c r="AK105" i="129"/>
  <c r="AK10" i="129"/>
  <c r="AK69" i="129"/>
  <c r="AJ58" i="129"/>
  <c r="AJ46" i="129"/>
  <c r="AH94" i="129"/>
  <c r="AH63" i="129"/>
  <c r="AK94" i="129"/>
  <c r="AK74" i="129"/>
  <c r="AK22" i="129"/>
  <c r="AK108" i="129"/>
  <c r="AH54" i="129"/>
  <c r="AJ112" i="129"/>
  <c r="AJ93" i="129"/>
  <c r="AJ51" i="129"/>
  <c r="AK50" i="129"/>
  <c r="AJ104" i="129"/>
  <c r="AH107" i="129"/>
  <c r="AH49" i="129"/>
  <c r="AJ68" i="129"/>
  <c r="AH36" i="129"/>
  <c r="AL107" i="129"/>
  <c r="AL72" i="129"/>
  <c r="AK83" i="129"/>
  <c r="AK110" i="129"/>
  <c r="AJ65" i="129"/>
  <c r="AJ110" i="129"/>
  <c r="AH108" i="129"/>
  <c r="AL65" i="129"/>
  <c r="AK59" i="129"/>
  <c r="AJ57" i="129"/>
  <c r="AM71" i="129"/>
  <c r="AL22" i="129"/>
  <c r="AJ23" i="129"/>
  <c r="AJ107" i="129"/>
  <c r="AH85" i="129"/>
  <c r="AH57" i="129"/>
  <c r="AL76" i="129"/>
  <c r="AL42" i="129"/>
  <c r="AL62" i="129"/>
  <c r="AM96" i="129"/>
  <c r="AH97" i="129"/>
  <c r="AJ73" i="129"/>
  <c r="AM12" i="129"/>
  <c r="AK86" i="129"/>
  <c r="AJ80" i="129"/>
  <c r="AJ53" i="129"/>
  <c r="AJ11" i="129"/>
  <c r="AH82" i="129"/>
  <c r="AL13" i="129"/>
  <c r="AJ81" i="129"/>
  <c r="AL14" i="129"/>
  <c r="AK53" i="129"/>
  <c r="AJ50" i="129"/>
  <c r="AJ95" i="129"/>
  <c r="AK58" i="129"/>
  <c r="AL116" i="129"/>
  <c r="AK21" i="129"/>
  <c r="AL9" i="129"/>
  <c r="AK43" i="129"/>
  <c r="AJ96" i="129"/>
  <c r="AM111" i="129"/>
  <c r="AL46" i="129"/>
  <c r="AJ31" i="129"/>
  <c r="AL21" i="129"/>
  <c r="AK15" i="129"/>
  <c r="AJ22" i="129"/>
  <c r="AH44" i="129"/>
  <c r="AM21" i="129"/>
  <c r="AK77" i="129"/>
  <c r="AJ18" i="129"/>
  <c r="AK45" i="129"/>
  <c r="AH48" i="129"/>
  <c r="AM47" i="129"/>
  <c r="AL24" i="129"/>
  <c r="AM42" i="129"/>
  <c r="AK71" i="129"/>
  <c r="AL69" i="129"/>
  <c r="AL101" i="129"/>
  <c r="AL38" i="129"/>
  <c r="AL49" i="129"/>
  <c r="AL53" i="129"/>
  <c r="AJ16" i="129"/>
  <c r="AH17" i="129"/>
  <c r="AJ26" i="129"/>
  <c r="AM82" i="129"/>
  <c r="AM66" i="129"/>
  <c r="AL36" i="129"/>
  <c r="AK52" i="129"/>
  <c r="AM26" i="129"/>
  <c r="AK42" i="129"/>
  <c r="AJ30" i="129"/>
  <c r="AM28" i="129"/>
  <c r="AM23" i="129"/>
  <c r="AH25" i="129"/>
  <c r="AK26" i="129"/>
  <c r="AH15" i="129"/>
  <c r="AH45" i="129"/>
  <c r="AM35" i="129"/>
  <c r="AM45" i="129"/>
  <c r="AL41" i="129"/>
  <c r="AL29" i="129"/>
  <c r="AK82" i="129"/>
  <c r="AJ100" i="129"/>
  <c r="AL75" i="129"/>
  <c r="AJ113" i="129"/>
  <c r="AH89" i="129"/>
  <c r="AM54" i="129"/>
  <c r="AH74" i="129"/>
  <c r="AM86" i="129"/>
  <c r="AH77" i="129"/>
  <c r="AJ72" i="129"/>
  <c r="AK44" i="129"/>
  <c r="AH42" i="129"/>
  <c r="AL60" i="129"/>
  <c r="AJ41" i="129"/>
  <c r="AJ49" i="129"/>
  <c r="AM10" i="129"/>
  <c r="AM38" i="129"/>
  <c r="AK35" i="129"/>
  <c r="AH20" i="129"/>
  <c r="AJ39" i="129"/>
  <c r="AM16" i="129"/>
  <c r="AM34" i="129"/>
  <c r="AL20" i="129"/>
  <c r="AM49" i="129"/>
  <c r="AJ36" i="129"/>
  <c r="AM48" i="129"/>
  <c r="AH14" i="129"/>
  <c r="AH34" i="129"/>
  <c r="AM110" i="129"/>
  <c r="AK61" i="129"/>
  <c r="AH95" i="129"/>
  <c r="AM69" i="129"/>
  <c r="AL50" i="129"/>
  <c r="AH102" i="129"/>
  <c r="AJ32" i="129"/>
  <c r="AM37" i="129"/>
  <c r="AJ15" i="129"/>
  <c r="AH46" i="129"/>
  <c r="AK37" i="129"/>
  <c r="AH30" i="129"/>
  <c r="AM15" i="129"/>
  <c r="AJ60" i="129"/>
  <c r="AJ117" i="129"/>
  <c r="AH61" i="129"/>
  <c r="AK117" i="129"/>
  <c r="AL106" i="129"/>
  <c r="AH116" i="129"/>
  <c r="AM46" i="129"/>
  <c r="AL34" i="129"/>
  <c r="AK27" i="129"/>
  <c r="AM44" i="129"/>
  <c r="AL30" i="129"/>
  <c r="AL40" i="129"/>
  <c r="AM36" i="129"/>
  <c r="AJ37" i="129"/>
  <c r="AL15" i="129"/>
  <c r="AM70" i="129"/>
  <c r="AK12" i="129"/>
  <c r="AM108" i="129"/>
  <c r="AL51" i="129"/>
  <c r="AK38" i="129"/>
  <c r="AM41" i="129"/>
  <c r="AM19" i="129"/>
  <c r="AL33" i="129"/>
  <c r="AM32" i="129"/>
  <c r="AH39" i="129"/>
  <c r="AH27" i="129"/>
  <c r="AH29" i="129"/>
  <c r="AK9" i="129"/>
  <c r="AK41" i="129"/>
  <c r="AM52" i="129"/>
  <c r="AJ24" i="129"/>
  <c r="AK47" i="129"/>
  <c r="AH47" i="129"/>
  <c r="AJ45" i="129"/>
  <c r="AH21" i="129"/>
  <c r="AH32" i="129"/>
  <c r="AL45" i="129"/>
  <c r="AL37" i="129"/>
  <c r="AH40" i="129"/>
  <c r="AJ40" i="129"/>
  <c r="AM33" i="129"/>
  <c r="AK23" i="129"/>
  <c r="AM27" i="129"/>
  <c r="AH19" i="129"/>
  <c r="AK33" i="129"/>
  <c r="AJ21" i="129"/>
  <c r="AJ38" i="129"/>
  <c r="AK40" i="129"/>
  <c r="AH16" i="129"/>
  <c r="AJ47" i="129"/>
  <c r="AL47" i="129"/>
  <c r="AL32" i="129"/>
  <c r="AK14" i="129"/>
  <c r="AH8" i="129"/>
  <c r="AK8" i="129"/>
  <c r="AL8" i="129"/>
  <c r="AD231" i="143"/>
  <c r="AD224" i="128"/>
  <c r="AD225" i="128"/>
  <c r="AD226" i="128"/>
  <c r="AD227" i="128"/>
  <c r="AD228" i="128"/>
  <c r="AD229" i="128"/>
  <c r="AD230" i="128"/>
  <c r="AD231" i="128"/>
  <c r="AD232" i="128"/>
  <c r="AD233" i="128"/>
  <c r="AD234" i="128"/>
  <c r="AD235" i="128"/>
  <c r="AD236" i="128"/>
  <c r="AD237" i="128"/>
  <c r="AD238" i="128"/>
  <c r="AD239" i="128"/>
  <c r="AD240" i="128"/>
  <c r="AD241" i="128"/>
  <c r="AD242" i="128"/>
  <c r="AD243" i="128"/>
  <c r="AJ36" i="128"/>
  <c r="AJ65" i="150"/>
  <c r="AM9" i="150"/>
  <c r="AL10" i="150"/>
  <c r="AK10" i="150"/>
  <c r="AL8" i="150"/>
  <c r="AK9" i="150"/>
  <c r="AJ9" i="150"/>
  <c r="AH9" i="150"/>
  <c r="AM10" i="150"/>
  <c r="AH10" i="150"/>
  <c r="AJ8" i="150"/>
  <c r="AK8" i="150"/>
  <c r="AM8" i="150"/>
  <c r="AH8" i="150"/>
  <c r="AL9" i="150"/>
  <c r="AJ10" i="150"/>
  <c r="AM14" i="150"/>
  <c r="AH12" i="150"/>
  <c r="AK11" i="150"/>
  <c r="AL12" i="150"/>
  <c r="AK12" i="150"/>
  <c r="AM12" i="150"/>
  <c r="AL13" i="150"/>
  <c r="AL11" i="150"/>
  <c r="AH11" i="150"/>
  <c r="AJ12" i="150"/>
  <c r="AL14" i="150"/>
  <c r="AM11" i="150"/>
  <c r="AJ11" i="150"/>
  <c r="AJ13" i="150"/>
  <c r="AH13" i="150"/>
  <c r="AH14" i="150"/>
  <c r="AK13" i="150"/>
  <c r="AK15" i="150"/>
  <c r="AM16" i="150"/>
  <c r="AJ14" i="150"/>
  <c r="AL15" i="150"/>
  <c r="AM15" i="150"/>
  <c r="AK14" i="150"/>
  <c r="AL30" i="150"/>
  <c r="AK36" i="150"/>
  <c r="AJ45" i="150"/>
  <c r="AM45" i="150"/>
  <c r="AL45" i="150"/>
  <c r="AL33" i="150"/>
  <c r="AJ31" i="150"/>
  <c r="AM32" i="150"/>
  <c r="AK24" i="150"/>
  <c r="AK16" i="150"/>
  <c r="AH26" i="150"/>
  <c r="AL34" i="150"/>
  <c r="AL20" i="150"/>
  <c r="AH27" i="150"/>
  <c r="AL21" i="150"/>
  <c r="AL18" i="150"/>
  <c r="AK37" i="150"/>
  <c r="AH33" i="150"/>
  <c r="AM37" i="150"/>
  <c r="AJ37" i="150"/>
  <c r="AM18" i="150"/>
  <c r="AM19" i="150"/>
  <c r="AM34" i="150"/>
  <c r="AM21" i="150"/>
  <c r="AK22" i="150"/>
  <c r="AJ43" i="150"/>
  <c r="AK20" i="150"/>
  <c r="AM28" i="150"/>
  <c r="AJ40" i="150"/>
  <c r="AL26" i="150"/>
  <c r="AM22" i="150"/>
  <c r="AL27" i="150"/>
  <c r="AH19" i="150"/>
  <c r="AK31" i="150"/>
  <c r="AM29" i="150"/>
  <c r="AM31" i="150"/>
  <c r="AM20" i="150"/>
  <c r="AL17" i="150"/>
  <c r="AL25" i="150"/>
  <c r="AK27" i="150"/>
  <c r="AK39" i="150"/>
  <c r="AK44" i="150"/>
  <c r="AK41" i="150"/>
  <c r="AL28" i="150"/>
  <c r="AM17" i="150"/>
  <c r="AK29" i="150"/>
  <c r="AK25" i="150"/>
  <c r="AJ27" i="150"/>
  <c r="AJ33" i="150"/>
  <c r="AH38" i="150"/>
  <c r="AL24" i="150"/>
  <c r="AM42" i="150"/>
  <c r="AM38" i="150"/>
  <c r="AL40" i="150"/>
  <c r="AH41" i="150"/>
  <c r="AH42" i="150"/>
  <c r="AM41" i="150"/>
  <c r="AH31" i="150"/>
  <c r="AK45" i="150"/>
  <c r="AM24" i="150"/>
  <c r="AK34" i="150"/>
  <c r="AH17" i="150"/>
  <c r="AH25" i="150"/>
  <c r="AL42" i="150"/>
  <c r="AK21" i="150"/>
  <c r="AL32" i="150"/>
  <c r="AL38" i="150"/>
  <c r="AH22" i="150"/>
  <c r="AM25" i="150"/>
  <c r="AJ32" i="150"/>
  <c r="AL19" i="150"/>
  <c r="AH37" i="150"/>
  <c r="AK19" i="150"/>
  <c r="AM26" i="150"/>
  <c r="AK26" i="150"/>
  <c r="AL44" i="150"/>
  <c r="AK35" i="150"/>
  <c r="AK38" i="150"/>
  <c r="AM44" i="150"/>
  <c r="AH32" i="150"/>
  <c r="AJ29" i="150"/>
  <c r="AK33" i="150"/>
  <c r="AJ24" i="150"/>
  <c r="AK23" i="150"/>
  <c r="AJ17" i="150"/>
  <c r="AH20" i="150"/>
  <c r="AH34" i="150"/>
  <c r="AJ20" i="150"/>
  <c r="AH29" i="150"/>
  <c r="AH36" i="150"/>
  <c r="AK42" i="150"/>
  <c r="AL36" i="150"/>
  <c r="AM43" i="150"/>
  <c r="AL39" i="150"/>
  <c r="AM40" i="150"/>
  <c r="AM13" i="150"/>
  <c r="AK18" i="150"/>
  <c r="AM36" i="150"/>
  <c r="AH45" i="150"/>
  <c r="AH23" i="150"/>
  <c r="AJ38" i="150"/>
  <c r="AJ30" i="150"/>
  <c r="AK28" i="150"/>
  <c r="AH30" i="150"/>
  <c r="AJ16" i="150"/>
  <c r="AK43" i="150"/>
  <c r="AL22" i="150"/>
  <c r="AJ18" i="150"/>
  <c r="AK40" i="150"/>
  <c r="AJ44" i="150"/>
  <c r="AL29" i="150"/>
  <c r="AL23" i="150"/>
  <c r="AK32" i="150"/>
  <c r="AH40" i="150"/>
  <c r="AJ42" i="150"/>
  <c r="AJ15" i="150"/>
  <c r="AJ26" i="150"/>
  <c r="AJ35" i="150"/>
  <c r="AJ39" i="150"/>
  <c r="AH44" i="150"/>
  <c r="AH43" i="150"/>
  <c r="AL41" i="150"/>
  <c r="AJ28" i="150"/>
  <c r="AH16" i="150"/>
  <c r="AH28" i="150"/>
  <c r="AJ22" i="150"/>
  <c r="AH18" i="150"/>
  <c r="AH24" i="150"/>
  <c r="AJ36" i="150"/>
  <c r="AM33" i="150"/>
  <c r="AK30" i="150"/>
  <c r="AH15" i="150"/>
  <c r="AJ23" i="150"/>
  <c r="AJ21" i="150"/>
  <c r="AL43" i="150"/>
  <c r="AM30" i="150"/>
  <c r="AJ19" i="150"/>
  <c r="AJ25" i="150"/>
  <c r="AK17" i="150"/>
  <c r="AL31" i="150"/>
  <c r="AL16" i="150"/>
  <c r="AM23" i="150"/>
  <c r="AL37" i="150"/>
  <c r="AM35" i="150"/>
  <c r="AJ34" i="150"/>
  <c r="AM39" i="150"/>
  <c r="AH35" i="150"/>
  <c r="AH21" i="150"/>
  <c r="AH39" i="150"/>
  <c r="AL35" i="150"/>
  <c r="AM27" i="150"/>
  <c r="AJ41" i="150"/>
  <c r="AL13" i="128"/>
  <c r="AD215" i="149"/>
  <c r="AH67" i="150"/>
  <c r="AL71" i="150"/>
  <c r="AL53" i="150"/>
  <c r="AL74" i="150"/>
  <c r="AJ72" i="150"/>
  <c r="AM69" i="150"/>
  <c r="AM52" i="150"/>
  <c r="AH69" i="150"/>
  <c r="AK57" i="150"/>
  <c r="AJ50" i="150"/>
  <c r="AK51" i="150"/>
  <c r="AH50" i="150"/>
  <c r="AM63" i="150"/>
  <c r="AL48" i="150"/>
  <c r="AH62" i="150"/>
  <c r="AH64" i="150"/>
  <c r="AK52" i="150"/>
  <c r="AJ60" i="150"/>
  <c r="AH49" i="150"/>
  <c r="AL58" i="150"/>
  <c r="AM55" i="150"/>
  <c r="AM49" i="150"/>
  <c r="AL57" i="150"/>
  <c r="AK47" i="150"/>
  <c r="AL50" i="150"/>
  <c r="AJ49" i="150"/>
  <c r="AL60" i="150"/>
  <c r="AL47" i="150"/>
  <c r="AJ57" i="150"/>
  <c r="AH52" i="150"/>
  <c r="AJ46" i="150"/>
  <c r="AK60" i="150"/>
  <c r="AJ67" i="150"/>
  <c r="AJ56" i="150"/>
  <c r="AJ66" i="150"/>
  <c r="AL88" i="150"/>
  <c r="AJ104" i="150"/>
  <c r="AM89" i="150"/>
  <c r="AL95" i="150"/>
  <c r="AM106" i="150"/>
  <c r="AK48" i="150"/>
  <c r="AJ64" i="150"/>
  <c r="AM117" i="150"/>
  <c r="AL100" i="150"/>
  <c r="AK83" i="150"/>
  <c r="AL92" i="150"/>
  <c r="AJ109" i="150"/>
  <c r="AK49" i="150"/>
  <c r="AK115" i="150"/>
  <c r="AH76" i="150"/>
  <c r="AM92" i="150"/>
  <c r="AJ107" i="150"/>
  <c r="AK103" i="150"/>
  <c r="AJ58" i="150"/>
  <c r="AH89" i="150"/>
  <c r="AL117" i="150"/>
  <c r="AL85" i="150"/>
  <c r="AJ95" i="150"/>
  <c r="AL107" i="150"/>
  <c r="AJ53" i="150"/>
  <c r="AK74" i="150"/>
  <c r="AH95" i="150"/>
  <c r="AM86" i="150"/>
  <c r="AJ110" i="150"/>
  <c r="AK59" i="150"/>
  <c r="AM84" i="150"/>
  <c r="AH115" i="150"/>
  <c r="AH103" i="150"/>
  <c r="AL116" i="150"/>
  <c r="AM88" i="150"/>
  <c r="AH101" i="150"/>
  <c r="AL64" i="150"/>
  <c r="AJ51" i="150"/>
  <c r="AK93" i="150"/>
  <c r="AM72" i="150"/>
  <c r="AK50" i="150"/>
  <c r="AL55" i="150"/>
  <c r="AK88" i="150"/>
  <c r="AJ111" i="150"/>
  <c r="AJ101" i="150"/>
  <c r="AH54" i="150"/>
  <c r="AM103" i="150"/>
  <c r="AJ59" i="150"/>
  <c r="AH114" i="150"/>
  <c r="AM113" i="150"/>
  <c r="AM80" i="150"/>
  <c r="AM93" i="150"/>
  <c r="AJ78" i="150"/>
  <c r="AM78" i="150"/>
  <c r="AJ61" i="150"/>
  <c r="AM62" i="150"/>
  <c r="AL99" i="150"/>
  <c r="AK89" i="150"/>
  <c r="AJ99" i="150"/>
  <c r="AJ83" i="150"/>
  <c r="AK102" i="150"/>
  <c r="AL98" i="150"/>
  <c r="AJ87" i="150"/>
  <c r="AL93" i="150"/>
  <c r="AL94" i="150"/>
  <c r="AJ86" i="150"/>
  <c r="AL75" i="150"/>
  <c r="AJ54" i="150"/>
  <c r="AM75" i="150"/>
  <c r="AL110" i="150"/>
  <c r="AM90" i="150"/>
  <c r="AK106" i="150"/>
  <c r="AM57" i="150"/>
  <c r="AM61" i="150"/>
  <c r="AL65" i="150"/>
  <c r="AJ103" i="150"/>
  <c r="AK104" i="150"/>
  <c r="AM108" i="150"/>
  <c r="AK66" i="150"/>
  <c r="AK85" i="150"/>
  <c r="AM95" i="150"/>
  <c r="AK84" i="150"/>
  <c r="AH96" i="150"/>
  <c r="AK78" i="150"/>
  <c r="AJ96" i="150"/>
  <c r="AJ71" i="150"/>
  <c r="AM64" i="150"/>
  <c r="AH110" i="150"/>
  <c r="AJ74" i="150"/>
  <c r="AH116" i="150"/>
  <c r="AK82" i="150"/>
  <c r="AK92" i="150"/>
  <c r="AK56" i="150"/>
  <c r="AK67" i="150"/>
  <c r="AJ62" i="150"/>
  <c r="AK73" i="150"/>
  <c r="AM56" i="150"/>
  <c r="AM68" i="150"/>
  <c r="AM59" i="150"/>
  <c r="AH107" i="150"/>
  <c r="AL102" i="150"/>
  <c r="AL106" i="150"/>
  <c r="AM87" i="150"/>
  <c r="AL83" i="150"/>
  <c r="AM99" i="150"/>
  <c r="AH57" i="150"/>
  <c r="AK113" i="150"/>
  <c r="AL76" i="150"/>
  <c r="AL111" i="150"/>
  <c r="AJ85" i="150"/>
  <c r="AK86" i="150"/>
  <c r="AL49" i="150"/>
  <c r="AH73" i="150"/>
  <c r="AJ82" i="150"/>
  <c r="AK99" i="150"/>
  <c r="AK79" i="150"/>
  <c r="AL79" i="150"/>
  <c r="AH92" i="150"/>
  <c r="AK63" i="150"/>
  <c r="AK107" i="150"/>
  <c r="AL97" i="150"/>
  <c r="AL86" i="150"/>
  <c r="AL114" i="150"/>
  <c r="AJ88" i="150"/>
  <c r="AM54" i="150"/>
  <c r="AK71" i="150"/>
  <c r="AJ79" i="150"/>
  <c r="AJ89" i="150"/>
  <c r="AH84" i="150"/>
  <c r="AL87" i="150"/>
  <c r="AM107" i="150"/>
  <c r="AK116" i="150"/>
  <c r="AJ116" i="150"/>
  <c r="AH75" i="150"/>
  <c r="AH58" i="150"/>
  <c r="AM94" i="150"/>
  <c r="AM81" i="150"/>
  <c r="AK72" i="150"/>
  <c r="AM51" i="150"/>
  <c r="AK100" i="150"/>
  <c r="AH59" i="150"/>
  <c r="AJ76" i="150"/>
  <c r="AM74" i="150"/>
  <c r="AM96" i="150"/>
  <c r="AH111" i="150"/>
  <c r="AM67" i="150"/>
  <c r="AH117" i="150"/>
  <c r="AL91" i="150"/>
  <c r="AJ108" i="150"/>
  <c r="AJ94" i="150"/>
  <c r="AJ105" i="150"/>
  <c r="AK76" i="150"/>
  <c r="AK55" i="150"/>
  <c r="AM73" i="150"/>
  <c r="AK111" i="150"/>
  <c r="AL115" i="150"/>
  <c r="AM60" i="150"/>
  <c r="AJ68" i="150"/>
  <c r="AK75" i="150"/>
  <c r="AH108" i="150"/>
  <c r="AM82" i="150"/>
  <c r="AJ115" i="150"/>
  <c r="AH109" i="150"/>
  <c r="AK90" i="150"/>
  <c r="AH56" i="150"/>
  <c r="AK112" i="150"/>
  <c r="AM104" i="150"/>
  <c r="AK97" i="150"/>
  <c r="AH87" i="150"/>
  <c r="AJ52" i="150"/>
  <c r="AH48" i="150"/>
  <c r="AL68" i="150"/>
  <c r="AK96" i="150"/>
  <c r="AM76" i="150"/>
  <c r="AL105" i="150"/>
  <c r="AM115" i="150"/>
  <c r="AH53" i="150"/>
  <c r="AH66" i="150"/>
  <c r="AM85" i="150"/>
  <c r="AH83" i="150"/>
  <c r="AM112" i="150"/>
  <c r="AK58" i="150"/>
  <c r="AJ93" i="150"/>
  <c r="AL56" i="150"/>
  <c r="AM70" i="150"/>
  <c r="AH88" i="150"/>
  <c r="AH100" i="150"/>
  <c r="AK105" i="150"/>
  <c r="AL90" i="150"/>
  <c r="AL104" i="150"/>
  <c r="AJ114" i="150"/>
  <c r="AK81" i="150"/>
  <c r="AL77" i="150"/>
  <c r="AK46" i="150"/>
  <c r="AM116" i="150"/>
  <c r="AL82" i="150"/>
  <c r="AH51" i="150"/>
  <c r="AK98" i="150"/>
  <c r="AM100" i="150"/>
  <c r="AJ102" i="150"/>
  <c r="AK101" i="150"/>
  <c r="AL62" i="150"/>
  <c r="AM98" i="150"/>
  <c r="AH60" i="150"/>
  <c r="AH55" i="150"/>
  <c r="AM102" i="150"/>
  <c r="AM79" i="150"/>
  <c r="AK95" i="150"/>
  <c r="AL72" i="150"/>
  <c r="AM109" i="150"/>
  <c r="AL101" i="150"/>
  <c r="AL112" i="150"/>
  <c r="AM48" i="150"/>
  <c r="AK91" i="150"/>
  <c r="AJ75" i="150"/>
  <c r="AL63" i="150"/>
  <c r="AH91" i="150"/>
  <c r="AL89" i="150"/>
  <c r="AH113" i="150"/>
  <c r="AK54" i="150"/>
  <c r="AK68" i="150"/>
  <c r="AL52" i="150"/>
  <c r="AJ73" i="150"/>
  <c r="AH99" i="150"/>
  <c r="AM77" i="150"/>
  <c r="AM114" i="150"/>
  <c r="AL46" i="150"/>
  <c r="AL51" i="150"/>
  <c r="AL67" i="150"/>
  <c r="AM110" i="150"/>
  <c r="AL113" i="150"/>
  <c r="AJ91" i="150"/>
  <c r="AK70" i="150"/>
  <c r="AH78" i="150"/>
  <c r="AM50" i="150"/>
  <c r="AH94" i="150"/>
  <c r="AL81" i="150"/>
  <c r="AH90" i="150"/>
  <c r="AK114" i="150"/>
  <c r="AJ98" i="150"/>
  <c r="AL70" i="150"/>
  <c r="AJ97" i="150"/>
  <c r="AH80" i="150"/>
  <c r="AK80" i="150"/>
  <c r="AM65" i="150"/>
  <c r="AL54" i="150"/>
  <c r="AM91" i="150"/>
  <c r="AM47" i="150"/>
  <c r="AM97" i="150"/>
  <c r="AK65" i="150"/>
  <c r="AH65" i="150"/>
  <c r="AM46" i="150"/>
  <c r="AH112" i="150"/>
  <c r="AJ112" i="150"/>
  <c r="AH102" i="150"/>
  <c r="AL80" i="150"/>
  <c r="AJ77" i="150"/>
  <c r="AJ63" i="150"/>
  <c r="AM53" i="150"/>
  <c r="AM71" i="150"/>
  <c r="AH104" i="150"/>
  <c r="AH86" i="150"/>
  <c r="AL103" i="150"/>
  <c r="AH70" i="150"/>
  <c r="AL59" i="150"/>
  <c r="AJ47" i="150"/>
  <c r="AH72" i="150"/>
  <c r="AJ81" i="150"/>
  <c r="AM83" i="150"/>
  <c r="AK87" i="150"/>
  <c r="AK108" i="150"/>
  <c r="AH85" i="150"/>
  <c r="AM58" i="150"/>
  <c r="AL96" i="150"/>
  <c r="AL84" i="150"/>
  <c r="AM101" i="150"/>
  <c r="AK77" i="150"/>
  <c r="AH106" i="150"/>
  <c r="AL61" i="150"/>
  <c r="AH68" i="150"/>
  <c r="AK109" i="150"/>
  <c r="AH79" i="150"/>
  <c r="AJ92" i="150"/>
  <c r="AH81" i="150"/>
  <c r="AH61" i="150"/>
  <c r="AK62" i="150"/>
  <c r="AK117" i="150"/>
  <c r="AH105" i="150"/>
  <c r="AJ100" i="150"/>
  <c r="AJ48" i="150"/>
  <c r="AJ69" i="150"/>
  <c r="AL66" i="150"/>
  <c r="AJ84" i="150"/>
  <c r="AH77" i="150"/>
  <c r="AJ80" i="150"/>
  <c r="AH93" i="150"/>
  <c r="AL73" i="150"/>
  <c r="AJ70" i="150"/>
  <c r="AM66" i="150"/>
  <c r="AH46" i="150"/>
  <c r="AJ106" i="150"/>
  <c r="AM111" i="150"/>
  <c r="AL109" i="150"/>
  <c r="AK53" i="150"/>
  <c r="AM105" i="150"/>
  <c r="AJ117" i="150"/>
  <c r="AJ113" i="150"/>
  <c r="AL78" i="150"/>
  <c r="AK110" i="150"/>
  <c r="AK64" i="150"/>
  <c r="AK69" i="150"/>
  <c r="AJ55" i="150"/>
  <c r="AH82" i="150"/>
  <c r="AH71" i="150"/>
  <c r="AH98" i="150"/>
  <c r="AH63" i="150"/>
  <c r="AJ90" i="150"/>
  <c r="AH97" i="150"/>
  <c r="AL108" i="150"/>
  <c r="AK94" i="150"/>
  <c r="AH74" i="150"/>
  <c r="AL69" i="150"/>
  <c r="AK61" i="150"/>
  <c r="AH47" i="150"/>
  <c r="AE123" i="139"/>
  <c r="AE120" i="139"/>
  <c r="AE122" i="139"/>
  <c r="AE121" i="139"/>
  <c r="AE22" i="139"/>
  <c r="AE62" i="139"/>
  <c r="Y5" i="90"/>
  <c r="Z21" i="90"/>
  <c r="Z9" i="90"/>
  <c r="Z34" i="90"/>
  <c r="Z55" i="90"/>
  <c r="Z31" i="90"/>
  <c r="Z12" i="90"/>
  <c r="Z43" i="90"/>
  <c r="Z27" i="90"/>
  <c r="Z16" i="90"/>
  <c r="Z36" i="90"/>
  <c r="Z24" i="90"/>
  <c r="Z18" i="90"/>
  <c r="Z44" i="90"/>
  <c r="Z17" i="90"/>
  <c r="Z8" i="90"/>
  <c r="Z23" i="90"/>
  <c r="Z54" i="90"/>
  <c r="Z32" i="90"/>
  <c r="Z37" i="90"/>
  <c r="Z61" i="90"/>
  <c r="Z19" i="90"/>
  <c r="Z59" i="90"/>
  <c r="Z10" i="90"/>
  <c r="Z49" i="90"/>
  <c r="Z15" i="90"/>
  <c r="Z25" i="90"/>
  <c r="Z30" i="90"/>
  <c r="Z45" i="90"/>
  <c r="Z51" i="90"/>
  <c r="Z22" i="90"/>
  <c r="Z53" i="90"/>
  <c r="Z50" i="90"/>
  <c r="Z48" i="90"/>
  <c r="Z14" i="90"/>
  <c r="Z42" i="90"/>
  <c r="Z20" i="90"/>
  <c r="Z13" i="90"/>
  <c r="Z7" i="90"/>
  <c r="Z29" i="90"/>
  <c r="Z26" i="90"/>
  <c r="Z11" i="90"/>
  <c r="Z60" i="90"/>
  <c r="Z41" i="90"/>
  <c r="Z40" i="90"/>
  <c r="Z46" i="90"/>
  <c r="Y6" i="90"/>
  <c r="Z56" i="90"/>
  <c r="Z39" i="90"/>
  <c r="Z35" i="90"/>
  <c r="Z28" i="90"/>
  <c r="Z57" i="90"/>
  <c r="Z52" i="90"/>
  <c r="Z58" i="90"/>
  <c r="Z47" i="90"/>
  <c r="Z33" i="90"/>
  <c r="Z38" i="90"/>
  <c r="AD116" i="121"/>
  <c r="AD117" i="121"/>
  <c r="AD174" i="121"/>
  <c r="AE22" i="140"/>
  <c r="AM41" i="128"/>
  <c r="AJ89" i="128"/>
  <c r="AJ113" i="128"/>
  <c r="AM82" i="128"/>
  <c r="AL87" i="128"/>
  <c r="AH115" i="128"/>
  <c r="AH102" i="128"/>
  <c r="AM104" i="128"/>
  <c r="AH41" i="128"/>
  <c r="AL56" i="128"/>
  <c r="AM68" i="128"/>
  <c r="AH83" i="128"/>
  <c r="AH86" i="128"/>
  <c r="AJ85" i="128"/>
  <c r="AL59" i="128"/>
  <c r="AK53" i="128"/>
  <c r="AJ12" i="128"/>
  <c r="AM100" i="128"/>
  <c r="AH80" i="128"/>
  <c r="AM94" i="128"/>
  <c r="AH60" i="128"/>
  <c r="AM99" i="128"/>
  <c r="AH84" i="128"/>
  <c r="AK51" i="128"/>
  <c r="AJ64" i="128"/>
  <c r="AL104" i="128"/>
  <c r="AJ77" i="128"/>
  <c r="AM75" i="128"/>
  <c r="AH64" i="128"/>
  <c r="AL53" i="128"/>
  <c r="AH106" i="128"/>
  <c r="AJ52" i="128"/>
  <c r="AK28" i="128"/>
  <c r="AL116" i="128"/>
  <c r="AJ73" i="128"/>
  <c r="AM71" i="128"/>
  <c r="AJ50" i="128"/>
  <c r="AM77" i="128"/>
  <c r="AL80" i="128"/>
  <c r="AH42" i="128"/>
  <c r="AK109" i="128"/>
  <c r="AL48" i="128"/>
  <c r="AK113" i="128"/>
  <c r="AM42" i="128"/>
  <c r="AH105" i="128"/>
  <c r="AJ102" i="128"/>
  <c r="AK66" i="128"/>
  <c r="AL98" i="128"/>
  <c r="AH53" i="128"/>
  <c r="AL106" i="128"/>
  <c r="AM83" i="128"/>
  <c r="AK40" i="128"/>
  <c r="AH59" i="128"/>
  <c r="AL103" i="128"/>
  <c r="AL66" i="128"/>
  <c r="AK77" i="128"/>
  <c r="AL115" i="128"/>
  <c r="AL81" i="128"/>
  <c r="AH85" i="128"/>
  <c r="AH56" i="128"/>
  <c r="AL86" i="128"/>
  <c r="AK43" i="128"/>
  <c r="AK107" i="128"/>
  <c r="AK75" i="128"/>
  <c r="AM105" i="128"/>
  <c r="AM56" i="128"/>
  <c r="AM78" i="128"/>
  <c r="AM30" i="128"/>
  <c r="AL111" i="128"/>
  <c r="AM79" i="128"/>
  <c r="AH82" i="128"/>
  <c r="AK65" i="128"/>
  <c r="AL102" i="128"/>
  <c r="AL89" i="128"/>
  <c r="AL51" i="128"/>
  <c r="AJ116" i="128"/>
  <c r="AK99" i="128"/>
  <c r="AJ41" i="128"/>
  <c r="AL85" i="128"/>
  <c r="AK117" i="128"/>
  <c r="AJ55" i="128"/>
  <c r="AJ75" i="128"/>
  <c r="AH61" i="128"/>
  <c r="AJ110" i="128"/>
  <c r="AL67" i="128"/>
  <c r="AK56" i="128"/>
  <c r="AK58" i="128"/>
  <c r="AL55" i="128"/>
  <c r="AL109" i="128"/>
  <c r="AM34" i="128"/>
  <c r="AM23" i="128"/>
  <c r="AK83" i="128"/>
  <c r="AM97" i="128"/>
  <c r="AM86" i="128"/>
  <c r="AK87" i="128"/>
  <c r="AL101" i="128"/>
  <c r="AL90" i="128"/>
  <c r="AJ100" i="128"/>
  <c r="AL91" i="128"/>
  <c r="AM53" i="128"/>
  <c r="AM90" i="128"/>
  <c r="AJ104" i="128"/>
  <c r="AJ109" i="128"/>
  <c r="AJ70" i="128"/>
  <c r="AH95" i="128"/>
  <c r="AM67" i="128"/>
  <c r="AH69" i="128"/>
  <c r="AL62" i="128"/>
  <c r="AH43" i="128"/>
  <c r="AJ79" i="128"/>
  <c r="AJ97" i="128"/>
  <c r="AJ88" i="128"/>
  <c r="AK96" i="128"/>
  <c r="AL73" i="128"/>
  <c r="AH45" i="128"/>
  <c r="AK64" i="128"/>
  <c r="AM112" i="128"/>
  <c r="AJ38" i="128"/>
  <c r="AL58" i="128"/>
  <c r="AM116" i="128"/>
  <c r="AM29" i="128"/>
  <c r="AM62" i="128"/>
  <c r="AM102" i="128"/>
  <c r="AL40" i="128"/>
  <c r="AM47" i="128"/>
  <c r="AJ103" i="128"/>
  <c r="AH112" i="128"/>
  <c r="AJ95" i="128"/>
  <c r="AM115" i="128"/>
  <c r="AJ82" i="128"/>
  <c r="AH107" i="128"/>
  <c r="AH66" i="128"/>
  <c r="AM52" i="128"/>
  <c r="AH114" i="128"/>
  <c r="AK44" i="128"/>
  <c r="AJ86" i="128"/>
  <c r="AM103" i="128"/>
  <c r="AL38" i="128"/>
  <c r="AK98" i="128"/>
  <c r="AL47" i="128"/>
  <c r="AH72" i="128"/>
  <c r="AK93" i="128"/>
  <c r="AH65" i="128"/>
  <c r="AJ62" i="128"/>
  <c r="AH116" i="128"/>
  <c r="AK70" i="128"/>
  <c r="AM43" i="128"/>
  <c r="AK76" i="128"/>
  <c r="AK79" i="128"/>
  <c r="AM91" i="128"/>
  <c r="AK94" i="128"/>
  <c r="AM110" i="128"/>
  <c r="AL71" i="128"/>
  <c r="AH99" i="128"/>
  <c r="AM87" i="128"/>
  <c r="AM96" i="128"/>
  <c r="AH51" i="128"/>
  <c r="AM12" i="128"/>
  <c r="AK16" i="128"/>
  <c r="AL41" i="128"/>
  <c r="AH113" i="128"/>
  <c r="AK63" i="128"/>
  <c r="AL96" i="128"/>
  <c r="AH67" i="128"/>
  <c r="AM88" i="128"/>
  <c r="AH98" i="128"/>
  <c r="AH87" i="128"/>
  <c r="AL92" i="128"/>
  <c r="AL99" i="128"/>
  <c r="AK48" i="128"/>
  <c r="AK106" i="128"/>
  <c r="AH55" i="128"/>
  <c r="AK103" i="128"/>
  <c r="AM45" i="128"/>
  <c r="AJ81" i="128"/>
  <c r="AH62" i="128"/>
  <c r="AM107" i="128"/>
  <c r="AH90" i="128"/>
  <c r="AM69" i="128"/>
  <c r="AL54" i="128"/>
  <c r="AJ43" i="128"/>
  <c r="AM113" i="128"/>
  <c r="AM108" i="128"/>
  <c r="AJ45" i="128"/>
  <c r="AK74" i="128"/>
  <c r="AJ47" i="128"/>
  <c r="AL112" i="128"/>
  <c r="AL110" i="128"/>
  <c r="AH68" i="128"/>
  <c r="AM73" i="128"/>
  <c r="AH93" i="128"/>
  <c r="AK71" i="128"/>
  <c r="AM37" i="128"/>
  <c r="AK36" i="128"/>
  <c r="AL12" i="128"/>
  <c r="AJ25" i="128"/>
  <c r="AJ105" i="128"/>
  <c r="AK116" i="128"/>
  <c r="AL45" i="128"/>
  <c r="AH75" i="128"/>
  <c r="AJ44" i="128"/>
  <c r="AK81" i="128"/>
  <c r="AM54" i="128"/>
  <c r="AJ106" i="128"/>
  <c r="AM65" i="128"/>
  <c r="AK39" i="128"/>
  <c r="AJ78" i="128"/>
  <c r="AK102" i="128"/>
  <c r="AM92" i="128"/>
  <c r="AJ49" i="128"/>
  <c r="AK88" i="128"/>
  <c r="AH46" i="128"/>
  <c r="AJ63" i="128"/>
  <c r="AK52" i="128"/>
  <c r="AM70" i="128"/>
  <c r="AJ53" i="128"/>
  <c r="AK105" i="128"/>
  <c r="AL42" i="128"/>
  <c r="AM89" i="128"/>
  <c r="AH58" i="128"/>
  <c r="AH109" i="128"/>
  <c r="AL93" i="128"/>
  <c r="AJ48" i="128"/>
  <c r="AJ74" i="128"/>
  <c r="AM111" i="128"/>
  <c r="AJ98" i="128"/>
  <c r="AL14" i="128"/>
  <c r="AL21" i="128"/>
  <c r="AH15" i="128"/>
  <c r="AK12" i="128"/>
  <c r="AM66" i="128"/>
  <c r="AL49" i="128"/>
  <c r="AM74" i="128"/>
  <c r="AM49" i="128"/>
  <c r="AK80" i="128"/>
  <c r="AK90" i="128"/>
  <c r="AJ67" i="128"/>
  <c r="AM64" i="128"/>
  <c r="AJ94" i="128"/>
  <c r="AH63" i="128"/>
  <c r="AJ51" i="128"/>
  <c r="AJ111" i="128"/>
  <c r="AJ68" i="128"/>
  <c r="AJ61" i="128"/>
  <c r="AK104" i="128"/>
  <c r="AM40" i="128"/>
  <c r="AM60" i="128"/>
  <c r="AJ71" i="128"/>
  <c r="AM98" i="128"/>
  <c r="AJ65" i="128"/>
  <c r="AL52" i="128"/>
  <c r="AH47" i="128"/>
  <c r="AH74" i="128"/>
  <c r="AH48" i="128"/>
  <c r="AJ56" i="128"/>
  <c r="AK97" i="128"/>
  <c r="AM72" i="128"/>
  <c r="AJ108" i="128"/>
  <c r="AK91" i="128"/>
  <c r="AH96" i="128"/>
  <c r="AH54" i="128"/>
  <c r="AL78" i="128"/>
  <c r="AK35" i="128"/>
  <c r="AJ10" i="128"/>
  <c r="AH23" i="128"/>
  <c r="AJ27" i="128"/>
  <c r="AK21" i="128"/>
  <c r="AH81" i="128"/>
  <c r="AL76" i="128"/>
  <c r="AK61" i="128"/>
  <c r="AM117" i="128"/>
  <c r="AH110" i="128"/>
  <c r="AK110" i="128"/>
  <c r="AH117" i="128"/>
  <c r="AK101" i="128"/>
  <c r="AH57" i="128"/>
  <c r="AH89" i="128"/>
  <c r="AM93" i="128"/>
  <c r="AL70" i="128"/>
  <c r="AL46" i="128"/>
  <c r="AM109" i="128"/>
  <c r="AK45" i="128"/>
  <c r="AH39" i="128"/>
  <c r="AM55" i="128"/>
  <c r="AJ101" i="128"/>
  <c r="AK82" i="128"/>
  <c r="AL113" i="128"/>
  <c r="AH52" i="128"/>
  <c r="AK47" i="128"/>
  <c r="AJ37" i="128"/>
  <c r="AJ99" i="128"/>
  <c r="AH38" i="128"/>
  <c r="AK50" i="128"/>
  <c r="AJ57" i="128"/>
  <c r="AK72" i="128"/>
  <c r="AK57" i="128"/>
  <c r="AM85" i="128"/>
  <c r="AH111" i="128"/>
  <c r="AJ90" i="128"/>
  <c r="AH70" i="128"/>
  <c r="AK37" i="128"/>
  <c r="AL32" i="128"/>
  <c r="AM16" i="128"/>
  <c r="AL29" i="128"/>
  <c r="AM24" i="128"/>
  <c r="AJ23" i="128"/>
  <c r="AM81" i="128"/>
  <c r="AL107" i="128"/>
  <c r="AM61" i="128"/>
  <c r="AJ59" i="128"/>
  <c r="AH100" i="128"/>
  <c r="AK62" i="128"/>
  <c r="AM50" i="128"/>
  <c r="AJ107" i="128"/>
  <c r="AH101" i="128"/>
  <c r="AJ40" i="128"/>
  <c r="AK68" i="128"/>
  <c r="AJ93" i="128"/>
  <c r="AL114" i="128"/>
  <c r="AJ115" i="128"/>
  <c r="AJ87" i="128"/>
  <c r="AL82" i="128"/>
  <c r="AK115" i="128"/>
  <c r="AH79" i="128"/>
  <c r="AL43" i="128"/>
  <c r="AM57" i="128"/>
  <c r="AM114" i="128"/>
  <c r="AL95" i="128"/>
  <c r="AL61" i="128"/>
  <c r="AL88" i="128"/>
  <c r="AK59" i="128"/>
  <c r="AH104" i="128"/>
  <c r="AL75" i="128"/>
  <c r="AJ80" i="128"/>
  <c r="AK84" i="128"/>
  <c r="AM58" i="128"/>
  <c r="AH37" i="128"/>
  <c r="AJ9" i="128"/>
  <c r="AH11" i="128"/>
  <c r="AK32" i="128"/>
  <c r="AJ16" i="128"/>
  <c r="AM19" i="128"/>
  <c r="AH21" i="128"/>
  <c r="AL17" i="128"/>
  <c r="AM25" i="128"/>
  <c r="AJ76" i="128"/>
  <c r="AK114" i="128"/>
  <c r="AL74" i="128"/>
  <c r="AH108" i="128"/>
  <c r="AM63" i="128"/>
  <c r="AM84" i="128"/>
  <c r="AJ117" i="128"/>
  <c r="AL94" i="128"/>
  <c r="AK49" i="128"/>
  <c r="AK108" i="128"/>
  <c r="AL68" i="128"/>
  <c r="AK42" i="128"/>
  <c r="AH97" i="128"/>
  <c r="AM106" i="128"/>
  <c r="AJ42" i="128"/>
  <c r="AH73" i="128"/>
  <c r="AH88" i="128"/>
  <c r="AK95" i="128"/>
  <c r="AJ83" i="128"/>
  <c r="AL63" i="128"/>
  <c r="AK78" i="128"/>
  <c r="AL44" i="128"/>
  <c r="AL60" i="128"/>
  <c r="AL39" i="128"/>
  <c r="AJ69" i="128"/>
  <c r="AJ114" i="128"/>
  <c r="AK8" i="128"/>
  <c r="AH34" i="128"/>
  <c r="AM35" i="128"/>
  <c r="AH14" i="128"/>
  <c r="AH31" i="128"/>
  <c r="AM18" i="128"/>
  <c r="AH24" i="128"/>
  <c r="AL18" i="128"/>
  <c r="AH22" i="128"/>
  <c r="AJ24" i="128"/>
  <c r="AK27" i="128"/>
  <c r="AJ13" i="128"/>
  <c r="AM46" i="128"/>
  <c r="AK54" i="128"/>
  <c r="AK67" i="128"/>
  <c r="AK41" i="128"/>
  <c r="AM48" i="128"/>
  <c r="AH40" i="128"/>
  <c r="AH71" i="128"/>
  <c r="AK60" i="128"/>
  <c r="AH92" i="128"/>
  <c r="AH49" i="128"/>
  <c r="AL65" i="128"/>
  <c r="AL77" i="128"/>
  <c r="AJ112" i="128"/>
  <c r="AH103" i="128"/>
  <c r="AL50" i="128"/>
  <c r="AL108" i="128"/>
  <c r="AH50" i="128"/>
  <c r="AJ92" i="128"/>
  <c r="AJ58" i="128"/>
  <c r="AL72" i="128"/>
  <c r="AM44" i="128"/>
  <c r="AL105" i="128"/>
  <c r="AL100" i="128"/>
  <c r="AK13" i="128"/>
  <c r="AM14" i="128"/>
  <c r="AH10" i="128"/>
  <c r="AJ35" i="128"/>
  <c r="AJ11" i="128"/>
  <c r="AJ31" i="128"/>
  <c r="AK31" i="128"/>
  <c r="AL31" i="128"/>
  <c r="AL22" i="128"/>
  <c r="AJ30" i="128"/>
  <c r="AK18" i="128"/>
  <c r="AM20" i="128"/>
  <c r="AL25" i="128"/>
  <c r="AK26" i="128"/>
  <c r="AH19" i="128"/>
  <c r="AH77" i="128"/>
  <c r="AM101" i="128"/>
  <c r="AL97" i="128"/>
  <c r="AL117" i="128"/>
  <c r="AL84" i="128"/>
  <c r="AH78" i="128"/>
  <c r="AH94" i="128"/>
  <c r="AH91" i="128"/>
  <c r="AL83" i="128"/>
  <c r="AJ54" i="128"/>
  <c r="AM80" i="128"/>
  <c r="AJ46" i="128"/>
  <c r="AK92" i="128"/>
  <c r="AK111" i="128"/>
  <c r="AL69" i="128"/>
  <c r="AL57" i="128"/>
  <c r="AJ72" i="128"/>
  <c r="AJ96" i="128"/>
  <c r="AM59" i="128"/>
  <c r="AK86" i="128"/>
  <c r="AM76" i="128"/>
  <c r="AJ60" i="128"/>
  <c r="AJ66" i="128"/>
  <c r="AK85" i="128"/>
  <c r="AJ8" i="128"/>
  <c r="AH36" i="128"/>
  <c r="AL36" i="128"/>
  <c r="AL9" i="128"/>
  <c r="AK33" i="128"/>
  <c r="AJ34" i="128"/>
  <c r="AM11" i="128"/>
  <c r="AM9" i="128"/>
  <c r="AK34" i="128"/>
  <c r="AH32" i="128"/>
  <c r="AM22" i="128"/>
  <c r="AH16" i="128"/>
  <c r="AM26" i="128"/>
  <c r="AL20" i="128"/>
  <c r="AJ20" i="128"/>
  <c r="AH18" i="128"/>
  <c r="AL26" i="128"/>
  <c r="AM21" i="128"/>
  <c r="AL24" i="128"/>
  <c r="AL23" i="128"/>
  <c r="AJ22" i="128"/>
  <c r="AK46" i="128"/>
  <c r="AK89" i="128"/>
  <c r="AK73" i="128"/>
  <c r="AH76" i="128"/>
  <c r="AM39" i="128"/>
  <c r="AJ39" i="128"/>
  <c r="AL64" i="128"/>
  <c r="AL79" i="128"/>
  <c r="AH44" i="128"/>
  <c r="AK55" i="128"/>
  <c r="AK112" i="128"/>
  <c r="AM95" i="128"/>
  <c r="AJ84" i="128"/>
  <c r="AK69" i="128"/>
  <c r="AJ91" i="128"/>
  <c r="AM51" i="128"/>
  <c r="AK100" i="128"/>
  <c r="AK38" i="128"/>
  <c r="AM36" i="128"/>
  <c r="AL37" i="128"/>
  <c r="AH13" i="128"/>
  <c r="AL10" i="128"/>
  <c r="AM10" i="128"/>
  <c r="AL33" i="128"/>
  <c r="AH9" i="128"/>
  <c r="AJ14" i="128"/>
  <c r="AH33" i="128"/>
  <c r="AJ32" i="128"/>
  <c r="AH17" i="128"/>
  <c r="AM28" i="128"/>
  <c r="AL28" i="128"/>
  <c r="AM15" i="128"/>
  <c r="AJ26" i="128"/>
  <c r="AK15" i="128"/>
  <c r="AH20" i="128"/>
  <c r="AH26" i="128"/>
  <c r="AL16" i="128"/>
  <c r="AH25" i="128"/>
  <c r="AL15" i="128"/>
  <c r="AK17" i="128"/>
  <c r="AH27" i="128"/>
  <c r="AK19" i="128"/>
  <c r="AH28" i="128"/>
  <c r="AL19" i="128"/>
  <c r="AD235" i="142"/>
  <c r="AL8" i="128"/>
  <c r="AM38" i="128"/>
  <c r="AH35" i="128"/>
  <c r="AM13" i="128"/>
  <c r="AK10" i="128"/>
  <c r="AL34" i="128"/>
  <c r="AH12" i="128"/>
  <c r="AL35" i="128"/>
  <c r="AM33" i="128"/>
  <c r="AL11" i="128"/>
  <c r="AJ33" i="128"/>
  <c r="AM31" i="128"/>
  <c r="AM32" i="128"/>
  <c r="AK11" i="128"/>
  <c r="AJ15" i="128"/>
  <c r="AL30" i="128"/>
  <c r="AK25" i="128"/>
  <c r="AJ17" i="128"/>
  <c r="AJ21" i="128"/>
  <c r="AJ29" i="128"/>
  <c r="AJ18" i="128"/>
  <c r="AH29" i="128"/>
  <c r="AK30" i="128"/>
  <c r="AK22" i="128"/>
  <c r="AM27" i="128"/>
  <c r="AM17" i="128"/>
  <c r="AK9" i="128"/>
  <c r="AH30" i="128"/>
  <c r="AK23" i="128"/>
  <c r="AJ19" i="128"/>
  <c r="AJ28" i="128"/>
  <c r="AK29" i="128"/>
  <c r="AK14" i="128"/>
  <c r="AL27" i="128"/>
  <c r="AK20" i="128"/>
  <c r="AK24" i="128"/>
  <c r="AH8" i="128"/>
  <c r="AM8" i="128"/>
  <c r="AD232" i="143"/>
  <c r="AE119" i="139"/>
  <c r="AE119" i="138"/>
  <c r="AE118" i="136"/>
  <c r="AE118" i="132"/>
  <c r="AE120" i="137"/>
  <c r="AE119" i="133"/>
  <c r="AD216" i="149"/>
  <c r="AE123" i="140"/>
  <c r="AE121" i="140"/>
  <c r="AE120" i="140"/>
  <c r="AE122" i="140"/>
  <c r="AE119" i="140"/>
  <c r="AE67" i="140"/>
  <c r="AE72" i="140"/>
  <c r="AE71" i="140"/>
  <c r="Z5" i="90"/>
  <c r="AA18" i="90"/>
  <c r="AA17" i="90"/>
  <c r="AA22" i="90"/>
  <c r="AA28" i="90"/>
  <c r="AA48" i="90"/>
  <c r="AA19" i="90"/>
  <c r="AA39" i="90"/>
  <c r="AA41" i="90"/>
  <c r="AA50" i="90"/>
  <c r="AA49" i="90"/>
  <c r="AA7" i="90"/>
  <c r="AA26" i="90"/>
  <c r="AA10" i="90"/>
  <c r="AA15" i="90"/>
  <c r="AA33" i="90"/>
  <c r="AA23" i="90"/>
  <c r="AA20" i="90"/>
  <c r="AA59" i="90"/>
  <c r="AA24" i="90"/>
  <c r="AA29" i="90"/>
  <c r="AA38" i="90"/>
  <c r="AA13" i="90"/>
  <c r="AA30" i="90"/>
  <c r="AA43" i="90"/>
  <c r="AA46" i="90"/>
  <c r="AA37" i="90"/>
  <c r="AA55" i="90"/>
  <c r="AA31" i="90"/>
  <c r="AA56" i="90"/>
  <c r="AA45" i="90"/>
  <c r="AA9" i="90"/>
  <c r="AA16" i="90"/>
  <c r="AA35" i="90"/>
  <c r="AA11" i="90"/>
  <c r="AA52" i="90"/>
  <c r="AA36" i="90"/>
  <c r="AA8" i="90"/>
  <c r="AA21" i="90"/>
  <c r="AA57" i="90"/>
  <c r="AA14" i="90"/>
  <c r="AA58" i="90"/>
  <c r="AA44" i="90"/>
  <c r="AA51" i="90"/>
  <c r="Z6" i="90"/>
  <c r="AA27" i="90"/>
  <c r="AA42" i="90"/>
  <c r="AA47" i="90"/>
  <c r="AA12" i="90"/>
  <c r="AA34" i="90"/>
  <c r="AA25" i="90"/>
  <c r="AA53" i="90"/>
  <c r="AA32" i="90"/>
  <c r="AA61" i="90"/>
  <c r="AA40" i="90"/>
  <c r="AA60" i="90"/>
  <c r="AA54" i="90"/>
  <c r="AD175" i="121"/>
  <c r="AD176" i="121"/>
  <c r="AE22" i="141"/>
  <c r="AD236" i="142"/>
  <c r="AD237" i="142"/>
  <c r="AD238" i="142"/>
  <c r="AD239" i="142"/>
  <c r="AD240" i="142"/>
  <c r="AD241" i="142"/>
  <c r="AD242" i="142"/>
  <c r="AD243" i="142"/>
  <c r="AD233" i="143"/>
  <c r="AD217" i="149"/>
  <c r="AE58" i="141"/>
  <c r="AE72" i="141"/>
  <c r="AE71" i="141"/>
  <c r="AE74" i="141"/>
  <c r="AE119" i="141"/>
  <c r="AE120" i="141"/>
  <c r="AE94" i="141"/>
  <c r="AE121" i="141"/>
  <c r="AE95" i="141"/>
  <c r="AE122" i="141"/>
  <c r="AE96" i="141"/>
  <c r="AE117" i="141"/>
  <c r="AE118" i="141"/>
  <c r="AE116" i="141"/>
  <c r="AE75" i="141"/>
  <c r="AE79" i="141"/>
  <c r="AE87" i="141"/>
  <c r="AE76" i="141"/>
  <c r="AE80" i="141"/>
  <c r="AE84" i="141"/>
  <c r="AE83" i="141"/>
  <c r="AE88" i="141"/>
  <c r="AE62" i="141"/>
  <c r="AE64" i="141"/>
  <c r="AE78" i="141"/>
  <c r="AE30" i="141"/>
  <c r="AE46" i="141"/>
  <c r="AA5" i="90"/>
  <c r="AB43" i="90"/>
  <c r="AA6" i="90"/>
  <c r="AB35" i="90"/>
  <c r="AB31" i="90"/>
  <c r="AB25" i="90"/>
  <c r="AB32" i="90"/>
  <c r="AB55" i="90"/>
  <c r="AB56" i="90"/>
  <c r="AB19" i="90"/>
  <c r="AB57" i="90"/>
  <c r="AB44" i="90"/>
  <c r="AB53" i="90"/>
  <c r="AB40" i="90"/>
  <c r="AB34" i="90"/>
  <c r="AB49" i="90"/>
  <c r="AB39" i="90"/>
  <c r="AB11" i="90"/>
  <c r="AB22" i="90"/>
  <c r="AB61" i="90"/>
  <c r="AB36" i="90"/>
  <c r="AB38" i="90"/>
  <c r="AB59" i="90"/>
  <c r="AB20" i="90"/>
  <c r="AB42" i="90"/>
  <c r="AB60" i="90"/>
  <c r="AB58" i="90"/>
  <c r="AB23" i="90"/>
  <c r="AB27" i="90"/>
  <c r="AB51" i="90"/>
  <c r="AB29" i="90"/>
  <c r="AB52" i="90"/>
  <c r="AB16" i="90"/>
  <c r="AB41" i="90"/>
  <c r="AB21" i="90"/>
  <c r="AB15" i="90"/>
  <c r="AB14" i="90"/>
  <c r="AB50" i="90"/>
  <c r="AB28" i="90"/>
  <c r="AB47" i="90"/>
  <c r="AB54" i="90"/>
  <c r="AB30" i="90"/>
  <c r="AB26" i="90"/>
  <c r="AB9" i="90"/>
  <c r="AB10" i="90"/>
  <c r="AB48" i="90"/>
  <c r="AB18" i="90"/>
  <c r="AB8" i="90"/>
  <c r="AB24" i="90"/>
  <c r="AB17" i="90"/>
  <c r="AB45" i="90"/>
  <c r="AB33" i="90"/>
  <c r="AB37" i="90"/>
  <c r="AB13" i="90"/>
  <c r="AB12" i="90"/>
  <c r="AB46" i="90"/>
  <c r="AB7" i="90"/>
  <c r="AD177" i="121"/>
  <c r="AD178" i="121"/>
  <c r="AD179" i="121"/>
  <c r="AD180" i="121"/>
  <c r="AD181" i="121"/>
  <c r="AD182" i="121"/>
  <c r="AD183" i="121"/>
  <c r="AD184" i="121"/>
  <c r="AD185" i="121"/>
  <c r="AD186" i="121"/>
  <c r="AK8" i="142"/>
  <c r="AK72" i="142"/>
  <c r="AK70" i="142"/>
  <c r="AL40" i="142"/>
  <c r="AK55" i="142"/>
  <c r="AH16" i="142"/>
  <c r="AK58" i="142"/>
  <c r="AJ22" i="142"/>
  <c r="AL21" i="142"/>
  <c r="AM70" i="142"/>
  <c r="AK44" i="142"/>
  <c r="AH47" i="142"/>
  <c r="AH12" i="142"/>
  <c r="AL28" i="142"/>
  <c r="AH20" i="142"/>
  <c r="AL50" i="142"/>
  <c r="AK20" i="142"/>
  <c r="AH66" i="142"/>
  <c r="AK56" i="142"/>
  <c r="AK18" i="142"/>
  <c r="AK15" i="142"/>
  <c r="AK23" i="142"/>
  <c r="AH62" i="142"/>
  <c r="AL31" i="142"/>
  <c r="AM52" i="142"/>
  <c r="AM61" i="142"/>
  <c r="AK12" i="142"/>
  <c r="AM54" i="142"/>
  <c r="AK14" i="142"/>
  <c r="AK9" i="142"/>
  <c r="AH42" i="142"/>
  <c r="AJ58" i="142"/>
  <c r="AJ12" i="142"/>
  <c r="AM56" i="142"/>
  <c r="AK63" i="142"/>
  <c r="AJ36" i="142"/>
  <c r="AK57" i="142"/>
  <c r="AK30" i="142"/>
  <c r="AH86" i="142"/>
  <c r="AK60" i="142"/>
  <c r="AH9" i="142"/>
  <c r="AK50" i="142"/>
  <c r="AL72" i="142"/>
  <c r="AL56" i="142"/>
  <c r="AL67" i="142"/>
  <c r="AH54" i="142"/>
  <c r="AH60" i="142"/>
  <c r="AL44" i="142"/>
  <c r="AK54" i="142"/>
  <c r="AM44" i="142"/>
  <c r="AL37" i="142"/>
  <c r="AM21" i="142"/>
  <c r="AH22" i="142"/>
  <c r="AK13" i="142"/>
  <c r="AM64" i="142"/>
  <c r="AL43" i="142"/>
  <c r="AL12" i="142"/>
  <c r="AM50" i="142"/>
  <c r="AM73" i="142"/>
  <c r="AK17" i="142"/>
  <c r="AJ50" i="142"/>
  <c r="AM39" i="142"/>
  <c r="AK65" i="142"/>
  <c r="AJ112" i="142"/>
  <c r="AH107" i="142"/>
  <c r="AH93" i="142"/>
  <c r="AH19" i="142"/>
  <c r="AH92" i="142"/>
  <c r="AK105" i="142"/>
  <c r="AL55" i="142"/>
  <c r="AJ39" i="142"/>
  <c r="AL108" i="142"/>
  <c r="AM57" i="142"/>
  <c r="AL78" i="142"/>
  <c r="AK22" i="142"/>
  <c r="AJ82" i="142"/>
  <c r="AM45" i="142"/>
  <c r="AH105" i="142"/>
  <c r="AH106" i="142"/>
  <c r="AK77" i="142"/>
  <c r="AK82" i="142"/>
  <c r="AJ10" i="142"/>
  <c r="AM40" i="142"/>
  <c r="AM91" i="142"/>
  <c r="AL95" i="142"/>
  <c r="AK11" i="142"/>
  <c r="AL24" i="142"/>
  <c r="AL42" i="142"/>
  <c r="AJ114" i="142"/>
  <c r="AK79" i="142"/>
  <c r="AL94" i="142"/>
  <c r="AH51" i="142"/>
  <c r="AM43" i="142"/>
  <c r="AL115" i="142"/>
  <c r="AM66" i="142"/>
  <c r="AL19" i="142"/>
  <c r="AL101" i="142"/>
  <c r="AK19" i="142"/>
  <c r="AH17" i="142"/>
  <c r="AK68" i="142"/>
  <c r="AL32" i="142"/>
  <c r="AL57" i="142"/>
  <c r="AL25" i="142"/>
  <c r="AK26" i="142"/>
  <c r="AL15" i="142"/>
  <c r="AJ25" i="142"/>
  <c r="AL26" i="142"/>
  <c r="AJ92" i="142"/>
  <c r="AM19" i="142"/>
  <c r="AM68" i="142"/>
  <c r="AH75" i="142"/>
  <c r="AK103" i="142"/>
  <c r="AL96" i="142"/>
  <c r="AJ95" i="142"/>
  <c r="AH27" i="142"/>
  <c r="AH45" i="142"/>
  <c r="AL39" i="142"/>
  <c r="AM115" i="142"/>
  <c r="AH94" i="142"/>
  <c r="AJ11" i="142"/>
  <c r="AK114" i="142"/>
  <c r="AK92" i="142"/>
  <c r="AH24" i="142"/>
  <c r="AJ37" i="142"/>
  <c r="AM31" i="142"/>
  <c r="AM104" i="142"/>
  <c r="AJ105" i="142"/>
  <c r="AH116" i="142"/>
  <c r="AM27" i="142"/>
  <c r="AH97" i="142"/>
  <c r="AK90" i="142"/>
  <c r="AJ67" i="142"/>
  <c r="AH100" i="142"/>
  <c r="AK62" i="142"/>
  <c r="AM25" i="142"/>
  <c r="AL48" i="142"/>
  <c r="AM89" i="142"/>
  <c r="AJ38" i="142"/>
  <c r="AL90" i="142"/>
  <c r="AL11" i="142"/>
  <c r="AH46" i="142"/>
  <c r="AM42" i="142"/>
  <c r="AJ70" i="142"/>
  <c r="AK41" i="142"/>
  <c r="AM87" i="142"/>
  <c r="AJ51" i="142"/>
  <c r="AJ73" i="142"/>
  <c r="AL29" i="142"/>
  <c r="AJ107" i="142"/>
  <c r="AJ33" i="142"/>
  <c r="AK97" i="142"/>
  <c r="AH41" i="142"/>
  <c r="AL41" i="142"/>
  <c r="AM98" i="142"/>
  <c r="AJ61" i="142"/>
  <c r="AJ63" i="142"/>
  <c r="AJ14" i="142"/>
  <c r="AL114" i="142"/>
  <c r="AH52" i="142"/>
  <c r="AL45" i="142"/>
  <c r="AM36" i="142"/>
  <c r="AH98" i="142"/>
  <c r="AJ87" i="142"/>
  <c r="AH34" i="142"/>
  <c r="AK96" i="142"/>
  <c r="AH59" i="142"/>
  <c r="AJ9" i="142"/>
  <c r="AL52" i="142"/>
  <c r="AK29" i="142"/>
  <c r="AM105" i="142"/>
  <c r="AL81" i="142"/>
  <c r="AH44" i="142"/>
  <c r="AM41" i="142"/>
  <c r="AM112" i="142"/>
  <c r="AM103" i="142"/>
  <c r="AK100" i="142"/>
  <c r="AH95" i="142"/>
  <c r="AH11" i="142"/>
  <c r="AK40" i="142"/>
  <c r="AH111" i="142"/>
  <c r="AM8" i="142"/>
  <c r="AH88" i="142"/>
  <c r="AL30" i="142"/>
  <c r="AH84" i="142"/>
  <c r="AH87" i="142"/>
  <c r="AK59" i="142"/>
  <c r="AH112" i="142"/>
  <c r="AL75" i="142"/>
  <c r="AM18" i="142"/>
  <c r="AK99" i="142"/>
  <c r="AK76" i="142"/>
  <c r="AK33" i="142"/>
  <c r="AJ23" i="142"/>
  <c r="AL68" i="142"/>
  <c r="AH37" i="142"/>
  <c r="AJ30" i="142"/>
  <c r="AH90" i="142"/>
  <c r="AH28" i="142"/>
  <c r="AH21" i="142"/>
  <c r="AH76" i="142"/>
  <c r="AK113" i="142"/>
  <c r="AL76" i="142"/>
  <c r="AM84" i="142"/>
  <c r="AL87" i="142"/>
  <c r="AL49" i="142"/>
  <c r="AJ108" i="142"/>
  <c r="AK31" i="142"/>
  <c r="AH56" i="142"/>
  <c r="AM13" i="142"/>
  <c r="AL14" i="142"/>
  <c r="AK93" i="142"/>
  <c r="AJ76" i="142"/>
  <c r="AH72" i="142"/>
  <c r="AL22" i="142"/>
  <c r="AJ94" i="142"/>
  <c r="AL110" i="142"/>
  <c r="AL97" i="142"/>
  <c r="AJ56" i="142"/>
  <c r="AL27" i="142"/>
  <c r="AL98" i="142"/>
  <c r="AM55" i="142"/>
  <c r="AJ88" i="142"/>
  <c r="AL34" i="142"/>
  <c r="AH58" i="142"/>
  <c r="AM114" i="142"/>
  <c r="AL9" i="142"/>
  <c r="AM24" i="142"/>
  <c r="AL23" i="142"/>
  <c r="AH81" i="142"/>
  <c r="AH110" i="142"/>
  <c r="AJ79" i="142"/>
  <c r="AL82" i="142"/>
  <c r="AL84" i="142"/>
  <c r="AK10" i="142"/>
  <c r="AH115" i="142"/>
  <c r="AL79" i="142"/>
  <c r="AK42" i="142"/>
  <c r="AH103" i="142"/>
  <c r="AL113" i="142"/>
  <c r="AH113" i="142"/>
  <c r="AH61" i="142"/>
  <c r="AM85" i="142"/>
  <c r="AL100" i="142"/>
  <c r="AL89" i="142"/>
  <c r="AJ106" i="142"/>
  <c r="AM79" i="142"/>
  <c r="AK66" i="142"/>
  <c r="AL47" i="142"/>
  <c r="AL38" i="142"/>
  <c r="AL111" i="142"/>
  <c r="AJ102" i="142"/>
  <c r="AM22" i="142"/>
  <c r="AM80" i="142"/>
  <c r="AJ60" i="142"/>
  <c r="AK47" i="142"/>
  <c r="AH40" i="142"/>
  <c r="AL64" i="142"/>
  <c r="AM106" i="142"/>
  <c r="AK94" i="142"/>
  <c r="AL104" i="142"/>
  <c r="AJ101" i="142"/>
  <c r="AM94" i="142"/>
  <c r="AM60" i="142"/>
  <c r="AH83" i="142"/>
  <c r="AK34" i="142"/>
  <c r="AK107" i="142"/>
  <c r="AM117" i="142"/>
  <c r="AM82" i="142"/>
  <c r="AL99" i="142"/>
  <c r="AK46" i="142"/>
  <c r="AH36" i="142"/>
  <c r="AJ91" i="142"/>
  <c r="AM102" i="142"/>
  <c r="AM29" i="142"/>
  <c r="AM69" i="142"/>
  <c r="AJ99" i="142"/>
  <c r="AJ111" i="142"/>
  <c r="AK43" i="142"/>
  <c r="AL86" i="142"/>
  <c r="AJ89" i="142"/>
  <c r="AJ27" i="142"/>
  <c r="AH99" i="142"/>
  <c r="AL107" i="142"/>
  <c r="AJ115" i="142"/>
  <c r="AJ34" i="142"/>
  <c r="AM59" i="142"/>
  <c r="AH15" i="142"/>
  <c r="AK85" i="142"/>
  <c r="AM110" i="142"/>
  <c r="AH10" i="142"/>
  <c r="AK53" i="142"/>
  <c r="AM95" i="142"/>
  <c r="AM92" i="142"/>
  <c r="AH26" i="142"/>
  <c r="AM17" i="142"/>
  <c r="AL53" i="142"/>
  <c r="AL35" i="142"/>
  <c r="AH39" i="142"/>
  <c r="AJ40" i="142"/>
  <c r="AL36" i="142"/>
  <c r="AH71" i="142"/>
  <c r="AJ35" i="142"/>
  <c r="AJ16" i="142"/>
  <c r="AJ15" i="142"/>
  <c r="AM34" i="142"/>
  <c r="AJ65" i="142"/>
  <c r="AM49" i="142"/>
  <c r="AH13" i="142"/>
  <c r="AM12" i="142"/>
  <c r="AJ28" i="142"/>
  <c r="AL117" i="142"/>
  <c r="AH82" i="142"/>
  <c r="AJ77" i="142"/>
  <c r="AL85" i="142"/>
  <c r="AK78" i="142"/>
  <c r="AL65" i="142"/>
  <c r="AL58" i="142"/>
  <c r="AK48" i="142"/>
  <c r="AK28" i="142"/>
  <c r="AH23" i="142"/>
  <c r="AH91" i="142"/>
  <c r="AJ47" i="142"/>
  <c r="AH117" i="142"/>
  <c r="AM97" i="142"/>
  <c r="AJ20" i="142"/>
  <c r="AL10" i="142"/>
  <c r="AL63" i="142"/>
  <c r="AL73" i="142"/>
  <c r="AK38" i="142"/>
  <c r="AH85" i="142"/>
  <c r="AM48" i="142"/>
  <c r="AM109" i="142"/>
  <c r="AH64" i="142"/>
  <c r="AK106" i="142"/>
  <c r="AM107" i="142"/>
  <c r="AM111" i="142"/>
  <c r="AJ41" i="142"/>
  <c r="AJ78" i="142"/>
  <c r="AM32" i="142"/>
  <c r="AJ59" i="142"/>
  <c r="AM65" i="142"/>
  <c r="AM76" i="142"/>
  <c r="AH38" i="142"/>
  <c r="AM37" i="142"/>
  <c r="AH30" i="142"/>
  <c r="AM88" i="142"/>
  <c r="AH57" i="142"/>
  <c r="AJ109" i="142"/>
  <c r="AL46" i="142"/>
  <c r="AM100" i="142"/>
  <c r="AK115" i="142"/>
  <c r="AJ21" i="142"/>
  <c r="AJ31" i="142"/>
  <c r="AK116" i="142"/>
  <c r="AK104" i="142"/>
  <c r="AK95" i="142"/>
  <c r="AH65" i="142"/>
  <c r="AH48" i="142"/>
  <c r="AJ81" i="142"/>
  <c r="AM108" i="142"/>
  <c r="AL112" i="142"/>
  <c r="AK98" i="142"/>
  <c r="AJ113" i="142"/>
  <c r="AK52" i="142"/>
  <c r="AK27" i="142"/>
  <c r="AJ90" i="142"/>
  <c r="AH96" i="142"/>
  <c r="AL8" i="142"/>
  <c r="AH33" i="142"/>
  <c r="AJ96" i="142"/>
  <c r="AK80" i="142"/>
  <c r="AH29" i="142"/>
  <c r="AL77" i="142"/>
  <c r="AJ42" i="142"/>
  <c r="AH109" i="142"/>
  <c r="AM28" i="142"/>
  <c r="AJ52" i="142"/>
  <c r="AJ68" i="142"/>
  <c r="AJ18" i="142"/>
  <c r="AM10" i="142"/>
  <c r="AH102" i="142"/>
  <c r="AM46" i="142"/>
  <c r="AL116" i="142"/>
  <c r="AL18" i="142"/>
  <c r="AM26" i="142"/>
  <c r="AM20" i="142"/>
  <c r="AL83" i="142"/>
  <c r="AJ110" i="142"/>
  <c r="AJ13" i="142"/>
  <c r="AJ24" i="142"/>
  <c r="AL109" i="142"/>
  <c r="AM90" i="142"/>
  <c r="AH68" i="142"/>
  <c r="AM77" i="142"/>
  <c r="AM35" i="142"/>
  <c r="AM47" i="142"/>
  <c r="AM101" i="142"/>
  <c r="AJ17" i="142"/>
  <c r="AK16" i="142"/>
  <c r="AH49" i="142"/>
  <c r="AJ44" i="142"/>
  <c r="AH53" i="142"/>
  <c r="AK87" i="142"/>
  <c r="AL66" i="142"/>
  <c r="AJ83" i="142"/>
  <c r="AM38" i="142"/>
  <c r="AJ116" i="142"/>
  <c r="AH101" i="142"/>
  <c r="AH43" i="142"/>
  <c r="AL71" i="142"/>
  <c r="AJ69" i="142"/>
  <c r="AK25" i="142"/>
  <c r="AJ80" i="142"/>
  <c r="AK109" i="142"/>
  <c r="AH73" i="142"/>
  <c r="AK24" i="142"/>
  <c r="AM71" i="142"/>
  <c r="AM14" i="142"/>
  <c r="AL92" i="142"/>
  <c r="AJ98" i="142"/>
  <c r="AJ64" i="142"/>
  <c r="AM62" i="142"/>
  <c r="AJ104" i="142"/>
  <c r="AH108" i="142"/>
  <c r="AL69" i="142"/>
  <c r="AL60" i="142"/>
  <c r="AM16" i="142"/>
  <c r="AM30" i="142"/>
  <c r="AM51" i="142"/>
  <c r="AJ86" i="142"/>
  <c r="AH80" i="142"/>
  <c r="AL70" i="142"/>
  <c r="AH55" i="142"/>
  <c r="AM75" i="142"/>
  <c r="AK84" i="142"/>
  <c r="AM113" i="142"/>
  <c r="AJ53" i="142"/>
  <c r="AH77" i="142"/>
  <c r="AM93" i="142"/>
  <c r="AJ100" i="142"/>
  <c r="AJ57" i="142"/>
  <c r="AL13" i="142"/>
  <c r="AK86" i="142"/>
  <c r="AL20" i="142"/>
  <c r="AL105" i="142"/>
  <c r="AK108" i="142"/>
  <c r="AL33" i="142"/>
  <c r="AJ85" i="142"/>
  <c r="AH32" i="142"/>
  <c r="AL16" i="142"/>
  <c r="AK111" i="142"/>
  <c r="AM86" i="142"/>
  <c r="AK37" i="142"/>
  <c r="AM99" i="142"/>
  <c r="AK88" i="142"/>
  <c r="AL91" i="142"/>
  <c r="AH63" i="142"/>
  <c r="AM78" i="142"/>
  <c r="AL59" i="142"/>
  <c r="AJ32" i="142"/>
  <c r="AJ26" i="142"/>
  <c r="AK21" i="142"/>
  <c r="AK49" i="142"/>
  <c r="AK71" i="142"/>
  <c r="AJ97" i="142"/>
  <c r="AK45" i="142"/>
  <c r="AH25" i="142"/>
  <c r="AK69" i="142"/>
  <c r="AL88" i="142"/>
  <c r="AJ43" i="142"/>
  <c r="AL103" i="142"/>
  <c r="AJ54" i="142"/>
  <c r="AJ29" i="142"/>
  <c r="AK83" i="142"/>
  <c r="AJ45" i="142"/>
  <c r="AJ74" i="142"/>
  <c r="AK102" i="142"/>
  <c r="AK81" i="142"/>
  <c r="AM83" i="142"/>
  <c r="AJ19" i="142"/>
  <c r="AM58" i="142"/>
  <c r="AH8" i="142"/>
  <c r="AH104" i="142"/>
  <c r="AM9" i="142"/>
  <c r="AJ48" i="142"/>
  <c r="AL106" i="142"/>
  <c r="AH35" i="142"/>
  <c r="AK112" i="142"/>
  <c r="AH79" i="142"/>
  <c r="AL102" i="142"/>
  <c r="AJ84" i="142"/>
  <c r="AK91" i="142"/>
  <c r="AJ103" i="142"/>
  <c r="AM81" i="142"/>
  <c r="AH50" i="142"/>
  <c r="AL51" i="142"/>
  <c r="AH78" i="142"/>
  <c r="AJ75" i="142"/>
  <c r="AK101" i="142"/>
  <c r="AK36" i="142"/>
  <c r="AH31" i="142"/>
  <c r="AH74" i="142"/>
  <c r="AJ117" i="142"/>
  <c r="AL80" i="142"/>
  <c r="AH18" i="142"/>
  <c r="AL93" i="142"/>
  <c r="AH89" i="142"/>
  <c r="AJ93" i="142"/>
  <c r="AM23" i="142"/>
  <c r="AM72" i="142"/>
  <c r="AM96" i="142"/>
  <c r="AH114" i="142"/>
  <c r="AK35" i="142"/>
  <c r="AM15" i="142"/>
  <c r="AJ8" i="142"/>
  <c r="AK75" i="142"/>
  <c r="AK89" i="142"/>
  <c r="AM53" i="142"/>
  <c r="AM11" i="142"/>
  <c r="AK39" i="142"/>
  <c r="AM74" i="142"/>
  <c r="AH14" i="142"/>
  <c r="AM67" i="142"/>
  <c r="AJ46" i="142"/>
  <c r="AM116" i="142"/>
  <c r="AM33" i="142"/>
  <c r="AK117" i="142"/>
  <c r="AK32" i="142"/>
  <c r="AK110" i="142"/>
  <c r="AL17" i="142"/>
  <c r="AK51" i="142"/>
  <c r="AJ49" i="142"/>
  <c r="AH69" i="142"/>
  <c r="AH70" i="142"/>
  <c r="AK67" i="142"/>
  <c r="AJ66" i="142"/>
  <c r="AL62" i="142"/>
  <c r="AL74" i="142"/>
  <c r="AK73" i="142"/>
  <c r="AJ72" i="142"/>
  <c r="AK61" i="142"/>
  <c r="AH67" i="142"/>
  <c r="AL61" i="142"/>
  <c r="AL54" i="142"/>
  <c r="AK74" i="142"/>
  <c r="AK64" i="142"/>
  <c r="AM63" i="142"/>
  <c r="AJ71" i="142"/>
  <c r="AJ55" i="142"/>
  <c r="AJ62" i="142"/>
  <c r="AD234" i="143"/>
  <c r="AD218" i="149"/>
  <c r="AE125" i="142"/>
  <c r="AE46" i="142"/>
  <c r="AE74" i="142"/>
  <c r="AE95" i="142"/>
  <c r="AE90" i="142"/>
  <c r="AE91" i="142"/>
  <c r="AE94" i="142"/>
  <c r="AE121" i="142"/>
  <c r="AE96" i="142"/>
  <c r="AE92" i="142"/>
  <c r="AE122" i="142"/>
  <c r="AE127" i="142"/>
  <c r="AE120" i="142"/>
  <c r="AE118" i="142"/>
  <c r="AE117" i="142"/>
  <c r="AE116" i="142"/>
  <c r="AE119" i="142"/>
  <c r="AE126" i="142"/>
  <c r="AE25" i="142"/>
  <c r="AE22" i="142"/>
  <c r="AE78" i="142"/>
  <c r="AE75" i="142"/>
  <c r="AE76" i="142"/>
  <c r="AE79" i="142"/>
  <c r="AE62" i="142"/>
  <c r="AE80" i="142"/>
  <c r="AK8" i="146"/>
  <c r="AL8" i="146"/>
  <c r="AJ8" i="146"/>
  <c r="AH8" i="146"/>
  <c r="AM8" i="146"/>
  <c r="AH8" i="124"/>
  <c r="AJ8" i="124"/>
  <c r="AK8" i="124"/>
  <c r="AL8" i="124"/>
  <c r="AM8" i="124"/>
  <c r="AB5" i="90"/>
  <c r="AC36" i="90"/>
  <c r="AC45" i="90"/>
  <c r="AC57" i="90"/>
  <c r="AC58" i="90"/>
  <c r="AC22" i="90"/>
  <c r="AC12" i="90"/>
  <c r="AC51" i="90"/>
  <c r="AC16" i="90"/>
  <c r="AC26" i="90"/>
  <c r="AC8" i="90"/>
  <c r="AC23" i="90"/>
  <c r="AC24" i="90"/>
  <c r="AC9" i="90"/>
  <c r="AC14" i="90"/>
  <c r="AC55" i="90"/>
  <c r="AC15" i="90"/>
  <c r="AC40" i="90"/>
  <c r="AC43" i="90"/>
  <c r="AC44" i="90"/>
  <c r="AC13" i="90"/>
  <c r="AC47" i="90"/>
  <c r="AB6" i="90"/>
  <c r="AC7" i="90"/>
  <c r="AC11" i="90"/>
  <c r="AC30" i="90"/>
  <c r="AC38" i="90"/>
  <c r="AC34" i="90"/>
  <c r="AC56" i="90"/>
  <c r="AC35" i="90"/>
  <c r="AC29" i="90"/>
  <c r="AC54" i="90"/>
  <c r="AC37" i="90"/>
  <c r="AC53" i="90"/>
  <c r="AC18" i="90"/>
  <c r="AC20" i="90"/>
  <c r="AC31" i="90"/>
  <c r="AC19" i="90"/>
  <c r="AC27" i="90"/>
  <c r="AC46" i="90"/>
  <c r="AC33" i="90"/>
  <c r="AC60" i="90"/>
  <c r="AC50" i="90"/>
  <c r="AC21" i="90"/>
  <c r="AC10" i="90"/>
  <c r="AC17" i="90"/>
  <c r="AC28" i="90"/>
  <c r="AC61" i="90"/>
  <c r="AC42" i="90"/>
  <c r="AC48" i="90"/>
  <c r="AC39" i="90"/>
  <c r="AC52" i="90"/>
  <c r="AC25" i="90"/>
  <c r="AC59" i="90"/>
  <c r="AC41" i="90"/>
  <c r="AC32" i="90"/>
  <c r="AC49" i="90"/>
  <c r="AD187" i="121"/>
  <c r="AD188" i="121"/>
  <c r="AD235" i="143"/>
  <c r="AE125" i="143"/>
  <c r="AD219" i="149"/>
  <c r="AE123" i="143"/>
  <c r="AE92" i="143"/>
  <c r="AE120" i="143"/>
  <c r="AE121" i="143"/>
  <c r="AE90" i="143"/>
  <c r="AE122" i="143"/>
  <c r="AE91" i="143"/>
  <c r="AE119" i="143"/>
  <c r="AE127" i="143"/>
  <c r="AE118" i="143"/>
  <c r="AE126" i="143"/>
  <c r="AE74" i="143"/>
  <c r="AE25" i="143"/>
  <c r="AE22" i="143"/>
  <c r="AE62" i="143"/>
  <c r="AC5" i="90"/>
  <c r="AD55" i="90"/>
  <c r="AD38" i="90"/>
  <c r="AD19" i="90"/>
  <c r="AD18" i="90"/>
  <c r="AD31" i="90"/>
  <c r="AD42" i="90"/>
  <c r="AD44" i="90"/>
  <c r="AD43" i="90"/>
  <c r="AD17" i="90"/>
  <c r="AD32" i="90"/>
  <c r="AD33" i="90"/>
  <c r="AD9" i="90"/>
  <c r="AD57" i="90"/>
  <c r="AD20" i="90"/>
  <c r="AD60" i="90"/>
  <c r="AD61" i="90"/>
  <c r="AD36" i="90"/>
  <c r="AD40" i="90"/>
  <c r="AD22" i="90"/>
  <c r="AD24" i="90"/>
  <c r="AD30" i="90"/>
  <c r="AD35" i="90"/>
  <c r="AD39" i="90"/>
  <c r="AD15" i="90"/>
  <c r="AD13" i="90"/>
  <c r="AD59" i="90"/>
  <c r="AD52" i="90"/>
  <c r="AD14" i="90"/>
  <c r="AC6" i="90"/>
  <c r="AD34" i="90"/>
  <c r="AD28" i="90"/>
  <c r="AD53" i="90"/>
  <c r="AD51" i="90"/>
  <c r="AD45" i="90"/>
  <c r="AD12" i="90"/>
  <c r="AD29" i="90"/>
  <c r="AD27" i="90"/>
  <c r="AD54" i="90"/>
  <c r="AD23" i="90"/>
  <c r="AD8" i="90"/>
  <c r="AD46" i="90"/>
  <c r="AD49" i="90"/>
  <c r="AD58" i="90"/>
  <c r="AD37" i="90"/>
  <c r="AD48" i="90"/>
  <c r="AD41" i="90"/>
  <c r="AD10" i="90"/>
  <c r="AD50" i="90"/>
  <c r="AD25" i="90"/>
  <c r="AD56" i="90"/>
  <c r="AD47" i="90"/>
  <c r="AD11" i="90"/>
  <c r="AD26" i="90"/>
  <c r="AD16" i="90"/>
  <c r="AD21" i="90"/>
  <c r="AD7" i="90"/>
  <c r="AD189" i="121"/>
  <c r="AD190" i="121"/>
  <c r="AD236" i="143"/>
  <c r="AE124" i="145"/>
  <c r="AD191" i="121"/>
  <c r="AD220" i="149"/>
  <c r="AE42" i="144"/>
  <c r="AE74" i="144"/>
  <c r="AE121" i="144"/>
  <c r="AE120" i="144"/>
  <c r="AE105" i="144"/>
  <c r="AE101" i="144"/>
  <c r="AE25" i="144"/>
  <c r="AE22" i="144"/>
  <c r="AE76" i="144"/>
  <c r="AE113" i="144"/>
  <c r="AE109" i="144"/>
  <c r="AE62" i="144"/>
  <c r="AD5" i="90"/>
  <c r="AE47" i="90"/>
  <c r="AE58" i="90"/>
  <c r="AE30" i="90"/>
  <c r="AE39" i="90"/>
  <c r="AE50" i="90"/>
  <c r="AD6" i="90"/>
  <c r="AE22" i="90"/>
  <c r="AE32" i="90"/>
  <c r="AE61" i="90"/>
  <c r="AE23" i="90"/>
  <c r="AE17" i="90"/>
  <c r="AE60" i="90"/>
  <c r="AE45" i="90"/>
  <c r="AE43" i="90"/>
  <c r="AE9" i="90"/>
  <c r="AE26" i="90"/>
  <c r="AE54" i="90"/>
  <c r="AE29" i="90"/>
  <c r="AE12" i="90"/>
  <c r="AE38" i="90"/>
  <c r="AE24" i="90"/>
  <c r="AE57" i="90"/>
  <c r="AE14" i="90"/>
  <c r="AE13" i="90"/>
  <c r="AE40" i="90"/>
  <c r="AE36" i="90"/>
  <c r="AE33" i="90"/>
  <c r="AE46" i="90"/>
  <c r="AE11" i="90"/>
  <c r="AE56" i="90"/>
  <c r="AE53" i="90"/>
  <c r="AE55" i="90"/>
  <c r="AE28" i="90"/>
  <c r="AE19" i="90"/>
  <c r="AE27" i="90"/>
  <c r="AE51" i="90"/>
  <c r="AE18" i="90"/>
  <c r="AE42" i="90"/>
  <c r="AE35" i="90"/>
  <c r="AE34" i="90"/>
  <c r="AE15" i="90"/>
  <c r="AE44" i="90"/>
  <c r="AE7" i="90"/>
  <c r="AE41" i="90"/>
  <c r="AE48" i="90"/>
  <c r="AE10" i="90"/>
  <c r="AE16" i="90"/>
  <c r="AE37" i="90"/>
  <c r="AE8" i="90"/>
  <c r="AE52" i="90"/>
  <c r="AE20" i="90"/>
  <c r="AE21" i="90"/>
  <c r="AE59" i="90"/>
  <c r="AE49" i="90"/>
  <c r="AE25" i="90"/>
  <c r="AE31" i="90"/>
  <c r="AD237" i="143"/>
  <c r="AD224" i="149"/>
  <c r="AD192" i="121"/>
  <c r="AD193" i="121"/>
  <c r="AD194" i="121"/>
  <c r="AE70" i="145"/>
  <c r="AE121" i="145"/>
  <c r="AE120" i="145"/>
  <c r="AE105" i="145"/>
  <c r="AE119" i="145"/>
  <c r="AE101" i="145"/>
  <c r="AE25" i="145"/>
  <c r="AE22" i="145"/>
  <c r="AE118" i="145"/>
  <c r="AE113" i="145"/>
  <c r="AE109" i="145"/>
  <c r="AE5" i="90"/>
  <c r="AF34" i="90"/>
  <c r="AF17" i="90"/>
  <c r="AF58" i="90"/>
  <c r="AF32" i="90"/>
  <c r="AF42" i="90"/>
  <c r="AF13" i="90"/>
  <c r="AF18" i="90"/>
  <c r="AF9" i="90"/>
  <c r="AF10" i="90"/>
  <c r="AF20" i="90"/>
  <c r="AF31" i="90"/>
  <c r="AF53" i="90"/>
  <c r="AF43" i="90"/>
  <c r="AF45" i="90"/>
  <c r="AF55" i="90"/>
  <c r="AF22" i="90"/>
  <c r="AF28" i="90"/>
  <c r="AF25" i="90"/>
  <c r="AF8" i="90"/>
  <c r="AF46" i="90"/>
  <c r="AF52" i="90"/>
  <c r="AE6" i="90"/>
  <c r="AF14" i="90"/>
  <c r="AF38" i="90"/>
  <c r="AF40" i="90"/>
  <c r="AF48" i="90"/>
  <c r="AF24" i="90"/>
  <c r="AF50" i="90"/>
  <c r="AF23" i="90"/>
  <c r="AF59" i="90"/>
  <c r="AF51" i="90"/>
  <c r="AF56" i="90"/>
  <c r="AF37" i="90"/>
  <c r="AF27" i="90"/>
  <c r="AF49" i="90"/>
  <c r="AF29" i="90"/>
  <c r="AF47" i="90"/>
  <c r="AF12" i="90"/>
  <c r="AF41" i="90"/>
  <c r="AF26" i="90"/>
  <c r="AF61" i="90"/>
  <c r="AF11" i="90"/>
  <c r="AF15" i="90"/>
  <c r="AF57" i="90"/>
  <c r="AF39" i="90"/>
  <c r="AF7" i="90"/>
  <c r="AF36" i="90"/>
  <c r="AF16" i="90"/>
  <c r="AF30" i="90"/>
  <c r="AF33" i="90"/>
  <c r="AF60" i="90"/>
  <c r="AF35" i="90"/>
  <c r="AF21" i="90"/>
  <c r="AF19" i="90"/>
  <c r="AF44" i="90"/>
  <c r="AF54" i="90"/>
  <c r="AD238" i="143"/>
  <c r="AD225" i="149"/>
  <c r="AE15" i="133"/>
  <c r="AE59" i="133"/>
  <c r="AE125" i="146"/>
  <c r="AD195" i="121"/>
  <c r="AE121" i="146"/>
  <c r="AE74" i="146"/>
  <c r="AE22" i="146"/>
  <c r="AE25" i="146"/>
  <c r="AE62" i="146"/>
  <c r="AF5" i="90"/>
  <c r="AG47" i="90"/>
  <c r="AG31" i="90"/>
  <c r="AG17" i="90"/>
  <c r="AG57" i="90"/>
  <c r="AG20" i="90"/>
  <c r="AG13" i="90"/>
  <c r="AG16" i="90"/>
  <c r="AG43" i="90"/>
  <c r="AG40" i="90"/>
  <c r="AG50" i="90"/>
  <c r="AG9" i="90"/>
  <c r="AG30" i="90"/>
  <c r="AG14" i="90"/>
  <c r="AG19" i="90"/>
  <c r="AG27" i="90"/>
  <c r="AG53" i="90"/>
  <c r="AG46" i="90"/>
  <c r="AG52" i="90"/>
  <c r="AG33" i="90"/>
  <c r="AG56" i="90"/>
  <c r="AG32" i="90"/>
  <c r="AG23" i="90"/>
  <c r="AG49" i="90"/>
  <c r="AG45" i="90"/>
  <c r="AG60" i="90"/>
  <c r="AG44" i="90"/>
  <c r="AG55" i="90"/>
  <c r="AG36" i="90"/>
  <c r="AF6" i="90"/>
  <c r="AG41" i="90"/>
  <c r="AG51" i="90"/>
  <c r="AG11" i="90"/>
  <c r="AG29" i="90"/>
  <c r="AG42" i="90"/>
  <c r="AG58" i="90"/>
  <c r="AG12" i="90"/>
  <c r="AG18" i="90"/>
  <c r="AG34" i="90"/>
  <c r="AG48" i="90"/>
  <c r="AG10" i="90"/>
  <c r="AG28" i="90"/>
  <c r="AG54" i="90"/>
  <c r="AG21" i="90"/>
  <c r="AG7" i="90"/>
  <c r="AG24" i="90"/>
  <c r="AG38" i="90"/>
  <c r="AG39" i="90"/>
  <c r="AG59" i="90"/>
  <c r="AG35" i="90"/>
  <c r="AG61" i="90"/>
  <c r="AG15" i="90"/>
  <c r="AG8" i="90"/>
  <c r="AG25" i="90"/>
  <c r="AG22" i="90"/>
  <c r="AE22" i="147"/>
  <c r="AD239" i="143"/>
  <c r="AD226" i="149"/>
  <c r="AE122" i="146"/>
  <c r="H23" i="151"/>
  <c r="AE110" i="138"/>
  <c r="AE98" i="134"/>
  <c r="AE103" i="134"/>
  <c r="AE19" i="134"/>
  <c r="AE92" i="133"/>
  <c r="AE96" i="133"/>
  <c r="AE91" i="146"/>
  <c r="AE110" i="146"/>
  <c r="T7" i="151"/>
  <c r="AE119" i="146"/>
  <c r="AE91" i="138"/>
  <c r="AE94" i="138"/>
  <c r="AE117" i="143"/>
  <c r="I22" i="151"/>
  <c r="AE102" i="142"/>
  <c r="AE99" i="142"/>
  <c r="AE103" i="140"/>
  <c r="AE76" i="146"/>
  <c r="AE75" i="144"/>
  <c r="AE90" i="146"/>
  <c r="AE111" i="146"/>
  <c r="AE119" i="144"/>
  <c r="AE68" i="141"/>
  <c r="AE48" i="132"/>
  <c r="AE100" i="146"/>
  <c r="AE104" i="146"/>
  <c r="AE28" i="133"/>
  <c r="AE117" i="146"/>
  <c r="AE55" i="141"/>
  <c r="AE92" i="139"/>
  <c r="AE96" i="139"/>
  <c r="AE79" i="133"/>
  <c r="AE111" i="139"/>
  <c r="AE106" i="139"/>
  <c r="AE80" i="143"/>
  <c r="AE79" i="137"/>
  <c r="AE68" i="134"/>
  <c r="AE94" i="146"/>
  <c r="AE107" i="146"/>
  <c r="AE27" i="134"/>
  <c r="AE108" i="143"/>
  <c r="AE112" i="143"/>
  <c r="AE110" i="144"/>
  <c r="H22" i="151"/>
  <c r="AE79" i="140"/>
  <c r="AE120" i="146"/>
  <c r="AE40" i="134"/>
  <c r="AE102" i="145"/>
  <c r="AE90" i="145"/>
  <c r="AE107" i="142"/>
  <c r="AE35" i="133"/>
  <c r="AE107" i="135"/>
  <c r="AE110" i="135"/>
  <c r="AE75" i="146"/>
  <c r="AE99" i="146"/>
  <c r="AE103" i="146"/>
  <c r="AE123" i="145"/>
  <c r="AE124" i="135"/>
  <c r="AE102" i="135"/>
  <c r="AE98" i="145"/>
  <c r="AE90" i="141"/>
  <c r="AE95" i="144"/>
  <c r="AE91" i="144"/>
  <c r="AE124" i="144"/>
  <c r="AE80" i="132"/>
  <c r="AE80" i="140"/>
  <c r="I35" i="151"/>
  <c r="H50" i="151"/>
  <c r="AE31" i="133"/>
  <c r="AE100" i="145"/>
  <c r="AE104" i="145"/>
  <c r="AE75" i="143"/>
  <c r="AE116" i="138"/>
  <c r="AE122" i="138"/>
  <c r="H46" i="151"/>
  <c r="H17" i="151"/>
  <c r="U28" i="151"/>
  <c r="H51" i="151"/>
  <c r="H47" i="151"/>
  <c r="AE112" i="135"/>
  <c r="AE102" i="146"/>
  <c r="AE98" i="146"/>
  <c r="AE103" i="145"/>
  <c r="AE80" i="144"/>
  <c r="AE36" i="145"/>
  <c r="AE111" i="142"/>
  <c r="AE78" i="143"/>
  <c r="AE83" i="133"/>
  <c r="AE122" i="135"/>
  <c r="AE123" i="134"/>
  <c r="AE106" i="146"/>
  <c r="AE95" i="146"/>
  <c r="AE124" i="146"/>
  <c r="AE51" i="132"/>
  <c r="AE35" i="145"/>
  <c r="I21" i="151"/>
  <c r="AE76" i="140"/>
  <c r="AE104" i="132"/>
  <c r="T30" i="151"/>
  <c r="AE106" i="137"/>
  <c r="U27" i="151"/>
  <c r="AE112" i="140"/>
  <c r="U30" i="151"/>
  <c r="AE80" i="136"/>
  <c r="AE76" i="143"/>
  <c r="AE59" i="141"/>
  <c r="AE99" i="138"/>
  <c r="AE102" i="138"/>
  <c r="AE116" i="136"/>
  <c r="AE52" i="133"/>
  <c r="AE99" i="135"/>
  <c r="AE117" i="137"/>
  <c r="AE122" i="134"/>
  <c r="AE117" i="132"/>
  <c r="AE96" i="136"/>
  <c r="AE12" i="134"/>
  <c r="AE91" i="134"/>
  <c r="AE107" i="140"/>
  <c r="AE110" i="140"/>
  <c r="H53" i="151"/>
  <c r="AE40" i="133"/>
  <c r="AE112" i="146"/>
  <c r="AE108" i="146"/>
  <c r="AE94" i="143"/>
  <c r="AE63" i="141"/>
  <c r="AE117" i="140"/>
  <c r="I49" i="151"/>
  <c r="H24" i="151"/>
  <c r="AE123" i="146"/>
  <c r="AE116" i="145"/>
  <c r="AE84" i="140"/>
  <c r="T26" i="151"/>
  <c r="AE36" i="134"/>
  <c r="AE60" i="132"/>
  <c r="AE92" i="141"/>
  <c r="AE43" i="133"/>
  <c r="AE100" i="139"/>
  <c r="AE104" i="139"/>
  <c r="AE106" i="142"/>
  <c r="T28" i="151"/>
  <c r="AE107" i="134"/>
  <c r="AE110" i="134"/>
  <c r="AE98" i="137"/>
  <c r="AE103" i="137"/>
  <c r="H19" i="151"/>
  <c r="AE110" i="145"/>
  <c r="T24" i="151"/>
  <c r="W24" i="151"/>
  <c r="AE100" i="142"/>
  <c r="AE118" i="140"/>
  <c r="AE106" i="140"/>
  <c r="AE111" i="140"/>
  <c r="AE100" i="137"/>
  <c r="AE56" i="141"/>
  <c r="U33" i="151"/>
  <c r="AE96" i="132"/>
  <c r="AE92" i="132"/>
  <c r="AE84" i="133"/>
  <c r="AE118" i="146"/>
  <c r="AE94" i="145"/>
  <c r="AE91" i="145"/>
  <c r="I39" i="151"/>
  <c r="AE96" i="146"/>
  <c r="AE92" i="146"/>
  <c r="AE78" i="146"/>
  <c r="AE123" i="137"/>
  <c r="AE99" i="145"/>
  <c r="AE104" i="133"/>
  <c r="AE100" i="133"/>
  <c r="AE107" i="143"/>
  <c r="AE111" i="143"/>
  <c r="AE104" i="143"/>
  <c r="AE100" i="143"/>
  <c r="AE79" i="136"/>
  <c r="AE102" i="137"/>
  <c r="AE99" i="137"/>
  <c r="AE94" i="136"/>
  <c r="AE112" i="141"/>
  <c r="AE108" i="141"/>
  <c r="AE78" i="140"/>
  <c r="AE110" i="139"/>
  <c r="AE107" i="139"/>
  <c r="AE104" i="142"/>
  <c r="AE98" i="136"/>
  <c r="AE103" i="136"/>
  <c r="AE35" i="134"/>
  <c r="H55" i="151"/>
  <c r="AE106" i="141"/>
  <c r="AE111" i="141"/>
  <c r="AE56" i="134"/>
  <c r="AE117" i="144"/>
  <c r="AE79" i="143"/>
  <c r="AE24" i="132"/>
  <c r="AE108" i="140"/>
  <c r="AE80" i="133"/>
  <c r="U17" i="151"/>
  <c r="AE118" i="139"/>
  <c r="AE90" i="132"/>
  <c r="AE95" i="132"/>
  <c r="T10" i="151"/>
  <c r="AE8" i="132"/>
  <c r="AE116" i="146"/>
  <c r="AE92" i="144"/>
  <c r="AE96" i="144"/>
  <c r="AE124" i="140"/>
  <c r="AE122" i="145"/>
  <c r="AE99" i="144"/>
  <c r="AE102" i="144"/>
  <c r="AE116" i="140"/>
  <c r="AE124" i="143"/>
  <c r="AE95" i="139"/>
  <c r="AE90" i="139"/>
  <c r="I19" i="151"/>
  <c r="AE112" i="139"/>
  <c r="AE108" i="139"/>
  <c r="AE32" i="132"/>
  <c r="AE20" i="134"/>
  <c r="H39" i="151"/>
  <c r="AE92" i="134"/>
  <c r="AE125" i="140"/>
  <c r="I29" i="151"/>
  <c r="H52" i="151"/>
  <c r="AE110" i="132"/>
  <c r="AE48" i="133"/>
  <c r="I44" i="151"/>
  <c r="AE78" i="138"/>
  <c r="AE92" i="145"/>
  <c r="AE96" i="145"/>
  <c r="AE94" i="140"/>
  <c r="AE91" i="140"/>
  <c r="AE100" i="144"/>
  <c r="AE104" i="144"/>
  <c r="AE98" i="139"/>
  <c r="T31" i="151"/>
  <c r="AE51" i="133"/>
  <c r="AE19" i="133"/>
  <c r="AE67" i="134"/>
  <c r="AE59" i="134"/>
  <c r="AE118" i="137"/>
  <c r="I34" i="151"/>
  <c r="AE16" i="132"/>
  <c r="AE104" i="136"/>
  <c r="AE100" i="136"/>
  <c r="T12" i="151"/>
  <c r="AE43" i="134"/>
  <c r="H16" i="151"/>
  <c r="AE117" i="136"/>
  <c r="T17" i="151"/>
  <c r="AE55" i="134"/>
  <c r="U6" i="151"/>
  <c r="AE106" i="145"/>
  <c r="AE90" i="144"/>
  <c r="AE100" i="141"/>
  <c r="AE104" i="141"/>
  <c r="AE83" i="140"/>
  <c r="AE60" i="133"/>
  <c r="AE78" i="144"/>
  <c r="AE110" i="142"/>
  <c r="AE99" i="143"/>
  <c r="AE102" i="143"/>
  <c r="AE91" i="141"/>
  <c r="AE111" i="132"/>
  <c r="AE60" i="141"/>
  <c r="AE124" i="139"/>
  <c r="AE28" i="134"/>
  <c r="AE125" i="139"/>
  <c r="AE124" i="142"/>
  <c r="T6" i="151"/>
  <c r="U13" i="151"/>
  <c r="AE122" i="144"/>
  <c r="AE116" i="132"/>
  <c r="AE123" i="144"/>
  <c r="AE68" i="140"/>
  <c r="AE67" i="141"/>
  <c r="U14" i="151"/>
  <c r="AE78" i="136"/>
  <c r="AE31" i="134"/>
  <c r="AE20" i="133"/>
  <c r="AE98" i="135"/>
  <c r="AE98" i="140"/>
  <c r="U35" i="151"/>
  <c r="W35" i="151"/>
  <c r="H45" i="151"/>
  <c r="I32" i="151"/>
  <c r="U11" i="151"/>
  <c r="T15" i="151"/>
  <c r="H28" i="151"/>
  <c r="AE124" i="141"/>
  <c r="AE56" i="133"/>
  <c r="AE123" i="135"/>
  <c r="AE98" i="143"/>
  <c r="AE103" i="143"/>
  <c r="AE103" i="144"/>
  <c r="AE98" i="144"/>
  <c r="AE116" i="137"/>
  <c r="AE102" i="133"/>
  <c r="AE99" i="133"/>
  <c r="AE94" i="137"/>
  <c r="AE91" i="137"/>
  <c r="AE60" i="134"/>
  <c r="AE52" i="134"/>
  <c r="AE111" i="134"/>
  <c r="AE106" i="134"/>
  <c r="U15" i="151"/>
  <c r="AE9" i="134"/>
  <c r="AE51" i="134"/>
  <c r="AE103" i="135"/>
  <c r="AE122" i="132"/>
  <c r="H15" i="151"/>
  <c r="AE35" i="132"/>
  <c r="AE106" i="143"/>
  <c r="AE110" i="143"/>
  <c r="AE118" i="144"/>
  <c r="AE98" i="141"/>
  <c r="AE103" i="141"/>
  <c r="AE103" i="138"/>
  <c r="AE98" i="138"/>
  <c r="AE79" i="144"/>
  <c r="AE125" i="141"/>
  <c r="AE102" i="140"/>
  <c r="AE95" i="136"/>
  <c r="AE117" i="138"/>
  <c r="AE119" i="137"/>
  <c r="I54" i="151"/>
  <c r="AE112" i="136"/>
  <c r="AE108" i="136"/>
  <c r="AE108" i="132"/>
  <c r="AE112" i="132"/>
  <c r="AE24" i="134"/>
  <c r="AE98" i="132"/>
  <c r="AE103" i="132"/>
  <c r="AE107" i="132"/>
  <c r="AE94" i="139"/>
  <c r="AE91" i="139"/>
  <c r="AE112" i="134"/>
  <c r="AE108" i="134"/>
  <c r="T18" i="151"/>
  <c r="H29" i="151"/>
  <c r="H26" i="151"/>
  <c r="AE95" i="143"/>
  <c r="AE122" i="137"/>
  <c r="AE100" i="132"/>
  <c r="AE99" i="141"/>
  <c r="AE102" i="141"/>
  <c r="AE106" i="136"/>
  <c r="AE111" i="136"/>
  <c r="I55" i="151"/>
  <c r="H40" i="151"/>
  <c r="AE95" i="140"/>
  <c r="AE90" i="140"/>
  <c r="AE103" i="142"/>
  <c r="AE98" i="142"/>
  <c r="AE117" i="145"/>
  <c r="AE116" i="143"/>
  <c r="AE95" i="145"/>
  <c r="AE106" i="144"/>
  <c r="AE94" i="144"/>
  <c r="AE116" i="144"/>
  <c r="AE96" i="143"/>
  <c r="AE99" i="140"/>
  <c r="AE104" i="140"/>
  <c r="AE100" i="140"/>
  <c r="AE96" i="140"/>
  <c r="AE92" i="140"/>
  <c r="AE23" i="134"/>
  <c r="AE117" i="139"/>
  <c r="AE92" i="137"/>
  <c r="AE96" i="137"/>
  <c r="T34" i="151"/>
  <c r="AE63" i="134"/>
  <c r="H54" i="151"/>
  <c r="AE68" i="132"/>
  <c r="AE75" i="140"/>
  <c r="H42" i="151"/>
  <c r="I17" i="151"/>
  <c r="AE55" i="133"/>
  <c r="I15" i="151"/>
  <c r="AE92" i="138"/>
  <c r="AE96" i="138"/>
  <c r="AE52" i="132"/>
  <c r="AE80" i="137"/>
  <c r="AE32" i="134"/>
  <c r="T23" i="151"/>
  <c r="T25" i="151"/>
  <c r="AE104" i="137"/>
  <c r="AE110" i="141"/>
  <c r="AE107" i="141"/>
  <c r="AE106" i="138"/>
  <c r="AE32" i="133"/>
  <c r="AE47" i="133"/>
  <c r="AE107" i="136"/>
  <c r="AE110" i="136"/>
  <c r="AE16" i="133"/>
  <c r="H31" i="151"/>
  <c r="H25" i="151"/>
  <c r="T8" i="151"/>
  <c r="AE79" i="132"/>
  <c r="AE27" i="133"/>
  <c r="I37" i="151"/>
  <c r="I48" i="151"/>
  <c r="AE110" i="137"/>
  <c r="I42" i="151"/>
  <c r="I36" i="151"/>
  <c r="AE64" i="133"/>
  <c r="H13" i="151"/>
  <c r="AE83" i="132"/>
  <c r="AE40" i="132"/>
  <c r="H30" i="151"/>
  <c r="AE76" i="132"/>
  <c r="AE78" i="132"/>
  <c r="T32" i="151"/>
  <c r="I30" i="151"/>
  <c r="I18" i="151"/>
  <c r="T20" i="151"/>
  <c r="AE116" i="133"/>
  <c r="U29" i="151"/>
  <c r="AE90" i="133"/>
  <c r="AE95" i="133"/>
  <c r="AE75" i="132"/>
  <c r="U16" i="151"/>
  <c r="AE36" i="133"/>
  <c r="H49" i="151"/>
  <c r="AE27" i="132"/>
  <c r="T13" i="151"/>
  <c r="AE103" i="133"/>
  <c r="AE98" i="133"/>
  <c r="AE63" i="133"/>
  <c r="AE102" i="132"/>
  <c r="AE99" i="132"/>
  <c r="AE23" i="132"/>
  <c r="AE68" i="133"/>
  <c r="AE55" i="132"/>
  <c r="AE118" i="138"/>
  <c r="AE108" i="142"/>
  <c r="AE112" i="142"/>
  <c r="AE108" i="135"/>
  <c r="AE122" i="133"/>
  <c r="AE90" i="134"/>
  <c r="H27" i="151"/>
  <c r="T27" i="151"/>
  <c r="AE122" i="136"/>
  <c r="AE100" i="135"/>
  <c r="AE104" i="135"/>
  <c r="AE106" i="132"/>
  <c r="U19" i="151"/>
  <c r="AE95" i="138"/>
  <c r="AE90" i="138"/>
  <c r="AE100" i="138"/>
  <c r="AE104" i="138"/>
  <c r="U32" i="151"/>
  <c r="I23" i="151"/>
  <c r="AE24" i="133"/>
  <c r="U12" i="151"/>
  <c r="U18" i="151"/>
  <c r="AE118" i="133"/>
  <c r="AE13" i="133"/>
  <c r="I50" i="151"/>
  <c r="U9" i="151"/>
  <c r="T14" i="151"/>
  <c r="I40" i="151"/>
  <c r="U10" i="151"/>
  <c r="T19" i="151"/>
  <c r="I14" i="151"/>
  <c r="AE44" i="132"/>
  <c r="U21" i="151"/>
  <c r="I45" i="151"/>
  <c r="I46" i="151"/>
  <c r="U8" i="151"/>
  <c r="I20" i="151"/>
  <c r="U26" i="151"/>
  <c r="U22" i="151"/>
  <c r="U20" i="151"/>
  <c r="U31" i="151"/>
  <c r="H20" i="151"/>
  <c r="T11" i="151"/>
  <c r="I27" i="151"/>
  <c r="AE111" i="133"/>
  <c r="AE106" i="133"/>
  <c r="AE123" i="132"/>
  <c r="I43" i="151"/>
  <c r="I47" i="151"/>
  <c r="H33" i="151"/>
  <c r="I13" i="151"/>
  <c r="I25" i="151"/>
  <c r="H14" i="151"/>
  <c r="I53" i="151"/>
  <c r="AE102" i="136"/>
  <c r="AE99" i="136"/>
  <c r="AE103" i="139"/>
  <c r="AE99" i="139"/>
  <c r="AE106" i="135"/>
  <c r="AE111" i="135"/>
  <c r="AE116" i="139"/>
  <c r="T9" i="151"/>
  <c r="AE56" i="132"/>
  <c r="I26" i="151"/>
  <c r="T22" i="151"/>
  <c r="AE123" i="133"/>
  <c r="AE47" i="132"/>
  <c r="AE31" i="132"/>
  <c r="H18" i="151"/>
  <c r="AE102" i="139"/>
  <c r="I28" i="151"/>
  <c r="I51" i="151"/>
  <c r="I31" i="151"/>
  <c r="AE123" i="138"/>
  <c r="U23" i="151"/>
  <c r="H38" i="151"/>
  <c r="AE63" i="132"/>
  <c r="AE104" i="134"/>
  <c r="AE100" i="134"/>
  <c r="H41" i="151"/>
  <c r="AE43" i="132"/>
  <c r="U34" i="151"/>
  <c r="I41" i="151"/>
  <c r="AE39" i="132"/>
  <c r="AE76" i="133"/>
  <c r="AE23" i="133"/>
  <c r="U7" i="151"/>
  <c r="AE108" i="133"/>
  <c r="AE112" i="133"/>
  <c r="I16" i="151"/>
  <c r="T29" i="151"/>
  <c r="AE99" i="134"/>
  <c r="AE102" i="134"/>
  <c r="T16" i="151"/>
  <c r="AE64" i="132"/>
  <c r="AE36" i="132"/>
  <c r="H43" i="151"/>
  <c r="H35" i="151"/>
  <c r="I52" i="151"/>
  <c r="H44" i="151"/>
  <c r="H32" i="151"/>
  <c r="I38" i="151"/>
  <c r="AE64" i="134"/>
  <c r="AE94" i="132"/>
  <c r="AE91" i="132"/>
  <c r="H36" i="151"/>
  <c r="AE84" i="132"/>
  <c r="H21" i="151"/>
  <c r="H37" i="151"/>
  <c r="AE39" i="134"/>
  <c r="AE117" i="133"/>
  <c r="AE39" i="133"/>
  <c r="AE94" i="133"/>
  <c r="AE91" i="133"/>
  <c r="U25" i="151"/>
  <c r="T21" i="151"/>
  <c r="I24" i="151"/>
  <c r="T33" i="151"/>
  <c r="AE59" i="132"/>
  <c r="AE110" i="133"/>
  <c r="AE107" i="133"/>
  <c r="I33" i="151"/>
  <c r="H34" i="151"/>
  <c r="AE90" i="137"/>
  <c r="AE95" i="137"/>
  <c r="AE123" i="147"/>
  <c r="AD196" i="121"/>
  <c r="AE122" i="147"/>
  <c r="AE121" i="147"/>
  <c r="AE94" i="147"/>
  <c r="AE91" i="147"/>
  <c r="AE96" i="147"/>
  <c r="AE92" i="147"/>
  <c r="AE90" i="147"/>
  <c r="AE95" i="147"/>
  <c r="AE117" i="147"/>
  <c r="AE98" i="147"/>
  <c r="AE103" i="147"/>
  <c r="AE108" i="147"/>
  <c r="AE120" i="147"/>
  <c r="AE100" i="147"/>
  <c r="AE104" i="147"/>
  <c r="AE112" i="147"/>
  <c r="AE110" i="147"/>
  <c r="AE107" i="147"/>
  <c r="AE106" i="147"/>
  <c r="AE111" i="147"/>
  <c r="AE99" i="147"/>
  <c r="AE119" i="147"/>
  <c r="AE118" i="147"/>
  <c r="AE102" i="147"/>
  <c r="AE116" i="147"/>
  <c r="AE75" i="147"/>
  <c r="AE76" i="147"/>
  <c r="AE79" i="147"/>
  <c r="AE80" i="147"/>
  <c r="AE88" i="147"/>
  <c r="AE87" i="147"/>
  <c r="AE86" i="147"/>
  <c r="AG5" i="90"/>
  <c r="AH4" i="90"/>
  <c r="AH27" i="90"/>
  <c r="AH31" i="90"/>
  <c r="AH56" i="90"/>
  <c r="AH9" i="90"/>
  <c r="AH45" i="90"/>
  <c r="AH10" i="90"/>
  <c r="AG6" i="90"/>
  <c r="AH50" i="90"/>
  <c r="AH11" i="90"/>
  <c r="AH28" i="90"/>
  <c r="AH34" i="90"/>
  <c r="AH60" i="90"/>
  <c r="AH37" i="90"/>
  <c r="AH58" i="90"/>
  <c r="AH25" i="90"/>
  <c r="AH14" i="90"/>
  <c r="AH40" i="90"/>
  <c r="AH43" i="90"/>
  <c r="AH57" i="90"/>
  <c r="AH22" i="90"/>
  <c r="AH53" i="90"/>
  <c r="AH48" i="90"/>
  <c r="AH20" i="90"/>
  <c r="AH39" i="90"/>
  <c r="AH19" i="90"/>
  <c r="AH21" i="90"/>
  <c r="AH55" i="90"/>
  <c r="AH41" i="90"/>
  <c r="AH46" i="90"/>
  <c r="AH8" i="90"/>
  <c r="AH17" i="90"/>
  <c r="AH23" i="90"/>
  <c r="AH38" i="90"/>
  <c r="AH7" i="90"/>
  <c r="AH52" i="90"/>
  <c r="AH61" i="90"/>
  <c r="AH42" i="90"/>
  <c r="AH49" i="90"/>
  <c r="AH36" i="90"/>
  <c r="AH15" i="90"/>
  <c r="AH12" i="90"/>
  <c r="AH51" i="90"/>
  <c r="AH32" i="90"/>
  <c r="AH35" i="90"/>
  <c r="AH18" i="90"/>
  <c r="AH16" i="90"/>
  <c r="AH29" i="90"/>
  <c r="AH33" i="90"/>
  <c r="AH24" i="90"/>
  <c r="AH44" i="90"/>
  <c r="AH13" i="90"/>
  <c r="AH54" i="90"/>
  <c r="AH26" i="90"/>
  <c r="AH59" i="90"/>
  <c r="AH30" i="90"/>
  <c r="AH47" i="90"/>
  <c r="AE22" i="148"/>
  <c r="AD227" i="149"/>
  <c r="AD240" i="143"/>
  <c r="V21" i="151"/>
  <c r="W16" i="151"/>
  <c r="V30" i="151"/>
  <c r="W30" i="151"/>
  <c r="W22" i="151"/>
  <c r="W29" i="151"/>
  <c r="W33" i="151"/>
  <c r="W26" i="151"/>
  <c r="V35" i="151"/>
  <c r="W18" i="151"/>
  <c r="W15" i="151"/>
  <c r="V15" i="151"/>
  <c r="V28" i="151"/>
  <c r="V13" i="151"/>
  <c r="V18" i="151"/>
  <c r="V22" i="151"/>
  <c r="V34" i="151"/>
  <c r="W32" i="151"/>
  <c r="V14" i="151"/>
  <c r="V17" i="151"/>
  <c r="V23" i="151"/>
  <c r="W31" i="151"/>
  <c r="W14" i="151"/>
  <c r="V32" i="151"/>
  <c r="V24" i="151"/>
  <c r="W20" i="151"/>
  <c r="W27" i="151"/>
  <c r="W34" i="151"/>
  <c r="W13" i="151"/>
  <c r="V33" i="151"/>
  <c r="W23" i="151"/>
  <c r="V16" i="151"/>
  <c r="V29" i="151"/>
  <c r="V26" i="151"/>
  <c r="W21" i="151"/>
  <c r="V31" i="151"/>
  <c r="V19" i="151"/>
  <c r="V27" i="151"/>
  <c r="W25" i="151"/>
  <c r="V20" i="151"/>
  <c r="W19" i="151"/>
  <c r="V25" i="151"/>
  <c r="W17" i="151"/>
  <c r="W28" i="151"/>
  <c r="AE121" i="148"/>
  <c r="AE123" i="148"/>
  <c r="AD197" i="121"/>
  <c r="AE120" i="148"/>
  <c r="AE119" i="148"/>
  <c r="AE74" i="148"/>
  <c r="AE121" i="149"/>
  <c r="AE119" i="149"/>
  <c r="AE120" i="149"/>
  <c r="AE62" i="148"/>
  <c r="AE46" i="148"/>
  <c r="AE30" i="148"/>
  <c r="AE38" i="148"/>
  <c r="AH5" i="90"/>
  <c r="AH6" i="90"/>
  <c r="AD228" i="149"/>
  <c r="AD241" i="143"/>
  <c r="AD198" i="121"/>
  <c r="AE46" i="149"/>
  <c r="AE74" i="149"/>
  <c r="AE94" i="149"/>
  <c r="AE96" i="149"/>
  <c r="AE95" i="149"/>
  <c r="AE121" i="150"/>
  <c r="AE54" i="149"/>
  <c r="AE22" i="149"/>
  <c r="AE25" i="149"/>
  <c r="AE75" i="149"/>
  <c r="AE78" i="149"/>
  <c r="AE76" i="149"/>
  <c r="AE79" i="149"/>
  <c r="AE80" i="149"/>
  <c r="AE62" i="149"/>
  <c r="BF5" i="90"/>
  <c r="AD229" i="149"/>
  <c r="AD242" i="143"/>
  <c r="AD199" i="121"/>
  <c r="AE123" i="150"/>
  <c r="AE58" i="150"/>
  <c r="AE71" i="150"/>
  <c r="AE72" i="150"/>
  <c r="AE91" i="150"/>
  <c r="AE94" i="150"/>
  <c r="AE92" i="150"/>
  <c r="AE96" i="150"/>
  <c r="AE90" i="150"/>
  <c r="AE95" i="150"/>
  <c r="AK8" i="125"/>
  <c r="AH8" i="125"/>
  <c r="AL8" i="125"/>
  <c r="AM8" i="125"/>
  <c r="AJ8" i="125"/>
  <c r="BF119" i="90"/>
  <c r="AD230" i="149"/>
  <c r="AD243" i="143"/>
  <c r="AK106" i="143"/>
  <c r="AD200" i="121"/>
  <c r="AE9" i="125"/>
  <c r="AE8" i="125"/>
  <c r="AK26" i="143"/>
  <c r="AH33" i="143"/>
  <c r="AM33" i="143"/>
  <c r="AJ22" i="143"/>
  <c r="AJ29" i="143"/>
  <c r="AK32" i="143"/>
  <c r="AJ20" i="143"/>
  <c r="AL26" i="143"/>
  <c r="AL35" i="143"/>
  <c r="AM26" i="143"/>
  <c r="AM32" i="143"/>
  <c r="AL37" i="143"/>
  <c r="AL20" i="143"/>
  <c r="AK29" i="143"/>
  <c r="AL19" i="143"/>
  <c r="AK22" i="143"/>
  <c r="AK36" i="143"/>
  <c r="AK28" i="143"/>
  <c r="AL28" i="143"/>
  <c r="AH29" i="143"/>
  <c r="AM23" i="143"/>
  <c r="AK23" i="143"/>
  <c r="AL21" i="143"/>
  <c r="AK31" i="143"/>
  <c r="AH22" i="143"/>
  <c r="AJ28" i="143"/>
  <c r="AH24" i="143"/>
  <c r="AL38" i="143"/>
  <c r="AM27" i="143"/>
  <c r="AL36" i="143"/>
  <c r="AJ33" i="143"/>
  <c r="AJ32" i="143"/>
  <c r="AM28" i="143"/>
  <c r="AJ19" i="143"/>
  <c r="AL25" i="143"/>
  <c r="AH31" i="143"/>
  <c r="AH37" i="143"/>
  <c r="AJ37" i="143"/>
  <c r="AK30" i="143"/>
  <c r="AM31" i="143"/>
  <c r="AH25" i="143"/>
  <c r="AH20" i="143"/>
  <c r="AL24" i="143"/>
  <c r="AH18" i="143"/>
  <c r="AJ30" i="143"/>
  <c r="AK35" i="143"/>
  <c r="AJ38" i="143"/>
  <c r="AH36" i="143"/>
  <c r="AK21" i="143"/>
  <c r="AM37" i="143"/>
  <c r="AL31" i="143"/>
  <c r="AH38" i="143"/>
  <c r="AM29" i="143"/>
  <c r="AK38" i="143"/>
  <c r="AM24" i="143"/>
  <c r="AJ23" i="143"/>
  <c r="AM19" i="143"/>
  <c r="AJ21" i="143"/>
  <c r="AK37" i="143"/>
  <c r="AL29" i="143"/>
  <c r="AH26" i="143"/>
  <c r="AH35" i="143"/>
  <c r="AJ26" i="143"/>
  <c r="AM36" i="143"/>
  <c r="AJ24" i="143"/>
  <c r="AK20" i="143"/>
  <c r="AH32" i="143"/>
  <c r="AJ25" i="143"/>
  <c r="AL27" i="143"/>
  <c r="AM38" i="143"/>
  <c r="AJ34" i="143"/>
  <c r="AJ18" i="143"/>
  <c r="AH28" i="143"/>
  <c r="AL30" i="143"/>
  <c r="AK27" i="143"/>
  <c r="AM35" i="143"/>
  <c r="AM42" i="143"/>
  <c r="AM22" i="143"/>
  <c r="AK25" i="143"/>
  <c r="AK34" i="143"/>
  <c r="AK24" i="143"/>
  <c r="AL34" i="143"/>
  <c r="AK19" i="143"/>
  <c r="AH27" i="143"/>
  <c r="AJ35" i="143"/>
  <c r="AJ27" i="143"/>
  <c r="AJ31" i="143"/>
  <c r="AH21" i="143"/>
  <c r="AM25" i="143"/>
  <c r="AK40" i="143"/>
  <c r="AK39" i="143"/>
  <c r="AM40" i="143"/>
  <c r="AM39" i="143"/>
  <c r="AJ40" i="143"/>
  <c r="AH40" i="143"/>
  <c r="AJ39" i="143"/>
  <c r="AH39" i="143"/>
  <c r="AL40" i="143"/>
  <c r="AJ42" i="143"/>
  <c r="AK41" i="143"/>
  <c r="AH42" i="143"/>
  <c r="AL42" i="143"/>
  <c r="AL41" i="143"/>
  <c r="AJ41" i="143"/>
  <c r="AH41" i="143"/>
  <c r="AM41" i="143"/>
  <c r="AM43" i="143"/>
  <c r="AK72" i="143"/>
  <c r="AH65" i="143"/>
  <c r="AJ55" i="143"/>
  <c r="AM44" i="143"/>
  <c r="AM52" i="143"/>
  <c r="AK91" i="143"/>
  <c r="AJ50" i="143"/>
  <c r="AK43" i="143"/>
  <c r="AK48" i="143"/>
  <c r="AL45" i="143"/>
  <c r="AH47" i="143"/>
  <c r="AM51" i="143"/>
  <c r="AK44" i="143"/>
  <c r="AL49" i="143"/>
  <c r="AM83" i="143"/>
  <c r="AK55" i="143"/>
  <c r="AL91" i="143"/>
  <c r="AM106" i="143"/>
  <c r="AL93" i="143"/>
  <c r="AM114" i="143"/>
  <c r="AH44" i="143"/>
  <c r="AM104" i="143"/>
  <c r="AJ66" i="143"/>
  <c r="AH67" i="143"/>
  <c r="AJ53" i="143"/>
  <c r="AL101" i="143"/>
  <c r="AM60" i="143"/>
  <c r="AK103" i="143"/>
  <c r="AM101" i="143"/>
  <c r="AJ86" i="143"/>
  <c r="AH108" i="143"/>
  <c r="AL44" i="143"/>
  <c r="AK88" i="143"/>
  <c r="AL112" i="143"/>
  <c r="AJ44" i="143"/>
  <c r="AL57" i="143"/>
  <c r="AK62" i="143"/>
  <c r="AL74" i="143"/>
  <c r="AL87" i="143"/>
  <c r="AJ65" i="143"/>
  <c r="AL106" i="143"/>
  <c r="AL69" i="143"/>
  <c r="AH101" i="143"/>
  <c r="AJ61" i="143"/>
  <c r="AK45" i="143"/>
  <c r="AL98" i="143"/>
  <c r="AK104" i="143"/>
  <c r="AL80" i="143"/>
  <c r="AL94" i="143"/>
  <c r="AL77" i="143"/>
  <c r="AJ74" i="143"/>
  <c r="AJ95" i="143"/>
  <c r="AM116" i="143"/>
  <c r="AM90" i="143"/>
  <c r="AJ75" i="143"/>
  <c r="AM111" i="143"/>
  <c r="AJ78" i="143"/>
  <c r="AL81" i="143"/>
  <c r="AK117" i="143"/>
  <c r="AM97" i="143"/>
  <c r="AL73" i="143"/>
  <c r="AJ107" i="143"/>
  <c r="AJ79" i="143"/>
  <c r="AM50" i="143"/>
  <c r="AK59" i="143"/>
  <c r="AM86" i="143"/>
  <c r="AM63" i="143"/>
  <c r="AH76" i="143"/>
  <c r="AL59" i="143"/>
  <c r="AK89" i="143"/>
  <c r="AJ111" i="143"/>
  <c r="AL63" i="143"/>
  <c r="AK58" i="143"/>
  <c r="AH109" i="143"/>
  <c r="AM117" i="143"/>
  <c r="AJ102" i="143"/>
  <c r="AM55" i="143"/>
  <c r="AJ60" i="143"/>
  <c r="AM58" i="143"/>
  <c r="AK86" i="143"/>
  <c r="AM109" i="143"/>
  <c r="AM68" i="143"/>
  <c r="AJ93" i="143"/>
  <c r="AH99" i="143"/>
  <c r="AK85" i="143"/>
  <c r="AM70" i="143"/>
  <c r="AH102" i="143"/>
  <c r="AJ94" i="143"/>
  <c r="AL84" i="143"/>
  <c r="AK61" i="143"/>
  <c r="AM45" i="143"/>
  <c r="AM112" i="143"/>
  <c r="AM74" i="143"/>
  <c r="AK90" i="143"/>
  <c r="AK70" i="143"/>
  <c r="AK66" i="143"/>
  <c r="AK95" i="143"/>
  <c r="AH95" i="143"/>
  <c r="AL104" i="143"/>
  <c r="AL50" i="143"/>
  <c r="AM99" i="143"/>
  <c r="AJ45" i="143"/>
  <c r="AM49" i="143"/>
  <c r="AM67" i="143"/>
  <c r="AK100" i="143"/>
  <c r="AM84" i="143"/>
  <c r="AL103" i="143"/>
  <c r="AK51" i="143"/>
  <c r="AM93" i="143"/>
  <c r="AJ67" i="143"/>
  <c r="AK82" i="143"/>
  <c r="AK78" i="143"/>
  <c r="AJ83" i="143"/>
  <c r="AH100" i="143"/>
  <c r="AK77" i="143"/>
  <c r="AH85" i="143"/>
  <c r="AL46" i="143"/>
  <c r="AJ48" i="143"/>
  <c r="AL51" i="143"/>
  <c r="AJ89" i="143"/>
  <c r="AL48" i="143"/>
  <c r="AM96" i="143"/>
  <c r="AH82" i="143"/>
  <c r="AH73" i="143"/>
  <c r="AL95" i="143"/>
  <c r="AM94" i="143"/>
  <c r="AL66" i="143"/>
  <c r="AK116" i="143"/>
  <c r="AK75" i="143"/>
  <c r="AM88" i="143"/>
  <c r="AK71" i="143"/>
  <c r="AM69" i="143"/>
  <c r="AK81" i="143"/>
  <c r="AH61" i="143"/>
  <c r="AK73" i="143"/>
  <c r="AJ114" i="143"/>
  <c r="AM47" i="143"/>
  <c r="AH60" i="143"/>
  <c r="AL110" i="143"/>
  <c r="AL111" i="143"/>
  <c r="AJ81" i="143"/>
  <c r="AJ63" i="143"/>
  <c r="AH77" i="143"/>
  <c r="AH114" i="143"/>
  <c r="AH107" i="143"/>
  <c r="AH57" i="143"/>
  <c r="AL52" i="143"/>
  <c r="AL99" i="143"/>
  <c r="AH92" i="143"/>
  <c r="AJ97" i="143"/>
  <c r="AL47" i="143"/>
  <c r="AK111" i="143"/>
  <c r="AH93" i="143"/>
  <c r="AH117" i="143"/>
  <c r="AL55" i="143"/>
  <c r="AL107" i="143"/>
  <c r="AH62" i="143"/>
  <c r="AL92" i="143"/>
  <c r="AK56" i="143"/>
  <c r="AK57" i="143"/>
  <c r="AL108" i="143"/>
  <c r="AK94" i="143"/>
  <c r="AM87" i="143"/>
  <c r="AK115" i="143"/>
  <c r="AK65" i="143"/>
  <c r="AK67" i="143"/>
  <c r="AJ109" i="143"/>
  <c r="AJ57" i="143"/>
  <c r="AM113" i="143"/>
  <c r="AH105" i="143"/>
  <c r="AK68" i="143"/>
  <c r="AJ90" i="143"/>
  <c r="AH103" i="143"/>
  <c r="AM105" i="143"/>
  <c r="AJ103" i="143"/>
  <c r="AH113" i="143"/>
  <c r="AH70" i="143"/>
  <c r="AM89" i="143"/>
  <c r="AL79" i="143"/>
  <c r="AL58" i="143"/>
  <c r="AK108" i="143"/>
  <c r="AL75" i="143"/>
  <c r="AK114" i="143"/>
  <c r="AL113" i="143"/>
  <c r="AH74" i="143"/>
  <c r="AK97" i="143"/>
  <c r="AK109" i="143"/>
  <c r="AJ99" i="143"/>
  <c r="AK102" i="143"/>
  <c r="AH86" i="143"/>
  <c r="AM66" i="143"/>
  <c r="AJ69" i="143"/>
  <c r="AH45" i="143"/>
  <c r="AH58" i="143"/>
  <c r="AJ64" i="143"/>
  <c r="AM57" i="143"/>
  <c r="AM79" i="143"/>
  <c r="AH112" i="143"/>
  <c r="AK110" i="143"/>
  <c r="AJ104" i="143"/>
  <c r="AJ71" i="143"/>
  <c r="AL56" i="143"/>
  <c r="AM95" i="143"/>
  <c r="AJ115" i="143"/>
  <c r="AK64" i="143"/>
  <c r="AH53" i="143"/>
  <c r="AL54" i="143"/>
  <c r="AJ73" i="143"/>
  <c r="AH64" i="143"/>
  <c r="AM92" i="143"/>
  <c r="AL72" i="143"/>
  <c r="AH116" i="143"/>
  <c r="AH72" i="143"/>
  <c r="AM71" i="143"/>
  <c r="AJ80" i="143"/>
  <c r="AH52" i="143"/>
  <c r="AL88" i="143"/>
  <c r="AL53" i="143"/>
  <c r="AH78" i="143"/>
  <c r="AK54" i="143"/>
  <c r="AL97" i="143"/>
  <c r="AH68" i="143"/>
  <c r="AH96" i="143"/>
  <c r="AH84" i="143"/>
  <c r="AL64" i="143"/>
  <c r="AH54" i="143"/>
  <c r="AJ82" i="143"/>
  <c r="AL71" i="143"/>
  <c r="AJ106" i="143"/>
  <c r="AH50" i="143"/>
  <c r="AK93" i="143"/>
  <c r="AJ72" i="143"/>
  <c r="AK105" i="143"/>
  <c r="AK83" i="143"/>
  <c r="AJ52" i="143"/>
  <c r="AH71" i="143"/>
  <c r="AJ51" i="143"/>
  <c r="AM110" i="143"/>
  <c r="AJ101" i="143"/>
  <c r="AH66" i="143"/>
  <c r="AJ47" i="143"/>
  <c r="AM61" i="143"/>
  <c r="AH49" i="143"/>
  <c r="AM77" i="143"/>
  <c r="AH115" i="143"/>
  <c r="AH59" i="143"/>
  <c r="AJ58" i="143"/>
  <c r="AH51" i="143"/>
  <c r="AM102" i="143"/>
  <c r="AJ110" i="143"/>
  <c r="AK52" i="143"/>
  <c r="AK63" i="143"/>
  <c r="AH91" i="143"/>
  <c r="AH80" i="143"/>
  <c r="AM81" i="143"/>
  <c r="AJ68" i="143"/>
  <c r="AK92" i="143"/>
  <c r="AK112" i="143"/>
  <c r="AL115" i="143"/>
  <c r="AH98" i="143"/>
  <c r="AJ112" i="143"/>
  <c r="AK113" i="143"/>
  <c r="AK98" i="143"/>
  <c r="AJ49" i="143"/>
  <c r="AJ113" i="143"/>
  <c r="AH56" i="143"/>
  <c r="AK79" i="143"/>
  <c r="AJ43" i="143"/>
  <c r="AJ91" i="143"/>
  <c r="AH94" i="143"/>
  <c r="AM108" i="143"/>
  <c r="AL85" i="143"/>
  <c r="AH88" i="143"/>
  <c r="AM85" i="143"/>
  <c r="AJ62" i="143"/>
  <c r="AJ70" i="143"/>
  <c r="AH106" i="143"/>
  <c r="AH48" i="143"/>
  <c r="AL102" i="143"/>
  <c r="AH110" i="143"/>
  <c r="AH75" i="143"/>
  <c r="AJ108" i="143"/>
  <c r="AL109" i="143"/>
  <c r="AK47" i="143"/>
  <c r="AK80" i="143"/>
  <c r="AJ54" i="143"/>
  <c r="AJ88" i="143"/>
  <c r="AJ84" i="143"/>
  <c r="AL67" i="143"/>
  <c r="AL96" i="143"/>
  <c r="AM115" i="143"/>
  <c r="AM98" i="143"/>
  <c r="AL70" i="143"/>
  <c r="AL76" i="143"/>
  <c r="AM73" i="143"/>
  <c r="AJ56" i="143"/>
  <c r="AK99" i="143"/>
  <c r="AM64" i="143"/>
  <c r="AJ105" i="143"/>
  <c r="AM48" i="143"/>
  <c r="AJ96" i="143"/>
  <c r="AL61" i="143"/>
  <c r="AL62" i="143"/>
  <c r="AH69" i="143"/>
  <c r="AK46" i="143"/>
  <c r="AK50" i="143"/>
  <c r="AH83" i="143"/>
  <c r="AH97" i="143"/>
  <c r="AM80" i="143"/>
  <c r="AJ85" i="143"/>
  <c r="AL90" i="143"/>
  <c r="AK84" i="143"/>
  <c r="AM59" i="143"/>
  <c r="AJ46" i="143"/>
  <c r="AL105" i="143"/>
  <c r="AL100" i="143"/>
  <c r="AL65" i="143"/>
  <c r="AM82" i="143"/>
  <c r="AJ100" i="143"/>
  <c r="AL68" i="143"/>
  <c r="AM76" i="143"/>
  <c r="AM100" i="143"/>
  <c r="AL39" i="143"/>
  <c r="AJ116" i="143"/>
  <c r="AM65" i="143"/>
  <c r="AK33" i="143"/>
  <c r="AH30" i="143"/>
  <c r="AM46" i="143"/>
  <c r="AK60" i="143"/>
  <c r="AH46" i="143"/>
  <c r="AK87" i="143"/>
  <c r="AM53" i="143"/>
  <c r="AL86" i="143"/>
  <c r="AK53" i="143"/>
  <c r="AM103" i="143"/>
  <c r="AL117" i="143"/>
  <c r="AL82" i="143"/>
  <c r="AK101" i="143"/>
  <c r="AK49" i="143"/>
  <c r="AL116" i="143"/>
  <c r="AK69" i="143"/>
  <c r="AH104" i="143"/>
  <c r="AD231" i="149"/>
  <c r="AH111" i="143"/>
  <c r="AH8" i="143"/>
  <c r="AJ9" i="143"/>
  <c r="AK8" i="143"/>
  <c r="AM9" i="143"/>
  <c r="AK9" i="143"/>
  <c r="AM8" i="143"/>
  <c r="AM10" i="143"/>
  <c r="AH9" i="143"/>
  <c r="AM11" i="143"/>
  <c r="AL8" i="143"/>
  <c r="AL10" i="143"/>
  <c r="AL9" i="143"/>
  <c r="AJ8" i="143"/>
  <c r="AK11" i="143"/>
  <c r="AK10" i="143"/>
  <c r="AJ10" i="143"/>
  <c r="AJ12" i="143"/>
  <c r="AJ11" i="143"/>
  <c r="AH11" i="143"/>
  <c r="AM12" i="143"/>
  <c r="AJ13" i="143"/>
  <c r="AL11" i="143"/>
  <c r="AH10" i="143"/>
  <c r="AH12" i="143"/>
  <c r="AL13" i="143"/>
  <c r="AH13" i="143"/>
  <c r="AK12" i="143"/>
  <c r="AK13" i="143"/>
  <c r="AM13" i="143"/>
  <c r="AL12" i="143"/>
  <c r="AH14" i="143"/>
  <c r="AK14" i="143"/>
  <c r="AL14" i="143"/>
  <c r="AM16" i="143"/>
  <c r="AM14" i="143"/>
  <c r="AH15" i="143"/>
  <c r="AL15" i="143"/>
  <c r="AJ14" i="143"/>
  <c r="AM15" i="143"/>
  <c r="AK17" i="143"/>
  <c r="AJ15" i="143"/>
  <c r="AM91" i="143"/>
  <c r="AL16" i="143"/>
  <c r="AK16" i="143"/>
  <c r="AM18" i="143"/>
  <c r="AJ16" i="143"/>
  <c r="AK15" i="143"/>
  <c r="AK18" i="143"/>
  <c r="AH81" i="143"/>
  <c r="AH79" i="143"/>
  <c r="AM17" i="143"/>
  <c r="AH17" i="143"/>
  <c r="AJ17" i="143"/>
  <c r="AH16" i="143"/>
  <c r="AK42" i="143"/>
  <c r="AM21" i="143"/>
  <c r="AJ87" i="143"/>
  <c r="AL89" i="143"/>
  <c r="AL60" i="143"/>
  <c r="AL32" i="143"/>
  <c r="AK74" i="143"/>
  <c r="AL83" i="143"/>
  <c r="AK96" i="143"/>
  <c r="AH23" i="143"/>
  <c r="AM54" i="143"/>
  <c r="AH89" i="143"/>
  <c r="AJ92" i="143"/>
  <c r="AJ76" i="143"/>
  <c r="AJ98" i="143"/>
  <c r="AM72" i="143"/>
  <c r="AL78" i="143"/>
  <c r="AK107" i="143"/>
  <c r="AK76" i="143"/>
  <c r="AL22" i="143"/>
  <c r="AJ77" i="143"/>
  <c r="AM20" i="143"/>
  <c r="AJ117" i="143"/>
  <c r="AL33" i="143"/>
  <c r="AM62" i="143"/>
  <c r="AM75" i="143"/>
  <c r="AH55" i="143"/>
  <c r="AH63" i="143"/>
  <c r="AL18" i="143"/>
  <c r="AH43" i="143"/>
  <c r="AH19" i="143"/>
  <c r="AM30" i="143"/>
  <c r="AL114" i="143"/>
  <c r="AL17" i="143"/>
  <c r="AM56" i="143"/>
  <c r="AH34" i="143"/>
  <c r="AL43" i="143"/>
  <c r="AJ59" i="143"/>
  <c r="AH90" i="143"/>
  <c r="AL23" i="143"/>
  <c r="AH87" i="143"/>
  <c r="AM78" i="143"/>
  <c r="AJ36" i="143"/>
  <c r="AM107" i="143"/>
  <c r="AM34" i="143"/>
  <c r="AD201" i="121"/>
  <c r="AD202" i="121"/>
  <c r="AD203" i="121"/>
  <c r="AD232" i="149"/>
  <c r="AD204" i="121"/>
  <c r="H78" i="123"/>
  <c r="E78" i="123"/>
  <c r="Q79" i="123"/>
  <c r="Q81" i="123"/>
  <c r="H79" i="123"/>
  <c r="E79" i="123"/>
  <c r="H81" i="123"/>
  <c r="E81" i="123"/>
  <c r="Q80" i="123"/>
  <c r="Q78" i="123"/>
  <c r="O78" i="123"/>
  <c r="H80" i="123"/>
  <c r="E80" i="123"/>
  <c r="Q69" i="123"/>
  <c r="Q66" i="123"/>
  <c r="O66" i="123"/>
  <c r="H67" i="123"/>
  <c r="E67" i="123"/>
  <c r="Q68" i="123"/>
  <c r="H66" i="123"/>
  <c r="E66" i="123"/>
  <c r="H68" i="123"/>
  <c r="E68" i="123"/>
  <c r="Q67" i="123"/>
  <c r="H69" i="123"/>
  <c r="E69" i="123"/>
  <c r="Q85" i="123"/>
  <c r="H84" i="123"/>
  <c r="E84" i="123"/>
  <c r="Q82" i="123"/>
  <c r="O82" i="123"/>
  <c r="Q83" i="123"/>
  <c r="H85" i="123"/>
  <c r="E85" i="123"/>
  <c r="H83" i="123"/>
  <c r="E83" i="123"/>
  <c r="Q84" i="123"/>
  <c r="H82" i="123"/>
  <c r="E82" i="123"/>
  <c r="H83" i="122"/>
  <c r="E83" i="122"/>
  <c r="Q82" i="122"/>
  <c r="O82" i="122"/>
  <c r="H82" i="122"/>
  <c r="E82" i="122"/>
  <c r="Q84" i="122"/>
  <c r="Q85" i="122"/>
  <c r="Q83" i="122"/>
  <c r="H85" i="122"/>
  <c r="E85" i="122"/>
  <c r="H84" i="122"/>
  <c r="E84" i="122"/>
  <c r="H88" i="123"/>
  <c r="E88" i="123"/>
  <c r="H86" i="123"/>
  <c r="E86" i="123"/>
  <c r="Q89" i="123"/>
  <c r="H87" i="123"/>
  <c r="E87" i="123"/>
  <c r="Q88" i="123"/>
  <c r="Q87" i="123"/>
  <c r="H89" i="123"/>
  <c r="E89" i="123"/>
  <c r="Q86" i="123"/>
  <c r="O86" i="123"/>
  <c r="Q89" i="122"/>
  <c r="H89" i="122"/>
  <c r="E89" i="122"/>
  <c r="H86" i="122"/>
  <c r="E86" i="122"/>
  <c r="Q88" i="122"/>
  <c r="H88" i="122"/>
  <c r="E88" i="122"/>
  <c r="Q87" i="122"/>
  <c r="Q86" i="122"/>
  <c r="O86" i="122"/>
  <c r="H87" i="122"/>
  <c r="E87" i="122"/>
  <c r="Q59" i="123"/>
  <c r="H60" i="123"/>
  <c r="E60" i="123"/>
  <c r="Q61" i="123"/>
  <c r="H58" i="123"/>
  <c r="E58" i="123"/>
  <c r="Q60" i="123"/>
  <c r="Q58" i="123"/>
  <c r="O58" i="123"/>
  <c r="H61" i="123"/>
  <c r="E61" i="123"/>
  <c r="H59" i="123"/>
  <c r="E59" i="123"/>
  <c r="H65" i="123"/>
  <c r="E65" i="123"/>
  <c r="Q64" i="123"/>
  <c r="Q65" i="123"/>
  <c r="H64" i="123"/>
  <c r="E64" i="123"/>
  <c r="Q62" i="123"/>
  <c r="O62" i="123"/>
  <c r="H62" i="123"/>
  <c r="E62" i="123"/>
  <c r="Q63" i="123"/>
  <c r="H63" i="123"/>
  <c r="E63" i="123"/>
  <c r="H75" i="122"/>
  <c r="E75" i="122"/>
  <c r="Q74" i="122"/>
  <c r="O74" i="122"/>
  <c r="Q76" i="122"/>
  <c r="Q75" i="122"/>
  <c r="Q77" i="122"/>
  <c r="H76" i="122"/>
  <c r="E76" i="122"/>
  <c r="H74" i="122"/>
  <c r="E74" i="122"/>
  <c r="H77" i="122"/>
  <c r="E77" i="122"/>
  <c r="Q77" i="123"/>
  <c r="H77" i="123"/>
  <c r="E77" i="123"/>
  <c r="Q75" i="123"/>
  <c r="H74" i="123"/>
  <c r="E74" i="123"/>
  <c r="H75" i="123"/>
  <c r="E75" i="123"/>
  <c r="Q74" i="123"/>
  <c r="O74" i="123"/>
  <c r="H76" i="123"/>
  <c r="E76" i="123"/>
  <c r="Q76" i="123"/>
  <c r="Q90" i="123"/>
  <c r="O90" i="123"/>
  <c r="Q92" i="123"/>
  <c r="Q93" i="123"/>
  <c r="Q91" i="123"/>
  <c r="Q72" i="122"/>
  <c r="Q71" i="122"/>
  <c r="Q73" i="122"/>
  <c r="H71" i="122"/>
  <c r="E71" i="122"/>
  <c r="H73" i="122"/>
  <c r="E73" i="122"/>
  <c r="H72" i="122"/>
  <c r="E72" i="122"/>
  <c r="H70" i="122"/>
  <c r="E70" i="122"/>
  <c r="Q70" i="122"/>
  <c r="O70" i="122"/>
  <c r="H73" i="123"/>
  <c r="E73" i="123"/>
  <c r="Q71" i="123"/>
  <c r="H72" i="123"/>
  <c r="E72" i="123"/>
  <c r="Q70" i="123"/>
  <c r="O70" i="123"/>
  <c r="Q72" i="123"/>
  <c r="Q73" i="123"/>
  <c r="H71" i="123"/>
  <c r="E71" i="123"/>
  <c r="H70" i="123"/>
  <c r="E70" i="123"/>
  <c r="H96" i="123"/>
  <c r="E96" i="123"/>
  <c r="H94" i="123"/>
  <c r="E94" i="123"/>
  <c r="Q96" i="123"/>
  <c r="H95" i="123"/>
  <c r="E95" i="123"/>
  <c r="Q95" i="123"/>
  <c r="H97" i="123"/>
  <c r="E97" i="123"/>
  <c r="Q94" i="123"/>
  <c r="O94" i="123"/>
  <c r="Q97" i="123"/>
  <c r="Q79" i="122"/>
  <c r="H80" i="122"/>
  <c r="E80" i="122"/>
  <c r="Q81" i="122"/>
  <c r="H79" i="122"/>
  <c r="E79" i="122"/>
  <c r="H78" i="122"/>
  <c r="E78" i="122"/>
  <c r="Q80" i="122"/>
  <c r="H81" i="122"/>
  <c r="E81" i="122"/>
  <c r="Q78" i="122"/>
  <c r="O78" i="122"/>
  <c r="AD233" i="149"/>
  <c r="T95" i="123"/>
  <c r="U95" i="123"/>
  <c r="W95" i="123"/>
  <c r="Y95" i="123"/>
  <c r="Y74" i="123"/>
  <c r="U74" i="123"/>
  <c r="T74" i="123"/>
  <c r="W74" i="123"/>
  <c r="W63" i="123"/>
  <c r="T63" i="123"/>
  <c r="U63" i="123"/>
  <c r="Y63" i="123"/>
  <c r="W64" i="123"/>
  <c r="Z64" i="123"/>
  <c r="AA64" i="123"/>
  <c r="T64" i="123"/>
  <c r="U64" i="123"/>
  <c r="Y64" i="123"/>
  <c r="Y59" i="123"/>
  <c r="T59" i="123"/>
  <c r="U59" i="123"/>
  <c r="W59" i="123"/>
  <c r="Y58" i="123"/>
  <c r="U58" i="123"/>
  <c r="T58" i="123"/>
  <c r="W58" i="123"/>
  <c r="W87" i="123"/>
  <c r="T87" i="123"/>
  <c r="Y87" i="123"/>
  <c r="U87" i="123"/>
  <c r="Y82" i="123"/>
  <c r="U82" i="123"/>
  <c r="AC82" i="123"/>
  <c r="T82" i="123"/>
  <c r="W82" i="123"/>
  <c r="V69" i="123"/>
  <c r="T69" i="123"/>
  <c r="W69" i="123"/>
  <c r="U69" i="123"/>
  <c r="AC69" i="123"/>
  <c r="Y69" i="123"/>
  <c r="Z80" i="123"/>
  <c r="AA80" i="123"/>
  <c r="T80" i="123"/>
  <c r="U80" i="123"/>
  <c r="W80" i="123"/>
  <c r="Y80" i="123"/>
  <c r="T79" i="123"/>
  <c r="U79" i="123"/>
  <c r="W79" i="123"/>
  <c r="Y79" i="123"/>
  <c r="T71" i="123"/>
  <c r="U71" i="123"/>
  <c r="W71" i="123"/>
  <c r="Y71" i="123"/>
  <c r="Z72" i="123"/>
  <c r="AA72" i="123"/>
  <c r="T72" i="123"/>
  <c r="U72" i="123"/>
  <c r="W72" i="123"/>
  <c r="Y72" i="123"/>
  <c r="Z76" i="123"/>
  <c r="AA76" i="123"/>
  <c r="T76" i="123"/>
  <c r="U76" i="123"/>
  <c r="W76" i="123"/>
  <c r="Y76" i="123"/>
  <c r="W61" i="123"/>
  <c r="T61" i="123"/>
  <c r="Y61" i="123"/>
  <c r="U61" i="123"/>
  <c r="AC61" i="123"/>
  <c r="U89" i="123"/>
  <c r="AC89" i="123"/>
  <c r="Y89" i="123"/>
  <c r="W89" i="123"/>
  <c r="T89" i="123"/>
  <c r="W67" i="123"/>
  <c r="Y67" i="123"/>
  <c r="U67" i="123"/>
  <c r="T67" i="123"/>
  <c r="V67" i="123"/>
  <c r="T70" i="123"/>
  <c r="W70" i="123"/>
  <c r="U70" i="123"/>
  <c r="AC70" i="123"/>
  <c r="Y70" i="123"/>
  <c r="T97" i="123"/>
  <c r="W97" i="123"/>
  <c r="U97" i="123"/>
  <c r="AC97" i="123"/>
  <c r="Y97" i="123"/>
  <c r="T94" i="123"/>
  <c r="U94" i="123"/>
  <c r="W94" i="123"/>
  <c r="Y94" i="123"/>
  <c r="W77" i="123"/>
  <c r="T77" i="123"/>
  <c r="Y77" i="123"/>
  <c r="U77" i="123"/>
  <c r="AC77" i="123"/>
  <c r="W62" i="123"/>
  <c r="T62" i="123"/>
  <c r="Y62" i="123"/>
  <c r="U62" i="123"/>
  <c r="Y60" i="123"/>
  <c r="Z60" i="123"/>
  <c r="AA60" i="123"/>
  <c r="T60" i="123"/>
  <c r="U60" i="123"/>
  <c r="W60" i="123"/>
  <c r="W86" i="123"/>
  <c r="T86" i="123"/>
  <c r="Y86" i="123"/>
  <c r="U86" i="123"/>
  <c r="AC86" i="123"/>
  <c r="T83" i="123"/>
  <c r="Y83" i="123"/>
  <c r="U83" i="123"/>
  <c r="W83" i="123"/>
  <c r="Y84" i="123"/>
  <c r="U84" i="123"/>
  <c r="Z84" i="123"/>
  <c r="T84" i="123"/>
  <c r="W84" i="123"/>
  <c r="Y68" i="123"/>
  <c r="W68" i="123"/>
  <c r="Z68" i="123"/>
  <c r="AA68" i="123"/>
  <c r="V68" i="123"/>
  <c r="T68" i="123"/>
  <c r="U68" i="123"/>
  <c r="T96" i="123"/>
  <c r="U96" i="123"/>
  <c r="W96" i="123"/>
  <c r="Y96" i="123"/>
  <c r="Y73" i="123"/>
  <c r="U73" i="123"/>
  <c r="AC73" i="123"/>
  <c r="T73" i="123"/>
  <c r="W73" i="123"/>
  <c r="T75" i="123"/>
  <c r="U75" i="123"/>
  <c r="W75" i="123"/>
  <c r="Y75" i="123"/>
  <c r="U65" i="123"/>
  <c r="AC65" i="123"/>
  <c r="Y65" i="123"/>
  <c r="W65" i="123"/>
  <c r="T65" i="123"/>
  <c r="W88" i="123"/>
  <c r="Z88" i="123"/>
  <c r="T88" i="123"/>
  <c r="Y88" i="123"/>
  <c r="U88" i="123"/>
  <c r="W85" i="123"/>
  <c r="T85" i="123"/>
  <c r="Y85" i="123"/>
  <c r="U85" i="123"/>
  <c r="AC85" i="123"/>
  <c r="Y66" i="123"/>
  <c r="U66" i="123"/>
  <c r="AC66" i="123"/>
  <c r="W66" i="123"/>
  <c r="V66" i="123"/>
  <c r="T66" i="123"/>
  <c r="Y81" i="123"/>
  <c r="U81" i="123"/>
  <c r="AC81" i="123"/>
  <c r="T81" i="123"/>
  <c r="W81" i="123"/>
  <c r="T78" i="123"/>
  <c r="U78" i="123"/>
  <c r="Y87" i="122"/>
  <c r="W87" i="122"/>
  <c r="T87" i="122"/>
  <c r="U87" i="122"/>
  <c r="T81" i="122"/>
  <c r="Y81" i="122"/>
  <c r="U81" i="122"/>
  <c r="AC81" i="122"/>
  <c r="W81" i="122"/>
  <c r="U70" i="122"/>
  <c r="AC70" i="122"/>
  <c r="T70" i="122"/>
  <c r="W70" i="122"/>
  <c r="Y70" i="122"/>
  <c r="T74" i="122"/>
  <c r="Y74" i="122"/>
  <c r="U74" i="122"/>
  <c r="AC74" i="122"/>
  <c r="W74" i="122"/>
  <c r="Y86" i="122"/>
  <c r="W86" i="122"/>
  <c r="T86" i="122"/>
  <c r="U86" i="122"/>
  <c r="AC86" i="122"/>
  <c r="Y85" i="122"/>
  <c r="W85" i="122"/>
  <c r="T85" i="122"/>
  <c r="U85" i="122"/>
  <c r="AC85" i="122"/>
  <c r="T82" i="122"/>
  <c r="Y82" i="122"/>
  <c r="U82" i="122"/>
  <c r="AC82" i="122"/>
  <c r="W82" i="122"/>
  <c r="T79" i="122"/>
  <c r="U79" i="122"/>
  <c r="W79" i="122"/>
  <c r="Y79" i="122"/>
  <c r="T71" i="122"/>
  <c r="U71" i="122"/>
  <c r="W71" i="122"/>
  <c r="Y71" i="122"/>
  <c r="Z84" i="122"/>
  <c r="AA84" i="122"/>
  <c r="T84" i="122"/>
  <c r="U84" i="122"/>
  <c r="Y84" i="122"/>
  <c r="W84" i="122"/>
  <c r="Z80" i="122"/>
  <c r="AA80" i="122"/>
  <c r="T80" i="122"/>
  <c r="U80" i="122"/>
  <c r="W80" i="122"/>
  <c r="Y80" i="122"/>
  <c r="Z72" i="122"/>
  <c r="AA72" i="122"/>
  <c r="T72" i="122"/>
  <c r="U72" i="122"/>
  <c r="W72" i="122"/>
  <c r="Y72" i="122"/>
  <c r="Z76" i="122"/>
  <c r="AA76" i="122"/>
  <c r="T76" i="122"/>
  <c r="U76" i="122"/>
  <c r="Y76" i="122"/>
  <c r="W76" i="122"/>
  <c r="W89" i="122"/>
  <c r="U89" i="122"/>
  <c r="AC89" i="122"/>
  <c r="Y89" i="122"/>
  <c r="T89" i="122"/>
  <c r="Y77" i="122"/>
  <c r="W77" i="122"/>
  <c r="T77" i="122"/>
  <c r="U77" i="122"/>
  <c r="AC77" i="122"/>
  <c r="T78" i="122"/>
  <c r="U78" i="122"/>
  <c r="T73" i="122"/>
  <c r="Y73" i="122"/>
  <c r="U73" i="122"/>
  <c r="AC73" i="122"/>
  <c r="W73" i="122"/>
  <c r="T75" i="122"/>
  <c r="U75" i="122"/>
  <c r="Y75" i="122"/>
  <c r="W75" i="122"/>
  <c r="Y88" i="122"/>
  <c r="W88" i="122"/>
  <c r="Z88" i="122"/>
  <c r="T88" i="122"/>
  <c r="U88" i="122"/>
  <c r="T83" i="122"/>
  <c r="U83" i="122"/>
  <c r="Y83" i="122"/>
  <c r="W83" i="122"/>
  <c r="AD205" i="121"/>
  <c r="AA97" i="123"/>
  <c r="AB97" i="123"/>
  <c r="AA96" i="123"/>
  <c r="AA95" i="123"/>
  <c r="AA94" i="123"/>
  <c r="E130" i="122" a="1"/>
  <c r="E130" i="122"/>
  <c r="E132" i="122"/>
  <c r="AB73" i="123"/>
  <c r="AA73" i="123"/>
  <c r="AA73" i="122"/>
  <c r="AB73" i="122"/>
  <c r="AA75" i="123"/>
  <c r="AA75" i="122"/>
  <c r="AB65" i="123"/>
  <c r="AA65" i="123"/>
  <c r="AA87" i="122"/>
  <c r="AA87" i="123"/>
  <c r="AA82" i="123"/>
  <c r="AB82" i="123"/>
  <c r="AB69" i="123"/>
  <c r="AA69" i="123"/>
  <c r="AA79" i="123"/>
  <c r="AB70" i="123"/>
  <c r="AA70" i="123"/>
  <c r="AA74" i="123"/>
  <c r="AA63" i="123"/>
  <c r="AA59" i="123"/>
  <c r="AA58" i="123"/>
  <c r="AB86" i="122"/>
  <c r="AA86" i="122"/>
  <c r="AA89" i="123"/>
  <c r="AB89" i="123"/>
  <c r="AB85" i="122"/>
  <c r="AA85" i="122"/>
  <c r="AB82" i="122"/>
  <c r="AA82" i="122"/>
  <c r="AA67" i="123"/>
  <c r="AA79" i="122"/>
  <c r="AA71" i="122"/>
  <c r="AB77" i="122"/>
  <c r="AA77" i="122"/>
  <c r="AB81" i="122"/>
  <c r="AA81" i="122"/>
  <c r="AA71" i="123"/>
  <c r="AB70" i="122"/>
  <c r="AA70" i="122"/>
  <c r="AA74" i="122"/>
  <c r="AB74" i="122"/>
  <c r="AA61" i="123"/>
  <c r="AB61" i="123"/>
  <c r="AA89" i="122"/>
  <c r="AB89" i="122"/>
  <c r="AB86" i="123"/>
  <c r="AA86" i="123"/>
  <c r="AA83" i="123"/>
  <c r="AA84" i="123"/>
  <c r="AB77" i="123"/>
  <c r="AA77" i="123"/>
  <c r="AA62" i="123"/>
  <c r="AA88" i="122"/>
  <c r="AA88" i="123"/>
  <c r="AA83" i="122"/>
  <c r="AB85" i="123"/>
  <c r="AA85" i="123"/>
  <c r="AB66" i="123"/>
  <c r="AA66" i="123"/>
  <c r="AA81" i="123"/>
  <c r="AB81" i="123"/>
  <c r="E130" i="123" a="1"/>
  <c r="E130" i="123"/>
  <c r="E132" i="123"/>
  <c r="R81" i="122"/>
  <c r="R78" i="122"/>
  <c r="R96" i="123"/>
  <c r="R71" i="123"/>
  <c r="R72" i="123"/>
  <c r="R73" i="123"/>
  <c r="R70" i="122"/>
  <c r="R73" i="122"/>
  <c r="R91" i="123"/>
  <c r="R92" i="123"/>
  <c r="R76" i="123"/>
  <c r="R75" i="123"/>
  <c r="R74" i="122"/>
  <c r="R75" i="122"/>
  <c r="R65" i="123"/>
  <c r="R61" i="123"/>
  <c r="R87" i="122"/>
  <c r="R89" i="122"/>
  <c r="R87" i="123"/>
  <c r="R86" i="123"/>
  <c r="R84" i="122"/>
  <c r="R82" i="123"/>
  <c r="R83" i="123"/>
  <c r="R84" i="123"/>
  <c r="R69" i="123"/>
  <c r="X69" i="123"/>
  <c r="R68" i="123"/>
  <c r="X68" i="123"/>
  <c r="R80" i="123"/>
  <c r="R79" i="123"/>
  <c r="R79" i="122"/>
  <c r="R80" i="122"/>
  <c r="R97" i="123"/>
  <c r="R95" i="123"/>
  <c r="R94" i="123"/>
  <c r="R70" i="123"/>
  <c r="R72" i="122"/>
  <c r="R71" i="122"/>
  <c r="R93" i="123"/>
  <c r="R90" i="123"/>
  <c r="R74" i="123"/>
  <c r="R77" i="123"/>
  <c r="R77" i="122"/>
  <c r="R76" i="122"/>
  <c r="R63" i="123"/>
  <c r="R62" i="123"/>
  <c r="R64" i="123"/>
  <c r="R59" i="123"/>
  <c r="R58" i="123"/>
  <c r="R60" i="123"/>
  <c r="R88" i="122"/>
  <c r="R86" i="122"/>
  <c r="R89" i="123"/>
  <c r="R88" i="123"/>
  <c r="R85" i="122"/>
  <c r="R82" i="122"/>
  <c r="R83" i="122"/>
  <c r="R85" i="123"/>
  <c r="R66" i="123"/>
  <c r="X66" i="123"/>
  <c r="R67" i="123"/>
  <c r="X67" i="123"/>
  <c r="R81" i="123"/>
  <c r="R78" i="123"/>
  <c r="H6" i="90"/>
  <c r="G29" i="90"/>
  <c r="H41" i="90"/>
  <c r="G59" i="90"/>
  <c r="H59" i="90"/>
  <c r="G17" i="90"/>
  <c r="AB79" i="122"/>
  <c r="G13" i="90"/>
  <c r="I6" i="90"/>
  <c r="AB72" i="122"/>
  <c r="G58" i="90"/>
  <c r="H52" i="90"/>
  <c r="G34" i="90"/>
  <c r="G6" i="90"/>
  <c r="H30" i="90"/>
  <c r="G18" i="90"/>
  <c r="G53" i="90"/>
  <c r="G41" i="90"/>
  <c r="E41" i="151"/>
  <c r="E53" i="151"/>
  <c r="E18" i="151"/>
  <c r="F30" i="151"/>
  <c r="E34" i="151"/>
  <c r="F52" i="151"/>
  <c r="Q8" i="151"/>
  <c r="E13" i="151"/>
  <c r="E17" i="151"/>
  <c r="R9" i="151"/>
  <c r="Q9" i="151"/>
  <c r="F41" i="151"/>
  <c r="E29" i="151"/>
  <c r="AE126" i="123"/>
  <c r="AE126" i="124"/>
  <c r="AE126" i="122"/>
  <c r="AE116" i="124"/>
  <c r="AE13" i="124"/>
  <c r="AE12" i="124"/>
  <c r="AE35" i="124"/>
  <c r="AE47" i="124"/>
  <c r="AE23" i="124"/>
  <c r="AE39" i="124"/>
  <c r="AE19" i="124"/>
  <c r="AE15" i="124"/>
  <c r="AE51" i="124"/>
  <c r="AE55" i="124"/>
  <c r="AE111" i="124"/>
  <c r="AE99" i="124"/>
  <c r="AE63" i="124"/>
  <c r="AE107" i="124"/>
  <c r="AE43" i="124"/>
  <c r="AE71" i="124"/>
  <c r="AE103" i="124"/>
  <c r="AE75" i="124"/>
  <c r="AE27" i="124"/>
  <c r="AE95" i="124"/>
  <c r="AE91" i="124"/>
  <c r="AE31" i="124"/>
  <c r="AE104" i="124"/>
  <c r="AE96" i="124"/>
  <c r="AE112" i="124"/>
  <c r="AE76" i="124"/>
  <c r="AE44" i="124"/>
  <c r="AE20" i="124"/>
  <c r="AE72" i="124"/>
  <c r="AE28" i="124"/>
  <c r="AE52" i="124"/>
  <c r="AE24" i="124"/>
  <c r="AE16" i="124"/>
  <c r="AE64" i="124"/>
  <c r="AE68" i="124"/>
  <c r="AE56" i="124"/>
  <c r="AE48" i="124"/>
  <c r="AE40" i="124"/>
  <c r="AE36" i="124"/>
  <c r="AE100" i="124"/>
  <c r="AE92" i="124"/>
  <c r="AE32" i="124"/>
  <c r="AE108" i="124"/>
  <c r="AD234" i="149"/>
  <c r="AD206" i="121"/>
  <c r="AD207" i="121"/>
  <c r="AD208" i="121"/>
  <c r="AD209" i="121"/>
  <c r="AD210" i="121"/>
  <c r="AD211" i="121"/>
  <c r="AD212" i="121"/>
  <c r="AD213" i="121"/>
  <c r="AD214" i="121"/>
  <c r="AC94" i="123"/>
  <c r="AB95" i="123"/>
  <c r="AB96" i="123"/>
  <c r="AC96" i="123"/>
  <c r="AC95" i="123"/>
  <c r="AB94" i="123"/>
  <c r="AC72" i="123"/>
  <c r="AB71" i="123"/>
  <c r="AB72" i="123"/>
  <c r="AC71" i="123"/>
  <c r="AC71" i="122"/>
  <c r="AC72" i="122"/>
  <c r="AB71" i="122"/>
  <c r="AD215" i="121"/>
  <c r="AE125" i="123"/>
  <c r="AD85" i="123"/>
  <c r="AD88" i="123"/>
  <c r="AD93" i="123"/>
  <c r="AD82" i="123"/>
  <c r="AD81" i="123"/>
  <c r="AD77" i="123"/>
  <c r="AD33" i="123"/>
  <c r="AD53" i="123"/>
  <c r="AD38" i="123"/>
  <c r="AD105" i="123"/>
  <c r="AD113" i="123"/>
  <c r="AD30" i="123"/>
  <c r="AD17" i="123"/>
  <c r="AD21" i="123"/>
  <c r="AD14" i="123"/>
  <c r="AD50" i="123"/>
  <c r="AD10" i="123"/>
  <c r="AD11" i="123"/>
  <c r="AD49" i="123"/>
  <c r="AD41" i="123"/>
  <c r="AD37" i="123"/>
  <c r="AD18" i="123"/>
  <c r="AD109" i="123"/>
  <c r="AD127" i="123"/>
  <c r="AD101" i="123"/>
  <c r="AD114" i="123"/>
  <c r="AD34" i="123"/>
  <c r="AD26" i="123"/>
  <c r="AD22" i="123"/>
  <c r="AD57" i="123"/>
  <c r="AD45" i="123"/>
  <c r="AD115" i="123"/>
  <c r="AD29" i="123"/>
  <c r="AD42" i="123"/>
  <c r="AD46" i="123"/>
  <c r="AD25" i="123"/>
  <c r="AD54" i="123"/>
  <c r="AD70" i="123"/>
  <c r="AD69" i="123"/>
  <c r="AD65" i="123"/>
  <c r="AD89" i="123"/>
  <c r="AD74" i="123"/>
  <c r="AD66" i="123"/>
  <c r="AD97" i="123"/>
  <c r="AD86" i="123"/>
  <c r="AD61" i="123"/>
  <c r="AD73" i="123"/>
  <c r="AD87" i="123"/>
  <c r="AD85" i="122"/>
  <c r="AD86" i="122"/>
  <c r="AD77" i="122"/>
  <c r="AD88" i="122"/>
  <c r="AD89" i="122"/>
  <c r="AD125" i="122"/>
  <c r="AD127" i="122"/>
  <c r="AD11" i="122"/>
  <c r="AD101" i="122"/>
  <c r="AD73" i="122"/>
  <c r="AD82" i="122"/>
  <c r="AD87" i="122"/>
  <c r="AD74" i="122"/>
  <c r="AD70" i="122"/>
  <c r="AD45" i="122"/>
  <c r="AD25" i="122"/>
  <c r="AD26" i="122"/>
  <c r="AD58" i="122"/>
  <c r="AD69" i="122"/>
  <c r="AD30" i="122"/>
  <c r="AD113" i="122"/>
  <c r="AD66" i="122"/>
  <c r="AD14" i="122"/>
  <c r="AD37" i="122"/>
  <c r="AD97" i="122"/>
  <c r="AD62" i="122"/>
  <c r="AD114" i="122"/>
  <c r="AD49" i="122"/>
  <c r="AD17" i="122"/>
  <c r="AD105" i="122"/>
  <c r="AD57" i="122"/>
  <c r="AD29" i="122"/>
  <c r="AD124" i="122"/>
  <c r="AD33" i="122"/>
  <c r="AD109" i="122"/>
  <c r="AD34" i="122"/>
  <c r="AD42" i="122"/>
  <c r="AD90" i="122"/>
  <c r="AD41" i="122"/>
  <c r="AD115" i="122"/>
  <c r="AD22" i="122"/>
  <c r="AD65" i="122"/>
  <c r="AD93" i="122"/>
  <c r="AD50" i="122"/>
  <c r="AD46" i="122"/>
  <c r="AD61" i="122"/>
  <c r="AD18" i="122"/>
  <c r="AD53" i="122"/>
  <c r="AD54" i="122"/>
  <c r="AD21" i="122"/>
  <c r="AD10" i="122"/>
  <c r="AD38" i="122"/>
  <c r="AD81" i="122"/>
  <c r="AC58" i="123"/>
  <c r="AB58" i="123"/>
  <c r="AC74" i="123"/>
  <c r="AB74" i="123"/>
  <c r="AC84" i="122"/>
  <c r="AC62" i="123"/>
  <c r="AC78" i="123"/>
  <c r="AB67" i="123"/>
  <c r="AC75" i="123"/>
  <c r="AC88" i="123"/>
  <c r="AC88" i="122"/>
  <c r="AB60" i="123"/>
  <c r="AE93" i="123"/>
  <c r="AE97" i="123"/>
  <c r="AB83" i="122"/>
  <c r="AC80" i="122"/>
  <c r="AB76" i="123"/>
  <c r="AC83" i="122"/>
  <c r="AB62" i="123"/>
  <c r="AC63" i="123"/>
  <c r="AB63" i="123"/>
  <c r="AB78" i="123"/>
  <c r="AC84" i="123"/>
  <c r="AC83" i="123"/>
  <c r="AC64" i="123"/>
  <c r="AC87" i="122"/>
  <c r="AC76" i="122"/>
  <c r="AB88" i="122"/>
  <c r="AC68" i="123"/>
  <c r="AB68" i="123"/>
  <c r="AB83" i="123"/>
  <c r="AB79" i="123"/>
  <c r="AB87" i="122"/>
  <c r="AB78" i="122"/>
  <c r="AB76" i="122"/>
  <c r="AB64" i="123"/>
  <c r="AC79" i="122"/>
  <c r="AB84" i="122"/>
  <c r="AB75" i="123"/>
  <c r="AB88" i="123"/>
  <c r="AB80" i="122"/>
  <c r="AB84" i="123"/>
  <c r="AC80" i="123"/>
  <c r="AB80" i="123"/>
  <c r="AC59" i="123"/>
  <c r="AB59" i="123"/>
  <c r="AC87" i="123"/>
  <c r="AB87" i="123"/>
  <c r="AC76" i="123"/>
  <c r="AC60" i="123"/>
  <c r="AC79" i="123"/>
  <c r="AC75" i="122"/>
  <c r="AC67" i="123"/>
  <c r="AB75" i="122"/>
  <c r="AC78" i="122"/>
  <c r="AD8" i="127"/>
  <c r="AE18" i="140"/>
  <c r="AE55" i="140"/>
  <c r="AE62" i="140"/>
  <c r="AE42" i="140"/>
  <c r="AE54" i="140"/>
  <c r="AE50" i="140"/>
  <c r="AE56" i="140"/>
  <c r="AE66" i="139"/>
  <c r="AE72" i="139"/>
  <c r="AE71" i="139"/>
  <c r="AE63" i="139"/>
  <c r="AE64" i="139"/>
  <c r="AE16" i="139"/>
  <c r="AE15" i="139"/>
  <c r="AE26" i="139"/>
  <c r="AE75" i="135"/>
  <c r="AE58" i="135"/>
  <c r="AE76" i="135"/>
  <c r="AE85" i="122"/>
  <c r="AD8" i="123"/>
  <c r="AE77" i="122"/>
  <c r="AE89" i="122"/>
  <c r="AE74" i="122"/>
  <c r="AE70" i="122"/>
  <c r="AD8" i="122"/>
  <c r="AE81" i="122"/>
  <c r="AE73" i="122"/>
  <c r="J110" i="90"/>
  <c r="AB129" i="125"/>
  <c r="H53" i="90"/>
  <c r="G52" i="90"/>
  <c r="H61" i="90"/>
  <c r="H17" i="90"/>
  <c r="G54" i="90"/>
  <c r="G24" i="90"/>
  <c r="G45" i="90"/>
  <c r="H26" i="90"/>
  <c r="H31" i="90"/>
  <c r="G49" i="90"/>
  <c r="H9" i="90"/>
  <c r="H27" i="90"/>
  <c r="G37" i="90"/>
  <c r="G47" i="90"/>
  <c r="G19" i="90"/>
  <c r="G33" i="90"/>
  <c r="G20" i="90"/>
  <c r="H33" i="90"/>
  <c r="H20" i="90"/>
  <c r="G55" i="90"/>
  <c r="G15" i="90"/>
  <c r="G40" i="90"/>
  <c r="G10" i="90"/>
  <c r="H23" i="90"/>
  <c r="H60" i="90"/>
  <c r="G9" i="90"/>
  <c r="H38" i="90"/>
  <c r="G7" i="90"/>
  <c r="H34" i="90"/>
  <c r="H37" i="90"/>
  <c r="G35" i="90"/>
  <c r="H36" i="90"/>
  <c r="H11" i="90"/>
  <c r="G28" i="90"/>
  <c r="G57" i="90"/>
  <c r="G11" i="90"/>
  <c r="G14" i="90"/>
  <c r="G42" i="90"/>
  <c r="H32" i="90"/>
  <c r="H12" i="90"/>
  <c r="H35" i="90"/>
  <c r="H28" i="90"/>
  <c r="H48" i="90"/>
  <c r="G30" i="90"/>
  <c r="H49" i="90"/>
  <c r="H46" i="90"/>
  <c r="H42" i="90"/>
  <c r="H45" i="90"/>
  <c r="G50" i="90"/>
  <c r="H15" i="90"/>
  <c r="G46" i="90"/>
  <c r="H18" i="90"/>
  <c r="H25" i="90"/>
  <c r="H56" i="90"/>
  <c r="H47" i="90"/>
  <c r="H19" i="90"/>
  <c r="H51" i="90"/>
  <c r="G39" i="90"/>
  <c r="G44" i="90"/>
  <c r="H10" i="90"/>
  <c r="H29" i="90"/>
  <c r="H21" i="90"/>
  <c r="H57" i="90"/>
  <c r="H8" i="90"/>
  <c r="G23" i="90"/>
  <c r="G26" i="90"/>
  <c r="H55" i="90"/>
  <c r="G21" i="90"/>
  <c r="G27" i="90"/>
  <c r="H24" i="90"/>
  <c r="G38" i="90"/>
  <c r="H44" i="90"/>
  <c r="G61" i="90"/>
  <c r="G36" i="90"/>
  <c r="G51" i="90"/>
  <c r="G16" i="90"/>
  <c r="H40" i="90"/>
  <c r="G56" i="90"/>
  <c r="G25" i="90"/>
  <c r="H50" i="90"/>
  <c r="H14" i="90"/>
  <c r="H43" i="90"/>
  <c r="G31" i="90"/>
  <c r="G32" i="90"/>
  <c r="G60" i="90"/>
  <c r="G12" i="90"/>
  <c r="G8" i="90"/>
  <c r="H39" i="90"/>
  <c r="H54" i="90"/>
  <c r="H16" i="90"/>
  <c r="G22" i="90"/>
  <c r="H7" i="90"/>
  <c r="G43" i="90"/>
  <c r="H58" i="90"/>
  <c r="H13" i="90"/>
  <c r="G48" i="90"/>
  <c r="H22" i="90"/>
  <c r="F22" i="151"/>
  <c r="E48" i="151"/>
  <c r="F13" i="151"/>
  <c r="R8" i="151"/>
  <c r="E43" i="151"/>
  <c r="F7" i="151"/>
  <c r="E22" i="151"/>
  <c r="F16" i="151"/>
  <c r="F54" i="151"/>
  <c r="F39" i="151"/>
  <c r="E8" i="151"/>
  <c r="E12" i="151"/>
  <c r="Q10" i="151"/>
  <c r="E32" i="151"/>
  <c r="E31" i="151"/>
  <c r="F43" i="151"/>
  <c r="F14" i="151"/>
  <c r="F50" i="151"/>
  <c r="E25" i="151"/>
  <c r="Q6" i="151"/>
  <c r="F40" i="151"/>
  <c r="E16" i="151"/>
  <c r="E51" i="151"/>
  <c r="E36" i="151"/>
  <c r="Q11" i="151"/>
  <c r="F44" i="151"/>
  <c r="E38" i="151"/>
  <c r="F24" i="151"/>
  <c r="E27" i="151"/>
  <c r="E21" i="151"/>
  <c r="F55" i="151"/>
  <c r="E26" i="151"/>
  <c r="E23" i="151"/>
  <c r="F8" i="151"/>
  <c r="R7" i="151"/>
  <c r="F21" i="151"/>
  <c r="F29" i="151"/>
  <c r="F10" i="151"/>
  <c r="E44" i="151"/>
  <c r="E39" i="151"/>
  <c r="F51" i="151"/>
  <c r="F19" i="151"/>
  <c r="F47" i="151"/>
  <c r="R6" i="151"/>
  <c r="F25" i="151"/>
  <c r="F18" i="151"/>
  <c r="E46" i="151"/>
  <c r="F15" i="151"/>
  <c r="E50" i="151"/>
  <c r="F45" i="151"/>
  <c r="F42" i="151"/>
  <c r="F46" i="151"/>
  <c r="F49" i="151"/>
  <c r="E30" i="151"/>
  <c r="F48" i="151"/>
  <c r="F28" i="151"/>
  <c r="F35" i="151"/>
  <c r="F12" i="151"/>
  <c r="F32" i="151"/>
  <c r="E42" i="151"/>
  <c r="E14" i="151"/>
  <c r="E11" i="151"/>
  <c r="Q7" i="151"/>
  <c r="E28" i="151"/>
  <c r="F11" i="151"/>
  <c r="F36" i="151"/>
  <c r="E35" i="151"/>
  <c r="F37" i="151"/>
  <c r="F34" i="151"/>
  <c r="E7" i="151"/>
  <c r="F38" i="151"/>
  <c r="E9" i="151"/>
  <c r="R10" i="151"/>
  <c r="F23" i="151"/>
  <c r="E10" i="151"/>
  <c r="E40" i="151"/>
  <c r="E15" i="151"/>
  <c r="E55" i="151"/>
  <c r="F20" i="151"/>
  <c r="F33" i="151"/>
  <c r="E20" i="151"/>
  <c r="E33" i="151"/>
  <c r="E19" i="151"/>
  <c r="E47" i="151"/>
  <c r="E37" i="151"/>
  <c r="F27" i="151"/>
  <c r="F9" i="151"/>
  <c r="E49" i="151"/>
  <c r="F31" i="151"/>
  <c r="F26" i="151"/>
  <c r="E45" i="151"/>
  <c r="E24" i="151"/>
  <c r="E54" i="151"/>
  <c r="F17" i="151"/>
  <c r="R11" i="151"/>
  <c r="E52" i="151"/>
  <c r="F53" i="151"/>
  <c r="AD235" i="149"/>
  <c r="AE121" i="123"/>
  <c r="AE123" i="123"/>
  <c r="AE123" i="122"/>
  <c r="AE122" i="122"/>
  <c r="AD216" i="121"/>
  <c r="AE124" i="123"/>
  <c r="AE121" i="122"/>
  <c r="AE119" i="122"/>
  <c r="AE120" i="122"/>
  <c r="AD9" i="127"/>
  <c r="AD9" i="122"/>
  <c r="AD9" i="123"/>
  <c r="AU106" i="90"/>
  <c r="AS106" i="90"/>
  <c r="AQ106" i="90"/>
  <c r="AT106" i="90"/>
  <c r="AR106" i="90"/>
  <c r="J116" i="90"/>
  <c r="J114" i="90"/>
  <c r="J112" i="90"/>
  <c r="J119" i="90" a="1"/>
  <c r="J119" i="90"/>
  <c r="J117" i="90"/>
  <c r="J115" i="90"/>
  <c r="J113" i="90"/>
  <c r="J118" i="90"/>
  <c r="AD236" i="149"/>
  <c r="AD12" i="127"/>
  <c r="AD217" i="121"/>
  <c r="AD218" i="121"/>
  <c r="AD219" i="121"/>
  <c r="AD220" i="121"/>
  <c r="AD12" i="123"/>
  <c r="AD12" i="122"/>
  <c r="J120" i="90"/>
  <c r="J122" i="90"/>
  <c r="AD237" i="149"/>
  <c r="AD238" i="149"/>
  <c r="AD239" i="149"/>
  <c r="AD240" i="149"/>
  <c r="AD241" i="149"/>
  <c r="AD242" i="149"/>
  <c r="AD243" i="149"/>
  <c r="AD224" i="121"/>
  <c r="AD225" i="121"/>
  <c r="AD226" i="121"/>
  <c r="AD227" i="121"/>
  <c r="AD228" i="121"/>
  <c r="AD229" i="121"/>
  <c r="AD230" i="121"/>
  <c r="AD231" i="121"/>
  <c r="AD232" i="121"/>
  <c r="AD233" i="121"/>
  <c r="AD234" i="121"/>
  <c r="AD235" i="121"/>
  <c r="AD236" i="121"/>
  <c r="AD237" i="121"/>
  <c r="AD238" i="121"/>
  <c r="AD239" i="121"/>
  <c r="AD240" i="121"/>
  <c r="AD241" i="121"/>
  <c r="AD242" i="121"/>
  <c r="AD243" i="121"/>
  <c r="AM43" i="121"/>
  <c r="AD13" i="127"/>
  <c r="AD13" i="123"/>
  <c r="AD13" i="122"/>
  <c r="AD15" i="127"/>
  <c r="AM19" i="149"/>
  <c r="AL9" i="149"/>
  <c r="AJ35" i="149"/>
  <c r="AL36" i="149"/>
  <c r="AJ9" i="149"/>
  <c r="AK19" i="149"/>
  <c r="AK9" i="149"/>
  <c r="AH63" i="149"/>
  <c r="AJ63" i="149"/>
  <c r="AJ20" i="149"/>
  <c r="AL75" i="149"/>
  <c r="AK39" i="149"/>
  <c r="AL90" i="149"/>
  <c r="AH24" i="149"/>
  <c r="AK116" i="121"/>
  <c r="AM40" i="149"/>
  <c r="AJ96" i="121"/>
  <c r="AH46" i="149"/>
  <c r="AJ8" i="149"/>
  <c r="AM9" i="149"/>
  <c r="AL87" i="121"/>
  <c r="AH49" i="149"/>
  <c r="AL8" i="149"/>
  <c r="AJ23" i="149"/>
  <c r="AK8" i="149"/>
  <c r="AM26" i="149"/>
  <c r="AH62" i="149"/>
  <c r="AK20" i="149"/>
  <c r="AK30" i="149"/>
  <c r="AH23" i="149"/>
  <c r="AL80" i="149"/>
  <c r="AM101" i="121"/>
  <c r="AH101" i="121"/>
  <c r="AK94" i="121"/>
  <c r="AJ90" i="121"/>
  <c r="AK110" i="121"/>
  <c r="AM104" i="121"/>
  <c r="AH105" i="121"/>
  <c r="AK100" i="121"/>
  <c r="AM105" i="121"/>
  <c r="AH115" i="121"/>
  <c r="AM82" i="121"/>
  <c r="AL96" i="121"/>
  <c r="AK102" i="121"/>
  <c r="AJ117" i="121"/>
  <c r="AJ91" i="121"/>
  <c r="AH76" i="121"/>
  <c r="AH83" i="121"/>
  <c r="AH93" i="121"/>
  <c r="AM79" i="121"/>
  <c r="AJ108" i="121"/>
  <c r="AH102" i="121"/>
  <c r="AM100" i="121"/>
  <c r="AK96" i="121"/>
  <c r="AM107" i="121"/>
  <c r="AH89" i="121"/>
  <c r="AM108" i="121"/>
  <c r="AL115" i="121"/>
  <c r="AL114" i="121"/>
  <c r="AL107" i="121"/>
  <c r="AM96" i="121"/>
  <c r="AJ115" i="121"/>
  <c r="AH87" i="121"/>
  <c r="AH108" i="121"/>
  <c r="AJ94" i="121"/>
  <c r="AH110" i="121"/>
  <c r="AJ116" i="121"/>
  <c r="AL112" i="121"/>
  <c r="AK89" i="121"/>
  <c r="AL105" i="121"/>
  <c r="AK95" i="121"/>
  <c r="AH112" i="121"/>
  <c r="AK79" i="121"/>
  <c r="AM88" i="121"/>
  <c r="AJ76" i="121"/>
  <c r="AM103" i="121"/>
  <c r="AH84" i="121"/>
  <c r="AL80" i="121"/>
  <c r="AH98" i="121"/>
  <c r="AM113" i="121"/>
  <c r="AL82" i="121"/>
  <c r="AM102" i="121"/>
  <c r="AM39" i="121"/>
  <c r="AJ39" i="121"/>
  <c r="AL30" i="121"/>
  <c r="AL31" i="121"/>
  <c r="AH35" i="121"/>
  <c r="AJ32" i="121"/>
  <c r="AK22" i="121"/>
  <c r="AM33" i="121"/>
  <c r="AH21" i="121"/>
  <c r="AJ28" i="121"/>
  <c r="AJ22" i="121"/>
  <c r="AL32" i="121"/>
  <c r="AL27" i="121"/>
  <c r="AK18" i="121"/>
  <c r="AK31" i="121"/>
  <c r="AH27" i="121"/>
  <c r="AH22" i="121"/>
  <c r="AK19" i="121"/>
  <c r="AL18" i="121"/>
  <c r="AK21" i="121"/>
  <c r="AL26" i="121"/>
  <c r="AM25" i="121"/>
  <c r="AJ16" i="121"/>
  <c r="AL16" i="121"/>
  <c r="AJ13" i="121"/>
  <c r="AK20" i="121"/>
  <c r="AL13" i="121"/>
  <c r="AL12" i="121"/>
  <c r="AL19" i="121"/>
  <c r="AJ11" i="121"/>
  <c r="AK13" i="121"/>
  <c r="AH13" i="121"/>
  <c r="AH42" i="121"/>
  <c r="AM37" i="121"/>
  <c r="AJ12" i="121"/>
  <c r="AK12" i="121"/>
  <c r="AM36" i="121"/>
  <c r="AL41" i="121"/>
  <c r="AL39" i="121"/>
  <c r="AM41" i="121"/>
  <c r="AH39" i="121"/>
  <c r="AH38" i="121"/>
  <c r="AK61" i="121"/>
  <c r="AL60" i="121"/>
  <c r="AJ42" i="121"/>
  <c r="AM46" i="121"/>
  <c r="AK68" i="121"/>
  <c r="AM45" i="121"/>
  <c r="AH72" i="121"/>
  <c r="AH60" i="121"/>
  <c r="AJ54" i="121"/>
  <c r="AJ57" i="121"/>
  <c r="AL61" i="121"/>
  <c r="AJ50" i="121"/>
  <c r="AH70" i="121"/>
  <c r="AK64" i="121"/>
  <c r="AJ69" i="121"/>
  <c r="AJ43" i="121"/>
  <c r="AL67" i="121"/>
  <c r="AJ48" i="121"/>
  <c r="AH74" i="121"/>
  <c r="AL75" i="121"/>
  <c r="AL58" i="121"/>
  <c r="AL55" i="121"/>
  <c r="AJ62" i="121"/>
  <c r="AH58" i="121"/>
  <c r="AL53" i="121"/>
  <c r="AH63" i="121"/>
  <c r="AK49" i="121"/>
  <c r="AK46" i="121"/>
  <c r="AH59" i="121"/>
  <c r="AK69" i="121"/>
  <c r="AK47" i="121"/>
  <c r="AK67" i="121"/>
  <c r="AL97" i="121"/>
  <c r="AK98" i="121"/>
  <c r="AL86" i="121"/>
  <c r="AK86" i="121"/>
  <c r="AJ85" i="121"/>
  <c r="AH103" i="121"/>
  <c r="AJ114" i="121"/>
  <c r="AM112" i="121"/>
  <c r="AK115" i="121"/>
  <c r="AL98" i="121"/>
  <c r="AJ97" i="121"/>
  <c r="AM76" i="121"/>
  <c r="AM94" i="121"/>
  <c r="AH77" i="121"/>
  <c r="AJ75" i="121"/>
  <c r="AM109" i="121"/>
  <c r="AM81" i="121"/>
  <c r="AL90" i="121"/>
  <c r="AK77" i="121"/>
  <c r="AH81" i="121"/>
  <c r="AJ103" i="121"/>
  <c r="AJ84" i="121"/>
  <c r="AK97" i="121"/>
  <c r="AH80" i="121"/>
  <c r="AK112" i="121"/>
  <c r="AK82" i="121"/>
  <c r="AH95" i="121"/>
  <c r="AM116" i="121"/>
  <c r="AL92" i="121"/>
  <c r="AJ83" i="121"/>
  <c r="AK106" i="121"/>
  <c r="AJ81" i="121"/>
  <c r="AJ79" i="121"/>
  <c r="AJ112" i="121"/>
  <c r="AL116" i="121"/>
  <c r="AL77" i="121"/>
  <c r="AJ95" i="121"/>
  <c r="AJ101" i="121"/>
  <c r="AK107" i="121"/>
  <c r="AM99" i="121"/>
  <c r="AJ102" i="121"/>
  <c r="AM114" i="121"/>
  <c r="AK108" i="121"/>
  <c r="AM92" i="121"/>
  <c r="AM83" i="121"/>
  <c r="AL109" i="121"/>
  <c r="AK92" i="121"/>
  <c r="AK103" i="121"/>
  <c r="AJ100" i="121"/>
  <c r="AJ89" i="121"/>
  <c r="AL103" i="121"/>
  <c r="AK91" i="121"/>
  <c r="AJ87" i="121"/>
  <c r="AL99" i="121"/>
  <c r="AL85" i="121"/>
  <c r="AM78" i="121"/>
  <c r="AL113" i="121"/>
  <c r="AJ77" i="121"/>
  <c r="AM111" i="121"/>
  <c r="AM97" i="121"/>
  <c r="AM75" i="121"/>
  <c r="AH107" i="121"/>
  <c r="AK93" i="121"/>
  <c r="AH96" i="121"/>
  <c r="AH90" i="121"/>
  <c r="AH100" i="121"/>
  <c r="AH85" i="121"/>
  <c r="AL91" i="121"/>
  <c r="AL95" i="121"/>
  <c r="AH78" i="121"/>
  <c r="AK111" i="121"/>
  <c r="AK85" i="121"/>
  <c r="AL79" i="121"/>
  <c r="AJ98" i="121"/>
  <c r="AH82" i="121"/>
  <c r="AL89" i="121"/>
  <c r="AK81" i="121"/>
  <c r="AH109" i="121"/>
  <c r="AK78" i="121"/>
  <c r="AJ92" i="121"/>
  <c r="AM80" i="121"/>
  <c r="AM117" i="121"/>
  <c r="AL108" i="121"/>
  <c r="AH88" i="121"/>
  <c r="AL88" i="121"/>
  <c r="AK74" i="121"/>
  <c r="AH97" i="121"/>
  <c r="AH106" i="121"/>
  <c r="AJ109" i="121"/>
  <c r="AK76" i="121"/>
  <c r="AJ107" i="121"/>
  <c r="AJ106" i="121"/>
  <c r="AM106" i="121"/>
  <c r="AM93" i="121"/>
  <c r="AL81" i="121"/>
  <c r="AM90" i="121"/>
  <c r="AM91" i="121"/>
  <c r="AM115" i="121"/>
  <c r="AJ82" i="121"/>
  <c r="AJ104" i="121"/>
  <c r="AK42" i="121"/>
  <c r="AJ36" i="121"/>
  <c r="AJ40" i="121"/>
  <c r="AM31" i="121"/>
  <c r="AH32" i="121"/>
  <c r="AJ30" i="121"/>
  <c r="AK30" i="121"/>
  <c r="AH29" i="121"/>
  <c r="AJ29" i="121"/>
  <c r="AM28" i="121"/>
  <c r="AK28" i="121"/>
  <c r="AM26" i="121"/>
  <c r="AK17" i="121"/>
  <c r="AJ18" i="121"/>
  <c r="AL25" i="121"/>
  <c r="AK26" i="121"/>
  <c r="AH24" i="121"/>
  <c r="AJ26" i="121"/>
  <c r="AH26" i="121"/>
  <c r="AM19" i="121"/>
  <c r="AL17" i="121"/>
  <c r="AL20" i="121"/>
  <c r="AJ15" i="121"/>
  <c r="AJ21" i="121"/>
  <c r="AL22" i="121"/>
  <c r="AK9" i="121"/>
  <c r="AH14" i="121"/>
  <c r="AM12" i="121"/>
  <c r="AM9" i="121"/>
  <c r="AJ9" i="121"/>
  <c r="AL11" i="121"/>
  <c r="AL10" i="121"/>
  <c r="AH10" i="121"/>
  <c r="AM13" i="121"/>
  <c r="AJ35" i="121"/>
  <c r="AM35" i="121"/>
  <c r="AH34" i="121"/>
  <c r="AM42" i="121"/>
  <c r="AK38" i="121"/>
  <c r="AM38" i="121"/>
  <c r="AK36" i="121"/>
  <c r="AL42" i="121"/>
  <c r="AH46" i="121"/>
  <c r="AK43" i="121"/>
  <c r="AM60" i="121"/>
  <c r="AM54" i="121"/>
  <c r="AH65" i="121"/>
  <c r="AM51" i="121"/>
  <c r="AL52" i="121"/>
  <c r="AK60" i="121"/>
  <c r="AM71" i="121"/>
  <c r="AM68" i="121"/>
  <c r="AJ45" i="121"/>
  <c r="AL44" i="121"/>
  <c r="AM59" i="121"/>
  <c r="AJ56" i="121"/>
  <c r="AK62" i="121"/>
  <c r="AK65" i="121"/>
  <c r="AJ58" i="121"/>
  <c r="AM61" i="121"/>
  <c r="AK73" i="121"/>
  <c r="AM69" i="121"/>
  <c r="AL45" i="121"/>
  <c r="AK53" i="121"/>
  <c r="AL63" i="121"/>
  <c r="AH64" i="121"/>
  <c r="AK70" i="121"/>
  <c r="AH57" i="121"/>
  <c r="AL51" i="121"/>
  <c r="AM73" i="121"/>
  <c r="AM47" i="121"/>
  <c r="AM64" i="121"/>
  <c r="AM58" i="121"/>
  <c r="AM57" i="121"/>
  <c r="AH56" i="121"/>
  <c r="AK50" i="121"/>
  <c r="AH9" i="149"/>
  <c r="AJ73" i="121"/>
  <c r="AK55" i="121"/>
  <c r="AJ80" i="121"/>
  <c r="AL76" i="121"/>
  <c r="AH111" i="121"/>
  <c r="AM74" i="121"/>
  <c r="AH86" i="121"/>
  <c r="AH94" i="121"/>
  <c r="AH75" i="121"/>
  <c r="AH104" i="121"/>
  <c r="AK114" i="121"/>
  <c r="AK88" i="121"/>
  <c r="AL78" i="121"/>
  <c r="AJ74" i="121"/>
  <c r="AM110" i="121"/>
  <c r="AK105" i="121"/>
  <c r="AK80" i="121"/>
  <c r="AM89" i="121"/>
  <c r="AK87" i="121"/>
  <c r="AK90" i="121"/>
  <c r="AM77" i="121"/>
  <c r="AJ99" i="121"/>
  <c r="AM87" i="121"/>
  <c r="AL110" i="121"/>
  <c r="AK113" i="121"/>
  <c r="AJ110" i="121"/>
  <c r="AH92" i="121"/>
  <c r="AH116" i="121"/>
  <c r="AK109" i="121"/>
  <c r="AL106" i="121"/>
  <c r="AL94" i="121"/>
  <c r="AM84" i="121"/>
  <c r="AK83" i="121"/>
  <c r="AM85" i="121"/>
  <c r="AM40" i="121"/>
  <c r="AH41" i="121"/>
  <c r="AL37" i="121"/>
  <c r="AJ33" i="121"/>
  <c r="AJ31" i="121"/>
  <c r="AL33" i="121"/>
  <c r="AM32" i="121"/>
  <c r="AK29" i="121"/>
  <c r="AL29" i="121"/>
  <c r="AJ27" i="121"/>
  <c r="AH28" i="121"/>
  <c r="AL28" i="121"/>
  <c r="AM24" i="121"/>
  <c r="AH19" i="121"/>
  <c r="AJ25" i="121"/>
  <c r="AK25" i="121"/>
  <c r="AM18" i="121"/>
  <c r="AH17" i="121"/>
  <c r="AJ19" i="121"/>
  <c r="AK24" i="121"/>
  <c r="AL21" i="121"/>
  <c r="AK23" i="121"/>
  <c r="AM23" i="121"/>
  <c r="AM21" i="121"/>
  <c r="AM10" i="121"/>
  <c r="AL14" i="121"/>
  <c r="AM17" i="121"/>
  <c r="AH16" i="121"/>
  <c r="AM14" i="121"/>
  <c r="AK10" i="121"/>
  <c r="AM16" i="121"/>
  <c r="AK15" i="121"/>
  <c r="AL15" i="121"/>
  <c r="AH11" i="121"/>
  <c r="AJ34" i="121"/>
  <c r="AM34" i="121"/>
  <c r="AL35" i="121"/>
  <c r="AK34" i="121"/>
  <c r="AK40" i="121"/>
  <c r="AH40" i="121"/>
  <c r="AL40" i="121"/>
  <c r="AL34" i="121"/>
  <c r="AK39" i="121"/>
  <c r="AH44" i="121"/>
  <c r="AL48" i="121"/>
  <c r="AL66" i="121"/>
  <c r="AL62" i="121"/>
  <c r="AM50" i="121"/>
  <c r="AK52" i="121"/>
  <c r="AJ55" i="121"/>
  <c r="AJ70" i="121"/>
  <c r="AJ68" i="121"/>
  <c r="AH73" i="121"/>
  <c r="AH43" i="121"/>
  <c r="AM49" i="121"/>
  <c r="AJ51" i="121"/>
  <c r="AJ60" i="121"/>
  <c r="AH66" i="121"/>
  <c r="AL59" i="121"/>
  <c r="AM52" i="121"/>
  <c r="AH71" i="121"/>
  <c r="AL72" i="121"/>
  <c r="AK44" i="121"/>
  <c r="AL50" i="121"/>
  <c r="AJ66" i="121"/>
  <c r="AJ63" i="121"/>
  <c r="AJ72" i="121"/>
  <c r="AL47" i="121"/>
  <c r="AK54" i="121"/>
  <c r="AH50" i="121"/>
  <c r="AL74" i="121"/>
  <c r="AJ61" i="121"/>
  <c r="AM48" i="121"/>
  <c r="AM72" i="121"/>
  <c r="AK48" i="121"/>
  <c r="AL69" i="121"/>
  <c r="AM86" i="121"/>
  <c r="AK84" i="121"/>
  <c r="AK117" i="121"/>
  <c r="AJ78" i="121"/>
  <c r="AJ88" i="121"/>
  <c r="AL84" i="121"/>
  <c r="AJ113" i="121"/>
  <c r="AJ86" i="121"/>
  <c r="AL117" i="121"/>
  <c r="AL104" i="121"/>
  <c r="AJ93" i="121"/>
  <c r="AL93" i="121"/>
  <c r="AK104" i="121"/>
  <c r="AH117" i="121"/>
  <c r="AJ105" i="121"/>
  <c r="AK75" i="121"/>
  <c r="AM98" i="121"/>
  <c r="AL101" i="121"/>
  <c r="AH91" i="121"/>
  <c r="AK101" i="121"/>
  <c r="AK99" i="121"/>
  <c r="AH113" i="121"/>
  <c r="AL111" i="121"/>
  <c r="AL102" i="121"/>
  <c r="AM95" i="121"/>
  <c r="AH99" i="121"/>
  <c r="AL83" i="121"/>
  <c r="AH79" i="121"/>
  <c r="AJ111" i="121"/>
  <c r="AH114" i="121"/>
  <c r="AL100" i="121"/>
  <c r="AK37" i="121"/>
  <c r="AL38" i="121"/>
  <c r="AJ37" i="121"/>
  <c r="AK32" i="121"/>
  <c r="AK33" i="121"/>
  <c r="AH31" i="121"/>
  <c r="AH30" i="121"/>
  <c r="AM30" i="121"/>
  <c r="AM29" i="121"/>
  <c r="AK27" i="121"/>
  <c r="AM27" i="121"/>
  <c r="AH20" i="121"/>
  <c r="AH23" i="121"/>
  <c r="AJ23" i="121"/>
  <c r="AL23" i="121"/>
  <c r="AL9" i="121"/>
  <c r="AJ20" i="121"/>
  <c r="AM22" i="121"/>
  <c r="AM20" i="121"/>
  <c r="AJ24" i="121"/>
  <c r="AH25" i="121"/>
  <c r="AH18" i="121"/>
  <c r="AL24" i="121"/>
  <c r="AM15" i="121"/>
  <c r="AM11" i="121"/>
  <c r="AH15" i="121"/>
  <c r="AH9" i="121"/>
  <c r="AH12" i="121"/>
  <c r="AK14" i="121"/>
  <c r="AK16" i="121"/>
  <c r="AK11" i="121"/>
  <c r="AJ14" i="121"/>
  <c r="AJ10" i="121"/>
  <c r="AJ17" i="121"/>
  <c r="AH37" i="121"/>
  <c r="AK35" i="121"/>
  <c r="AK41" i="121"/>
  <c r="AJ38" i="121"/>
  <c r="AH36" i="121"/>
  <c r="AH45" i="121"/>
  <c r="AL36" i="121"/>
  <c r="AJ41" i="121"/>
  <c r="AL43" i="121"/>
  <c r="AJ46" i="121"/>
  <c r="AJ49" i="121"/>
  <c r="AL54" i="121"/>
  <c r="AJ52" i="121"/>
  <c r="AL57" i="121"/>
  <c r="AL65" i="121"/>
  <c r="AH55" i="121"/>
  <c r="AH67" i="121"/>
  <c r="AM67" i="121"/>
  <c r="AJ44" i="121"/>
  <c r="AL46" i="121"/>
  <c r="AH49" i="121"/>
  <c r="AK58" i="121"/>
  <c r="AL64" i="121"/>
  <c r="AJ65" i="121"/>
  <c r="AK56" i="121"/>
  <c r="AH61" i="121"/>
  <c r="AJ67" i="121"/>
  <c r="AL71" i="121"/>
  <c r="AK45" i="121"/>
  <c r="AH62" i="121"/>
  <c r="AM56" i="121"/>
  <c r="AH52" i="121"/>
  <c r="AM70" i="121"/>
  <c r="AH48" i="121"/>
  <c r="AK66" i="121"/>
  <c r="AJ59" i="121"/>
  <c r="AK71" i="121"/>
  <c r="AH53" i="121"/>
  <c r="AK63" i="121"/>
  <c r="AM53" i="121"/>
  <c r="AJ71" i="121"/>
  <c r="AH78" i="149"/>
  <c r="AK42" i="149"/>
  <c r="AK41" i="149"/>
  <c r="AH67" i="149"/>
  <c r="AH107" i="149"/>
  <c r="AL55" i="149"/>
  <c r="AJ37" i="149"/>
  <c r="AK53" i="149"/>
  <c r="AJ28" i="149"/>
  <c r="AK65" i="149"/>
  <c r="AH56" i="149"/>
  <c r="AM56" i="149"/>
  <c r="AM43" i="149"/>
  <c r="AH28" i="149"/>
  <c r="AL63" i="149"/>
  <c r="AM86" i="149"/>
  <c r="AJ101" i="149"/>
  <c r="AL91" i="149"/>
  <c r="AH66" i="149"/>
  <c r="AM58" i="149"/>
  <c r="AH47" i="149"/>
  <c r="AK12" i="149"/>
  <c r="AH112" i="149"/>
  <c r="AL117" i="149"/>
  <c r="AL71" i="149"/>
  <c r="AL86" i="149"/>
  <c r="AM22" i="149"/>
  <c r="AK100" i="149"/>
  <c r="AK61" i="149"/>
  <c r="AL60" i="149"/>
  <c r="AJ33" i="149"/>
  <c r="AH87" i="149"/>
  <c r="AH98" i="149"/>
  <c r="AJ75" i="149"/>
  <c r="AL17" i="149"/>
  <c r="AK101" i="149"/>
  <c r="AJ59" i="149"/>
  <c r="AJ114" i="149"/>
  <c r="AH100" i="149"/>
  <c r="AH116" i="149"/>
  <c r="AL104" i="149"/>
  <c r="AJ21" i="149"/>
  <c r="AK27" i="149"/>
  <c r="AK81" i="149"/>
  <c r="AM38" i="149"/>
  <c r="AM102" i="149"/>
  <c r="AH51" i="149"/>
  <c r="AK67" i="149"/>
  <c r="AH86" i="149"/>
  <c r="AK116" i="149"/>
  <c r="AM74" i="149"/>
  <c r="AJ34" i="149"/>
  <c r="AM63" i="149"/>
  <c r="AH35" i="149"/>
  <c r="AM104" i="149"/>
  <c r="AL92" i="149"/>
  <c r="AH94" i="149"/>
  <c r="AJ11" i="149"/>
  <c r="AM60" i="149"/>
  <c r="AM110" i="149"/>
  <c r="AK80" i="149"/>
  <c r="AH19" i="149"/>
  <c r="AJ31" i="149"/>
  <c r="AJ88" i="149"/>
  <c r="AH76" i="149"/>
  <c r="AM96" i="149"/>
  <c r="AJ111" i="149"/>
  <c r="AM85" i="149"/>
  <c r="AH108" i="149"/>
  <c r="AH95" i="149"/>
  <c r="AM95" i="149"/>
  <c r="AK86" i="149"/>
  <c r="AM76" i="149"/>
  <c r="AK26" i="149"/>
  <c r="AK95" i="149"/>
  <c r="AM64" i="149"/>
  <c r="AM79" i="149"/>
  <c r="AL70" i="149"/>
  <c r="AM59" i="149"/>
  <c r="AJ97" i="149"/>
  <c r="AJ40" i="149"/>
  <c r="AL44" i="149"/>
  <c r="AH93" i="149"/>
  <c r="AK37" i="149"/>
  <c r="AJ43" i="149"/>
  <c r="AM30" i="149"/>
  <c r="AM66" i="149"/>
  <c r="AH25" i="149"/>
  <c r="AJ30" i="149"/>
  <c r="AL81" i="149"/>
  <c r="AL102" i="149"/>
  <c r="AJ55" i="149"/>
  <c r="AK49" i="149"/>
  <c r="AL42" i="149"/>
  <c r="AJ15" i="149"/>
  <c r="AL18" i="149"/>
  <c r="AJ38" i="149"/>
  <c r="AK57" i="149"/>
  <c r="AM35" i="149"/>
  <c r="AL69" i="149"/>
  <c r="AK16" i="149"/>
  <c r="AL62" i="149"/>
  <c r="AH44" i="149"/>
  <c r="AK115" i="149"/>
  <c r="AM65" i="149"/>
  <c r="AH59" i="149"/>
  <c r="AJ16" i="149"/>
  <c r="AK45" i="149"/>
  <c r="AL22" i="149"/>
  <c r="AK48" i="149"/>
  <c r="AL28" i="149"/>
  <c r="AJ83" i="149"/>
  <c r="AH115" i="149"/>
  <c r="AH55" i="149"/>
  <c r="AL114" i="149"/>
  <c r="AL101" i="149"/>
  <c r="AK74" i="149"/>
  <c r="AM81" i="149"/>
  <c r="AM75" i="149"/>
  <c r="AK107" i="149"/>
  <c r="AH40" i="149"/>
  <c r="AK84" i="149"/>
  <c r="AH102" i="149"/>
  <c r="AH89" i="149"/>
  <c r="AM31" i="149"/>
  <c r="AK68" i="149"/>
  <c r="AH42" i="149"/>
  <c r="AM113" i="149"/>
  <c r="AL49" i="149"/>
  <c r="AL61" i="149"/>
  <c r="AM62" i="149"/>
  <c r="AM27" i="149"/>
  <c r="AJ32" i="149"/>
  <c r="AJ109" i="149"/>
  <c r="AL103" i="149"/>
  <c r="AJ66" i="149"/>
  <c r="AM87" i="149"/>
  <c r="AM108" i="149"/>
  <c r="AJ95" i="149"/>
  <c r="AM41" i="149"/>
  <c r="AK32" i="149"/>
  <c r="AH97" i="149"/>
  <c r="AM50" i="149"/>
  <c r="AL48" i="149"/>
  <c r="AL30" i="149"/>
  <c r="AH64" i="149"/>
  <c r="AJ53" i="149"/>
  <c r="AM82" i="149"/>
  <c r="AK51" i="149"/>
  <c r="AK21" i="149"/>
  <c r="AH96" i="149"/>
  <c r="AJ14" i="149"/>
  <c r="AJ72" i="149"/>
  <c r="AM16" i="149"/>
  <c r="AJ47" i="149"/>
  <c r="AM28" i="149"/>
  <c r="AH8" i="149"/>
  <c r="AK76" i="149"/>
  <c r="AM53" i="149"/>
  <c r="AK98" i="149"/>
  <c r="AL73" i="149"/>
  <c r="AJ22" i="149"/>
  <c r="AH70" i="149"/>
  <c r="AM11" i="149"/>
  <c r="AM77" i="149"/>
  <c r="AL72" i="149"/>
  <c r="AJ51" i="149"/>
  <c r="AL13" i="149"/>
  <c r="AL52" i="149"/>
  <c r="AJ76" i="149"/>
  <c r="AL78" i="149"/>
  <c r="AK73" i="149"/>
  <c r="AJ86" i="149"/>
  <c r="AM115" i="149"/>
  <c r="AJ90" i="149"/>
  <c r="AH52" i="149"/>
  <c r="AH117" i="149"/>
  <c r="AH82" i="149"/>
  <c r="AJ65" i="149"/>
  <c r="AH10" i="149"/>
  <c r="AM57" i="149"/>
  <c r="AL37" i="149"/>
  <c r="AL115" i="149"/>
  <c r="AK44" i="149"/>
  <c r="AJ10" i="149"/>
  <c r="AL87" i="149"/>
  <c r="AM109" i="149"/>
  <c r="AK56" i="149"/>
  <c r="AL64" i="149"/>
  <c r="AH22" i="149"/>
  <c r="AL96" i="149"/>
  <c r="AH84" i="149"/>
  <c r="AM23" i="149"/>
  <c r="AK24" i="149"/>
  <c r="AJ105" i="149"/>
  <c r="AK108" i="149"/>
  <c r="AJ71" i="149"/>
  <c r="AM24" i="149"/>
  <c r="AM80" i="149"/>
  <c r="AJ74" i="149"/>
  <c r="AJ29" i="149"/>
  <c r="AL29" i="149"/>
  <c r="AJ39" i="149"/>
  <c r="AJ110" i="149"/>
  <c r="AM100" i="149"/>
  <c r="AJ42" i="149"/>
  <c r="AJ85" i="149"/>
  <c r="AJ56" i="149"/>
  <c r="AJ64" i="149"/>
  <c r="AH99" i="149"/>
  <c r="AL85" i="149"/>
  <c r="AK66" i="149"/>
  <c r="AL11" i="149"/>
  <c r="AM29" i="149"/>
  <c r="AH45" i="149"/>
  <c r="AJ62" i="149"/>
  <c r="AL32" i="149"/>
  <c r="AH74" i="149"/>
  <c r="AJ13" i="149"/>
  <c r="AM68" i="149"/>
  <c r="AH68" i="149"/>
  <c r="AH12" i="149"/>
  <c r="AH53" i="149"/>
  <c r="AJ94" i="149"/>
  <c r="AM15" i="149"/>
  <c r="AL40" i="149"/>
  <c r="AH111" i="149"/>
  <c r="AK103" i="149"/>
  <c r="AJ19" i="149"/>
  <c r="AJ78" i="149"/>
  <c r="AJ104" i="149"/>
  <c r="AK52" i="149"/>
  <c r="AK113" i="149"/>
  <c r="AM44" i="149"/>
  <c r="AJ68" i="149"/>
  <c r="AK43" i="149"/>
  <c r="AJ27" i="149"/>
  <c r="AM89" i="149"/>
  <c r="AM54" i="149"/>
  <c r="AK60" i="149"/>
  <c r="AJ117" i="149"/>
  <c r="AH21" i="149"/>
  <c r="AM46" i="149"/>
  <c r="AH41" i="149"/>
  <c r="AK23" i="149"/>
  <c r="AH27" i="149"/>
  <c r="AK22" i="149"/>
  <c r="AK34" i="149"/>
  <c r="AM36" i="149"/>
  <c r="AH14" i="149"/>
  <c r="AL45" i="149"/>
  <c r="AK14" i="149"/>
  <c r="AH60" i="149"/>
  <c r="AL83" i="149"/>
  <c r="AL110" i="149"/>
  <c r="AJ41" i="149"/>
  <c r="AM37" i="149"/>
  <c r="AH65" i="149"/>
  <c r="AL76" i="149"/>
  <c r="AM12" i="149"/>
  <c r="AM78" i="149"/>
  <c r="AK64" i="149"/>
  <c r="AH43" i="149"/>
  <c r="AK11" i="149"/>
  <c r="AK99" i="149"/>
  <c r="AH58" i="149"/>
  <c r="AH105" i="149"/>
  <c r="AK62" i="149"/>
  <c r="AH33" i="149"/>
  <c r="AL51" i="149"/>
  <c r="AH90" i="149"/>
  <c r="AJ107" i="149"/>
  <c r="AL106" i="149"/>
  <c r="AJ87" i="149"/>
  <c r="AL56" i="149"/>
  <c r="AH101" i="149"/>
  <c r="AM42" i="149"/>
  <c r="AK77" i="149"/>
  <c r="AH110" i="149"/>
  <c r="AJ44" i="149"/>
  <c r="AJ103" i="149"/>
  <c r="AJ70" i="149"/>
  <c r="AL46" i="149"/>
  <c r="AL99" i="149"/>
  <c r="AM18" i="149"/>
  <c r="AH39" i="149"/>
  <c r="AK59" i="149"/>
  <c r="AM32" i="149"/>
  <c r="AL23" i="149"/>
  <c r="AH92" i="149"/>
  <c r="AK50" i="149"/>
  <c r="AL35" i="149"/>
  <c r="AL50" i="149"/>
  <c r="AH75" i="149"/>
  <c r="AM47" i="149"/>
  <c r="AH36" i="149"/>
  <c r="AK92" i="149"/>
  <c r="AJ61" i="149"/>
  <c r="AK28" i="149"/>
  <c r="AL24" i="149"/>
  <c r="AM20" i="149"/>
  <c r="AJ116" i="149"/>
  <c r="AJ67" i="149"/>
  <c r="AH18" i="149"/>
  <c r="AK17" i="149"/>
  <c r="AJ80" i="149"/>
  <c r="AH61" i="149"/>
  <c r="AM33" i="149"/>
  <c r="AJ48" i="149"/>
  <c r="AM117" i="149"/>
  <c r="AM97" i="149"/>
  <c r="AL38" i="149"/>
  <c r="AJ112" i="149"/>
  <c r="AJ46" i="149"/>
  <c r="AH50" i="149"/>
  <c r="AM92" i="149"/>
  <c r="AL93" i="149"/>
  <c r="AM13" i="149"/>
  <c r="AJ79" i="149"/>
  <c r="AL112" i="149"/>
  <c r="AL67" i="149"/>
  <c r="AJ58" i="149"/>
  <c r="AM103" i="149"/>
  <c r="AM88" i="149"/>
  <c r="AM114" i="149"/>
  <c r="AH57" i="149"/>
  <c r="AL26" i="149"/>
  <c r="AJ89" i="149"/>
  <c r="AM21" i="149"/>
  <c r="AM98" i="149"/>
  <c r="AL100" i="149"/>
  <c r="AM39" i="149"/>
  <c r="AL98" i="149"/>
  <c r="AL10" i="149"/>
  <c r="AL16" i="149"/>
  <c r="AJ81" i="149"/>
  <c r="AL58" i="149"/>
  <c r="AK114" i="149"/>
  <c r="AK111" i="149"/>
  <c r="AH34" i="149"/>
  <c r="AL20" i="149"/>
  <c r="AK87" i="149"/>
  <c r="AK85" i="149"/>
  <c r="AK40" i="149"/>
  <c r="AH77" i="149"/>
  <c r="AK112" i="149"/>
  <c r="AJ98" i="149"/>
  <c r="AL88" i="149"/>
  <c r="AH48" i="149"/>
  <c r="AM55" i="149"/>
  <c r="AK31" i="149"/>
  <c r="AH113" i="149"/>
  <c r="AH38" i="149"/>
  <c r="AM49" i="149"/>
  <c r="AM93" i="149"/>
  <c r="AM84" i="149"/>
  <c r="AH103" i="149"/>
  <c r="AJ92" i="149"/>
  <c r="AK15" i="149"/>
  <c r="AK54" i="149"/>
  <c r="AL25" i="149"/>
  <c r="AM72" i="149"/>
  <c r="AL21" i="149"/>
  <c r="AH54" i="149"/>
  <c r="AJ18" i="149"/>
  <c r="AL39" i="149"/>
  <c r="AK79" i="149"/>
  <c r="AJ36" i="149"/>
  <c r="AK10" i="149"/>
  <c r="AJ25" i="149"/>
  <c r="AL105" i="149"/>
  <c r="AM34" i="149"/>
  <c r="AJ24" i="149"/>
  <c r="AJ26" i="149"/>
  <c r="AK55" i="149"/>
  <c r="AM70" i="149"/>
  <c r="AM106" i="149"/>
  <c r="AK70" i="149"/>
  <c r="AH30" i="149"/>
  <c r="AM112" i="149"/>
  <c r="AL107" i="149"/>
  <c r="AL65" i="149"/>
  <c r="AK38" i="149"/>
  <c r="AL31" i="149"/>
  <c r="AL43" i="149"/>
  <c r="AL116" i="149"/>
  <c r="AK36" i="149"/>
  <c r="AM8" i="149"/>
  <c r="AJ100" i="149"/>
  <c r="AM17" i="149"/>
  <c r="AJ108" i="149"/>
  <c r="AJ82" i="149"/>
  <c r="AK110" i="149"/>
  <c r="AK58" i="149"/>
  <c r="AL54" i="149"/>
  <c r="AJ60" i="149"/>
  <c r="AL108" i="149"/>
  <c r="AK25" i="149"/>
  <c r="AK83" i="149"/>
  <c r="AK88" i="149"/>
  <c r="AH69" i="149"/>
  <c r="AL57" i="149"/>
  <c r="AK97" i="149"/>
  <c r="AM69" i="149"/>
  <c r="AK71" i="149"/>
  <c r="AJ113" i="149"/>
  <c r="AK93" i="149"/>
  <c r="AK96" i="149"/>
  <c r="AH114" i="149"/>
  <c r="AL27" i="149"/>
  <c r="AK46" i="149"/>
  <c r="AJ57" i="149"/>
  <c r="AM94" i="149"/>
  <c r="AH109" i="149"/>
  <c r="AK94" i="149"/>
  <c r="AM71" i="149"/>
  <c r="AJ12" i="149"/>
  <c r="AH29" i="149"/>
  <c r="AJ54" i="149"/>
  <c r="AM105" i="149"/>
  <c r="AM51" i="149"/>
  <c r="AJ69" i="149"/>
  <c r="AL41" i="149"/>
  <c r="AL34" i="149"/>
  <c r="AK18" i="149"/>
  <c r="AM90" i="149"/>
  <c r="AH72" i="149"/>
  <c r="AK13" i="149"/>
  <c r="AL111" i="149"/>
  <c r="AK104" i="149"/>
  <c r="AM14" i="149"/>
  <c r="AL68" i="149"/>
  <c r="AM111" i="149"/>
  <c r="AM45" i="149"/>
  <c r="AL77" i="149"/>
  <c r="AH26" i="149"/>
  <c r="AL33" i="149"/>
  <c r="AL82" i="149"/>
  <c r="AK90" i="149"/>
  <c r="AK109" i="149"/>
  <c r="AL19" i="149"/>
  <c r="AH88" i="149"/>
  <c r="AK69" i="149"/>
  <c r="AM48" i="149"/>
  <c r="AH31" i="149"/>
  <c r="AH17" i="149"/>
  <c r="AJ106" i="149"/>
  <c r="AH91" i="149"/>
  <c r="AK91" i="149"/>
  <c r="AL94" i="149"/>
  <c r="AK78" i="149"/>
  <c r="AL89" i="149"/>
  <c r="AM25" i="149"/>
  <c r="AL74" i="149"/>
  <c r="AL66" i="149"/>
  <c r="AJ93" i="149"/>
  <c r="AL47" i="149"/>
  <c r="AL113" i="149"/>
  <c r="AM73" i="149"/>
  <c r="AH104" i="149"/>
  <c r="AM99" i="149"/>
  <c r="AK33" i="149"/>
  <c r="AK47" i="149"/>
  <c r="AM67" i="149"/>
  <c r="AJ84" i="149"/>
  <c r="AJ50" i="149"/>
  <c r="AK63" i="149"/>
  <c r="AM116" i="149"/>
  <c r="AK35" i="149"/>
  <c r="AH37" i="149"/>
  <c r="AH13" i="149"/>
  <c r="AJ102" i="149"/>
  <c r="AJ49" i="149"/>
  <c r="AJ45" i="149"/>
  <c r="AH83" i="149"/>
  <c r="AH16" i="149"/>
  <c r="AL95" i="149"/>
  <c r="AH81" i="149"/>
  <c r="AH71" i="149"/>
  <c r="AJ17" i="149"/>
  <c r="AM91" i="149"/>
  <c r="AL84" i="149"/>
  <c r="AM61" i="149"/>
  <c r="AK89" i="149"/>
  <c r="AM101" i="149"/>
  <c r="AK29" i="149"/>
  <c r="AM107" i="149"/>
  <c r="AK117" i="149"/>
  <c r="AJ91" i="149"/>
  <c r="AL109" i="149"/>
  <c r="AL97" i="149"/>
  <c r="AH106" i="149"/>
  <c r="AJ96" i="149"/>
  <c r="AK106" i="149"/>
  <c r="AH85" i="149"/>
  <c r="AL12" i="149"/>
  <c r="AH20" i="149"/>
  <c r="AJ115" i="149"/>
  <c r="AJ99" i="149"/>
  <c r="AK102" i="149"/>
  <c r="AJ52" i="149"/>
  <c r="AH11" i="149"/>
  <c r="AL59" i="149"/>
  <c r="AM83" i="149"/>
  <c r="AH32" i="149"/>
  <c r="AL53" i="149"/>
  <c r="AH79" i="149"/>
  <c r="AH73" i="149"/>
  <c r="AM10" i="149"/>
  <c r="AK75" i="149"/>
  <c r="AJ73" i="149"/>
  <c r="AL14" i="149"/>
  <c r="AL15" i="149"/>
  <c r="AM52" i="149"/>
  <c r="AH80" i="149"/>
  <c r="AK72" i="149"/>
  <c r="AJ77" i="149"/>
  <c r="AK82" i="149"/>
  <c r="AK105" i="149"/>
  <c r="AL79" i="149"/>
  <c r="AH15" i="149"/>
  <c r="AH47" i="121"/>
  <c r="AK59" i="121"/>
  <c r="AH51" i="121"/>
  <c r="AM66" i="121"/>
  <c r="AH68" i="121"/>
  <c r="AM44" i="121"/>
  <c r="AJ64" i="121"/>
  <c r="AH69" i="121"/>
  <c r="AM55" i="121"/>
  <c r="AK72" i="121"/>
  <c r="AL49" i="121"/>
  <c r="AL73" i="121"/>
  <c r="AK57" i="121"/>
  <c r="AL56" i="121"/>
  <c r="AM63" i="121"/>
  <c r="AL70" i="121"/>
  <c r="AK51" i="121"/>
  <c r="AJ53" i="121"/>
  <c r="AJ47" i="121"/>
  <c r="AM62" i="121"/>
  <c r="AH54" i="121"/>
  <c r="AL68" i="121"/>
  <c r="AM65" i="121"/>
  <c r="AH33" i="121"/>
  <c r="AD15" i="123"/>
  <c r="AD16" i="123"/>
  <c r="AD15" i="122"/>
  <c r="AD16" i="127"/>
  <c r="AD19" i="127"/>
  <c r="AD19" i="123"/>
  <c r="AD58" i="123"/>
  <c r="AD16" i="122"/>
  <c r="AD20" i="127"/>
  <c r="AD22" i="127"/>
  <c r="AD20" i="123"/>
  <c r="AD19" i="122"/>
  <c r="AD20" i="122"/>
  <c r="AD23" i="122"/>
  <c r="AD24" i="122"/>
  <c r="AD27" i="122"/>
  <c r="AD28" i="122"/>
  <c r="AD31" i="122"/>
  <c r="AD32" i="122"/>
  <c r="AD35" i="122"/>
  <c r="AD36" i="122"/>
  <c r="AD39" i="122"/>
  <c r="AD40" i="122"/>
  <c r="AD43" i="122"/>
  <c r="AD44" i="122"/>
  <c r="AD47" i="122"/>
  <c r="AD48" i="122"/>
  <c r="AD51" i="122"/>
  <c r="AD52" i="122"/>
  <c r="AD23" i="127"/>
  <c r="AD24" i="127"/>
  <c r="AD27" i="127"/>
  <c r="AD28" i="127"/>
  <c r="AD31" i="127"/>
  <c r="AD32" i="127"/>
  <c r="AD35" i="127"/>
  <c r="AD36" i="127"/>
  <c r="AD39" i="127"/>
  <c r="AD40" i="127"/>
  <c r="AD43" i="127"/>
  <c r="AD44" i="127"/>
  <c r="AD55" i="122"/>
  <c r="AD56" i="122"/>
  <c r="AD23" i="123"/>
  <c r="AD47" i="127"/>
  <c r="AD48" i="127"/>
  <c r="AD126" i="127"/>
  <c r="AD59" i="122"/>
  <c r="AD60" i="122"/>
  <c r="AD63" i="122"/>
  <c r="AD64" i="122"/>
  <c r="AD67" i="122"/>
  <c r="AD68" i="122"/>
  <c r="AD71" i="122"/>
  <c r="AD24" i="123"/>
  <c r="AE122" i="123"/>
  <c r="AE120" i="123"/>
  <c r="AE82" i="150"/>
  <c r="AE119" i="123"/>
  <c r="AE118" i="123"/>
  <c r="AD51" i="127"/>
  <c r="AD72" i="122"/>
  <c r="AD75" i="122"/>
  <c r="AD76" i="122"/>
  <c r="AD27" i="123"/>
  <c r="AD62" i="123"/>
  <c r="AE22" i="150"/>
  <c r="AE22" i="122"/>
  <c r="AE25" i="150"/>
  <c r="AE18" i="122"/>
  <c r="AE54" i="122"/>
  <c r="H6" i="151"/>
  <c r="AD52" i="127"/>
  <c r="AD55" i="127"/>
  <c r="AD56" i="127"/>
  <c r="AD59" i="127"/>
  <c r="AD60" i="127"/>
  <c r="AD63" i="127"/>
  <c r="AD64" i="127"/>
  <c r="AE98" i="148"/>
  <c r="AE102" i="148"/>
  <c r="AE122" i="148"/>
  <c r="AE110" i="148"/>
  <c r="AE106" i="149"/>
  <c r="AE90" i="149"/>
  <c r="AE106" i="148"/>
  <c r="AE94" i="148"/>
  <c r="AE98" i="149"/>
  <c r="AD78" i="122"/>
  <c r="AD28" i="123"/>
  <c r="AE79" i="139"/>
  <c r="AE86" i="139"/>
  <c r="AE75" i="139"/>
  <c r="AE84" i="139"/>
  <c r="AE74" i="139"/>
  <c r="AE87" i="139"/>
  <c r="AE68" i="139"/>
  <c r="AE59" i="139"/>
  <c r="AE58" i="139"/>
  <c r="AE83" i="139"/>
  <c r="AE80" i="139"/>
  <c r="AE67" i="139"/>
  <c r="AE88" i="139"/>
  <c r="AE76" i="139"/>
  <c r="AE60" i="139"/>
  <c r="AE82" i="139"/>
  <c r="AE63" i="135"/>
  <c r="AE55" i="135"/>
  <c r="AE23" i="135"/>
  <c r="AE43" i="135"/>
  <c r="AE40" i="135"/>
  <c r="AE47" i="139"/>
  <c r="AE51" i="140"/>
  <c r="AE31" i="139"/>
  <c r="AE8" i="135"/>
  <c r="AE28" i="140"/>
  <c r="AE60" i="140"/>
  <c r="AE72" i="135"/>
  <c r="AE51" i="135"/>
  <c r="AE32" i="140"/>
  <c r="AE54" i="139"/>
  <c r="AE31" i="135"/>
  <c r="AE26" i="135"/>
  <c r="AE88" i="135"/>
  <c r="AE50" i="135"/>
  <c r="AE43" i="139"/>
  <c r="AE15" i="135"/>
  <c r="AE52" i="139"/>
  <c r="AE27" i="139"/>
  <c r="AE32" i="139"/>
  <c r="AE42" i="139"/>
  <c r="AE13" i="135"/>
  <c r="AE23" i="140"/>
  <c r="AE67" i="135"/>
  <c r="AE40" i="140"/>
  <c r="AE31" i="140"/>
  <c r="AE55" i="139"/>
  <c r="AE64" i="140"/>
  <c r="AE86" i="135"/>
  <c r="AE48" i="135"/>
  <c r="AE40" i="139"/>
  <c r="AE20" i="139"/>
  <c r="AE19" i="140"/>
  <c r="AE63" i="140"/>
  <c r="AE66" i="135"/>
  <c r="AE26" i="140"/>
  <c r="AE24" i="139"/>
  <c r="AE47" i="135"/>
  <c r="AE39" i="140"/>
  <c r="AE35" i="139"/>
  <c r="AE52" i="140"/>
  <c r="AE20" i="135"/>
  <c r="AE24" i="135"/>
  <c r="AE84" i="135"/>
  <c r="AE15" i="140"/>
  <c r="AE34" i="139"/>
  <c r="AE68" i="135"/>
  <c r="AE51" i="139"/>
  <c r="AE36" i="140"/>
  <c r="AE87" i="135"/>
  <c r="AE32" i="135"/>
  <c r="AE82" i="135"/>
  <c r="AE24" i="140"/>
  <c r="AE48" i="139"/>
  <c r="AE83" i="135"/>
  <c r="AE27" i="140"/>
  <c r="AE47" i="140"/>
  <c r="AE35" i="135"/>
  <c r="AE44" i="140"/>
  <c r="AE59" i="140"/>
  <c r="AE58" i="140"/>
  <c r="AE23" i="139"/>
  <c r="AE16" i="140"/>
  <c r="AE59" i="135"/>
  <c r="AE44" i="135"/>
  <c r="AE19" i="135"/>
  <c r="AE28" i="135"/>
  <c r="AE39" i="139"/>
  <c r="AE64" i="135"/>
  <c r="AE39" i="135"/>
  <c r="AE28" i="139"/>
  <c r="AE48" i="140"/>
  <c r="AE27" i="135"/>
  <c r="AE71" i="135"/>
  <c r="AE56" i="135"/>
  <c r="AE16" i="135"/>
  <c r="AE52" i="135"/>
  <c r="AE12" i="140"/>
  <c r="AE60" i="135"/>
  <c r="AE13" i="139"/>
  <c r="AE36" i="135"/>
  <c r="AE56" i="139"/>
  <c r="AE44" i="139"/>
  <c r="AE19" i="139"/>
  <c r="AE43" i="140"/>
  <c r="AE36" i="139"/>
  <c r="AE20" i="140"/>
  <c r="AE35" i="140"/>
  <c r="AE50" i="139"/>
  <c r="H1" i="51"/>
  <c r="AD68" i="127"/>
  <c r="AD72" i="127"/>
  <c r="AD75" i="127"/>
  <c r="AD76" i="127"/>
  <c r="AD79" i="127"/>
  <c r="AD80" i="127"/>
  <c r="AD83" i="127"/>
  <c r="AD84" i="127"/>
  <c r="AD79" i="122"/>
  <c r="AE122" i="150"/>
  <c r="AE122" i="149"/>
  <c r="AE123" i="149"/>
  <c r="AD31" i="123"/>
  <c r="AD67" i="123"/>
  <c r="E258" i="51" a="1"/>
  <c r="E258" i="51"/>
  <c r="E254" i="51" a="1"/>
  <c r="E254" i="51"/>
  <c r="E250" i="51" a="1"/>
  <c r="E250" i="51"/>
  <c r="E246" i="51" a="1"/>
  <c r="E246" i="51"/>
  <c r="E242" i="51" a="1"/>
  <c r="E242" i="51"/>
  <c r="E238" i="51" a="1"/>
  <c r="E238" i="51"/>
  <c r="E234" i="51" a="1"/>
  <c r="E234" i="51"/>
  <c r="E230" i="51" a="1"/>
  <c r="E230" i="51"/>
  <c r="E226" i="51" a="1"/>
  <c r="E226" i="51"/>
  <c r="E222" i="51" a="1"/>
  <c r="E222" i="51"/>
  <c r="E218" i="51" a="1"/>
  <c r="E218" i="51"/>
  <c r="E214" i="51" a="1"/>
  <c r="E214" i="51"/>
  <c r="E210" i="51" a="1"/>
  <c r="E210" i="51"/>
  <c r="E206" i="51" a="1"/>
  <c r="E206" i="51"/>
  <c r="E259" i="51" a="1"/>
  <c r="E259" i="51"/>
  <c r="E255" i="51" a="1"/>
  <c r="E255" i="51"/>
  <c r="E251" i="51" a="1"/>
  <c r="E251" i="51"/>
  <c r="E247" i="51" a="1"/>
  <c r="E247" i="51"/>
  <c r="E241" i="51" a="1"/>
  <c r="E241" i="51"/>
  <c r="E237" i="51" a="1"/>
  <c r="E237" i="51"/>
  <c r="E233" i="51" a="1"/>
  <c r="E233" i="51"/>
  <c r="E229" i="51" a="1"/>
  <c r="E229" i="51"/>
  <c r="E225" i="51" a="1"/>
  <c r="E225" i="51"/>
  <c r="E221" i="51" a="1"/>
  <c r="E221" i="51"/>
  <c r="E217" i="51" a="1"/>
  <c r="E217" i="51"/>
  <c r="E213" i="51" a="1"/>
  <c r="E213" i="51"/>
  <c r="E209" i="51" a="1"/>
  <c r="E209" i="51"/>
  <c r="E205" i="51" a="1"/>
  <c r="E205" i="51"/>
  <c r="E201" i="51" a="1"/>
  <c r="E201" i="51"/>
  <c r="E197" i="51" a="1"/>
  <c r="E197" i="51"/>
  <c r="E193" i="51" a="1"/>
  <c r="E193" i="51"/>
  <c r="E189" i="51" a="1"/>
  <c r="E189" i="51"/>
  <c r="E185" i="51" a="1"/>
  <c r="E185" i="51"/>
  <c r="E181" i="51" a="1"/>
  <c r="E181" i="51"/>
  <c r="E177" i="51" a="1"/>
  <c r="E177" i="51"/>
  <c r="E171" i="51" a="1"/>
  <c r="E171" i="51"/>
  <c r="E167" i="51" a="1"/>
  <c r="E167" i="51"/>
  <c r="E163" i="51" a="1"/>
  <c r="E163" i="51"/>
  <c r="E257" i="51" a="1"/>
  <c r="E257" i="51"/>
  <c r="E253" i="51" a="1"/>
  <c r="E253" i="51"/>
  <c r="E249" i="51" a="1"/>
  <c r="E249" i="51"/>
  <c r="E245" i="51" a="1"/>
  <c r="E245" i="51"/>
  <c r="E204" i="51" a="1"/>
  <c r="E204" i="51"/>
  <c r="E203" i="51" a="1"/>
  <c r="E203" i="51"/>
  <c r="E202" i="51" a="1"/>
  <c r="E202" i="51"/>
  <c r="E200" i="51" a="1"/>
  <c r="E200" i="51"/>
  <c r="E199" i="51" a="1"/>
  <c r="E199" i="51"/>
  <c r="E198" i="51" a="1"/>
  <c r="E198" i="51"/>
  <c r="E196" i="51" a="1"/>
  <c r="E196" i="51"/>
  <c r="E195" i="51" a="1"/>
  <c r="E195" i="51"/>
  <c r="E194" i="51" a="1"/>
  <c r="E194" i="51"/>
  <c r="E192" i="51" a="1"/>
  <c r="E192" i="51"/>
  <c r="E191" i="51" a="1"/>
  <c r="E191" i="51"/>
  <c r="E190" i="51" a="1"/>
  <c r="E190" i="51"/>
  <c r="E188" i="51" a="1"/>
  <c r="E188" i="51"/>
  <c r="E187" i="51" a="1"/>
  <c r="E187" i="51"/>
  <c r="E186" i="51" a="1"/>
  <c r="E186" i="51"/>
  <c r="E184" i="51" a="1"/>
  <c r="E184" i="51"/>
  <c r="E183" i="51" a="1"/>
  <c r="E183" i="51"/>
  <c r="E182" i="51" a="1"/>
  <c r="E182" i="51"/>
  <c r="E180" i="51" a="1"/>
  <c r="E180" i="51"/>
  <c r="E179" i="51" a="1"/>
  <c r="E179" i="51"/>
  <c r="E178" i="51" a="1"/>
  <c r="E178" i="51"/>
  <c r="E176" i="51" a="1"/>
  <c r="E176" i="51"/>
  <c r="E175" i="51" a="1"/>
  <c r="E175" i="51"/>
  <c r="E174" i="51" a="1"/>
  <c r="E174" i="51"/>
  <c r="E166" i="51" a="1"/>
  <c r="E166" i="51"/>
  <c r="E157" i="51" a="1"/>
  <c r="E157" i="51"/>
  <c r="E153" i="51" a="1"/>
  <c r="E153" i="51"/>
  <c r="E149" i="51" a="1"/>
  <c r="E149" i="51"/>
  <c r="E145" i="51" a="1"/>
  <c r="E145" i="51"/>
  <c r="E141" i="51" a="1"/>
  <c r="E141" i="51"/>
  <c r="E137" i="51" a="1"/>
  <c r="E137" i="51"/>
  <c r="E126" i="51" a="1"/>
  <c r="E126" i="51"/>
  <c r="E243" i="51" a="1"/>
  <c r="E243" i="51"/>
  <c r="E239" i="51" a="1"/>
  <c r="E239" i="51"/>
  <c r="E235" i="51" a="1"/>
  <c r="E235" i="51"/>
  <c r="E231" i="51" a="1"/>
  <c r="E231" i="51"/>
  <c r="E227" i="51" a="1"/>
  <c r="E227" i="51"/>
  <c r="E223" i="51" a="1"/>
  <c r="E223" i="51"/>
  <c r="E219" i="51" a="1"/>
  <c r="E219" i="51"/>
  <c r="E215" i="51" a="1"/>
  <c r="E215" i="51"/>
  <c r="E211" i="51" a="1"/>
  <c r="E211" i="51"/>
  <c r="E207" i="51" a="1"/>
  <c r="E207" i="51"/>
  <c r="E172" i="51" a="1"/>
  <c r="E172" i="51"/>
  <c r="E169" i="51" a="1"/>
  <c r="E169" i="51"/>
  <c r="E164" i="51" a="1"/>
  <c r="E164" i="51"/>
  <c r="E161" i="51" a="1"/>
  <c r="E161" i="51"/>
  <c r="E158" i="51" a="1"/>
  <c r="E158" i="51"/>
  <c r="E154" i="51" a="1"/>
  <c r="E154" i="51"/>
  <c r="E150" i="51" a="1"/>
  <c r="E150" i="51"/>
  <c r="E146" i="51" a="1"/>
  <c r="E146" i="51"/>
  <c r="E142" i="51" a="1"/>
  <c r="E142" i="51"/>
  <c r="E138" i="51" a="1"/>
  <c r="E138" i="51"/>
  <c r="E134" i="51" a="1"/>
  <c r="E134" i="51"/>
  <c r="E127" i="51" a="1"/>
  <c r="E127" i="51"/>
  <c r="E116" i="51" a="1"/>
  <c r="E116" i="51"/>
  <c r="E256" i="51" a="1"/>
  <c r="E256" i="51"/>
  <c r="E248" i="51" a="1"/>
  <c r="E248" i="51"/>
  <c r="E173" i="51" a="1"/>
  <c r="E173" i="51"/>
  <c r="E168" i="51" a="1"/>
  <c r="E168" i="51"/>
  <c r="E159" i="51" a="1"/>
  <c r="E159" i="51"/>
  <c r="E155" i="51" a="1"/>
  <c r="E155" i="51"/>
  <c r="E151" i="51" a="1"/>
  <c r="E151" i="51"/>
  <c r="E147" i="51" a="1"/>
  <c r="E147" i="51"/>
  <c r="E143" i="51" a="1"/>
  <c r="E143" i="51"/>
  <c r="E139" i="51" a="1"/>
  <c r="E139" i="51"/>
  <c r="E135" i="51" a="1"/>
  <c r="E135" i="51"/>
  <c r="E125" i="51" a="1"/>
  <c r="E125" i="51"/>
  <c r="E170" i="51" a="1"/>
  <c r="E170" i="51"/>
  <c r="E252" i="51" a="1"/>
  <c r="E252" i="51"/>
  <c r="E240" i="51" a="1"/>
  <c r="E240" i="51"/>
  <c r="E232" i="51" a="1"/>
  <c r="E232" i="51"/>
  <c r="E224" i="51" a="1"/>
  <c r="E224" i="51"/>
  <c r="E216" i="51" a="1"/>
  <c r="E216" i="51"/>
  <c r="E208" i="51" a="1"/>
  <c r="E208" i="51"/>
  <c r="E156" i="51" a="1"/>
  <c r="E156" i="51"/>
  <c r="E148" i="51" a="1"/>
  <c r="E148" i="51"/>
  <c r="E140" i="51" a="1"/>
  <c r="E140" i="51"/>
  <c r="E124" i="51" a="1"/>
  <c r="E124" i="51"/>
  <c r="E122" i="51" a="1"/>
  <c r="E122" i="51"/>
  <c r="E120" i="51" a="1"/>
  <c r="E120" i="51"/>
  <c r="E118" i="51" a="1"/>
  <c r="E118" i="51"/>
  <c r="E117" i="51" a="1"/>
  <c r="E117" i="51"/>
  <c r="E244" i="51" a="1"/>
  <c r="E244" i="51"/>
  <c r="E236" i="51" a="1"/>
  <c r="E236" i="51"/>
  <c r="E228" i="51" a="1"/>
  <c r="E228" i="51"/>
  <c r="E220" i="51" a="1"/>
  <c r="E220" i="51"/>
  <c r="E212" i="51" a="1"/>
  <c r="E212" i="51"/>
  <c r="E160" i="51" a="1"/>
  <c r="E160" i="51"/>
  <c r="E152" i="51" a="1"/>
  <c r="E152" i="51"/>
  <c r="E144" i="51" a="1"/>
  <c r="E144" i="51"/>
  <c r="E136" i="51" a="1"/>
  <c r="E136" i="51"/>
  <c r="E123" i="51" a="1"/>
  <c r="E123" i="51"/>
  <c r="E121" i="51" a="1"/>
  <c r="E121" i="51"/>
  <c r="E119" i="51" a="1"/>
  <c r="E119" i="51"/>
  <c r="E165" i="51" a="1"/>
  <c r="E165" i="51"/>
  <c r="E162" i="51" a="1"/>
  <c r="E162" i="51"/>
  <c r="C8" i="51"/>
  <c r="G4" i="51"/>
  <c r="AD94" i="122"/>
  <c r="AD90" i="127"/>
  <c r="AD80" i="122"/>
  <c r="AD91" i="122"/>
  <c r="AE78" i="148"/>
  <c r="AE110" i="149"/>
  <c r="AD32" i="123"/>
  <c r="E93" i="51"/>
  <c r="E92" i="51"/>
  <c r="Z92" i="51"/>
  <c r="E91" i="51"/>
  <c r="E90" i="51"/>
  <c r="E101" i="51"/>
  <c r="E100" i="51"/>
  <c r="Z100" i="51"/>
  <c r="E99" i="51"/>
  <c r="E98" i="51"/>
  <c r="AE112" i="150"/>
  <c r="AE103" i="150"/>
  <c r="AE119" i="150"/>
  <c r="AE104" i="150"/>
  <c r="AE90" i="122"/>
  <c r="AE110" i="150"/>
  <c r="AE120" i="150"/>
  <c r="AE102" i="150"/>
  <c r="AE91" i="122"/>
  <c r="AE98" i="122"/>
  <c r="AE106" i="122"/>
  <c r="AE111" i="150"/>
  <c r="AE106" i="150"/>
  <c r="AE92" i="122"/>
  <c r="E113" i="51"/>
  <c r="E111" i="51"/>
  <c r="E115" i="51"/>
  <c r="E112" i="51"/>
  <c r="T112" i="51"/>
  <c r="E106" i="51"/>
  <c r="E103" i="51"/>
  <c r="E97" i="51"/>
  <c r="E110" i="51"/>
  <c r="E105" i="51"/>
  <c r="E108" i="51"/>
  <c r="Z108" i="51"/>
  <c r="E107" i="51"/>
  <c r="E104" i="51"/>
  <c r="T104" i="51"/>
  <c r="E114" i="51"/>
  <c r="E89" i="51"/>
  <c r="E88" i="51"/>
  <c r="E79" i="51"/>
  <c r="E74" i="51"/>
  <c r="E73" i="51"/>
  <c r="E72" i="51"/>
  <c r="E95" i="51"/>
  <c r="E94" i="51"/>
  <c r="E83" i="51"/>
  <c r="E78" i="51"/>
  <c r="E77" i="51"/>
  <c r="E76" i="51"/>
  <c r="E69" i="51"/>
  <c r="E96" i="51"/>
  <c r="T96" i="51"/>
  <c r="E82" i="51"/>
  <c r="E66" i="51"/>
  <c r="E63" i="51"/>
  <c r="E58" i="51"/>
  <c r="E56" i="51"/>
  <c r="E55" i="51"/>
  <c r="E49" i="51"/>
  <c r="E109" i="51"/>
  <c r="E84" i="51"/>
  <c r="E80" i="51"/>
  <c r="E71" i="51"/>
  <c r="E70" i="51"/>
  <c r="E68" i="51"/>
  <c r="E62" i="51"/>
  <c r="E61" i="51"/>
  <c r="E60" i="51"/>
  <c r="E51" i="51"/>
  <c r="E46" i="51"/>
  <c r="E81" i="51"/>
  <c r="E75" i="51"/>
  <c r="E54" i="51"/>
  <c r="E50" i="51"/>
  <c r="E48" i="51"/>
  <c r="E44" i="51"/>
  <c r="E43" i="51"/>
  <c r="E35" i="51"/>
  <c r="E30" i="51"/>
  <c r="E29" i="51"/>
  <c r="E28" i="51"/>
  <c r="E19" i="51"/>
  <c r="E14" i="51"/>
  <c r="F11" i="51"/>
  <c r="R13" i="51"/>
  <c r="F8" i="51"/>
  <c r="E45" i="51"/>
  <c r="E38" i="51"/>
  <c r="E37" i="51"/>
  <c r="E36" i="51"/>
  <c r="E65" i="51"/>
  <c r="E59" i="51"/>
  <c r="E57" i="51"/>
  <c r="E52" i="51"/>
  <c r="E41" i="51"/>
  <c r="E34" i="51"/>
  <c r="E32" i="51"/>
  <c r="E31" i="51"/>
  <c r="E23" i="51"/>
  <c r="E18" i="51"/>
  <c r="E17" i="51"/>
  <c r="E16" i="51"/>
  <c r="T16" i="51"/>
  <c r="E11" i="51"/>
  <c r="R12" i="51"/>
  <c r="E102" i="51"/>
  <c r="E24" i="51"/>
  <c r="E20" i="51"/>
  <c r="E9" i="51"/>
  <c r="Q5" i="51"/>
  <c r="E26" i="51"/>
  <c r="E33" i="51"/>
  <c r="E22" i="51"/>
  <c r="E87" i="51"/>
  <c r="E53" i="51"/>
  <c r="E47" i="51"/>
  <c r="E42" i="51"/>
  <c r="E40" i="51"/>
  <c r="E27" i="51"/>
  <c r="F10" i="51"/>
  <c r="R11" i="51"/>
  <c r="E86" i="51"/>
  <c r="E67" i="51"/>
  <c r="E64" i="51"/>
  <c r="E25" i="51"/>
  <c r="E21" i="51"/>
  <c r="E15" i="51"/>
  <c r="E85" i="51"/>
  <c r="E39" i="51"/>
  <c r="F9" i="51"/>
  <c r="R9" i="51"/>
  <c r="W121" i="51"/>
  <c r="F121" i="51"/>
  <c r="B121" i="51"/>
  <c r="AB121" i="51"/>
  <c r="R121" i="51"/>
  <c r="C121" i="51"/>
  <c r="AA121" i="51"/>
  <c r="A121" i="51"/>
  <c r="Q121" i="51"/>
  <c r="U121" i="51"/>
  <c r="AC121" i="51"/>
  <c r="Y121" i="51"/>
  <c r="R228" i="51"/>
  <c r="W118" i="51"/>
  <c r="Y118" i="51"/>
  <c r="F118" i="51"/>
  <c r="B118" i="51"/>
  <c r="R118" i="51"/>
  <c r="C118" i="51"/>
  <c r="AA118" i="51"/>
  <c r="A118" i="51"/>
  <c r="Q118" i="51"/>
  <c r="U118" i="51"/>
  <c r="R216" i="51"/>
  <c r="AB127" i="51"/>
  <c r="U127" i="51"/>
  <c r="AC127" i="51"/>
  <c r="AA127" i="51"/>
  <c r="R127" i="51"/>
  <c r="Y127" i="51"/>
  <c r="C127" i="51"/>
  <c r="W127" i="51"/>
  <c r="B127" i="51"/>
  <c r="F127" i="51"/>
  <c r="R207" i="51"/>
  <c r="AD223" i="51"/>
  <c r="R223" i="51"/>
  <c r="R239" i="51"/>
  <c r="R176" i="51"/>
  <c r="R182" i="51"/>
  <c r="R187" i="51"/>
  <c r="R192" i="51"/>
  <c r="R198" i="51"/>
  <c r="R203" i="51"/>
  <c r="R189" i="51"/>
  <c r="R205" i="51"/>
  <c r="R221" i="51"/>
  <c r="AD221" i="51"/>
  <c r="R237" i="51"/>
  <c r="R214" i="51"/>
  <c r="R230" i="51"/>
  <c r="W123" i="51"/>
  <c r="F123" i="51"/>
  <c r="B123" i="51"/>
  <c r="AB123" i="51"/>
  <c r="R123" i="51"/>
  <c r="C123" i="51"/>
  <c r="AA123" i="51"/>
  <c r="A123" i="51"/>
  <c r="Q123" i="51"/>
  <c r="U123" i="51"/>
  <c r="AC123" i="51"/>
  <c r="Y123" i="51"/>
  <c r="R236" i="51"/>
  <c r="W120" i="51"/>
  <c r="F120" i="51"/>
  <c r="B120" i="51"/>
  <c r="R120" i="51"/>
  <c r="C120" i="51"/>
  <c r="AA120" i="51"/>
  <c r="A120" i="51"/>
  <c r="Q120" i="51"/>
  <c r="U120" i="51"/>
  <c r="Y120" i="51"/>
  <c r="R224" i="51"/>
  <c r="E131" i="51"/>
  <c r="R211" i="51"/>
  <c r="R227" i="51"/>
  <c r="R243" i="51"/>
  <c r="R178" i="51"/>
  <c r="R183" i="51"/>
  <c r="R188" i="51"/>
  <c r="R194" i="51"/>
  <c r="R199" i="51"/>
  <c r="R204" i="51"/>
  <c r="R177" i="51"/>
  <c r="R193" i="51"/>
  <c r="R209" i="51"/>
  <c r="R225" i="51"/>
  <c r="R241" i="51"/>
  <c r="AD218" i="51"/>
  <c r="R218" i="51"/>
  <c r="R234" i="51"/>
  <c r="R212" i="51"/>
  <c r="W122" i="51"/>
  <c r="Y122" i="51"/>
  <c r="F122" i="51"/>
  <c r="B122" i="51"/>
  <c r="R122" i="51"/>
  <c r="C122" i="51"/>
  <c r="AA122" i="51"/>
  <c r="A122" i="51"/>
  <c r="Q122" i="51"/>
  <c r="U122" i="51"/>
  <c r="R232" i="51"/>
  <c r="R215" i="51"/>
  <c r="R231" i="51"/>
  <c r="AA126" i="51"/>
  <c r="R126" i="51"/>
  <c r="Y126" i="51"/>
  <c r="C126" i="51"/>
  <c r="W126" i="51"/>
  <c r="U126" i="51"/>
  <c r="AC126" i="51"/>
  <c r="B126" i="51"/>
  <c r="AB126" i="51"/>
  <c r="F126" i="51"/>
  <c r="R174" i="51"/>
  <c r="R179" i="51"/>
  <c r="R184" i="51"/>
  <c r="R190" i="51"/>
  <c r="R195" i="51"/>
  <c r="R200" i="51"/>
  <c r="R181" i="51"/>
  <c r="R197" i="51"/>
  <c r="R213" i="51"/>
  <c r="R229" i="51"/>
  <c r="R206" i="51"/>
  <c r="AD222" i="51"/>
  <c r="R222" i="51"/>
  <c r="R238" i="51"/>
  <c r="W119" i="51"/>
  <c r="Y119" i="51"/>
  <c r="F119" i="51"/>
  <c r="B119" i="51"/>
  <c r="R119" i="51"/>
  <c r="C119" i="51"/>
  <c r="AA119" i="51"/>
  <c r="A119" i="51"/>
  <c r="Q119" i="51"/>
  <c r="U119" i="51"/>
  <c r="R220" i="51"/>
  <c r="AD220" i="51"/>
  <c r="C117" i="51"/>
  <c r="R117" i="51"/>
  <c r="B117" i="51"/>
  <c r="AA117" i="51"/>
  <c r="F117" i="51"/>
  <c r="A117" i="51"/>
  <c r="Q117" i="51"/>
  <c r="U117" i="51"/>
  <c r="W117" i="51"/>
  <c r="Y117" i="51"/>
  <c r="W124" i="51"/>
  <c r="F124" i="51"/>
  <c r="B124" i="51"/>
  <c r="AB124" i="51"/>
  <c r="R124" i="51"/>
  <c r="C124" i="51"/>
  <c r="AA124" i="51"/>
  <c r="A124" i="51"/>
  <c r="Q124" i="51"/>
  <c r="U124" i="51"/>
  <c r="AC124" i="51"/>
  <c r="Y124" i="51"/>
  <c r="R208" i="51"/>
  <c r="R240" i="51"/>
  <c r="Y125" i="51"/>
  <c r="C125" i="51"/>
  <c r="W125" i="51"/>
  <c r="F125" i="51"/>
  <c r="B125" i="51"/>
  <c r="AA125" i="51"/>
  <c r="U125" i="51"/>
  <c r="AC125" i="51"/>
  <c r="A125" i="51"/>
  <c r="Q125" i="51"/>
  <c r="AB125" i="51"/>
  <c r="R125" i="51"/>
  <c r="AA116" i="51"/>
  <c r="R116" i="51"/>
  <c r="B116" i="51"/>
  <c r="F116" i="51"/>
  <c r="A116" i="51"/>
  <c r="C116" i="51"/>
  <c r="U116" i="51"/>
  <c r="W116" i="51"/>
  <c r="Y116" i="51"/>
  <c r="AD219" i="51"/>
  <c r="R219" i="51"/>
  <c r="R235" i="51"/>
  <c r="R175" i="51"/>
  <c r="R180" i="51"/>
  <c r="R186" i="51"/>
  <c r="R191" i="51"/>
  <c r="R196" i="51"/>
  <c r="R202" i="51"/>
  <c r="R185" i="51"/>
  <c r="R201" i="51"/>
  <c r="R217" i="51"/>
  <c r="AD217" i="51"/>
  <c r="R233" i="51"/>
  <c r="R210" i="51"/>
  <c r="R226" i="51"/>
  <c r="R242" i="51"/>
  <c r="AE54" i="150"/>
  <c r="AE68" i="150"/>
  <c r="AE74" i="150"/>
  <c r="AE43" i="150"/>
  <c r="AE75" i="150"/>
  <c r="AE76" i="150"/>
  <c r="AE80" i="150"/>
  <c r="AE78" i="150"/>
  <c r="AE79" i="150"/>
  <c r="AE62" i="122"/>
  <c r="AE84" i="150"/>
  <c r="AE26" i="150"/>
  <c r="AE8" i="127"/>
  <c r="AE44" i="150"/>
  <c r="AE9" i="127"/>
  <c r="AE67" i="150"/>
  <c r="AE88" i="150"/>
  <c r="AE16" i="150"/>
  <c r="AE87" i="150"/>
  <c r="AE15" i="150"/>
  <c r="AE83" i="150"/>
  <c r="AD83" i="122"/>
  <c r="AD84" i="122"/>
  <c r="AD92" i="122"/>
  <c r="AD95" i="122"/>
  <c r="AD91" i="127"/>
  <c r="AD92" i="127"/>
  <c r="AD95" i="127"/>
  <c r="AD96" i="127"/>
  <c r="Q116" i="51"/>
  <c r="AD98" i="127"/>
  <c r="T72" i="51"/>
  <c r="Z72" i="51"/>
  <c r="T68" i="51"/>
  <c r="Z68" i="51"/>
  <c r="T64" i="51"/>
  <c r="Z64" i="51"/>
  <c r="T60" i="51"/>
  <c r="U60" i="51"/>
  <c r="Z60" i="51"/>
  <c r="AA60" i="51"/>
  <c r="T56" i="51"/>
  <c r="U56" i="51"/>
  <c r="Z56" i="51"/>
  <c r="AA56" i="51"/>
  <c r="T52" i="51"/>
  <c r="U52" i="51"/>
  <c r="Z52" i="51"/>
  <c r="AA52" i="51"/>
  <c r="T48" i="51"/>
  <c r="U48" i="51"/>
  <c r="Z48" i="51"/>
  <c r="AA48" i="51"/>
  <c r="T44" i="51"/>
  <c r="U44" i="51"/>
  <c r="Z44" i="51"/>
  <c r="AA44" i="51"/>
  <c r="T40" i="51"/>
  <c r="U40" i="51"/>
  <c r="Z40" i="51"/>
  <c r="AA40" i="51"/>
  <c r="T36" i="51"/>
  <c r="U36" i="51"/>
  <c r="Z36" i="51"/>
  <c r="AA36" i="51"/>
  <c r="T32" i="51"/>
  <c r="U32" i="51"/>
  <c r="Z32" i="51"/>
  <c r="AA32" i="51"/>
  <c r="T28" i="51"/>
  <c r="U28" i="51"/>
  <c r="Z28" i="51"/>
  <c r="AA28" i="51"/>
  <c r="T24" i="51"/>
  <c r="U24" i="51"/>
  <c r="Z24" i="51"/>
  <c r="AA24" i="51"/>
  <c r="T20" i="51"/>
  <c r="U20" i="51"/>
  <c r="Z20" i="51"/>
  <c r="AA20" i="51"/>
  <c r="Z16" i="51"/>
  <c r="T15" i="51"/>
  <c r="W15" i="51"/>
  <c r="U15" i="51"/>
  <c r="Y15" i="51"/>
  <c r="T67" i="51"/>
  <c r="W67" i="51"/>
  <c r="U67" i="51"/>
  <c r="Y67" i="51"/>
  <c r="V67" i="51"/>
  <c r="V40" i="51"/>
  <c r="W40" i="51"/>
  <c r="W87" i="51"/>
  <c r="U87" i="51"/>
  <c r="AC87" i="51"/>
  <c r="Y87" i="51"/>
  <c r="T87" i="51"/>
  <c r="Y102" i="51"/>
  <c r="W102" i="51"/>
  <c r="T102" i="51"/>
  <c r="U102" i="51"/>
  <c r="Y18" i="51"/>
  <c r="U18" i="51"/>
  <c r="AC18" i="51"/>
  <c r="W18" i="51"/>
  <c r="T18" i="51"/>
  <c r="Y34" i="51"/>
  <c r="U34" i="51"/>
  <c r="AC34" i="51"/>
  <c r="T34" i="51"/>
  <c r="W34" i="51"/>
  <c r="T59" i="51"/>
  <c r="U59" i="51"/>
  <c r="W59" i="51"/>
  <c r="Y59" i="51"/>
  <c r="V38" i="51"/>
  <c r="T38" i="51"/>
  <c r="W38" i="51"/>
  <c r="U38" i="51"/>
  <c r="AC38" i="51"/>
  <c r="Y38" i="51"/>
  <c r="T14" i="51"/>
  <c r="W14" i="51"/>
  <c r="U14" i="51"/>
  <c r="AC14" i="51"/>
  <c r="Y14" i="51"/>
  <c r="T30" i="51"/>
  <c r="V30" i="51"/>
  <c r="U30" i="51"/>
  <c r="AC30" i="51"/>
  <c r="Y30" i="51"/>
  <c r="W30" i="51"/>
  <c r="V48" i="51"/>
  <c r="W48" i="51"/>
  <c r="Y81" i="51"/>
  <c r="W81" i="51"/>
  <c r="T81" i="51"/>
  <c r="U81" i="51"/>
  <c r="AC81" i="51"/>
  <c r="Y61" i="51"/>
  <c r="U61" i="51"/>
  <c r="AC61" i="51"/>
  <c r="T61" i="51"/>
  <c r="W61" i="51"/>
  <c r="W71" i="51"/>
  <c r="U71" i="51"/>
  <c r="AC71" i="51"/>
  <c r="Y71" i="51"/>
  <c r="T71" i="51"/>
  <c r="T49" i="51"/>
  <c r="U49" i="51"/>
  <c r="AC49" i="51"/>
  <c r="W49" i="51"/>
  <c r="V49" i="51"/>
  <c r="Y49" i="51"/>
  <c r="Y63" i="51"/>
  <c r="U63" i="51"/>
  <c r="W63" i="51"/>
  <c r="T63" i="51"/>
  <c r="W69" i="51"/>
  <c r="U69" i="51"/>
  <c r="AC69" i="51"/>
  <c r="Y69" i="51"/>
  <c r="V69" i="51"/>
  <c r="T69" i="51"/>
  <c r="Y83" i="51"/>
  <c r="W83" i="51"/>
  <c r="T83" i="51"/>
  <c r="U83" i="51"/>
  <c r="AC83" i="51"/>
  <c r="U73" i="51"/>
  <c r="AC73" i="51"/>
  <c r="T73" i="51"/>
  <c r="W73" i="51"/>
  <c r="Y73" i="51"/>
  <c r="U89" i="51"/>
  <c r="AC89" i="51"/>
  <c r="T89" i="51"/>
  <c r="W89" i="51"/>
  <c r="Y89" i="51"/>
  <c r="W108" i="51"/>
  <c r="U108" i="51"/>
  <c r="Y108" i="51"/>
  <c r="AA108" i="51"/>
  <c r="Y103" i="51"/>
  <c r="W103" i="51"/>
  <c r="T103" i="51"/>
  <c r="U103" i="51"/>
  <c r="W111" i="51"/>
  <c r="Y111" i="51"/>
  <c r="T111" i="51"/>
  <c r="U111" i="51"/>
  <c r="Y100" i="51"/>
  <c r="W100" i="51"/>
  <c r="AA100" i="51"/>
  <c r="U100" i="51"/>
  <c r="AA92" i="51"/>
  <c r="Y92" i="51"/>
  <c r="U92" i="51"/>
  <c r="W92" i="51"/>
  <c r="W21" i="51"/>
  <c r="T21" i="51"/>
  <c r="Y21" i="51"/>
  <c r="U21" i="51"/>
  <c r="AC21" i="51"/>
  <c r="W86" i="51"/>
  <c r="U86" i="51"/>
  <c r="AC86" i="51"/>
  <c r="Y86" i="51"/>
  <c r="T86" i="51"/>
  <c r="T42" i="51"/>
  <c r="V42" i="51"/>
  <c r="Y42" i="51"/>
  <c r="W42" i="51"/>
  <c r="U42" i="51"/>
  <c r="AC42" i="51"/>
  <c r="W22" i="51"/>
  <c r="T22" i="51"/>
  <c r="Y22" i="51"/>
  <c r="U22" i="51"/>
  <c r="AC22" i="51"/>
  <c r="W23" i="51"/>
  <c r="Y23" i="51"/>
  <c r="T23" i="51"/>
  <c r="U23" i="51"/>
  <c r="V41" i="51"/>
  <c r="W41" i="51"/>
  <c r="Y41" i="51"/>
  <c r="T41" i="51"/>
  <c r="U41" i="51"/>
  <c r="AC41" i="51"/>
  <c r="W65" i="51"/>
  <c r="Y65" i="51"/>
  <c r="T65" i="51"/>
  <c r="U65" i="51"/>
  <c r="AC65" i="51"/>
  <c r="Y45" i="51"/>
  <c r="U45" i="51"/>
  <c r="AC45" i="51"/>
  <c r="V45" i="51"/>
  <c r="T45" i="51"/>
  <c r="W45" i="51"/>
  <c r="Y19" i="51"/>
  <c r="T19" i="51"/>
  <c r="U19" i="51"/>
  <c r="W19" i="51"/>
  <c r="Y35" i="51"/>
  <c r="T35" i="51"/>
  <c r="U35" i="51"/>
  <c r="W35" i="51"/>
  <c r="W50" i="51"/>
  <c r="T50" i="51"/>
  <c r="Y50" i="51"/>
  <c r="U50" i="51"/>
  <c r="AC50" i="51"/>
  <c r="W46" i="51"/>
  <c r="U46" i="51"/>
  <c r="AC46" i="51"/>
  <c r="T46" i="51"/>
  <c r="Y46" i="51"/>
  <c r="V46" i="51"/>
  <c r="Y62" i="51"/>
  <c r="T62" i="51"/>
  <c r="W62" i="51"/>
  <c r="U62" i="51"/>
  <c r="AC62" i="51"/>
  <c r="Z80" i="51"/>
  <c r="T80" i="51"/>
  <c r="Y80" i="51"/>
  <c r="U80" i="51"/>
  <c r="W80" i="51"/>
  <c r="W55" i="51"/>
  <c r="Y55" i="51"/>
  <c r="T55" i="51"/>
  <c r="U55" i="51"/>
  <c r="V55" i="51"/>
  <c r="V66" i="51"/>
  <c r="U66" i="51"/>
  <c r="AC66" i="51"/>
  <c r="Y66" i="51"/>
  <c r="T66" i="51"/>
  <c r="W66" i="51"/>
  <c r="U76" i="51"/>
  <c r="Z76" i="51"/>
  <c r="T76" i="51"/>
  <c r="W76" i="51"/>
  <c r="Y76" i="51"/>
  <c r="T94" i="51"/>
  <c r="Y94" i="51"/>
  <c r="U94" i="51"/>
  <c r="W94" i="51"/>
  <c r="U74" i="51"/>
  <c r="T74" i="51"/>
  <c r="W74" i="51"/>
  <c r="Y74" i="51"/>
  <c r="Y105" i="51"/>
  <c r="W105" i="51"/>
  <c r="T105" i="51"/>
  <c r="U105" i="51"/>
  <c r="AC105" i="51"/>
  <c r="Y106" i="51"/>
  <c r="U106" i="51"/>
  <c r="W106" i="51"/>
  <c r="W113" i="51"/>
  <c r="U113" i="51"/>
  <c r="AC113" i="51"/>
  <c r="Y113" i="51"/>
  <c r="T113" i="51"/>
  <c r="Y101" i="51"/>
  <c r="W101" i="51"/>
  <c r="U101" i="51"/>
  <c r="AC101" i="51"/>
  <c r="Y93" i="51"/>
  <c r="U93" i="51"/>
  <c r="AC93" i="51"/>
  <c r="W93" i="51"/>
  <c r="T39" i="51"/>
  <c r="U39" i="51"/>
  <c r="V39" i="51"/>
  <c r="W39" i="51"/>
  <c r="U25" i="51"/>
  <c r="AC25" i="51"/>
  <c r="Y25" i="51"/>
  <c r="W25" i="51"/>
  <c r="T25" i="51"/>
  <c r="T47" i="51"/>
  <c r="U47" i="51"/>
  <c r="V47" i="51"/>
  <c r="W47" i="51"/>
  <c r="Y33" i="51"/>
  <c r="U33" i="51"/>
  <c r="AC33" i="51"/>
  <c r="W33" i="51"/>
  <c r="V33" i="51"/>
  <c r="T33" i="51"/>
  <c r="Y20" i="51"/>
  <c r="W20" i="51"/>
  <c r="W16" i="51"/>
  <c r="U16" i="51"/>
  <c r="Y16" i="51"/>
  <c r="V31" i="51"/>
  <c r="W31" i="51"/>
  <c r="T31" i="51"/>
  <c r="U31" i="51"/>
  <c r="W52" i="51"/>
  <c r="Y52" i="51"/>
  <c r="Y36" i="51"/>
  <c r="W36" i="51"/>
  <c r="Y28" i="51"/>
  <c r="W28" i="51"/>
  <c r="V43" i="51"/>
  <c r="Y43" i="51"/>
  <c r="W43" i="51"/>
  <c r="T43" i="51"/>
  <c r="U43" i="51"/>
  <c r="Y54" i="51"/>
  <c r="U54" i="51"/>
  <c r="AC54" i="51"/>
  <c r="V54" i="51"/>
  <c r="T54" i="51"/>
  <c r="W54" i="51"/>
  <c r="W51" i="51"/>
  <c r="Y51" i="51"/>
  <c r="T51" i="51"/>
  <c r="U51" i="51"/>
  <c r="V68" i="51"/>
  <c r="W68" i="51"/>
  <c r="Y68" i="51"/>
  <c r="U68" i="51"/>
  <c r="Y84" i="51"/>
  <c r="W84" i="51"/>
  <c r="T84" i="51"/>
  <c r="Z84" i="51"/>
  <c r="U84" i="51"/>
  <c r="AC84" i="51"/>
  <c r="Y56" i="51"/>
  <c r="W56" i="51"/>
  <c r="V56" i="51"/>
  <c r="Y82" i="51"/>
  <c r="W82" i="51"/>
  <c r="T82" i="51"/>
  <c r="U82" i="51"/>
  <c r="AC82" i="51"/>
  <c r="T77" i="51"/>
  <c r="Y77" i="51"/>
  <c r="U77" i="51"/>
  <c r="AC77" i="51"/>
  <c r="W77" i="51"/>
  <c r="T95" i="51"/>
  <c r="U95" i="51"/>
  <c r="Y95" i="51"/>
  <c r="W95" i="51"/>
  <c r="T79" i="51"/>
  <c r="Y79" i="51"/>
  <c r="U79" i="51"/>
  <c r="W79" i="51"/>
  <c r="Y104" i="51"/>
  <c r="W104" i="51"/>
  <c r="U104" i="51"/>
  <c r="W110" i="51"/>
  <c r="Y110" i="51"/>
  <c r="T110" i="51"/>
  <c r="U110" i="51"/>
  <c r="W112" i="51"/>
  <c r="Y112" i="51"/>
  <c r="U112" i="51"/>
  <c r="U98" i="51"/>
  <c r="W98" i="51"/>
  <c r="Y98" i="51"/>
  <c r="W90" i="51"/>
  <c r="U90" i="51"/>
  <c r="Y90" i="51"/>
  <c r="W85" i="51"/>
  <c r="U85" i="51"/>
  <c r="AC85" i="51"/>
  <c r="Y85" i="51"/>
  <c r="T85" i="51"/>
  <c r="Y64" i="51"/>
  <c r="W64" i="51"/>
  <c r="U64" i="51"/>
  <c r="Y27" i="51"/>
  <c r="W27" i="51"/>
  <c r="T27" i="51"/>
  <c r="U27" i="51"/>
  <c r="U53" i="51"/>
  <c r="AC53" i="51"/>
  <c r="Y53" i="51"/>
  <c r="T53" i="51"/>
  <c r="W53" i="51"/>
  <c r="U26" i="51"/>
  <c r="AC26" i="51"/>
  <c r="Y26" i="51"/>
  <c r="W26" i="51"/>
  <c r="T26" i="51"/>
  <c r="W24" i="51"/>
  <c r="Y24" i="51"/>
  <c r="Y17" i="51"/>
  <c r="U17" i="51"/>
  <c r="AC17" i="51"/>
  <c r="T17" i="51"/>
  <c r="W17" i="51"/>
  <c r="V32" i="51"/>
  <c r="W32" i="51"/>
  <c r="V57" i="51"/>
  <c r="U57" i="51"/>
  <c r="AC57" i="51"/>
  <c r="W57" i="51"/>
  <c r="Y57" i="51"/>
  <c r="T57" i="51"/>
  <c r="W37" i="51"/>
  <c r="T37" i="51"/>
  <c r="Y37" i="51"/>
  <c r="U37" i="51"/>
  <c r="AC37" i="51"/>
  <c r="T29" i="51"/>
  <c r="W29" i="51"/>
  <c r="U29" i="51"/>
  <c r="AC29" i="51"/>
  <c r="Y29" i="51"/>
  <c r="W44" i="51"/>
  <c r="V44" i="51"/>
  <c r="Y44" i="51"/>
  <c r="U75" i="51"/>
  <c r="T75" i="51"/>
  <c r="W75" i="51"/>
  <c r="Y75" i="51"/>
  <c r="Y60" i="51"/>
  <c r="W60" i="51"/>
  <c r="W70" i="51"/>
  <c r="U70" i="51"/>
  <c r="AC70" i="51"/>
  <c r="Y70" i="51"/>
  <c r="T70" i="51"/>
  <c r="W109" i="51"/>
  <c r="U109" i="51"/>
  <c r="AC109" i="51"/>
  <c r="Y109" i="51"/>
  <c r="T58" i="51"/>
  <c r="U58" i="51"/>
  <c r="Y58" i="51"/>
  <c r="W58" i="51"/>
  <c r="Y96" i="51"/>
  <c r="U96" i="51"/>
  <c r="W96" i="51"/>
  <c r="T78" i="51"/>
  <c r="Y78" i="51"/>
  <c r="U78" i="51"/>
  <c r="W78" i="51"/>
  <c r="W72" i="51"/>
  <c r="U72" i="51"/>
  <c r="AC72" i="51"/>
  <c r="Y72" i="51"/>
  <c r="W88" i="51"/>
  <c r="U88" i="51"/>
  <c r="AC88" i="51"/>
  <c r="Y88" i="51"/>
  <c r="T88" i="51"/>
  <c r="Z88" i="51"/>
  <c r="U107" i="51"/>
  <c r="W107" i="51"/>
  <c r="Y107" i="51"/>
  <c r="T97" i="51"/>
  <c r="Y97" i="51"/>
  <c r="U97" i="51"/>
  <c r="AC97" i="51"/>
  <c r="W97" i="51"/>
  <c r="W99" i="51"/>
  <c r="U99" i="51"/>
  <c r="Y99" i="51"/>
  <c r="Y91" i="51"/>
  <c r="W91" i="51"/>
  <c r="U91" i="51"/>
  <c r="AB122" i="51"/>
  <c r="AC122" i="51"/>
  <c r="AB120" i="51"/>
  <c r="AC120" i="51"/>
  <c r="AB119" i="51"/>
  <c r="AC119" i="51"/>
  <c r="AD35" i="123"/>
  <c r="AB116" i="51"/>
  <c r="AB117" i="51"/>
  <c r="AC117" i="51"/>
  <c r="AC116" i="51"/>
  <c r="AB118" i="51"/>
  <c r="AE125" i="51"/>
  <c r="R39" i="51"/>
  <c r="X39" i="51"/>
  <c r="AA39" i="51"/>
  <c r="AB21" i="51"/>
  <c r="R21" i="51"/>
  <c r="AA21" i="51"/>
  <c r="AB86" i="51"/>
  <c r="R86" i="51"/>
  <c r="AA86" i="51"/>
  <c r="AA42" i="51"/>
  <c r="AB42" i="51"/>
  <c r="R42" i="51"/>
  <c r="X42" i="51"/>
  <c r="AB22" i="51"/>
  <c r="AA22" i="51"/>
  <c r="R22" i="51"/>
  <c r="E129" i="51"/>
  <c r="V9" i="51"/>
  <c r="R8" i="51"/>
  <c r="X12" i="51"/>
  <c r="AA23" i="51"/>
  <c r="R23" i="51"/>
  <c r="R41" i="51"/>
  <c r="X41" i="51"/>
  <c r="AB41" i="51"/>
  <c r="AA41" i="51"/>
  <c r="AB65" i="51"/>
  <c r="R65" i="51"/>
  <c r="AA65" i="51"/>
  <c r="AB38" i="51"/>
  <c r="R38" i="51"/>
  <c r="X38" i="51"/>
  <c r="AA38" i="51"/>
  <c r="E130" i="51" a="1"/>
  <c r="E130" i="51"/>
  <c r="R14" i="51"/>
  <c r="AA14" i="51"/>
  <c r="AB14" i="51"/>
  <c r="AB30" i="51"/>
  <c r="R30" i="51"/>
  <c r="X30" i="51"/>
  <c r="AA30" i="51"/>
  <c r="R48" i="51"/>
  <c r="X48" i="51"/>
  <c r="AB81" i="51"/>
  <c r="AA81" i="51"/>
  <c r="R81" i="51"/>
  <c r="AB61" i="51"/>
  <c r="AA61" i="51"/>
  <c r="R61" i="51"/>
  <c r="AB71" i="51"/>
  <c r="R71" i="51"/>
  <c r="AA71" i="51"/>
  <c r="AB49" i="51"/>
  <c r="R49" i="51"/>
  <c r="X49" i="51"/>
  <c r="AA49" i="51"/>
  <c r="AA63" i="51"/>
  <c r="R63" i="51"/>
  <c r="R96" i="51"/>
  <c r="AA96" i="51"/>
  <c r="AA78" i="51"/>
  <c r="R78" i="51"/>
  <c r="R72" i="51"/>
  <c r="AB72" i="51"/>
  <c r="AA72" i="51"/>
  <c r="R88" i="51"/>
  <c r="AB88" i="51"/>
  <c r="AA88" i="51"/>
  <c r="R104" i="51"/>
  <c r="AA104" i="51"/>
  <c r="R110" i="51"/>
  <c r="AA110" i="51"/>
  <c r="AA99" i="51"/>
  <c r="R99" i="51"/>
  <c r="AA112" i="51"/>
  <c r="R112" i="51"/>
  <c r="R85" i="51"/>
  <c r="AB85" i="51"/>
  <c r="AA85" i="51"/>
  <c r="R25" i="51"/>
  <c r="AA25" i="51"/>
  <c r="AB25" i="51"/>
  <c r="AE11" i="51"/>
  <c r="AA47" i="51"/>
  <c r="R47" i="51"/>
  <c r="X47" i="51"/>
  <c r="AB33" i="51"/>
  <c r="R33" i="51"/>
  <c r="X33" i="51"/>
  <c r="AA33" i="51"/>
  <c r="R20" i="51"/>
  <c r="AA16" i="51"/>
  <c r="R16" i="51"/>
  <c r="R31" i="51"/>
  <c r="X31" i="51"/>
  <c r="AA31" i="51"/>
  <c r="R52" i="51"/>
  <c r="AA98" i="51"/>
  <c r="R98" i="51"/>
  <c r="AA45" i="51"/>
  <c r="AB45" i="51"/>
  <c r="R45" i="51"/>
  <c r="X45" i="51"/>
  <c r="AA19" i="51"/>
  <c r="R19" i="51"/>
  <c r="AA35" i="51"/>
  <c r="R35" i="51"/>
  <c r="AB50" i="51"/>
  <c r="AA50" i="51"/>
  <c r="R50" i="51"/>
  <c r="AB46" i="51"/>
  <c r="R46" i="51"/>
  <c r="X46" i="51"/>
  <c r="AA46" i="51"/>
  <c r="AA62" i="51"/>
  <c r="R62" i="51"/>
  <c r="AB62" i="51"/>
  <c r="AA80" i="51"/>
  <c r="R80" i="51"/>
  <c r="R55" i="51"/>
  <c r="X55" i="51"/>
  <c r="AA55" i="51"/>
  <c r="AB66" i="51"/>
  <c r="R66" i="51"/>
  <c r="X66" i="51"/>
  <c r="AA66" i="51"/>
  <c r="AB69" i="51"/>
  <c r="R69" i="51"/>
  <c r="X69" i="51"/>
  <c r="AA69" i="51"/>
  <c r="AB83" i="51"/>
  <c r="AA83" i="51"/>
  <c r="R83" i="51"/>
  <c r="AA73" i="51"/>
  <c r="R73" i="51"/>
  <c r="AB73" i="51"/>
  <c r="AA89" i="51"/>
  <c r="R89" i="51"/>
  <c r="AB89" i="51"/>
  <c r="R107" i="51"/>
  <c r="AA107" i="51"/>
  <c r="R91" i="51"/>
  <c r="AA91" i="51"/>
  <c r="R100" i="51"/>
  <c r="AB115" i="51"/>
  <c r="U115" i="51"/>
  <c r="AC115" i="51"/>
  <c r="AA115" i="51"/>
  <c r="Y115" i="51"/>
  <c r="R115" i="51"/>
  <c r="W115" i="51"/>
  <c r="AC118" i="51"/>
  <c r="AE121" i="51"/>
  <c r="AA90" i="51"/>
  <c r="R90" i="51"/>
  <c r="AA64" i="51"/>
  <c r="R64" i="51"/>
  <c r="AA27" i="51"/>
  <c r="R27" i="51"/>
  <c r="R53" i="51"/>
  <c r="AB53" i="51"/>
  <c r="AA53" i="51"/>
  <c r="AB26" i="51"/>
  <c r="AA26" i="51"/>
  <c r="R26" i="51"/>
  <c r="R24" i="51"/>
  <c r="AB17" i="51"/>
  <c r="AA17" i="51"/>
  <c r="R17" i="51"/>
  <c r="R32" i="51"/>
  <c r="X32" i="51"/>
  <c r="AA57" i="51"/>
  <c r="AB57" i="51"/>
  <c r="R57" i="51"/>
  <c r="X57" i="51"/>
  <c r="R36" i="51"/>
  <c r="R28" i="51"/>
  <c r="R43" i="51"/>
  <c r="X43" i="51"/>
  <c r="AA43" i="51"/>
  <c r="AA54" i="51"/>
  <c r="AB54" i="51"/>
  <c r="R54" i="51"/>
  <c r="X54" i="51"/>
  <c r="AA51" i="51"/>
  <c r="R51" i="51"/>
  <c r="AA68" i="51"/>
  <c r="R68" i="51"/>
  <c r="X68" i="51"/>
  <c r="AB84" i="51"/>
  <c r="AA84" i="51"/>
  <c r="R84" i="51"/>
  <c r="R56" i="51"/>
  <c r="X56" i="51"/>
  <c r="AB82" i="51"/>
  <c r="AA82" i="51"/>
  <c r="R82" i="51"/>
  <c r="AA76" i="51"/>
  <c r="R76" i="51"/>
  <c r="AA94" i="51"/>
  <c r="R94" i="51"/>
  <c r="R74" i="51"/>
  <c r="AA74" i="51"/>
  <c r="AB114" i="51"/>
  <c r="R114" i="51"/>
  <c r="R108" i="51"/>
  <c r="R92" i="51"/>
  <c r="R103" i="51"/>
  <c r="AA103" i="51"/>
  <c r="AA111" i="51"/>
  <c r="R111" i="51"/>
  <c r="AE124" i="51"/>
  <c r="AE126" i="51"/>
  <c r="AE123" i="51"/>
  <c r="AE127" i="51"/>
  <c r="X9" i="51"/>
  <c r="R15" i="51"/>
  <c r="AA15" i="51"/>
  <c r="R67" i="51"/>
  <c r="X67" i="51"/>
  <c r="AA67" i="51"/>
  <c r="R40" i="51"/>
  <c r="X40" i="51"/>
  <c r="AB87" i="51"/>
  <c r="AA87" i="51"/>
  <c r="R87" i="51"/>
  <c r="AA102" i="51"/>
  <c r="R102" i="51"/>
  <c r="AA18" i="51"/>
  <c r="R18" i="51"/>
  <c r="AB18" i="51"/>
  <c r="AA34" i="51"/>
  <c r="R34" i="51"/>
  <c r="AB34" i="51"/>
  <c r="R59" i="51"/>
  <c r="AA59" i="51"/>
  <c r="AB37" i="51"/>
  <c r="AA37" i="51"/>
  <c r="R37" i="51"/>
  <c r="AA29" i="51"/>
  <c r="R29" i="51"/>
  <c r="AB29" i="51"/>
  <c r="R44" i="51"/>
  <c r="X44" i="51"/>
  <c r="R75" i="51"/>
  <c r="AA75" i="51"/>
  <c r="R60" i="51"/>
  <c r="AB70" i="51"/>
  <c r="AA70" i="51"/>
  <c r="R70" i="51"/>
  <c r="AB109" i="51"/>
  <c r="AA109" i="51"/>
  <c r="R109" i="51"/>
  <c r="R58" i="51"/>
  <c r="AA58" i="51"/>
  <c r="AA93" i="51"/>
  <c r="R93" i="51"/>
  <c r="AB93" i="51"/>
  <c r="AB77" i="51"/>
  <c r="AA77" i="51"/>
  <c r="R77" i="51"/>
  <c r="R95" i="51"/>
  <c r="AA95" i="51"/>
  <c r="AA79" i="51"/>
  <c r="R79" i="51"/>
  <c r="AB101" i="51"/>
  <c r="R101" i="51"/>
  <c r="AA101" i="51"/>
  <c r="AA105" i="51"/>
  <c r="R105" i="51"/>
  <c r="AB105" i="51"/>
  <c r="AA97" i="51"/>
  <c r="AB97" i="51"/>
  <c r="R97" i="51"/>
  <c r="R106" i="51"/>
  <c r="AA106" i="51"/>
  <c r="AB113" i="51"/>
  <c r="AA113" i="51"/>
  <c r="R113" i="51"/>
  <c r="E18" i="90"/>
  <c r="F6" i="90"/>
  <c r="D6" i="151"/>
  <c r="C18" i="151"/>
  <c r="AE32" i="121"/>
  <c r="AE96" i="121"/>
  <c r="AD96" i="122"/>
  <c r="AD98" i="122"/>
  <c r="AD99" i="122"/>
  <c r="AE116" i="121"/>
  <c r="AE91" i="121"/>
  <c r="AE95" i="121"/>
  <c r="AE9" i="121"/>
  <c r="AE8" i="121"/>
  <c r="AE13" i="121"/>
  <c r="AE12" i="121"/>
  <c r="AE43" i="121"/>
  <c r="AE47" i="121"/>
  <c r="AE51" i="121"/>
  <c r="AE111" i="121"/>
  <c r="AE99" i="121"/>
  <c r="AE39" i="121"/>
  <c r="AE27" i="121"/>
  <c r="AE23" i="121"/>
  <c r="AE19" i="121"/>
  <c r="AE15" i="121"/>
  <c r="AE107" i="121"/>
  <c r="AE103" i="121"/>
  <c r="AE35" i="121"/>
  <c r="AD99" i="127"/>
  <c r="AD100" i="127"/>
  <c r="AD102" i="127"/>
  <c r="AD103" i="127"/>
  <c r="AD104" i="127"/>
  <c r="AD106" i="127"/>
  <c r="AD107" i="127"/>
  <c r="AD108" i="127"/>
  <c r="AD110" i="127"/>
  <c r="AD111" i="127"/>
  <c r="AD112" i="127"/>
  <c r="AD116" i="127"/>
  <c r="AD117" i="127"/>
  <c r="AD122" i="127"/>
  <c r="AE20" i="121"/>
  <c r="AE24" i="121"/>
  <c r="AE16" i="121"/>
  <c r="AE36" i="121"/>
  <c r="AE28" i="121"/>
  <c r="AE48" i="121"/>
  <c r="AE40" i="121"/>
  <c r="AD100" i="122"/>
  <c r="AE44" i="121"/>
  <c r="AE52" i="121"/>
  <c r="AE64" i="121"/>
  <c r="AE56" i="121"/>
  <c r="AE112" i="121"/>
  <c r="AE60" i="121"/>
  <c r="AE104" i="121"/>
  <c r="AE90" i="121"/>
  <c r="AE100" i="121"/>
  <c r="AE92" i="121"/>
  <c r="AE106" i="121"/>
  <c r="AE108" i="121"/>
  <c r="AE98" i="121"/>
  <c r="AE107" i="150"/>
  <c r="Y47" i="51"/>
  <c r="AC47" i="51"/>
  <c r="Y32" i="51"/>
  <c r="AC32" i="51"/>
  <c r="Y31" i="51"/>
  <c r="AB31" i="51"/>
  <c r="Y39" i="51"/>
  <c r="AB39" i="51"/>
  <c r="Y40" i="51"/>
  <c r="AB40" i="51"/>
  <c r="Y48" i="51"/>
  <c r="AB48" i="51"/>
  <c r="AB56" i="51"/>
  <c r="AC56" i="51"/>
  <c r="AB55" i="51"/>
  <c r="AC55" i="51"/>
  <c r="AD102" i="122"/>
  <c r="AD36" i="123"/>
  <c r="AB58" i="51"/>
  <c r="AC58" i="51"/>
  <c r="AC74" i="51"/>
  <c r="AB74" i="51"/>
  <c r="AD109" i="51"/>
  <c r="AD70" i="51"/>
  <c r="AD87" i="51"/>
  <c r="AD94" i="51"/>
  <c r="AD73" i="51"/>
  <c r="AD46" i="51"/>
  <c r="AD93" i="51"/>
  <c r="AD29" i="51"/>
  <c r="AD114" i="51"/>
  <c r="AD84" i="51"/>
  <c r="AD17" i="51"/>
  <c r="AD26" i="51"/>
  <c r="AD115" i="51"/>
  <c r="AD89" i="51"/>
  <c r="AD25" i="51"/>
  <c r="AD81" i="51"/>
  <c r="AD41" i="51"/>
  <c r="AD10" i="51"/>
  <c r="AD86" i="51"/>
  <c r="AD121" i="51"/>
  <c r="AD125" i="51"/>
  <c r="AD82" i="51"/>
  <c r="AD77" i="51"/>
  <c r="AD37" i="51"/>
  <c r="AD83" i="51"/>
  <c r="AD69" i="51"/>
  <c r="AB104" i="51"/>
  <c r="AD96" i="51"/>
  <c r="AD30" i="51"/>
  <c r="AD14" i="51"/>
  <c r="AD127" i="51"/>
  <c r="AD11" i="51"/>
  <c r="AD101" i="51"/>
  <c r="AD113" i="51"/>
  <c r="AD97" i="51"/>
  <c r="AD105" i="51"/>
  <c r="AD34" i="51"/>
  <c r="AD18" i="51"/>
  <c r="AD54" i="51"/>
  <c r="AD57" i="51"/>
  <c r="AD62" i="51"/>
  <c r="AD45" i="51"/>
  <c r="AD49" i="51"/>
  <c r="AD38" i="51"/>
  <c r="AD123" i="51"/>
  <c r="AD53" i="51"/>
  <c r="AD66" i="51"/>
  <c r="AD50" i="51"/>
  <c r="AD33" i="51"/>
  <c r="AD85" i="51"/>
  <c r="AD88" i="51"/>
  <c r="AD61" i="51"/>
  <c r="AD65" i="51"/>
  <c r="AD22" i="51"/>
  <c r="AD42" i="51"/>
  <c r="AD21" i="51"/>
  <c r="AD126" i="51"/>
  <c r="AD124" i="51"/>
  <c r="AB92" i="51"/>
  <c r="AB90" i="51"/>
  <c r="AB91" i="51"/>
  <c r="AB108" i="51"/>
  <c r="AB106" i="51"/>
  <c r="AB107" i="51"/>
  <c r="AB111" i="51"/>
  <c r="AB100" i="51"/>
  <c r="AB99" i="51"/>
  <c r="AB98" i="51"/>
  <c r="AB112" i="51"/>
  <c r="AB110" i="51"/>
  <c r="AB102" i="51"/>
  <c r="AC111" i="51"/>
  <c r="AB103" i="51"/>
  <c r="AC112" i="51"/>
  <c r="AC102" i="51"/>
  <c r="AC103" i="51"/>
  <c r="AC110" i="51"/>
  <c r="AB94" i="51"/>
  <c r="AC104" i="51"/>
  <c r="AB95" i="51"/>
  <c r="AC94" i="51"/>
  <c r="AB68" i="51"/>
  <c r="AC96" i="51"/>
  <c r="AC95" i="51"/>
  <c r="AB96" i="51"/>
  <c r="AC67" i="51"/>
  <c r="AB80" i="51"/>
  <c r="AC78" i="51"/>
  <c r="AB78" i="51"/>
  <c r="AC79" i="51"/>
  <c r="AB79" i="51"/>
  <c r="AC80" i="51"/>
  <c r="AB76" i="51"/>
  <c r="AB60" i="51"/>
  <c r="AB75" i="51"/>
  <c r="AC76" i="51"/>
  <c r="AC75" i="51"/>
  <c r="AC68" i="51"/>
  <c r="AB64" i="51"/>
  <c r="AB67" i="51"/>
  <c r="AB63" i="51"/>
  <c r="AC63" i="51"/>
  <c r="AC59" i="51"/>
  <c r="AC64" i="51"/>
  <c r="AB59" i="51"/>
  <c r="AC60" i="51"/>
  <c r="AB52" i="51"/>
  <c r="AC51" i="51"/>
  <c r="AB51" i="51"/>
  <c r="AC52" i="51"/>
  <c r="AC35" i="51"/>
  <c r="AB36" i="51"/>
  <c r="AB35" i="51"/>
  <c r="AC36" i="51"/>
  <c r="AC27" i="51"/>
  <c r="AB28" i="51"/>
  <c r="AC28" i="51"/>
  <c r="AB27" i="51"/>
  <c r="AC24" i="51"/>
  <c r="AC23" i="51"/>
  <c r="AB23" i="51"/>
  <c r="AB24" i="51"/>
  <c r="AC15" i="51"/>
  <c r="AC19" i="51"/>
  <c r="AB19" i="51"/>
  <c r="AC20" i="51"/>
  <c r="AB20" i="51"/>
  <c r="AB15" i="51"/>
  <c r="AC16" i="51"/>
  <c r="AB16" i="51"/>
  <c r="AC108" i="51"/>
  <c r="AC106" i="51"/>
  <c r="AE105" i="51"/>
  <c r="AE77" i="51"/>
  <c r="AB44" i="51"/>
  <c r="AE37" i="51"/>
  <c r="AE114" i="51"/>
  <c r="AE57" i="51"/>
  <c r="AE53" i="51"/>
  <c r="AC100" i="51"/>
  <c r="AC107" i="51"/>
  <c r="AE73" i="51"/>
  <c r="AE66" i="51"/>
  <c r="AE46" i="51"/>
  <c r="AE50" i="51"/>
  <c r="AE45" i="51"/>
  <c r="AC98" i="51"/>
  <c r="AE25" i="51"/>
  <c r="AE49" i="51"/>
  <c r="AE30" i="51"/>
  <c r="AE14" i="51"/>
  <c r="X8" i="51"/>
  <c r="AD8" i="51"/>
  <c r="AE86" i="51"/>
  <c r="AE93" i="51"/>
  <c r="AE109" i="51"/>
  <c r="AE70" i="51"/>
  <c r="AE29" i="51"/>
  <c r="AE82" i="51"/>
  <c r="AE54" i="51"/>
  <c r="AE17" i="51"/>
  <c r="AE26" i="51"/>
  <c r="AC91" i="51"/>
  <c r="AE89" i="51"/>
  <c r="AE61" i="51"/>
  <c r="AE38" i="51"/>
  <c r="AE101" i="51"/>
  <c r="AE87" i="51"/>
  <c r="AE84" i="51"/>
  <c r="AE115" i="51"/>
  <c r="AE83" i="51"/>
  <c r="AE69" i="51"/>
  <c r="AE33" i="51"/>
  <c r="AE81" i="51"/>
  <c r="AE65" i="51"/>
  <c r="E132" i="51"/>
  <c r="AE113" i="51"/>
  <c r="AE97" i="51"/>
  <c r="AE34" i="51"/>
  <c r="AE18" i="51"/>
  <c r="AC92" i="51"/>
  <c r="AB43" i="51"/>
  <c r="AC90" i="51"/>
  <c r="AE85" i="51"/>
  <c r="AC99" i="51"/>
  <c r="AE88" i="51"/>
  <c r="AE41" i="51"/>
  <c r="AE22" i="51"/>
  <c r="AE42" i="51"/>
  <c r="AE21" i="51"/>
  <c r="E39" i="90"/>
  <c r="E50" i="90"/>
  <c r="E51" i="90"/>
  <c r="E34" i="90"/>
  <c r="E42" i="90"/>
  <c r="E13" i="90"/>
  <c r="E56" i="90"/>
  <c r="E54" i="90"/>
  <c r="E53" i="90"/>
  <c r="E43" i="90"/>
  <c r="E27" i="90"/>
  <c r="E46" i="90"/>
  <c r="E33" i="90"/>
  <c r="E59" i="90"/>
  <c r="E11" i="90"/>
  <c r="E55" i="90"/>
  <c r="E41" i="90"/>
  <c r="E14" i="90"/>
  <c r="AB47" i="51"/>
  <c r="E30" i="90"/>
  <c r="E23" i="90"/>
  <c r="E52" i="90"/>
  <c r="E40" i="90"/>
  <c r="E31" i="90"/>
  <c r="E25" i="90"/>
  <c r="E48" i="90"/>
  <c r="E29" i="90"/>
  <c r="C29" i="151"/>
  <c r="C48" i="151"/>
  <c r="C25" i="151"/>
  <c r="C31" i="151"/>
  <c r="C40" i="151"/>
  <c r="C52" i="151"/>
  <c r="C23" i="151"/>
  <c r="C30" i="151"/>
  <c r="C14" i="151"/>
  <c r="C41" i="151"/>
  <c r="C55" i="151"/>
  <c r="C11" i="151"/>
  <c r="O9" i="151"/>
  <c r="C33" i="151"/>
  <c r="C46" i="151"/>
  <c r="C27" i="151"/>
  <c r="C43" i="151"/>
  <c r="C53" i="151"/>
  <c r="C54" i="151"/>
  <c r="O6" i="151"/>
  <c r="C13" i="151"/>
  <c r="C42" i="151"/>
  <c r="C34" i="151"/>
  <c r="C51" i="151"/>
  <c r="C50" i="151"/>
  <c r="C39" i="151"/>
  <c r="AD103" i="122"/>
  <c r="AE62" i="150"/>
  <c r="AE28" i="150"/>
  <c r="AE48" i="150"/>
  <c r="AC39" i="51"/>
  <c r="AC40" i="51"/>
  <c r="AC31" i="51"/>
  <c r="AB32" i="51"/>
  <c r="AD104" i="122"/>
  <c r="AE122" i="51"/>
  <c r="AE120" i="51"/>
  <c r="AE119" i="51"/>
  <c r="AD39" i="123"/>
  <c r="AE71" i="51"/>
  <c r="AD9" i="51"/>
  <c r="AC48" i="51"/>
  <c r="AC44" i="51"/>
  <c r="AC43" i="51"/>
  <c r="E24" i="90"/>
  <c r="E7" i="90"/>
  <c r="E36" i="90"/>
  <c r="E44" i="90"/>
  <c r="E38" i="90"/>
  <c r="E47" i="90"/>
  <c r="E20" i="90"/>
  <c r="E22" i="90"/>
  <c r="E58" i="90"/>
  <c r="E12" i="90"/>
  <c r="E49" i="90"/>
  <c r="E28" i="90"/>
  <c r="E8" i="90"/>
  <c r="E32" i="90"/>
  <c r="E21" i="90"/>
  <c r="E15" i="90"/>
  <c r="E9" i="90"/>
  <c r="E57" i="90"/>
  <c r="E60" i="90"/>
  <c r="E35" i="90"/>
  <c r="E10" i="90"/>
  <c r="E16" i="90"/>
  <c r="E26" i="90"/>
  <c r="E37" i="90"/>
  <c r="E45" i="90"/>
  <c r="E19" i="90"/>
  <c r="E17" i="90"/>
  <c r="E61" i="90"/>
  <c r="O11" i="151"/>
  <c r="C17" i="151"/>
  <c r="C19" i="151"/>
  <c r="C45" i="151"/>
  <c r="C37" i="151"/>
  <c r="C26" i="151"/>
  <c r="C16" i="151"/>
  <c r="C10" i="151"/>
  <c r="C35" i="151"/>
  <c r="O10" i="151"/>
  <c r="O7" i="151"/>
  <c r="C9" i="151"/>
  <c r="C15" i="151"/>
  <c r="C21" i="151"/>
  <c r="C32" i="151"/>
  <c r="C8" i="151"/>
  <c r="C28" i="151"/>
  <c r="C49" i="151"/>
  <c r="C12" i="151"/>
  <c r="O8" i="151"/>
  <c r="C22" i="151"/>
  <c r="C20" i="151"/>
  <c r="C47" i="151"/>
  <c r="C38" i="151"/>
  <c r="C44" i="151"/>
  <c r="C36" i="151"/>
  <c r="C7" i="151"/>
  <c r="C24" i="151"/>
  <c r="AE72" i="51"/>
  <c r="AE118" i="149"/>
  <c r="AE118" i="148"/>
  <c r="AE118" i="150"/>
  <c r="AE117" i="149"/>
  <c r="AE117" i="148"/>
  <c r="AE117" i="150"/>
  <c r="AE116" i="150"/>
  <c r="AJ29" i="90"/>
  <c r="AI29" i="90"/>
  <c r="AJ38" i="90"/>
  <c r="AI38" i="90"/>
  <c r="AJ10" i="90"/>
  <c r="AI10" i="90"/>
  <c r="AJ40" i="90"/>
  <c r="AE60" i="51"/>
  <c r="AI40" i="90"/>
  <c r="AJ60" i="90"/>
  <c r="AI60" i="90"/>
  <c r="AI17" i="90"/>
  <c r="AJ17" i="90"/>
  <c r="AE78" i="137"/>
  <c r="AE108" i="122"/>
  <c r="AE110" i="122"/>
  <c r="AE79" i="122"/>
  <c r="AE78" i="130"/>
  <c r="H8" i="151"/>
  <c r="I12" i="151"/>
  <c r="AE60" i="150"/>
  <c r="AI30" i="90"/>
  <c r="AJ30" i="90"/>
  <c r="Q117" i="90"/>
  <c r="Q114" i="90"/>
  <c r="Q119" i="90" a="1"/>
  <c r="Q119" i="90"/>
  <c r="Q116" i="90"/>
  <c r="Q115" i="90"/>
  <c r="AE9" i="132"/>
  <c r="Q118" i="90"/>
  <c r="Q110" i="90"/>
  <c r="AB129" i="132"/>
  <c r="Q112" i="90"/>
  <c r="Q113" i="90"/>
  <c r="AJ15" i="90"/>
  <c r="AI15" i="90"/>
  <c r="AI43" i="90"/>
  <c r="AJ43" i="90"/>
  <c r="AE112" i="148"/>
  <c r="H10" i="151"/>
  <c r="AE35" i="150"/>
  <c r="I10" i="151"/>
  <c r="AJ44" i="90"/>
  <c r="AI44" i="90"/>
  <c r="BI12" i="90"/>
  <c r="BG12" i="90"/>
  <c r="BJ12" i="90"/>
  <c r="AU12" i="90"/>
  <c r="AT12" i="90"/>
  <c r="BK12" i="90"/>
  <c r="AQ12" i="90"/>
  <c r="BE12" i="90"/>
  <c r="AI12" i="90"/>
  <c r="AS12" i="90"/>
  <c r="BH12" i="90"/>
  <c r="AR12" i="90"/>
  <c r="AJ12" i="90"/>
  <c r="BC12" i="90"/>
  <c r="AJ18" i="90"/>
  <c r="AI18" i="90"/>
  <c r="AI49" i="90"/>
  <c r="AJ49" i="90"/>
  <c r="AI26" i="90"/>
  <c r="AJ26" i="90"/>
  <c r="AJ47" i="90"/>
  <c r="AI47" i="90"/>
  <c r="BJ51" i="90"/>
  <c r="BH51" i="90"/>
  <c r="BI51" i="90"/>
  <c r="BG51" i="90"/>
  <c r="AU51" i="90"/>
  <c r="AJ51" i="90"/>
  <c r="BC51" i="90"/>
  <c r="AR51" i="90"/>
  <c r="BE51" i="90"/>
  <c r="AQ51" i="90"/>
  <c r="AS51" i="90"/>
  <c r="BK51" i="90"/>
  <c r="AT51" i="90"/>
  <c r="AI51" i="90"/>
  <c r="AJ24" i="90"/>
  <c r="AI24" i="90"/>
  <c r="AE117" i="122"/>
  <c r="AE103" i="149"/>
  <c r="AE91" i="149"/>
  <c r="AI14" i="90"/>
  <c r="AJ14" i="90"/>
  <c r="AJ27" i="90"/>
  <c r="AI27" i="90"/>
  <c r="AE13" i="150"/>
  <c r="AE100" i="123"/>
  <c r="AE104" i="123"/>
  <c r="I7" i="151"/>
  <c r="H11" i="151"/>
  <c r="AE13" i="130"/>
  <c r="AJ42" i="90"/>
  <c r="AI42" i="90"/>
  <c r="AE92" i="148"/>
  <c r="AE96" i="122"/>
  <c r="AE9" i="133"/>
  <c r="AE96" i="148"/>
  <c r="AE108" i="148"/>
  <c r="AE12" i="132"/>
  <c r="AJ50" i="90"/>
  <c r="AI50" i="90"/>
  <c r="AI8" i="90"/>
  <c r="AJ8" i="90"/>
  <c r="AE78" i="122"/>
  <c r="I11" i="151"/>
  <c r="AE12" i="131"/>
  <c r="AJ54" i="90"/>
  <c r="AI54" i="90"/>
  <c r="AJ11" i="90"/>
  <c r="AI11" i="90"/>
  <c r="AE8" i="139"/>
  <c r="AE100" i="122"/>
  <c r="AJ48" i="90"/>
  <c r="AI48" i="90"/>
  <c r="AE107" i="149"/>
  <c r="AE100" i="150"/>
  <c r="AE12" i="150"/>
  <c r="AE95" i="148"/>
  <c r="AE107" i="122"/>
  <c r="AE19" i="150"/>
  <c r="AI21" i="90"/>
  <c r="AJ21" i="90"/>
  <c r="AE56" i="51"/>
  <c r="AJ22" i="90"/>
  <c r="AI22" i="90"/>
  <c r="AI56" i="90"/>
  <c r="AJ56" i="90"/>
  <c r="AE55" i="51"/>
  <c r="AJ36" i="90"/>
  <c r="AI36" i="90"/>
  <c r="AJ33" i="90"/>
  <c r="AI33" i="90"/>
  <c r="AI9" i="90"/>
  <c r="AJ9" i="90"/>
  <c r="AB129" i="150"/>
  <c r="AJ61" i="90"/>
  <c r="AI61" i="90"/>
  <c r="AE99" i="149"/>
  <c r="AE111" i="149"/>
  <c r="AE40" i="150"/>
  <c r="AE91" i="148"/>
  <c r="AE103" i="148"/>
  <c r="AE78" i="139"/>
  <c r="AE102" i="122"/>
  <c r="AE24" i="150"/>
  <c r="R112" i="90"/>
  <c r="R119" i="90" a="1"/>
  <c r="R119" i="90"/>
  <c r="R114" i="90"/>
  <c r="AE8" i="133"/>
  <c r="R123" i="90"/>
  <c r="R113" i="90"/>
  <c r="R118" i="90"/>
  <c r="R115" i="90"/>
  <c r="R110" i="90"/>
  <c r="AB129" i="133"/>
  <c r="R117" i="90"/>
  <c r="R116" i="90"/>
  <c r="AI13" i="90"/>
  <c r="AJ13" i="90"/>
  <c r="AE104" i="122"/>
  <c r="AJ34" i="90"/>
  <c r="AI34" i="90"/>
  <c r="AJ41" i="90"/>
  <c r="AI41" i="90"/>
  <c r="AE117" i="123"/>
  <c r="AE98" i="150"/>
  <c r="AE104" i="148"/>
  <c r="AE100" i="148"/>
  <c r="AE13" i="134"/>
  <c r="AE8" i="134"/>
  <c r="Y112" i="90"/>
  <c r="Y110" i="90"/>
  <c r="AB129" i="140"/>
  <c r="Y117" i="90"/>
  <c r="Y116" i="90"/>
  <c r="Y118" i="90"/>
  <c r="Y119" i="90" a="1"/>
  <c r="Y119" i="90"/>
  <c r="Y115" i="90"/>
  <c r="Y113" i="90"/>
  <c r="Y114" i="90"/>
  <c r="AE9" i="140"/>
  <c r="AE75" i="148"/>
  <c r="I9" i="151"/>
  <c r="AE56" i="150"/>
  <c r="AE112" i="122"/>
  <c r="I8" i="151"/>
  <c r="AE13" i="131"/>
  <c r="AE78" i="133"/>
  <c r="AJ31" i="90"/>
  <c r="AI31" i="90"/>
  <c r="AE80" i="122"/>
  <c r="AE99" i="150"/>
  <c r="AE116" i="123"/>
  <c r="H9" i="151"/>
  <c r="I6" i="151"/>
  <c r="AE8" i="140"/>
  <c r="AE103" i="122"/>
  <c r="AE118" i="122"/>
  <c r="AE95" i="122"/>
  <c r="AE36" i="150"/>
  <c r="AE91" i="123"/>
  <c r="AE94" i="123"/>
  <c r="AE78" i="147"/>
  <c r="X115" i="90"/>
  <c r="X117" i="90"/>
  <c r="X118" i="90"/>
  <c r="X114" i="90"/>
  <c r="X119" i="90" a="1"/>
  <c r="X119" i="90"/>
  <c r="X112" i="90"/>
  <c r="X113" i="90"/>
  <c r="X116" i="90"/>
  <c r="X110" i="90"/>
  <c r="AB129" i="139"/>
  <c r="AE52" i="150"/>
  <c r="AE59" i="150"/>
  <c r="AE116" i="148"/>
  <c r="AE51" i="150"/>
  <c r="AE99" i="122"/>
  <c r="AE94" i="122"/>
  <c r="AE78" i="145"/>
  <c r="AE23" i="150"/>
  <c r="H12" i="151"/>
  <c r="AE63" i="150"/>
  <c r="AE13" i="132"/>
  <c r="AE9" i="150"/>
  <c r="AE27" i="150"/>
  <c r="AE75" i="122"/>
  <c r="AE76" i="148"/>
  <c r="AE104" i="149"/>
  <c r="AE100" i="149"/>
  <c r="AE47" i="150"/>
  <c r="T115" i="90"/>
  <c r="T119" i="90" a="1"/>
  <c r="T119" i="90"/>
  <c r="T118" i="90"/>
  <c r="T112" i="90"/>
  <c r="AE9" i="135"/>
  <c r="T117" i="90"/>
  <c r="T110" i="90"/>
  <c r="AB129" i="135"/>
  <c r="T114" i="90"/>
  <c r="T116" i="90"/>
  <c r="T113" i="90"/>
  <c r="AE64" i="150"/>
  <c r="AE70" i="148"/>
  <c r="AE116" i="122"/>
  <c r="AE116" i="149"/>
  <c r="AE8" i="150"/>
  <c r="AE31" i="150"/>
  <c r="AE102" i="123"/>
  <c r="AE99" i="123"/>
  <c r="AE98" i="123"/>
  <c r="AE103" i="123"/>
  <c r="AE107" i="148"/>
  <c r="AE9" i="139"/>
  <c r="AE12" i="133"/>
  <c r="AE108" i="150"/>
  <c r="AE90" i="148"/>
  <c r="AE55" i="150"/>
  <c r="S115" i="90"/>
  <c r="S116" i="90"/>
  <c r="S113" i="90"/>
  <c r="S110" i="90"/>
  <c r="AB129" i="134"/>
  <c r="S118" i="90"/>
  <c r="S114" i="90"/>
  <c r="S117" i="90"/>
  <c r="S112" i="90"/>
  <c r="S119" i="90" a="1"/>
  <c r="S119" i="90"/>
  <c r="AE96" i="123"/>
  <c r="AE92" i="123"/>
  <c r="H7" i="151"/>
  <c r="AE76" i="122"/>
  <c r="AE108" i="149"/>
  <c r="AE79" i="148"/>
  <c r="AE13" i="140"/>
  <c r="AE20" i="150"/>
  <c r="AE92" i="149"/>
  <c r="AE112" i="149"/>
  <c r="AE65" i="150"/>
  <c r="AE80" i="148"/>
  <c r="AE12" i="135"/>
  <c r="AE95" i="123"/>
  <c r="AE90" i="123"/>
  <c r="AE99" i="148"/>
  <c r="AE111" i="148"/>
  <c r="AE111" i="122"/>
  <c r="AE12" i="139"/>
  <c r="AE39" i="150"/>
  <c r="AE32" i="150"/>
  <c r="AE102" i="149"/>
  <c r="AI39" i="90"/>
  <c r="AJ39" i="90"/>
  <c r="AI55" i="90"/>
  <c r="AJ55" i="90"/>
  <c r="AD106" i="122"/>
  <c r="AD40" i="123"/>
  <c r="AE58" i="51"/>
  <c r="AE74" i="51"/>
  <c r="AI28" i="90"/>
  <c r="AJ28" i="90"/>
  <c r="AI58" i="90"/>
  <c r="AJ58" i="90"/>
  <c r="AI16" i="90"/>
  <c r="AJ16" i="90"/>
  <c r="AO90" i="90"/>
  <c r="AD12" i="51"/>
  <c r="AO92" i="90"/>
  <c r="AO91" i="90"/>
  <c r="AO89" i="90"/>
  <c r="AI7" i="90"/>
  <c r="AJ7" i="90"/>
  <c r="AJ94" i="90"/>
  <c r="BC94" i="90"/>
  <c r="AU94" i="90"/>
  <c r="BH94" i="90"/>
  <c r="BI94" i="90"/>
  <c r="BK94" i="90"/>
  <c r="BJ94" i="90"/>
  <c r="BG94" i="90"/>
  <c r="AI94" i="90" a="1"/>
  <c r="AI94" i="90"/>
  <c r="AR94" i="90"/>
  <c r="AQ94" i="90"/>
  <c r="AS94" i="90"/>
  <c r="BE94" i="90"/>
  <c r="AT94" i="90"/>
  <c r="AJ96" i="90"/>
  <c r="BE96" i="90"/>
  <c r="AS96" i="90"/>
  <c r="BK96" i="90"/>
  <c r="AU96" i="90"/>
  <c r="BJ96" i="90"/>
  <c r="AQ96" i="90"/>
  <c r="BI96" i="90"/>
  <c r="AT96" i="90"/>
  <c r="AR96" i="90"/>
  <c r="BH96" i="90"/>
  <c r="AI96" i="90" a="1"/>
  <c r="AI96" i="90"/>
  <c r="BG96" i="90"/>
  <c r="AJ106" i="90"/>
  <c r="BE105" i="90"/>
  <c r="AU105" i="90"/>
  <c r="AR105" i="90"/>
  <c r="AS105" i="90"/>
  <c r="BG105" i="90"/>
  <c r="AI106" i="90" a="1"/>
  <c r="AI106" i="90"/>
  <c r="AQ105" i="90"/>
  <c r="BH105" i="90"/>
  <c r="AT105" i="90"/>
  <c r="BJ105" i="90"/>
  <c r="BK105" i="90"/>
  <c r="BI105" i="90"/>
  <c r="AJ97" i="90"/>
  <c r="BC97" i="90"/>
  <c r="BE97" i="90"/>
  <c r="BH97" i="90"/>
  <c r="BG97" i="90"/>
  <c r="AS97" i="90"/>
  <c r="AU97" i="90"/>
  <c r="BK97" i="90"/>
  <c r="BJ97" i="90"/>
  <c r="AT97" i="90"/>
  <c r="AI97" i="90" a="1"/>
  <c r="AI97" i="90"/>
  <c r="BI97" i="90"/>
  <c r="AR97" i="90"/>
  <c r="AQ97" i="90"/>
  <c r="AJ95" i="90"/>
  <c r="BC95" i="90"/>
  <c r="BE95" i="90"/>
  <c r="BJ95" i="90"/>
  <c r="AS95" i="90"/>
  <c r="AU95" i="90"/>
  <c r="BG95" i="90"/>
  <c r="AI95" i="90" a="1"/>
  <c r="AI95" i="90"/>
  <c r="AT95" i="90"/>
  <c r="AQ95" i="90"/>
  <c r="BK95" i="90"/>
  <c r="AR95" i="90"/>
  <c r="BH95" i="90"/>
  <c r="BI95" i="90"/>
  <c r="F110" i="90"/>
  <c r="AB129" i="121"/>
  <c r="BE70" i="90"/>
  <c r="BE104" i="90"/>
  <c r="BE11" i="90"/>
  <c r="BE77" i="90"/>
  <c r="BE48" i="90"/>
  <c r="BE76" i="90"/>
  <c r="BE69" i="90"/>
  <c r="BE34" i="90"/>
  <c r="BE64" i="90"/>
  <c r="BE30" i="90"/>
  <c r="BE20" i="90"/>
  <c r="BE37" i="90"/>
  <c r="BE32" i="90"/>
  <c r="BE101" i="90"/>
  <c r="BE22" i="90"/>
  <c r="BE42" i="90"/>
  <c r="BE7" i="90"/>
  <c r="BE14" i="90"/>
  <c r="BE65" i="90"/>
  <c r="BE75" i="90"/>
  <c r="BE45" i="90"/>
  <c r="BE15" i="90"/>
  <c r="BE38" i="90"/>
  <c r="BE74" i="90"/>
  <c r="BE29" i="90"/>
  <c r="BE79" i="90"/>
  <c r="BE73" i="90"/>
  <c r="BE81" i="90"/>
  <c r="BE103" i="90"/>
  <c r="BE91" i="90"/>
  <c r="BE66" i="90"/>
  <c r="BE16" i="90"/>
  <c r="BE78" i="90"/>
  <c r="BE88" i="90"/>
  <c r="BE63" i="90"/>
  <c r="BE58" i="90"/>
  <c r="BE60" i="90"/>
  <c r="BE44" i="90"/>
  <c r="BE13" i="90"/>
  <c r="BE33" i="90"/>
  <c r="BE46" i="90"/>
  <c r="BE85" i="90"/>
  <c r="BE27" i="90"/>
  <c r="BE43" i="90"/>
  <c r="BE72" i="90"/>
  <c r="BE18" i="90"/>
  <c r="BE39" i="90"/>
  <c r="BE8" i="90"/>
  <c r="BE93" i="90"/>
  <c r="BE53" i="90"/>
  <c r="BE28" i="90"/>
  <c r="BE86" i="90"/>
  <c r="BE21" i="90"/>
  <c r="BE35" i="90"/>
  <c r="BE57" i="90"/>
  <c r="BE59" i="90"/>
  <c r="BE99" i="90"/>
  <c r="BE49" i="90"/>
  <c r="BE61" i="90"/>
  <c r="BE67" i="90"/>
  <c r="BE17" i="90"/>
  <c r="BE71" i="90"/>
  <c r="BE90" i="90"/>
  <c r="BE55" i="90"/>
  <c r="BE83" i="90"/>
  <c r="BE52" i="90"/>
  <c r="BF51" i="90"/>
  <c r="AM26" i="90"/>
  <c r="AM13" i="90"/>
  <c r="AL48" i="90"/>
  <c r="AO8" i="90"/>
  <c r="AL26" i="90"/>
  <c r="AO34" i="90"/>
  <c r="AL50" i="90"/>
  <c r="AM27" i="90"/>
  <c r="AO60" i="90"/>
  <c r="AO38" i="90"/>
  <c r="AL29" i="90"/>
  <c r="AM12" i="90"/>
  <c r="AO27" i="90"/>
  <c r="AL12" i="90"/>
  <c r="AL51" i="90"/>
  <c r="AO26" i="90"/>
  <c r="AO12" i="90"/>
  <c r="AM38" i="90"/>
  <c r="AO29" i="90"/>
  <c r="AM8" i="90"/>
  <c r="AM48" i="90"/>
  <c r="AO48" i="90"/>
  <c r="AL27" i="90"/>
  <c r="AM29" i="90"/>
  <c r="AL38" i="90"/>
  <c r="AO50" i="90"/>
  <c r="AM51" i="90"/>
  <c r="AM33" i="90"/>
  <c r="AL36" i="90"/>
  <c r="AM54" i="90"/>
  <c r="AM44" i="90"/>
  <c r="AM43" i="90"/>
  <c r="AL8" i="90"/>
  <c r="AM50" i="90"/>
  <c r="AO51" i="90"/>
  <c r="AO11" i="90"/>
  <c r="AM24" i="90"/>
  <c r="AO15" i="90"/>
  <c r="AM30" i="90"/>
  <c r="AO40" i="90"/>
  <c r="AL40" i="90"/>
  <c r="AL21" i="90"/>
  <c r="S122" i="90"/>
  <c r="R122" i="90"/>
  <c r="AL9" i="90"/>
  <c r="AO21" i="90"/>
  <c r="AL11" i="90"/>
  <c r="AO42" i="90"/>
  <c r="AO24" i="90"/>
  <c r="AL15" i="90"/>
  <c r="AL30" i="90"/>
  <c r="AM60" i="90"/>
  <c r="AM40" i="90"/>
  <c r="T122" i="90"/>
  <c r="AL24" i="90"/>
  <c r="AM42" i="90"/>
  <c r="AM11" i="90"/>
  <c r="AM21" i="90"/>
  <c r="AL60" i="90"/>
  <c r="Y122" i="90"/>
  <c r="AO61" i="90"/>
  <c r="AO56" i="90"/>
  <c r="AM22" i="90"/>
  <c r="AO14" i="90"/>
  <c r="AM47" i="90"/>
  <c r="AM49" i="90"/>
  <c r="AM18" i="90"/>
  <c r="BF12" i="90"/>
  <c r="AL17" i="90"/>
  <c r="AL10" i="90"/>
  <c r="AO30" i="90"/>
  <c r="AM31" i="90"/>
  <c r="AM9" i="90"/>
  <c r="AL42" i="90"/>
  <c r="AM15" i="90"/>
  <c r="AM41" i="90"/>
  <c r="AO9" i="90"/>
  <c r="AO22" i="90"/>
  <c r="AO31" i="90"/>
  <c r="AL13" i="90"/>
  <c r="AO13" i="90"/>
  <c r="AO36" i="90"/>
  <c r="AO41" i="90"/>
  <c r="AM10" i="90"/>
  <c r="AL49" i="90"/>
  <c r="AL31" i="90"/>
  <c r="AL41" i="90"/>
  <c r="AL61" i="90"/>
  <c r="AM34" i="90"/>
  <c r="AO18" i="90"/>
  <c r="AL54" i="90"/>
  <c r="AD43" i="123"/>
  <c r="AD44" i="123"/>
  <c r="AM36" i="90"/>
  <c r="Q122" i="90"/>
  <c r="S120" i="90"/>
  <c r="X120" i="90"/>
  <c r="Y120" i="90"/>
  <c r="R120" i="90"/>
  <c r="AO44" i="90"/>
  <c r="AO43" i="90"/>
  <c r="AM17" i="90"/>
  <c r="AO49" i="90"/>
  <c r="Q120" i="90"/>
  <c r="AM14" i="90"/>
  <c r="AL56" i="90"/>
  <c r="AM56" i="90"/>
  <c r="AM61" i="90"/>
  <c r="AO17" i="90"/>
  <c r="AL34" i="90"/>
  <c r="AL22" i="90"/>
  <c r="AL14" i="90"/>
  <c r="AL44" i="90"/>
  <c r="AL43" i="90"/>
  <c r="AL18" i="90"/>
  <c r="AO33" i="90"/>
  <c r="AO47" i="90"/>
  <c r="AL47" i="90"/>
  <c r="AL33" i="90"/>
  <c r="AO10" i="90"/>
  <c r="AO54" i="90"/>
  <c r="X122" i="90"/>
  <c r="T120" i="90"/>
  <c r="AO39" i="90"/>
  <c r="AL39" i="90"/>
  <c r="AM39" i="90"/>
  <c r="AL55" i="90"/>
  <c r="AO55" i="90"/>
  <c r="AM55" i="90"/>
  <c r="AD107" i="122"/>
  <c r="AL28" i="90"/>
  <c r="AO28" i="90"/>
  <c r="AM28" i="90"/>
  <c r="AM58" i="90"/>
  <c r="AM16" i="90"/>
  <c r="AL58" i="90"/>
  <c r="AO58" i="90"/>
  <c r="AO16" i="90"/>
  <c r="AL16" i="90"/>
  <c r="AD13" i="51"/>
  <c r="AM7" i="90"/>
  <c r="AO7" i="90"/>
  <c r="AL7" i="90"/>
  <c r="AO106" i="90"/>
  <c r="BC105" i="90"/>
  <c r="BC106" i="90"/>
  <c r="BC96" i="90"/>
  <c r="AL8" i="121"/>
  <c r="AJ8" i="121"/>
  <c r="AH8" i="121"/>
  <c r="AK8" i="121"/>
  <c r="AM8" i="121"/>
  <c r="AL95" i="90"/>
  <c r="AL106" i="90"/>
  <c r="AL94" i="90"/>
  <c r="BE68" i="90"/>
  <c r="BE82" i="90"/>
  <c r="BE36" i="90"/>
  <c r="BE62" i="90"/>
  <c r="BE19" i="90"/>
  <c r="BE50" i="90"/>
  <c r="BE54" i="90"/>
  <c r="BE25" i="90"/>
  <c r="BE87" i="90"/>
  <c r="BE100" i="90"/>
  <c r="BE84" i="90"/>
  <c r="BE40" i="90"/>
  <c r="AL97" i="90"/>
  <c r="AL96" i="90"/>
  <c r="BE23" i="90"/>
  <c r="BE56" i="90"/>
  <c r="BE98" i="90"/>
  <c r="BE92" i="90"/>
  <c r="BE47" i="90"/>
  <c r="BE89" i="90"/>
  <c r="BE9" i="90"/>
  <c r="BE102" i="90"/>
  <c r="BE80" i="90"/>
  <c r="BE26" i="90"/>
  <c r="BE31" i="90"/>
  <c r="BE41" i="90"/>
  <c r="BE24" i="90"/>
  <c r="BH36" i="90"/>
  <c r="BJ36" i="90"/>
  <c r="BH40" i="90"/>
  <c r="BI36" i="90"/>
  <c r="BK77" i="90"/>
  <c r="BG36" i="90"/>
  <c r="BK36" i="90"/>
  <c r="AQ104" i="90"/>
  <c r="BG11" i="90"/>
  <c r="BH47" i="90"/>
  <c r="BK47" i="90"/>
  <c r="BI70" i="90"/>
  <c r="BI47" i="90"/>
  <c r="BG47" i="90"/>
  <c r="BJ70" i="90"/>
  <c r="BJ47" i="90"/>
  <c r="BK40" i="90"/>
  <c r="BG40" i="90"/>
  <c r="BI40" i="90"/>
  <c r="BH104" i="90"/>
  <c r="BJ40" i="90"/>
  <c r="BJ52" i="90"/>
  <c r="BI59" i="90"/>
  <c r="BJ104" i="90"/>
  <c r="F119" i="90" a="1"/>
  <c r="F119" i="90"/>
  <c r="F117" i="90"/>
  <c r="F116" i="90"/>
  <c r="F115" i="90"/>
  <c r="F114" i="90"/>
  <c r="F113" i="90"/>
  <c r="F112" i="90"/>
  <c r="F118" i="90"/>
  <c r="AS104" i="90"/>
  <c r="BI11" i="90"/>
  <c r="BH70" i="90"/>
  <c r="BH52" i="90"/>
  <c r="BJ77" i="90"/>
  <c r="BH77" i="90"/>
  <c r="BI104" i="90"/>
  <c r="AT104" i="90"/>
  <c r="AU104" i="90"/>
  <c r="BK59" i="90"/>
  <c r="BJ59" i="90"/>
  <c r="BK11" i="90"/>
  <c r="BJ11" i="90"/>
  <c r="BH11" i="90"/>
  <c r="BK70" i="90"/>
  <c r="BG70" i="90"/>
  <c r="BI52" i="90"/>
  <c r="BH59" i="90"/>
  <c r="BG59" i="90"/>
  <c r="BI77" i="90"/>
  <c r="BG77" i="90"/>
  <c r="BK104" i="90"/>
  <c r="BG104" i="90"/>
  <c r="AR104" i="90"/>
  <c r="BJ80" i="90"/>
  <c r="BK80" i="90"/>
  <c r="BG80" i="90"/>
  <c r="BH80" i="90"/>
  <c r="BI80" i="90"/>
  <c r="BG26" i="90"/>
  <c r="BH26" i="90"/>
  <c r="BK26" i="90"/>
  <c r="BJ26" i="90"/>
  <c r="BI26" i="90"/>
  <c r="BJ9" i="90"/>
  <c r="BI9" i="90"/>
  <c r="BG9" i="90"/>
  <c r="BK9" i="90"/>
  <c r="BH9" i="90"/>
  <c r="BH101" i="90"/>
  <c r="BK101" i="90"/>
  <c r="BJ101" i="90"/>
  <c r="BI101" i="90"/>
  <c r="BG101" i="90"/>
  <c r="BI42" i="90"/>
  <c r="BG42" i="90"/>
  <c r="BJ42" i="90"/>
  <c r="BK42" i="90"/>
  <c r="BH42" i="90"/>
  <c r="BJ7" i="90"/>
  <c r="BG7" i="90"/>
  <c r="BH7" i="90"/>
  <c r="BK7" i="90"/>
  <c r="BI7" i="90"/>
  <c r="BJ68" i="90"/>
  <c r="BH68" i="90"/>
  <c r="BK68" i="90"/>
  <c r="BG68" i="90"/>
  <c r="BI68" i="90"/>
  <c r="BH65" i="90"/>
  <c r="BI65" i="90"/>
  <c r="BJ65" i="90"/>
  <c r="BK65" i="90"/>
  <c r="BG65" i="90"/>
  <c r="BI58" i="90"/>
  <c r="BH58" i="90"/>
  <c r="BG58" i="90"/>
  <c r="BJ58" i="90"/>
  <c r="BK58" i="90"/>
  <c r="BK44" i="90"/>
  <c r="BG44" i="90"/>
  <c r="BJ44" i="90"/>
  <c r="BI44" i="90"/>
  <c r="BH44" i="90"/>
  <c r="BK46" i="90"/>
  <c r="BJ46" i="90"/>
  <c r="BG46" i="90"/>
  <c r="BH46" i="90"/>
  <c r="BI46" i="90"/>
  <c r="BK99" i="90"/>
  <c r="BH99" i="90"/>
  <c r="BJ99" i="90"/>
  <c r="BI99" i="90"/>
  <c r="BG99" i="90"/>
  <c r="BJ61" i="90"/>
  <c r="BI61" i="90"/>
  <c r="BG61" i="90"/>
  <c r="BH61" i="90"/>
  <c r="BK61" i="90"/>
  <c r="BK17" i="90"/>
  <c r="BH17" i="90"/>
  <c r="BG17" i="90"/>
  <c r="BI17" i="90"/>
  <c r="BJ17" i="90"/>
  <c r="BH71" i="90"/>
  <c r="BK71" i="90"/>
  <c r="BI71" i="90"/>
  <c r="BJ71" i="90"/>
  <c r="BG71" i="90"/>
  <c r="BI55" i="90"/>
  <c r="BG55" i="90"/>
  <c r="BK55" i="90"/>
  <c r="BJ55" i="90"/>
  <c r="BH55" i="90"/>
  <c r="BJ15" i="90"/>
  <c r="BH15" i="90"/>
  <c r="BI15" i="90"/>
  <c r="BK15" i="90"/>
  <c r="BG15" i="90"/>
  <c r="BK38" i="90"/>
  <c r="BJ38" i="90"/>
  <c r="BI38" i="90"/>
  <c r="BH38" i="90"/>
  <c r="BG38" i="90"/>
  <c r="BI29" i="90"/>
  <c r="BJ29" i="90"/>
  <c r="BK29" i="90"/>
  <c r="BH29" i="90"/>
  <c r="BG29" i="90"/>
  <c r="BI79" i="90"/>
  <c r="BJ79" i="90"/>
  <c r="BG79" i="90"/>
  <c r="BK79" i="90"/>
  <c r="BH79" i="90"/>
  <c r="BG43" i="90"/>
  <c r="BJ43" i="90"/>
  <c r="BK43" i="90"/>
  <c r="BH43" i="90"/>
  <c r="BI43" i="90"/>
  <c r="BG18" i="90"/>
  <c r="BJ18" i="90"/>
  <c r="BI18" i="90"/>
  <c r="BK18" i="90"/>
  <c r="BH18" i="90"/>
  <c r="BH8" i="90"/>
  <c r="BK8" i="90"/>
  <c r="BG8" i="90"/>
  <c r="BJ8" i="90"/>
  <c r="BI8" i="90"/>
  <c r="BJ100" i="90"/>
  <c r="BK100" i="90"/>
  <c r="BG100" i="90"/>
  <c r="BI100" i="90"/>
  <c r="BH100" i="90"/>
  <c r="BK54" i="90"/>
  <c r="BG54" i="90"/>
  <c r="BJ54" i="90"/>
  <c r="BI54" i="90"/>
  <c r="BH54" i="90"/>
  <c r="BH69" i="90"/>
  <c r="BG69" i="90"/>
  <c r="BK69" i="90"/>
  <c r="BI69" i="90"/>
  <c r="BJ69" i="90"/>
  <c r="BI64" i="90"/>
  <c r="BH64" i="90"/>
  <c r="BG64" i="90"/>
  <c r="BJ64" i="90"/>
  <c r="BK64" i="90"/>
  <c r="BJ24" i="90"/>
  <c r="BG24" i="90"/>
  <c r="BK24" i="90"/>
  <c r="BH24" i="90"/>
  <c r="BI24" i="90"/>
  <c r="BG103" i="90"/>
  <c r="BJ103" i="90"/>
  <c r="BI103" i="90"/>
  <c r="BH103" i="90"/>
  <c r="BK103" i="90"/>
  <c r="BH91" i="90"/>
  <c r="BK91" i="90"/>
  <c r="BI91" i="90"/>
  <c r="BG91" i="90"/>
  <c r="BJ91" i="90"/>
  <c r="BK16" i="90"/>
  <c r="BG16" i="90"/>
  <c r="BH16" i="90"/>
  <c r="BI16" i="90"/>
  <c r="BJ16" i="90"/>
  <c r="BJ62" i="90"/>
  <c r="BG62" i="90"/>
  <c r="BH62" i="90"/>
  <c r="BK62" i="90"/>
  <c r="BI62" i="90"/>
  <c r="BI19" i="90"/>
  <c r="BJ19" i="90"/>
  <c r="BK19" i="90"/>
  <c r="BH19" i="90"/>
  <c r="BG19" i="90"/>
  <c r="BK98" i="90"/>
  <c r="BH98" i="90"/>
  <c r="BI98" i="90"/>
  <c r="BJ98" i="90"/>
  <c r="BG98" i="90"/>
  <c r="BJ28" i="90"/>
  <c r="BK28" i="90"/>
  <c r="BI28" i="90"/>
  <c r="BH28" i="90"/>
  <c r="BG28" i="90"/>
  <c r="BI86" i="90"/>
  <c r="BG86" i="90"/>
  <c r="BK86" i="90"/>
  <c r="BJ86" i="90"/>
  <c r="BH86" i="90"/>
  <c r="BI21" i="90"/>
  <c r="BH21" i="90"/>
  <c r="BK21" i="90"/>
  <c r="BJ21" i="90"/>
  <c r="BG21" i="90"/>
  <c r="BI22" i="90"/>
  <c r="BG22" i="90"/>
  <c r="BH22" i="90"/>
  <c r="BK22" i="90"/>
  <c r="BJ22" i="90"/>
  <c r="BJ14" i="90"/>
  <c r="BI14" i="90"/>
  <c r="BH14" i="90"/>
  <c r="BK14" i="90"/>
  <c r="BG14" i="90"/>
  <c r="BK92" i="90"/>
  <c r="BJ92" i="90"/>
  <c r="BH92" i="90"/>
  <c r="BG92" i="90"/>
  <c r="BI92" i="90"/>
  <c r="BG60" i="90"/>
  <c r="BI60" i="90"/>
  <c r="BH60" i="90"/>
  <c r="BK60" i="90"/>
  <c r="BJ60" i="90"/>
  <c r="BK13" i="90"/>
  <c r="BH13" i="90"/>
  <c r="BJ13" i="90"/>
  <c r="BI13" i="90"/>
  <c r="BG13" i="90"/>
  <c r="BK33" i="90"/>
  <c r="BH33" i="90"/>
  <c r="BG33" i="90"/>
  <c r="BJ33" i="90"/>
  <c r="BI33" i="90"/>
  <c r="BH49" i="90"/>
  <c r="BK49" i="90"/>
  <c r="BG49" i="90"/>
  <c r="BI49" i="90"/>
  <c r="BJ49" i="90"/>
  <c r="BK67" i="90"/>
  <c r="BG67" i="90"/>
  <c r="BJ67" i="90"/>
  <c r="BH67" i="90"/>
  <c r="BI67" i="90"/>
  <c r="BJ84" i="90"/>
  <c r="BH84" i="90"/>
  <c r="BG84" i="90"/>
  <c r="BK84" i="90"/>
  <c r="BI84" i="90"/>
  <c r="BK90" i="90"/>
  <c r="BI90" i="90"/>
  <c r="BH90" i="90"/>
  <c r="BJ90" i="90"/>
  <c r="BG90" i="90"/>
  <c r="BK102" i="90"/>
  <c r="BI102" i="90"/>
  <c r="BG102" i="90"/>
  <c r="BJ102" i="90"/>
  <c r="BH102" i="90"/>
  <c r="BK31" i="90"/>
  <c r="BJ31" i="90"/>
  <c r="BG31" i="90"/>
  <c r="BI31" i="90"/>
  <c r="BH31" i="90"/>
  <c r="BJ74" i="90"/>
  <c r="BI74" i="90"/>
  <c r="BH74" i="90"/>
  <c r="BK74" i="90"/>
  <c r="BG74" i="90"/>
  <c r="BJ87" i="90"/>
  <c r="BI87" i="90"/>
  <c r="BH87" i="90"/>
  <c r="BK87" i="90"/>
  <c r="BG87" i="90"/>
  <c r="BH23" i="90"/>
  <c r="BI23" i="90"/>
  <c r="BK23" i="90"/>
  <c r="BG23" i="90"/>
  <c r="BJ23" i="90"/>
  <c r="BG27" i="90"/>
  <c r="BH27" i="90"/>
  <c r="BI27" i="90"/>
  <c r="BJ27" i="90"/>
  <c r="BK27" i="90"/>
  <c r="BK72" i="90"/>
  <c r="BH72" i="90"/>
  <c r="BI72" i="90"/>
  <c r="BG72" i="90"/>
  <c r="BJ72" i="90"/>
  <c r="BG39" i="90"/>
  <c r="BJ39" i="90"/>
  <c r="BI39" i="90"/>
  <c r="BH39" i="90"/>
  <c r="BK39" i="90"/>
  <c r="BG48" i="90"/>
  <c r="BH48" i="90"/>
  <c r="BI48" i="90"/>
  <c r="BK48" i="90"/>
  <c r="BJ48" i="90"/>
  <c r="BK76" i="90"/>
  <c r="BG76" i="90"/>
  <c r="BI76" i="90"/>
  <c r="BJ76" i="90"/>
  <c r="BH76" i="90"/>
  <c r="BK34" i="90"/>
  <c r="BH34" i="90"/>
  <c r="BI34" i="90"/>
  <c r="BG34" i="90"/>
  <c r="BJ34" i="90"/>
  <c r="BJ30" i="90"/>
  <c r="BK30" i="90"/>
  <c r="BG30" i="90"/>
  <c r="BI30" i="90"/>
  <c r="BH30" i="90"/>
  <c r="BG20" i="90"/>
  <c r="BK20" i="90"/>
  <c r="BJ20" i="90"/>
  <c r="BI20" i="90"/>
  <c r="BH20" i="90"/>
  <c r="BJ50" i="90"/>
  <c r="BG50" i="90"/>
  <c r="BI50" i="90"/>
  <c r="BH50" i="90"/>
  <c r="BK50" i="90"/>
  <c r="BJ66" i="90"/>
  <c r="BG66" i="90"/>
  <c r="BH66" i="90"/>
  <c r="BI66" i="90"/>
  <c r="BK66" i="90"/>
  <c r="BI78" i="90"/>
  <c r="BG78" i="90"/>
  <c r="BJ78" i="90"/>
  <c r="BK78" i="90"/>
  <c r="BH78" i="90"/>
  <c r="BJ89" i="90"/>
  <c r="BK89" i="90"/>
  <c r="BH89" i="90"/>
  <c r="BG89" i="90"/>
  <c r="BI89" i="90"/>
  <c r="BG82" i="90"/>
  <c r="BJ82" i="90"/>
  <c r="BH82" i="90"/>
  <c r="BK82" i="90"/>
  <c r="BI82" i="90"/>
  <c r="BJ56" i="90"/>
  <c r="BG56" i="90"/>
  <c r="BK56" i="90"/>
  <c r="BI56" i="90"/>
  <c r="BH56" i="90"/>
  <c r="BK41" i="90"/>
  <c r="BJ41" i="90"/>
  <c r="BG41" i="90"/>
  <c r="BH41" i="90"/>
  <c r="BI41" i="90"/>
  <c r="BG52" i="90"/>
  <c r="BK52" i="90"/>
  <c r="BJ93" i="90"/>
  <c r="BH93" i="90"/>
  <c r="BI93" i="90"/>
  <c r="BK93" i="90"/>
  <c r="BG93" i="90"/>
  <c r="BI83" i="90"/>
  <c r="BH83" i="90"/>
  <c r="BJ83" i="90"/>
  <c r="BG83" i="90"/>
  <c r="BK83" i="90"/>
  <c r="BK37" i="90"/>
  <c r="BI37" i="90"/>
  <c r="BJ37" i="90"/>
  <c r="BG37" i="90"/>
  <c r="BH37" i="90"/>
  <c r="BI73" i="90"/>
  <c r="BH73" i="90"/>
  <c r="BJ73" i="90"/>
  <c r="BK73" i="90"/>
  <c r="BG73" i="90"/>
  <c r="BI32" i="90"/>
  <c r="BJ32" i="90"/>
  <c r="BK32" i="90"/>
  <c r="BG32" i="90"/>
  <c r="BH32" i="90"/>
  <c r="BG88" i="90"/>
  <c r="BH88" i="90"/>
  <c r="BI88" i="90"/>
  <c r="BK88" i="90"/>
  <c r="BJ88" i="90"/>
  <c r="BG25" i="90"/>
  <c r="BI25" i="90"/>
  <c r="BJ25" i="90"/>
  <c r="BH25" i="90"/>
  <c r="BK25" i="90"/>
  <c r="BG35" i="90"/>
  <c r="BH35" i="90"/>
  <c r="BI35" i="90"/>
  <c r="BK35" i="90"/>
  <c r="BJ35" i="90"/>
  <c r="BJ75" i="90"/>
  <c r="BH75" i="90"/>
  <c r="BI75" i="90"/>
  <c r="BG75" i="90"/>
  <c r="BK75" i="90"/>
  <c r="BK53" i="90"/>
  <c r="BI53" i="90"/>
  <c r="BJ53" i="90"/>
  <c r="BH53" i="90"/>
  <c r="BG53" i="90"/>
  <c r="BI85" i="90"/>
  <c r="BH85" i="90"/>
  <c r="BG85" i="90"/>
  <c r="BJ85" i="90"/>
  <c r="BK85" i="90"/>
  <c r="BI45" i="90"/>
  <c r="BG45" i="90"/>
  <c r="BH45" i="90"/>
  <c r="BJ45" i="90"/>
  <c r="BK45" i="90"/>
  <c r="BJ57" i="90"/>
  <c r="BK57" i="90"/>
  <c r="BH57" i="90"/>
  <c r="BG57" i="90"/>
  <c r="BI57" i="90"/>
  <c r="BK63" i="90"/>
  <c r="BH63" i="90"/>
  <c r="BG63" i="90"/>
  <c r="BJ63" i="90"/>
  <c r="BI63" i="90"/>
  <c r="BJ81" i="90"/>
  <c r="BK81" i="90"/>
  <c r="BI81" i="90"/>
  <c r="BH81" i="90"/>
  <c r="BG81" i="90"/>
  <c r="AD108" i="122"/>
  <c r="AD47" i="123"/>
  <c r="AD48" i="123"/>
  <c r="AD15" i="51"/>
  <c r="F122" i="90"/>
  <c r="BF36" i="90"/>
  <c r="BF59" i="90"/>
  <c r="BF47" i="90"/>
  <c r="BF77" i="90"/>
  <c r="BF70" i="90"/>
  <c r="BF104" i="90"/>
  <c r="BF40" i="90"/>
  <c r="F120" i="90"/>
  <c r="BF52" i="90"/>
  <c r="BF101" i="90"/>
  <c r="BF11" i="90"/>
  <c r="BF90" i="90"/>
  <c r="BF92" i="90"/>
  <c r="BF32" i="90"/>
  <c r="BF89" i="90"/>
  <c r="BF71" i="90"/>
  <c r="BF99" i="90"/>
  <c r="BF93" i="90"/>
  <c r="BF74" i="90"/>
  <c r="BF41" i="90"/>
  <c r="BF87" i="90"/>
  <c r="BF21" i="90"/>
  <c r="BF28" i="90"/>
  <c r="BF15" i="90"/>
  <c r="BF65" i="90"/>
  <c r="BF68" i="90"/>
  <c r="BF56" i="90"/>
  <c r="BF78" i="90"/>
  <c r="BF66" i="90"/>
  <c r="BF48" i="90"/>
  <c r="BF39" i="90"/>
  <c r="BF31" i="90"/>
  <c r="BF102" i="90"/>
  <c r="BF67" i="90"/>
  <c r="BF60" i="90"/>
  <c r="BF22" i="90"/>
  <c r="BF91" i="90"/>
  <c r="BF100" i="90"/>
  <c r="BF8" i="90"/>
  <c r="BF18" i="90"/>
  <c r="BF55" i="90"/>
  <c r="BF17" i="90"/>
  <c r="BF46" i="90"/>
  <c r="BF58" i="90"/>
  <c r="BF42" i="90"/>
  <c r="BF26" i="90"/>
  <c r="BF82" i="90"/>
  <c r="BF50" i="90"/>
  <c r="BF20" i="90"/>
  <c r="BF30" i="90"/>
  <c r="BF34" i="90"/>
  <c r="BF76" i="90"/>
  <c r="BF72" i="90"/>
  <c r="BF27" i="90"/>
  <c r="BF23" i="90"/>
  <c r="BF84" i="90"/>
  <c r="BF49" i="90"/>
  <c r="BF33" i="90"/>
  <c r="BF13" i="90"/>
  <c r="BF14" i="90"/>
  <c r="BF86" i="90"/>
  <c r="BF98" i="90"/>
  <c r="BF19" i="90"/>
  <c r="BF62" i="90"/>
  <c r="BF16" i="90"/>
  <c r="BF103" i="90"/>
  <c r="BF24" i="90"/>
  <c r="BF64" i="90"/>
  <c r="BF69" i="90"/>
  <c r="BF54" i="90"/>
  <c r="BF43" i="90"/>
  <c r="BF79" i="90"/>
  <c r="BF29" i="90"/>
  <c r="BF38" i="90"/>
  <c r="BF61" i="90"/>
  <c r="BF44" i="90"/>
  <c r="BF7" i="90"/>
  <c r="BF9" i="90"/>
  <c r="BF80" i="90"/>
  <c r="BF81" i="90"/>
  <c r="BF53" i="90"/>
  <c r="BF63" i="90"/>
  <c r="BF85" i="90"/>
  <c r="BF35" i="90"/>
  <c r="BF83" i="90"/>
  <c r="BF57" i="90"/>
  <c r="BF45" i="90"/>
  <c r="BF75" i="90"/>
  <c r="BF25" i="90"/>
  <c r="BF88" i="90"/>
  <c r="BF73" i="90"/>
  <c r="BF37" i="90"/>
  <c r="AD110" i="122"/>
  <c r="AD51" i="123"/>
  <c r="AD16" i="51"/>
  <c r="BK10" i="90"/>
  <c r="BG10" i="90"/>
  <c r="BJ10" i="90"/>
  <c r="BH10" i="90"/>
  <c r="BI10" i="90"/>
  <c r="BE10" i="90"/>
  <c r="AD111" i="122"/>
  <c r="AD52" i="123"/>
  <c r="AD19" i="51"/>
  <c r="BF10" i="90"/>
  <c r="AD55" i="123"/>
  <c r="AD56" i="123"/>
  <c r="AD112" i="122"/>
  <c r="AD20" i="51"/>
  <c r="AD116" i="122"/>
  <c r="AD59" i="123"/>
  <c r="AD23" i="51"/>
  <c r="AD117" i="122"/>
  <c r="AD60" i="123"/>
  <c r="AD24" i="51"/>
  <c r="AE18" i="147"/>
  <c r="AE38" i="141"/>
  <c r="AE64" i="146"/>
  <c r="AE63" i="146"/>
  <c r="AE50" i="143"/>
  <c r="AE76" i="136"/>
  <c r="AE42" i="141"/>
  <c r="AE72" i="146"/>
  <c r="AE54" i="147"/>
  <c r="AE34" i="141"/>
  <c r="AE50" i="141"/>
  <c r="AE75" i="136"/>
  <c r="AE15" i="146"/>
  <c r="AE71" i="146"/>
  <c r="AE58" i="136"/>
  <c r="AE16" i="146"/>
  <c r="AE42" i="147"/>
  <c r="AE26" i="146"/>
  <c r="AE42" i="148"/>
  <c r="AE50" i="142"/>
  <c r="AE44" i="146"/>
  <c r="AE34" i="148"/>
  <c r="AE62" i="147"/>
  <c r="AE66" i="136"/>
  <c r="AE54" i="148"/>
  <c r="AW111" i="90"/>
  <c r="AD63" i="123"/>
  <c r="AD64" i="123"/>
  <c r="AD118" i="122"/>
  <c r="AD27" i="51"/>
  <c r="AD119" i="122"/>
  <c r="AD68" i="123"/>
  <c r="AD71" i="123"/>
  <c r="AD28" i="51"/>
  <c r="AD72" i="123"/>
  <c r="AD75" i="123"/>
  <c r="AD120" i="122"/>
  <c r="AD31" i="51"/>
  <c r="AE114" i="123"/>
  <c r="AD76" i="123"/>
  <c r="AD78" i="123"/>
  <c r="AD79" i="123"/>
  <c r="AD80" i="123"/>
  <c r="AD83" i="123"/>
  <c r="AD84" i="123"/>
  <c r="AD121" i="122"/>
  <c r="AD90" i="123"/>
  <c r="AD32" i="51"/>
  <c r="AD91" i="123"/>
  <c r="AD92" i="123"/>
  <c r="AD122" i="122"/>
  <c r="AD35" i="51"/>
  <c r="AD94" i="123"/>
  <c r="AD95" i="123"/>
  <c r="AD123" i="122"/>
  <c r="AD126" i="122"/>
  <c r="AD36" i="51"/>
  <c r="AE43" i="146"/>
  <c r="AE42" i="146"/>
  <c r="AD96" i="123"/>
  <c r="AD98" i="123"/>
  <c r="AD174" i="122"/>
  <c r="AD39" i="51"/>
  <c r="AE82" i="149"/>
  <c r="AD99" i="123"/>
  <c r="AD100" i="123"/>
  <c r="AD175" i="122"/>
  <c r="AD106" i="123"/>
  <c r="AD40" i="51"/>
  <c r="AD102" i="123"/>
  <c r="AD103" i="123"/>
  <c r="AD104" i="123"/>
  <c r="AD176" i="122"/>
  <c r="AD43" i="51"/>
  <c r="AD44" i="51"/>
  <c r="AD47" i="51"/>
  <c r="AD48" i="51"/>
  <c r="AD51" i="51"/>
  <c r="AD52" i="51"/>
  <c r="AE87" i="146"/>
  <c r="AE60" i="146"/>
  <c r="AE82" i="146"/>
  <c r="AE86" i="146"/>
  <c r="AE80" i="146"/>
  <c r="AE66" i="146"/>
  <c r="AE67" i="146"/>
  <c r="AE84" i="146"/>
  <c r="AE83" i="146"/>
  <c r="AE68" i="146"/>
  <c r="AE88" i="146"/>
  <c r="AE79" i="146"/>
  <c r="AE59" i="146"/>
  <c r="AE58" i="146"/>
  <c r="AE26" i="141"/>
  <c r="G114" i="90"/>
  <c r="G112" i="90"/>
  <c r="G117" i="90"/>
  <c r="G115" i="90"/>
  <c r="G110" i="90"/>
  <c r="AB129" i="122"/>
  <c r="E6" i="151"/>
  <c r="G119" i="90" a="1"/>
  <c r="G119" i="90"/>
  <c r="G116" i="90"/>
  <c r="G118" i="90"/>
  <c r="AE9" i="122"/>
  <c r="G113" i="90"/>
  <c r="AE40" i="136"/>
  <c r="AE43" i="147"/>
  <c r="AE28" i="148"/>
  <c r="AE44" i="142"/>
  <c r="AE56" i="148"/>
  <c r="AE52" i="143"/>
  <c r="AE32" i="149"/>
  <c r="AE86" i="142"/>
  <c r="AE47" i="142"/>
  <c r="AE12" i="148"/>
  <c r="AE32" i="146"/>
  <c r="AE88" i="149"/>
  <c r="AE59" i="147"/>
  <c r="AE56" i="147"/>
  <c r="AE71" i="143"/>
  <c r="AE31" i="142"/>
  <c r="AE55" i="146"/>
  <c r="AE60" i="147"/>
  <c r="AE43" i="148"/>
  <c r="AE27" i="146"/>
  <c r="AE27" i="143"/>
  <c r="AE43" i="143"/>
  <c r="AE31" i="136"/>
  <c r="AE58" i="147"/>
  <c r="AE55" i="149"/>
  <c r="M118" i="90"/>
  <c r="M117" i="90"/>
  <c r="M110" i="90"/>
  <c r="AB129" i="128"/>
  <c r="M113" i="90"/>
  <c r="M112" i="90"/>
  <c r="M119" i="90" a="1"/>
  <c r="M119" i="90"/>
  <c r="M116" i="90"/>
  <c r="M114" i="90"/>
  <c r="M115" i="90"/>
  <c r="AE51" i="143"/>
  <c r="AE20" i="149"/>
  <c r="AE8" i="136"/>
  <c r="AE48" i="141"/>
  <c r="AE15" i="147"/>
  <c r="AE51" i="148"/>
  <c r="AE52" i="149"/>
  <c r="AE28" i="149"/>
  <c r="AE60" i="136"/>
  <c r="AE87" i="143"/>
  <c r="AE12" i="146"/>
  <c r="AE52" i="122"/>
  <c r="AE31" i="148"/>
  <c r="AE19" i="136"/>
  <c r="AE47" i="136"/>
  <c r="AE72" i="122"/>
  <c r="AE36" i="146"/>
  <c r="AE20" i="147"/>
  <c r="AE66" i="147"/>
  <c r="AE16" i="136"/>
  <c r="AE50" i="146"/>
  <c r="AE32" i="147"/>
  <c r="AE71" i="136"/>
  <c r="AE51" i="122"/>
  <c r="AE48" i="148"/>
  <c r="AE32" i="136"/>
  <c r="AE72" i="148"/>
  <c r="AE8" i="143"/>
  <c r="AE63" i="122"/>
  <c r="AE36" i="142"/>
  <c r="AE51" i="147"/>
  <c r="AE19" i="149"/>
  <c r="AE52" i="142"/>
  <c r="AE83" i="122"/>
  <c r="AE88" i="136"/>
  <c r="AE66" i="143"/>
  <c r="AE44" i="136"/>
  <c r="AE43" i="122"/>
  <c r="AE51" i="142"/>
  <c r="AE16" i="148"/>
  <c r="AE19" i="141"/>
  <c r="AE13" i="147"/>
  <c r="AE55" i="142"/>
  <c r="AE35" i="142"/>
  <c r="AE35" i="147"/>
  <c r="AE59" i="149"/>
  <c r="AE54" i="146"/>
  <c r="AE39" i="122"/>
  <c r="AE40" i="141"/>
  <c r="AE24" i="147"/>
  <c r="AE72" i="147"/>
  <c r="AE19" i="143"/>
  <c r="AE39" i="142"/>
  <c r="AE48" i="146"/>
  <c r="AE24" i="149"/>
  <c r="AE63" i="142"/>
  <c r="AE8" i="148"/>
  <c r="AE88" i="143"/>
  <c r="AE52" i="136"/>
  <c r="AE31" i="141"/>
  <c r="AE43" i="149"/>
  <c r="AE23" i="146"/>
  <c r="AE52" i="148"/>
  <c r="AA112" i="90"/>
  <c r="AA113" i="90"/>
  <c r="AA114" i="90"/>
  <c r="AA115" i="90"/>
  <c r="AA110" i="90"/>
  <c r="AB129" i="142"/>
  <c r="AA118" i="90"/>
  <c r="AA119" i="90" a="1"/>
  <c r="AA119" i="90"/>
  <c r="AE12" i="142"/>
  <c r="AA116" i="90"/>
  <c r="AA117" i="90"/>
  <c r="AE58" i="142"/>
  <c r="AE68" i="149"/>
  <c r="U118" i="90"/>
  <c r="U117" i="90"/>
  <c r="U112" i="90"/>
  <c r="U119" i="90" a="1"/>
  <c r="U119" i="90"/>
  <c r="U114" i="90"/>
  <c r="U116" i="90"/>
  <c r="AE9" i="136"/>
  <c r="U113" i="90"/>
  <c r="U110" i="90"/>
  <c r="AB129" i="136"/>
  <c r="U115" i="90"/>
  <c r="AE15" i="136"/>
  <c r="AE56" i="143"/>
  <c r="AE31" i="122"/>
  <c r="AE24" i="146"/>
  <c r="AE12" i="149"/>
  <c r="AE71" i="122"/>
  <c r="AE39" i="148"/>
  <c r="AE38" i="146"/>
  <c r="AE32" i="122"/>
  <c r="AE60" i="149"/>
  <c r="AE9" i="142"/>
  <c r="AE27" i="147"/>
  <c r="AE15" i="142"/>
  <c r="AE26" i="122"/>
  <c r="AE13" i="143"/>
  <c r="AE56" i="122"/>
  <c r="AE20" i="146"/>
  <c r="AE71" i="147"/>
  <c r="AE48" i="136"/>
  <c r="AE44" i="147"/>
  <c r="AE24" i="122"/>
  <c r="AE36" i="148"/>
  <c r="AE59" i="143"/>
  <c r="AE39" i="146"/>
  <c r="AE26" i="136"/>
  <c r="AE88" i="148"/>
  <c r="AE52" i="146"/>
  <c r="AE82" i="143"/>
  <c r="AE71" i="148"/>
  <c r="AE39" i="136"/>
  <c r="AE88" i="122"/>
  <c r="AE51" i="149"/>
  <c r="AE82" i="136"/>
  <c r="AE9" i="146"/>
  <c r="AE44" i="122"/>
  <c r="AE12" i="136"/>
  <c r="AE47" i="122"/>
  <c r="AE82" i="122"/>
  <c r="AE59" i="122"/>
  <c r="AE16" i="142"/>
  <c r="AE39" i="149"/>
  <c r="AE36" i="136"/>
  <c r="AG113" i="90"/>
  <c r="AG116" i="90"/>
  <c r="AG115" i="90"/>
  <c r="AG110" i="90"/>
  <c r="AB129" i="148"/>
  <c r="AG117" i="90"/>
  <c r="AG118" i="90"/>
  <c r="AG114" i="90"/>
  <c r="AG112" i="90"/>
  <c r="AG119" i="90" a="1"/>
  <c r="AG119" i="90"/>
  <c r="AE16" i="122"/>
  <c r="AE36" i="122"/>
  <c r="AE52" i="141"/>
  <c r="AE47" i="141"/>
  <c r="AE67" i="149"/>
  <c r="AE48" i="122"/>
  <c r="AE32" i="142"/>
  <c r="AE15" i="122"/>
  <c r="AE60" i="142"/>
  <c r="AE24" i="148"/>
  <c r="AE13" i="149"/>
  <c r="AE20" i="148"/>
  <c r="AE66" i="142"/>
  <c r="AE40" i="147"/>
  <c r="AE84" i="136"/>
  <c r="AE64" i="142"/>
  <c r="AE83" i="143"/>
  <c r="AE44" i="148"/>
  <c r="AE68" i="122"/>
  <c r="AB118" i="90"/>
  <c r="AB116" i="90"/>
  <c r="AB115" i="90"/>
  <c r="AB110" i="90"/>
  <c r="AB129" i="143"/>
  <c r="AB119" i="90" a="1"/>
  <c r="AB119" i="90"/>
  <c r="AB114" i="90"/>
  <c r="AB113" i="90"/>
  <c r="AB112" i="90"/>
  <c r="AB117" i="90"/>
  <c r="AE47" i="143"/>
  <c r="AE66" i="149"/>
  <c r="AE19" i="148"/>
  <c r="AE23" i="141"/>
  <c r="AE13" i="148"/>
  <c r="AE28" i="142"/>
  <c r="AE31" i="149"/>
  <c r="AE84" i="149"/>
  <c r="AE44" i="143"/>
  <c r="AH117" i="90"/>
  <c r="AH115" i="90"/>
  <c r="AH110" i="90"/>
  <c r="AB129" i="149"/>
  <c r="AH113" i="90"/>
  <c r="AH114" i="90"/>
  <c r="AH119" i="90" a="1"/>
  <c r="AH119" i="90"/>
  <c r="AH112" i="90"/>
  <c r="AE9" i="149"/>
  <c r="AH116" i="90"/>
  <c r="AH118" i="90"/>
  <c r="AE58" i="143"/>
  <c r="AE9" i="128"/>
  <c r="AE28" i="143"/>
  <c r="AE28" i="146"/>
  <c r="AE9" i="148"/>
  <c r="AE19" i="146"/>
  <c r="AE64" i="136"/>
  <c r="AE66" i="148"/>
  <c r="AE27" i="136"/>
  <c r="AE50" i="136"/>
  <c r="AE35" i="149"/>
  <c r="AE13" i="122"/>
  <c r="AE35" i="136"/>
  <c r="AE32" i="148"/>
  <c r="AE36" i="143"/>
  <c r="AE82" i="148"/>
  <c r="AE68" i="142"/>
  <c r="AE16" i="149"/>
  <c r="AE31" i="147"/>
  <c r="AE83" i="147"/>
  <c r="AE43" i="142"/>
  <c r="AE44" i="141"/>
  <c r="AE27" i="141"/>
  <c r="AE13" i="146"/>
  <c r="AE67" i="148"/>
  <c r="AE12" i="143"/>
  <c r="AE82" i="142"/>
  <c r="AE50" i="148"/>
  <c r="AE8" i="129"/>
  <c r="AE19" i="147"/>
  <c r="AE43" i="141"/>
  <c r="AE51" i="146"/>
  <c r="AE44" i="149"/>
  <c r="AE24" i="136"/>
  <c r="AE59" i="148"/>
  <c r="AE15" i="148"/>
  <c r="AE56" i="136"/>
  <c r="AE86" i="149"/>
  <c r="AE26" i="148"/>
  <c r="AE83" i="142"/>
  <c r="AE83" i="148"/>
  <c r="AE40" i="146"/>
  <c r="AE15" i="143"/>
  <c r="AE26" i="142"/>
  <c r="AE36" i="141"/>
  <c r="AE36" i="149"/>
  <c r="AE35" i="143"/>
  <c r="AE39" i="143"/>
  <c r="AE64" i="149"/>
  <c r="AE23" i="143"/>
  <c r="AE63" i="136"/>
  <c r="AE32" i="141"/>
  <c r="AE31" i="143"/>
  <c r="AE56" i="146"/>
  <c r="AE26" i="149"/>
  <c r="AE82" i="147"/>
  <c r="AE87" i="136"/>
  <c r="AE48" i="149"/>
  <c r="AE35" i="141"/>
  <c r="AE59" i="136"/>
  <c r="AE40" i="122"/>
  <c r="AE67" i="143"/>
  <c r="AE68" i="136"/>
  <c r="AE50" i="147"/>
  <c r="AE23" i="142"/>
  <c r="AE31" i="146"/>
  <c r="AE88" i="142"/>
  <c r="AE19" i="122"/>
  <c r="AE67" i="142"/>
  <c r="AE13" i="136"/>
  <c r="AE40" i="148"/>
  <c r="AE36" i="147"/>
  <c r="AE86" i="122"/>
  <c r="AE40" i="143"/>
  <c r="AE39" i="147"/>
  <c r="AE84" i="122"/>
  <c r="AE84" i="143"/>
  <c r="AE47" i="148"/>
  <c r="AE60" i="143"/>
  <c r="AE55" i="143"/>
  <c r="AE40" i="149"/>
  <c r="AE72" i="143"/>
  <c r="AE48" i="143"/>
  <c r="AE9" i="143"/>
  <c r="AE16" i="141"/>
  <c r="AE50" i="149"/>
  <c r="AE71" i="149"/>
  <c r="Z112" i="90"/>
  <c r="Z119" i="90" a="1"/>
  <c r="Z119" i="90"/>
  <c r="AE13" i="141"/>
  <c r="Z116" i="90"/>
  <c r="Z118" i="90"/>
  <c r="Z115" i="90"/>
  <c r="Z117" i="90"/>
  <c r="Z110" i="90"/>
  <c r="AB129" i="141"/>
  <c r="Z113" i="90"/>
  <c r="Z114" i="90"/>
  <c r="AE28" i="147"/>
  <c r="AE8" i="128"/>
  <c r="AE13" i="142"/>
  <c r="AE8" i="147"/>
  <c r="AE60" i="148"/>
  <c r="AE64" i="122"/>
  <c r="AE48" i="142"/>
  <c r="AE55" i="136"/>
  <c r="AE56" i="149"/>
  <c r="AE23" i="136"/>
  <c r="AE47" i="147"/>
  <c r="AE55" i="122"/>
  <c r="AE86" i="136"/>
  <c r="AE27" i="149"/>
  <c r="AE12" i="147"/>
  <c r="AE26" i="143"/>
  <c r="AE35" i="122"/>
  <c r="AE58" i="149"/>
  <c r="AE15" i="141"/>
  <c r="AE15" i="149"/>
  <c r="AE68" i="143"/>
  <c r="AE43" i="136"/>
  <c r="AE27" i="142"/>
  <c r="AF119" i="90" a="1"/>
  <c r="AF119" i="90"/>
  <c r="AF110" i="90"/>
  <c r="AB129" i="147"/>
  <c r="AF114" i="90"/>
  <c r="AF112" i="90"/>
  <c r="AF116" i="90"/>
  <c r="AF117" i="90"/>
  <c r="AF115" i="90"/>
  <c r="AF113" i="90"/>
  <c r="AF118" i="90"/>
  <c r="AE20" i="122"/>
  <c r="AE47" i="146"/>
  <c r="AE47" i="149"/>
  <c r="AE55" i="148"/>
  <c r="AE67" i="136"/>
  <c r="AE20" i="136"/>
  <c r="AE12" i="141"/>
  <c r="AE67" i="147"/>
  <c r="AE72" i="142"/>
  <c r="AE67" i="122"/>
  <c r="AE64" i="147"/>
  <c r="AE86" i="143"/>
  <c r="AE9" i="147"/>
  <c r="AE84" i="147"/>
  <c r="AE63" i="147"/>
  <c r="AE35" i="148"/>
  <c r="AE24" i="141"/>
  <c r="AE20" i="142"/>
  <c r="AE83" i="149"/>
  <c r="AE83" i="136"/>
  <c r="AE56" i="142"/>
  <c r="AE84" i="142"/>
  <c r="AE23" i="122"/>
  <c r="AE84" i="148"/>
  <c r="AE23" i="147"/>
  <c r="AE51" i="136"/>
  <c r="AE71" i="142"/>
  <c r="AE68" i="147"/>
  <c r="AE87" i="149"/>
  <c r="AE72" i="149"/>
  <c r="AE28" i="141"/>
  <c r="AE16" i="147"/>
  <c r="AE110" i="90"/>
  <c r="AB129" i="146"/>
  <c r="AE119" i="90" a="1"/>
  <c r="AE119" i="90"/>
  <c r="AE116" i="90"/>
  <c r="AE115" i="90"/>
  <c r="AE113" i="90"/>
  <c r="AE117" i="90"/>
  <c r="AE112" i="90"/>
  <c r="AE114" i="90"/>
  <c r="AE8" i="146"/>
  <c r="AE118" i="90"/>
  <c r="AE87" i="122"/>
  <c r="AE9" i="129"/>
  <c r="AE23" i="148"/>
  <c r="AE40" i="142"/>
  <c r="AE60" i="122"/>
  <c r="AE26" i="147"/>
  <c r="AE39" i="141"/>
  <c r="AE32" i="143"/>
  <c r="AE28" i="122"/>
  <c r="AE28" i="136"/>
  <c r="L118" i="90"/>
  <c r="L113" i="90"/>
  <c r="L116" i="90"/>
  <c r="L117" i="90"/>
  <c r="L119" i="90" a="1"/>
  <c r="L119" i="90"/>
  <c r="L115" i="90"/>
  <c r="L110" i="90"/>
  <c r="AB129" i="127"/>
  <c r="L112" i="90"/>
  <c r="L114" i="90"/>
  <c r="AE24" i="143"/>
  <c r="AE87" i="148"/>
  <c r="AE50" i="122"/>
  <c r="AE16" i="143"/>
  <c r="AE48" i="147"/>
  <c r="AE58" i="148"/>
  <c r="AE20" i="141"/>
  <c r="AE64" i="148"/>
  <c r="AE9" i="141"/>
  <c r="AE55" i="147"/>
  <c r="AE63" i="143"/>
  <c r="AE35" i="146"/>
  <c r="AE63" i="148"/>
  <c r="AE59" i="142"/>
  <c r="AE27" i="148"/>
  <c r="AE8" i="149"/>
  <c r="AE27" i="122"/>
  <c r="AE23" i="149"/>
  <c r="AE24" i="142"/>
  <c r="AE63" i="149"/>
  <c r="AE8" i="122"/>
  <c r="AE52" i="147"/>
  <c r="AE87" i="142"/>
  <c r="AE72" i="136"/>
  <c r="AE8" i="142"/>
  <c r="AE34" i="146"/>
  <c r="AE68" i="148"/>
  <c r="AE64" i="143"/>
  <c r="AE86" i="148"/>
  <c r="AE8" i="141"/>
  <c r="AE51" i="141"/>
  <c r="AE20" i="143"/>
  <c r="AE66" i="122"/>
  <c r="AE19" i="142"/>
  <c r="N118" i="90"/>
  <c r="N112" i="90"/>
  <c r="N113" i="90"/>
  <c r="N110" i="90"/>
  <c r="N115" i="90"/>
  <c r="N114" i="90"/>
  <c r="N119" i="90" a="1"/>
  <c r="N119" i="90"/>
  <c r="N117" i="90"/>
  <c r="N116" i="90"/>
  <c r="AE12" i="122"/>
  <c r="AD107" i="123"/>
  <c r="AD108" i="123"/>
  <c r="AD177" i="122"/>
  <c r="AD110" i="123"/>
  <c r="AD111" i="123"/>
  <c r="AD55" i="51"/>
  <c r="AD56" i="51"/>
  <c r="AD58" i="51"/>
  <c r="AB129" i="129"/>
  <c r="L122" i="90"/>
  <c r="AG122" i="90"/>
  <c r="AF122" i="90"/>
  <c r="Z122" i="90"/>
  <c r="AA122" i="90"/>
  <c r="Z120" i="90"/>
  <c r="U120" i="90"/>
  <c r="M120" i="90"/>
  <c r="U122" i="90"/>
  <c r="AB122" i="90"/>
  <c r="AE120" i="90"/>
  <c r="AA120" i="90"/>
  <c r="AF120" i="90"/>
  <c r="N120" i="90"/>
  <c r="N122" i="90"/>
  <c r="L120" i="90"/>
  <c r="AE122" i="90"/>
  <c r="AB120" i="90"/>
  <c r="AG120" i="90"/>
  <c r="M122" i="90"/>
  <c r="AH122" i="90"/>
  <c r="AH120" i="90"/>
  <c r="G120" i="90"/>
  <c r="G122" i="90"/>
  <c r="AE76" i="137"/>
  <c r="AE16" i="138"/>
  <c r="AE58" i="137"/>
  <c r="AE15" i="145"/>
  <c r="AE20" i="145"/>
  <c r="AE75" i="137"/>
  <c r="AE19" i="138"/>
  <c r="AE26" i="145"/>
  <c r="AE16" i="145"/>
  <c r="AE71" i="145"/>
  <c r="AE19" i="145"/>
  <c r="AE15" i="138"/>
  <c r="AE72" i="145"/>
  <c r="AE20" i="138"/>
  <c r="AE26" i="138"/>
  <c r="AE50" i="144"/>
  <c r="AD178" i="122"/>
  <c r="AD112" i="123"/>
  <c r="AD116" i="123"/>
  <c r="AD117" i="123"/>
  <c r="AD118" i="123"/>
  <c r="AD119" i="123"/>
  <c r="AD120" i="123"/>
  <c r="AD121" i="123"/>
  <c r="AD122" i="123"/>
  <c r="AD123" i="123"/>
  <c r="AD124" i="123"/>
  <c r="AD125" i="123"/>
  <c r="AD126" i="123"/>
  <c r="AD59" i="51"/>
  <c r="AD60" i="51"/>
  <c r="AD63" i="51"/>
  <c r="AD64" i="51"/>
  <c r="AD67" i="51"/>
  <c r="AD68" i="51"/>
  <c r="AD179" i="122"/>
  <c r="AD174" i="127"/>
  <c r="AD174" i="123"/>
  <c r="AD175" i="123"/>
  <c r="AD176" i="123"/>
  <c r="AD177" i="123"/>
  <c r="AD178" i="123"/>
  <c r="AD179" i="123"/>
  <c r="AD180" i="123"/>
  <c r="AD181" i="123"/>
  <c r="AD182" i="123"/>
  <c r="AD183" i="123"/>
  <c r="AD184" i="123"/>
  <c r="AD185" i="123"/>
  <c r="AD186" i="123"/>
  <c r="AD187" i="123"/>
  <c r="AD188" i="123"/>
  <c r="AD189" i="123"/>
  <c r="AD190" i="123"/>
  <c r="AD191" i="123"/>
  <c r="AD71" i="51"/>
  <c r="AE21" i="123"/>
  <c r="AE57" i="123"/>
  <c r="AE34" i="123"/>
  <c r="AE29" i="123"/>
  <c r="AE45" i="123"/>
  <c r="AE49" i="123"/>
  <c r="AE33" i="123"/>
  <c r="AE53" i="123"/>
  <c r="AE41" i="123"/>
  <c r="AE22" i="123"/>
  <c r="AE30" i="123"/>
  <c r="AE17" i="123"/>
  <c r="AE25" i="123"/>
  <c r="AE37" i="123"/>
  <c r="AE73" i="123"/>
  <c r="AE78" i="123"/>
  <c r="AE89" i="123"/>
  <c r="AE77" i="123"/>
  <c r="AE79" i="123"/>
  <c r="AE76" i="123"/>
  <c r="AE85" i="123"/>
  <c r="AE70" i="123"/>
  <c r="AE80" i="123"/>
  <c r="AE61" i="123"/>
  <c r="AE75" i="123"/>
  <c r="AE81" i="123"/>
  <c r="AE74" i="123"/>
  <c r="AE69" i="123"/>
  <c r="AE65" i="123"/>
  <c r="AE58" i="123"/>
  <c r="AE14" i="123"/>
  <c r="AE62" i="123"/>
  <c r="AE46" i="123"/>
  <c r="AE18" i="123"/>
  <c r="AE42" i="123"/>
  <c r="AE38" i="123"/>
  <c r="AE54" i="123"/>
  <c r="AE106" i="123"/>
  <c r="AE113" i="123"/>
  <c r="AE109" i="123"/>
  <c r="AE110" i="123"/>
  <c r="AD180" i="122"/>
  <c r="AD175" i="127"/>
  <c r="AD176" i="127"/>
  <c r="AD192" i="123"/>
  <c r="AD193" i="123"/>
  <c r="AD194" i="123"/>
  <c r="AD195" i="123"/>
  <c r="AD196" i="123"/>
  <c r="AD197" i="123"/>
  <c r="AD198" i="123"/>
  <c r="AD199" i="123"/>
  <c r="AD200" i="123"/>
  <c r="AD201" i="123"/>
  <c r="AD202" i="123"/>
  <c r="AD203" i="123"/>
  <c r="AD204" i="123"/>
  <c r="AD205" i="123"/>
  <c r="AD206" i="123"/>
  <c r="AD207" i="123"/>
  <c r="AD208" i="123"/>
  <c r="AD72" i="51"/>
  <c r="AD74" i="51"/>
  <c r="AD75" i="51"/>
  <c r="AD76" i="51"/>
  <c r="AD78" i="51"/>
  <c r="AD79" i="51"/>
  <c r="AD80" i="51"/>
  <c r="AD224" i="123"/>
  <c r="AD225" i="123"/>
  <c r="AD181" i="122"/>
  <c r="AD177" i="127"/>
  <c r="AD90" i="51"/>
  <c r="AD226" i="123"/>
  <c r="AD182" i="122"/>
  <c r="AD91" i="51"/>
  <c r="AD92" i="51"/>
  <c r="AD178" i="127"/>
  <c r="AD95" i="51"/>
  <c r="AD227" i="123"/>
  <c r="AD228" i="123"/>
  <c r="AD229" i="123"/>
  <c r="AD230" i="123"/>
  <c r="AD231" i="123"/>
  <c r="AD232" i="123"/>
  <c r="AD233" i="123"/>
  <c r="AD234" i="123"/>
  <c r="AD235" i="123"/>
  <c r="AD183" i="122"/>
  <c r="AD179" i="127"/>
  <c r="AD98" i="51"/>
  <c r="AE52" i="145"/>
  <c r="AE50" i="145"/>
  <c r="AE51" i="145"/>
  <c r="AD99" i="51"/>
  <c r="AD100" i="51"/>
  <c r="AD236" i="123"/>
  <c r="AD237" i="123"/>
  <c r="AD180" i="127"/>
  <c r="AD184" i="122"/>
  <c r="AD212" i="127"/>
  <c r="AE83" i="145"/>
  <c r="AE82" i="138"/>
  <c r="AE87" i="145"/>
  <c r="AE84" i="145"/>
  <c r="AE79" i="138"/>
  <c r="AE75" i="145"/>
  <c r="AE82" i="145"/>
  <c r="AE79" i="145"/>
  <c r="AE74" i="138"/>
  <c r="AE83" i="138"/>
  <c r="AE70" i="138"/>
  <c r="AE80" i="138"/>
  <c r="AE86" i="145"/>
  <c r="AE58" i="138"/>
  <c r="AE80" i="145"/>
  <c r="AE71" i="138"/>
  <c r="AE75" i="138"/>
  <c r="AE76" i="138"/>
  <c r="AE76" i="145"/>
  <c r="AE87" i="138"/>
  <c r="AE84" i="138"/>
  <c r="AE86" i="138"/>
  <c r="AE74" i="145"/>
  <c r="AE88" i="145"/>
  <c r="AE88" i="138"/>
  <c r="AE58" i="145"/>
  <c r="AE72" i="138"/>
  <c r="AE39" i="145"/>
  <c r="AE12" i="144"/>
  <c r="AE67" i="144"/>
  <c r="O115" i="90"/>
  <c r="O119" i="90" a="1"/>
  <c r="O119" i="90"/>
  <c r="O118" i="90"/>
  <c r="O114" i="90"/>
  <c r="O117" i="90"/>
  <c r="O112" i="90"/>
  <c r="O116" i="90"/>
  <c r="O113" i="90"/>
  <c r="O110" i="90"/>
  <c r="AB129" i="130"/>
  <c r="AE24" i="145"/>
  <c r="AE63" i="145"/>
  <c r="AE62" i="138"/>
  <c r="AE48" i="138"/>
  <c r="AE28" i="144"/>
  <c r="AE44" i="123"/>
  <c r="AE60" i="137"/>
  <c r="AE35" i="138"/>
  <c r="AE20" i="144"/>
  <c r="AE111" i="145"/>
  <c r="AE31" i="137"/>
  <c r="AE71" i="137"/>
  <c r="AE60" i="144"/>
  <c r="AE13" i="137"/>
  <c r="AE82" i="144"/>
  <c r="AE24" i="123"/>
  <c r="AE63" i="144"/>
  <c r="AE20" i="123"/>
  <c r="AE84" i="144"/>
  <c r="AE32" i="123"/>
  <c r="AE67" i="145"/>
  <c r="AE51" i="137"/>
  <c r="AE47" i="138"/>
  <c r="AE83" i="144"/>
  <c r="AR102" i="90"/>
  <c r="AT102" i="90"/>
  <c r="AU102" i="90"/>
  <c r="AQ102" i="90"/>
  <c r="AS102" i="90"/>
  <c r="AE8" i="144"/>
  <c r="AE35" i="137"/>
  <c r="AE64" i="145"/>
  <c r="AE40" i="137"/>
  <c r="AE59" i="138"/>
  <c r="AE47" i="137"/>
  <c r="AE50" i="123"/>
  <c r="AE55" i="145"/>
  <c r="AE68" i="144"/>
  <c r="AE72" i="144"/>
  <c r="AE87" i="144"/>
  <c r="AE62" i="145"/>
  <c r="AE59" i="145"/>
  <c r="AE32" i="145"/>
  <c r="AE9" i="123"/>
  <c r="V117" i="90"/>
  <c r="V110" i="90"/>
  <c r="AB129" i="137"/>
  <c r="V113" i="90"/>
  <c r="AE8" i="137"/>
  <c r="V119" i="90" a="1"/>
  <c r="V119" i="90"/>
  <c r="V116" i="90"/>
  <c r="V115" i="90"/>
  <c r="V118" i="90"/>
  <c r="V112" i="90"/>
  <c r="V114" i="90"/>
  <c r="AE39" i="123"/>
  <c r="AE9" i="124"/>
  <c r="AE54" i="138"/>
  <c r="AE86" i="144"/>
  <c r="AE9" i="137"/>
  <c r="AE64" i="137"/>
  <c r="AE15" i="123"/>
  <c r="AQ98" i="90"/>
  <c r="AR98" i="90"/>
  <c r="AS98" i="90"/>
  <c r="AU98" i="90"/>
  <c r="AT98" i="90"/>
  <c r="AE8" i="131"/>
  <c r="AE16" i="123"/>
  <c r="H117" i="90"/>
  <c r="H115" i="90"/>
  <c r="H112" i="90"/>
  <c r="H110" i="90"/>
  <c r="AB129" i="123"/>
  <c r="H118" i="90"/>
  <c r="AE8" i="123"/>
  <c r="H119" i="90" a="1"/>
  <c r="H119" i="90"/>
  <c r="F6" i="151"/>
  <c r="H113" i="90"/>
  <c r="H114" i="90"/>
  <c r="H116" i="90"/>
  <c r="AE47" i="123"/>
  <c r="AT101" i="90"/>
  <c r="AR101" i="90"/>
  <c r="AS101" i="90"/>
  <c r="AU101" i="90"/>
  <c r="AQ101" i="90"/>
  <c r="AE13" i="144"/>
  <c r="AE63" i="138"/>
  <c r="AE44" i="137"/>
  <c r="AE50" i="138"/>
  <c r="AR99" i="90"/>
  <c r="AT99" i="90"/>
  <c r="AU99" i="90"/>
  <c r="AS99" i="90"/>
  <c r="AQ99" i="90"/>
  <c r="AE87" i="123"/>
  <c r="AE60" i="138"/>
  <c r="AE24" i="138"/>
  <c r="AE107" i="137"/>
  <c r="AE39" i="144"/>
  <c r="AE9" i="131"/>
  <c r="P117" i="90"/>
  <c r="P110" i="90"/>
  <c r="AB129" i="131"/>
  <c r="P115" i="90"/>
  <c r="P113" i="90"/>
  <c r="P112" i="90"/>
  <c r="P116" i="90"/>
  <c r="P119" i="90" a="1"/>
  <c r="P119" i="90"/>
  <c r="P114" i="90"/>
  <c r="P118" i="90"/>
  <c r="AE66" i="145"/>
  <c r="AE32" i="138"/>
  <c r="AE32" i="137"/>
  <c r="AE40" i="144"/>
  <c r="AE108" i="123"/>
  <c r="AE112" i="123"/>
  <c r="AE43" i="145"/>
  <c r="AE83" i="123"/>
  <c r="AE108" i="144"/>
  <c r="AE112" i="144"/>
  <c r="AE111" i="123"/>
  <c r="AE48" i="144"/>
  <c r="AE26" i="144"/>
  <c r="AE8" i="145"/>
  <c r="AE27" i="137"/>
  <c r="AE12" i="145"/>
  <c r="AE36" i="144"/>
  <c r="AE107" i="138"/>
  <c r="AE111" i="138"/>
  <c r="AE72" i="123"/>
  <c r="AE52" i="123"/>
  <c r="AE112" i="138"/>
  <c r="AE59" i="144"/>
  <c r="AE20" i="137"/>
  <c r="AE67" i="123"/>
  <c r="AE58" i="144"/>
  <c r="AE31" i="138"/>
  <c r="AE64" i="144"/>
  <c r="AE12" i="138"/>
  <c r="AE63" i="123"/>
  <c r="AE107" i="144"/>
  <c r="AE44" i="138"/>
  <c r="AE87" i="137"/>
  <c r="AE108" i="145"/>
  <c r="AE51" i="144"/>
  <c r="AE48" i="123"/>
  <c r="AE13" i="145"/>
  <c r="AE43" i="123"/>
  <c r="AE84" i="123"/>
  <c r="AE36" i="138"/>
  <c r="AE108" i="137"/>
  <c r="AE112" i="137"/>
  <c r="AE59" i="123"/>
  <c r="AE44" i="144"/>
  <c r="AE86" i="137"/>
  <c r="AE23" i="123"/>
  <c r="AE42" i="138"/>
  <c r="AE15" i="137"/>
  <c r="AE9" i="138"/>
  <c r="AE16" i="144"/>
  <c r="AE48" i="145"/>
  <c r="AE15" i="144"/>
  <c r="AE9" i="130"/>
  <c r="AE47" i="144"/>
  <c r="AE84" i="137"/>
  <c r="AE9" i="144"/>
  <c r="AE56" i="137"/>
  <c r="AE27" i="138"/>
  <c r="AE12" i="137"/>
  <c r="AE107" i="123"/>
  <c r="AE60" i="145"/>
  <c r="AE46" i="145"/>
  <c r="AE88" i="137"/>
  <c r="AE28" i="145"/>
  <c r="AE86" i="123"/>
  <c r="AE36" i="123"/>
  <c r="AE43" i="144"/>
  <c r="AE40" i="123"/>
  <c r="AD115" i="90"/>
  <c r="AD114" i="90"/>
  <c r="AD113" i="90"/>
  <c r="AD118" i="90"/>
  <c r="AE9" i="145"/>
  <c r="AD117" i="90"/>
  <c r="AD119" i="90" a="1"/>
  <c r="AD119" i="90"/>
  <c r="AD110" i="90"/>
  <c r="AB129" i="145"/>
  <c r="AD116" i="90"/>
  <c r="AD112" i="90"/>
  <c r="AE31" i="144"/>
  <c r="AE55" i="123"/>
  <c r="AE8" i="138"/>
  <c r="AE52" i="137"/>
  <c r="AE51" i="138"/>
  <c r="AE39" i="138"/>
  <c r="AE24" i="137"/>
  <c r="AE43" i="138"/>
  <c r="AE55" i="138"/>
  <c r="AE31" i="123"/>
  <c r="AE111" i="144"/>
  <c r="AU100" i="90"/>
  <c r="AS100" i="90"/>
  <c r="AQ100" i="90"/>
  <c r="AR100" i="90"/>
  <c r="AT100" i="90"/>
  <c r="AE88" i="123"/>
  <c r="AE19" i="137"/>
  <c r="AE56" i="138"/>
  <c r="G6" i="151"/>
  <c r="I115" i="90"/>
  <c r="I114" i="90"/>
  <c r="I119" i="90" a="1"/>
  <c r="I119" i="90"/>
  <c r="I110" i="90"/>
  <c r="AB129" i="124"/>
  <c r="I113" i="90"/>
  <c r="I116" i="90"/>
  <c r="I112" i="90"/>
  <c r="I117" i="90"/>
  <c r="I118" i="90"/>
  <c r="AE36" i="137"/>
  <c r="AE40" i="145"/>
  <c r="AE66" i="144"/>
  <c r="AE19" i="144"/>
  <c r="AE31" i="145"/>
  <c r="AE112" i="145"/>
  <c r="AE23" i="144"/>
  <c r="AE26" i="137"/>
  <c r="AE28" i="123"/>
  <c r="AE88" i="144"/>
  <c r="AE66" i="137"/>
  <c r="AE47" i="145"/>
  <c r="AE56" i="144"/>
  <c r="AE8" i="124"/>
  <c r="AE68" i="123"/>
  <c r="AE19" i="123"/>
  <c r="AE28" i="138"/>
  <c r="AE56" i="145"/>
  <c r="AE52" i="144"/>
  <c r="AE67" i="138"/>
  <c r="AE82" i="123"/>
  <c r="AE71" i="144"/>
  <c r="AE59" i="137"/>
  <c r="AE64" i="138"/>
  <c r="AE27" i="123"/>
  <c r="AE66" i="138"/>
  <c r="AE67" i="137"/>
  <c r="AE28" i="137"/>
  <c r="AE108" i="138"/>
  <c r="AE12" i="123"/>
  <c r="AE54" i="145"/>
  <c r="AE32" i="144"/>
  <c r="AE13" i="138"/>
  <c r="AE71" i="123"/>
  <c r="AE26" i="123"/>
  <c r="AE60" i="123"/>
  <c r="AE72" i="137"/>
  <c r="AE63" i="137"/>
  <c r="AE39" i="137"/>
  <c r="AE111" i="137"/>
  <c r="AE43" i="137"/>
  <c r="AE40" i="138"/>
  <c r="AE35" i="123"/>
  <c r="W112" i="90"/>
  <c r="W118" i="90"/>
  <c r="W115" i="90"/>
  <c r="W110" i="90"/>
  <c r="W114" i="90"/>
  <c r="W116" i="90"/>
  <c r="W113" i="90"/>
  <c r="W119" i="90" a="1"/>
  <c r="W119" i="90"/>
  <c r="W117" i="90"/>
  <c r="AE68" i="137"/>
  <c r="AE8" i="130"/>
  <c r="AE50" i="137"/>
  <c r="AE27" i="144"/>
  <c r="AE24" i="144"/>
  <c r="AE23" i="138"/>
  <c r="AE13" i="123"/>
  <c r="AE68" i="145"/>
  <c r="AE56" i="123"/>
  <c r="AE83" i="137"/>
  <c r="AE64" i="123"/>
  <c r="AC116" i="90"/>
  <c r="AC110" i="90"/>
  <c r="AB129" i="144"/>
  <c r="AC114" i="90"/>
  <c r="AC118" i="90"/>
  <c r="AC112" i="90"/>
  <c r="AC119" i="90" a="1"/>
  <c r="AC119" i="90"/>
  <c r="AC113" i="90"/>
  <c r="AC117" i="90"/>
  <c r="AC115" i="90"/>
  <c r="AE68" i="138"/>
  <c r="AE23" i="137"/>
  <c r="AE55" i="144"/>
  <c r="AE42" i="145"/>
  <c r="AE35" i="144"/>
  <c r="AQ103" i="90"/>
  <c r="AR103" i="90"/>
  <c r="AU103" i="90"/>
  <c r="AS103" i="90"/>
  <c r="AT103" i="90"/>
  <c r="AE52" i="138"/>
  <c r="AE51" i="123"/>
  <c r="AE48" i="137"/>
  <c r="AE82" i="137"/>
  <c r="AE16" i="137"/>
  <c r="AE23" i="145"/>
  <c r="AE44" i="145"/>
  <c r="AE66" i="123"/>
  <c r="AE27" i="145"/>
  <c r="AE55" i="137"/>
  <c r="AE107" i="145"/>
  <c r="AD238" i="123"/>
  <c r="AD239" i="123"/>
  <c r="AD240" i="123"/>
  <c r="AD241" i="123"/>
  <c r="AD242" i="123"/>
  <c r="AD243" i="123"/>
  <c r="AJ71" i="123"/>
  <c r="AD181" i="127"/>
  <c r="AD185" i="122"/>
  <c r="AD213" i="127"/>
  <c r="AD102" i="51"/>
  <c r="AD103" i="51"/>
  <c r="AB129" i="138"/>
  <c r="AC122" i="90"/>
  <c r="W120" i="90"/>
  <c r="I120" i="90"/>
  <c r="AD120" i="90"/>
  <c r="H122" i="90"/>
  <c r="W122" i="90"/>
  <c r="H120" i="90"/>
  <c r="AC120" i="90"/>
  <c r="V122" i="90"/>
  <c r="I122" i="90"/>
  <c r="P120" i="90"/>
  <c r="V120" i="90"/>
  <c r="K45" i="151"/>
  <c r="O120" i="90"/>
  <c r="O122" i="90"/>
  <c r="P122" i="90"/>
  <c r="J45" i="151"/>
  <c r="AD122" i="90"/>
  <c r="AK69" i="123"/>
  <c r="AK89" i="123"/>
  <c r="AL47" i="123"/>
  <c r="AL100" i="123"/>
  <c r="AH43" i="123"/>
  <c r="AH64" i="123"/>
  <c r="AH99" i="123"/>
  <c r="AK48" i="123"/>
  <c r="AJ54" i="123"/>
  <c r="AL22" i="123"/>
  <c r="AL21" i="123"/>
  <c r="AM62" i="123"/>
  <c r="AK104" i="123"/>
  <c r="AK51" i="123"/>
  <c r="AK22" i="123"/>
  <c r="AK54" i="123"/>
  <c r="AK115" i="123"/>
  <c r="AK111" i="123"/>
  <c r="AH71" i="123"/>
  <c r="AM64" i="123"/>
  <c r="AL46" i="123"/>
  <c r="AK28" i="123"/>
  <c r="AK102" i="123"/>
  <c r="AL95" i="123"/>
  <c r="AH88" i="123"/>
  <c r="AK108" i="123"/>
  <c r="AK68" i="123"/>
  <c r="AK76" i="123"/>
  <c r="AK58" i="123"/>
  <c r="AM20" i="123"/>
  <c r="AJ109" i="123"/>
  <c r="AJ37" i="123"/>
  <c r="AL86" i="123"/>
  <c r="AJ22" i="123"/>
  <c r="AK84" i="123"/>
  <c r="AK41" i="123"/>
  <c r="AJ92" i="123"/>
  <c r="AJ111" i="123"/>
  <c r="AK55" i="123"/>
  <c r="AM49" i="123"/>
  <c r="AM106" i="123"/>
  <c r="AL77" i="123"/>
  <c r="AH54" i="123"/>
  <c r="AJ110" i="123"/>
  <c r="AK92" i="123"/>
  <c r="AJ25" i="123"/>
  <c r="AK117" i="123"/>
  <c r="AK80" i="123"/>
  <c r="AM33" i="123"/>
  <c r="AK112" i="123"/>
  <c r="AJ100" i="123"/>
  <c r="AH38" i="123"/>
  <c r="AM112" i="123"/>
  <c r="AJ24" i="123"/>
  <c r="AJ44" i="123"/>
  <c r="AJ20" i="123"/>
  <c r="AH18" i="123"/>
  <c r="AL14" i="123"/>
  <c r="AL10" i="123"/>
  <c r="AJ19" i="123"/>
  <c r="AM14" i="123"/>
  <c r="AK18" i="123"/>
  <c r="AK19" i="123"/>
  <c r="AJ13" i="123"/>
  <c r="AH11" i="123"/>
  <c r="AL19" i="123"/>
  <c r="AL11" i="123"/>
  <c r="AJ18" i="123"/>
  <c r="AL15" i="123"/>
  <c r="AH13" i="123"/>
  <c r="AJ10" i="123"/>
  <c r="AM13" i="123"/>
  <c r="AM15" i="123"/>
  <c r="AM17" i="123"/>
  <c r="AJ14" i="123"/>
  <c r="AM88" i="123"/>
  <c r="AL49" i="123"/>
  <c r="AL70" i="123"/>
  <c r="AM110" i="123"/>
  <c r="AL56" i="123"/>
  <c r="AK42" i="123"/>
  <c r="AK31" i="123"/>
  <c r="AK40" i="123"/>
  <c r="AH104" i="123"/>
  <c r="AK101" i="123"/>
  <c r="AH22" i="123"/>
  <c r="AH91" i="123"/>
  <c r="AL51" i="123"/>
  <c r="AK94" i="123"/>
  <c r="AJ102" i="123"/>
  <c r="AH76" i="123"/>
  <c r="AH113" i="123"/>
  <c r="AH24" i="123"/>
  <c r="AJ21" i="123"/>
  <c r="AM22" i="123"/>
  <c r="AH19" i="123"/>
  <c r="AL16" i="123"/>
  <c r="AK12" i="123"/>
  <c r="AM9" i="123"/>
  <c r="AH16" i="123"/>
  <c r="AH10" i="123"/>
  <c r="AM19" i="123"/>
  <c r="AM16" i="123"/>
  <c r="AM12" i="123"/>
  <c r="AJ9" i="123"/>
  <c r="AH15" i="123"/>
  <c r="AL20" i="123"/>
  <c r="AK16" i="123"/>
  <c r="AL13" i="123"/>
  <c r="AM10" i="123"/>
  <c r="AJ16" i="123"/>
  <c r="AK13" i="123"/>
  <c r="AM18" i="123"/>
  <c r="AK20" i="123"/>
  <c r="AL17" i="123"/>
  <c r="AJ11" i="123"/>
  <c r="AK9" i="123"/>
  <c r="AH17" i="123"/>
  <c r="AK11" i="123"/>
  <c r="AL59" i="123"/>
  <c r="AH37" i="123"/>
  <c r="AJ69" i="123"/>
  <c r="AJ64" i="123"/>
  <c r="AH112" i="123"/>
  <c r="AK35" i="123"/>
  <c r="AJ101" i="123"/>
  <c r="AK107" i="123"/>
  <c r="AK110" i="123"/>
  <c r="AK72" i="123"/>
  <c r="AM42" i="123"/>
  <c r="AK87" i="123"/>
  <c r="AJ97" i="123"/>
  <c r="AK23" i="123"/>
  <c r="AM57" i="123"/>
  <c r="AM71" i="123"/>
  <c r="AL58" i="123"/>
  <c r="AM70" i="123"/>
  <c r="AL67" i="123"/>
  <c r="AH110" i="123"/>
  <c r="AK90" i="123"/>
  <c r="AK30" i="123"/>
  <c r="AL88" i="123"/>
  <c r="AH83" i="123"/>
  <c r="AK97" i="123"/>
  <c r="AK26" i="123"/>
  <c r="AK21" i="123"/>
  <c r="AK77" i="123"/>
  <c r="AL29" i="123"/>
  <c r="AJ96" i="123"/>
  <c r="AH46" i="123"/>
  <c r="AL90" i="123"/>
  <c r="AK114" i="123"/>
  <c r="AH21" i="123"/>
  <c r="AH101" i="123"/>
  <c r="AM21" i="123"/>
  <c r="AK14" i="123"/>
  <c r="AK15" i="123"/>
  <c r="AM11" i="123"/>
  <c r="AH20" i="123"/>
  <c r="AH14" i="123"/>
  <c r="AK10" i="123"/>
  <c r="AL18" i="123"/>
  <c r="AJ15" i="123"/>
  <c r="AL12" i="123"/>
  <c r="AH9" i="123"/>
  <c r="AH12" i="123"/>
  <c r="AK17" i="123"/>
  <c r="AJ17" i="123"/>
  <c r="AJ12" i="123"/>
  <c r="AL9" i="123"/>
  <c r="AK95" i="123"/>
  <c r="AK100" i="123"/>
  <c r="AJ40" i="123"/>
  <c r="AL28" i="123"/>
  <c r="AH100" i="123"/>
  <c r="AL73" i="123"/>
  <c r="AL32" i="123"/>
  <c r="AH89" i="123"/>
  <c r="AK96" i="123"/>
  <c r="AJ38" i="123"/>
  <c r="AH86" i="123"/>
  <c r="AH81" i="123"/>
  <c r="AH41" i="123"/>
  <c r="AK79" i="123"/>
  <c r="AK86" i="123"/>
  <c r="AK116" i="123"/>
  <c r="AJ60" i="123"/>
  <c r="AK103" i="123"/>
  <c r="AL115" i="123"/>
  <c r="AJ42" i="123"/>
  <c r="AM47" i="123"/>
  <c r="AJ47" i="123"/>
  <c r="AL60" i="123"/>
  <c r="AM105" i="123"/>
  <c r="AM67" i="123"/>
  <c r="AK99" i="123"/>
  <c r="AJ57" i="123"/>
  <c r="AJ51" i="123"/>
  <c r="AJ45" i="123"/>
  <c r="AL101" i="123"/>
  <c r="AL57" i="123"/>
  <c r="AM51" i="123"/>
  <c r="AL33" i="123"/>
  <c r="AL71" i="123"/>
  <c r="AJ39" i="123"/>
  <c r="AL62" i="123"/>
  <c r="AM103" i="123"/>
  <c r="AJ106" i="123"/>
  <c r="AK83" i="123"/>
  <c r="AM36" i="123"/>
  <c r="AJ32" i="123"/>
  <c r="AH106" i="123"/>
  <c r="AK109" i="123"/>
  <c r="AL38" i="123"/>
  <c r="AK59" i="123"/>
  <c r="AK85" i="123"/>
  <c r="AM78" i="123"/>
  <c r="AJ95" i="123"/>
  <c r="AM26" i="123"/>
  <c r="AH25" i="123"/>
  <c r="AK25" i="123"/>
  <c r="AH47" i="123"/>
  <c r="AM100" i="123"/>
  <c r="AL54" i="123"/>
  <c r="AH115" i="123"/>
  <c r="AM89" i="123"/>
  <c r="AL36" i="123"/>
  <c r="AM72" i="123"/>
  <c r="AL97" i="123"/>
  <c r="AL63" i="123"/>
  <c r="AL40" i="123"/>
  <c r="AM54" i="123"/>
  <c r="AH58" i="123"/>
  <c r="AH103" i="123"/>
  <c r="AH74" i="123"/>
  <c r="AH44" i="123"/>
  <c r="AJ30" i="123"/>
  <c r="AJ67" i="123"/>
  <c r="AM63" i="123"/>
  <c r="AL81" i="123"/>
  <c r="AL61" i="123"/>
  <c r="AK73" i="123"/>
  <c r="AK49" i="123"/>
  <c r="AH63" i="123"/>
  <c r="AL91" i="123"/>
  <c r="AH45" i="123"/>
  <c r="AH27" i="123"/>
  <c r="AM27" i="123"/>
  <c r="AM24" i="123"/>
  <c r="AJ77" i="123"/>
  <c r="AK81" i="123"/>
  <c r="AM73" i="123"/>
  <c r="AM31" i="123"/>
  <c r="AK74" i="123"/>
  <c r="AK32" i="123"/>
  <c r="AH90" i="123"/>
  <c r="AH84" i="123"/>
  <c r="AK24" i="123"/>
  <c r="AJ99" i="123"/>
  <c r="AJ33" i="123"/>
  <c r="AH75" i="123"/>
  <c r="AK46" i="123"/>
  <c r="AH56" i="123"/>
  <c r="AL107" i="123"/>
  <c r="AL104" i="123"/>
  <c r="AH73" i="123"/>
  <c r="AH94" i="123"/>
  <c r="AM115" i="123"/>
  <c r="AH98" i="123"/>
  <c r="AL52" i="123"/>
  <c r="AL68" i="123"/>
  <c r="AK71" i="123"/>
  <c r="AK63" i="123"/>
  <c r="AH69" i="123"/>
  <c r="AL45" i="123"/>
  <c r="AL89" i="123"/>
  <c r="AH49" i="123"/>
  <c r="AL30" i="123"/>
  <c r="AK53" i="123"/>
  <c r="AM29" i="123"/>
  <c r="AM25" i="123"/>
  <c r="AL79" i="123"/>
  <c r="AL69" i="123"/>
  <c r="AK33" i="123"/>
  <c r="AJ34" i="123"/>
  <c r="AM109" i="123"/>
  <c r="AH67" i="123"/>
  <c r="AJ84" i="123"/>
  <c r="AK56" i="123"/>
  <c r="AK78" i="123"/>
  <c r="AJ63" i="123"/>
  <c r="AM30" i="123"/>
  <c r="AJ87" i="123"/>
  <c r="AJ114" i="123"/>
  <c r="AK61" i="123"/>
  <c r="AJ31" i="123"/>
  <c r="AH53" i="123"/>
  <c r="AH68" i="123"/>
  <c r="AM96" i="123"/>
  <c r="AJ90" i="123"/>
  <c r="AJ41" i="123"/>
  <c r="AJ68" i="123"/>
  <c r="AK66" i="123"/>
  <c r="AH93" i="123"/>
  <c r="AJ81" i="123"/>
  <c r="AJ83" i="123"/>
  <c r="AL66" i="123"/>
  <c r="AH39" i="123"/>
  <c r="AL44" i="123"/>
  <c r="AK52" i="123"/>
  <c r="AM76" i="123"/>
  <c r="AM55" i="123"/>
  <c r="AH50" i="123"/>
  <c r="AH48" i="123"/>
  <c r="AM94" i="123"/>
  <c r="AJ28" i="123"/>
  <c r="AH61" i="123"/>
  <c r="AH108" i="123"/>
  <c r="AJ104" i="123"/>
  <c r="AL55" i="123"/>
  <c r="AJ52" i="123"/>
  <c r="AJ94" i="123"/>
  <c r="AJ75" i="123"/>
  <c r="AL24" i="123"/>
  <c r="AM75" i="123"/>
  <c r="AH59" i="123"/>
  <c r="AK65" i="123"/>
  <c r="AM32" i="123"/>
  <c r="AK47" i="123"/>
  <c r="AM86" i="123"/>
  <c r="AH31" i="123"/>
  <c r="AM43" i="123"/>
  <c r="AH62" i="123"/>
  <c r="AK75" i="123"/>
  <c r="AM104" i="123"/>
  <c r="AJ108" i="123"/>
  <c r="AL103" i="123"/>
  <c r="AJ73" i="123"/>
  <c r="AL116" i="123"/>
  <c r="AM79" i="123"/>
  <c r="AL99" i="123"/>
  <c r="AJ27" i="123"/>
  <c r="AJ23" i="123"/>
  <c r="AJ107" i="123"/>
  <c r="AK93" i="123"/>
  <c r="AJ65" i="123"/>
  <c r="AH107" i="123"/>
  <c r="AM61" i="123"/>
  <c r="AL85" i="123"/>
  <c r="AH97" i="123"/>
  <c r="AM28" i="123"/>
  <c r="AM45" i="123"/>
  <c r="AH92" i="123"/>
  <c r="AH109" i="123"/>
  <c r="AL34" i="123"/>
  <c r="AM48" i="123"/>
  <c r="AJ113" i="123"/>
  <c r="AL83" i="123"/>
  <c r="AL50" i="123"/>
  <c r="AK91" i="123"/>
  <c r="AK98" i="123"/>
  <c r="AM58" i="123"/>
  <c r="AJ35" i="123"/>
  <c r="AM81" i="123"/>
  <c r="AL41" i="123"/>
  <c r="AH80" i="123"/>
  <c r="AJ49" i="123"/>
  <c r="AK38" i="123"/>
  <c r="AH65" i="123"/>
  <c r="AM107" i="123"/>
  <c r="AK70" i="123"/>
  <c r="AJ117" i="123"/>
  <c r="AH29" i="123"/>
  <c r="AL26" i="123"/>
  <c r="AK50" i="123"/>
  <c r="AH40" i="123"/>
  <c r="AL96" i="123"/>
  <c r="AL106" i="123"/>
  <c r="AM117" i="123"/>
  <c r="AL78" i="123"/>
  <c r="AK37" i="123"/>
  <c r="AJ103" i="123"/>
  <c r="AH114" i="123"/>
  <c r="AM99" i="123"/>
  <c r="AJ82" i="123"/>
  <c r="AM90" i="123"/>
  <c r="AL42" i="123"/>
  <c r="AM101" i="123"/>
  <c r="AH111" i="123"/>
  <c r="AM80" i="123"/>
  <c r="AH79" i="123"/>
  <c r="AJ43" i="123"/>
  <c r="AM97" i="123"/>
  <c r="AL27" i="123"/>
  <c r="AH26" i="123"/>
  <c r="AH23" i="123"/>
  <c r="AJ78" i="123"/>
  <c r="AJ74" i="123"/>
  <c r="AM82" i="123"/>
  <c r="AK43" i="123"/>
  <c r="AL87" i="123"/>
  <c r="AM83" i="123"/>
  <c r="AL53" i="123"/>
  <c r="AJ46" i="123"/>
  <c r="AL23" i="123"/>
  <c r="AJ105" i="123"/>
  <c r="AH77" i="123"/>
  <c r="AJ76" i="123"/>
  <c r="AL37" i="123"/>
  <c r="AJ66" i="123"/>
  <c r="AJ86" i="123"/>
  <c r="AJ116" i="123"/>
  <c r="AL109" i="123"/>
  <c r="AL112" i="123"/>
  <c r="AM111" i="123"/>
  <c r="AH60" i="123"/>
  <c r="AJ112" i="123"/>
  <c r="AH116" i="123"/>
  <c r="AL84" i="123"/>
  <c r="AJ115" i="123"/>
  <c r="AJ48" i="123"/>
  <c r="AH117" i="123"/>
  <c r="AL98" i="123"/>
  <c r="AJ62" i="123"/>
  <c r="AK57" i="123"/>
  <c r="AL94" i="123"/>
  <c r="AK67" i="123"/>
  <c r="AM37" i="123"/>
  <c r="AJ98" i="123"/>
  <c r="AL43" i="123"/>
  <c r="AM98" i="123"/>
  <c r="AJ59" i="123"/>
  <c r="AH102" i="123"/>
  <c r="AK39" i="123"/>
  <c r="AJ61" i="123"/>
  <c r="AM68" i="123"/>
  <c r="AJ36" i="123"/>
  <c r="AL110" i="123"/>
  <c r="AJ70" i="123"/>
  <c r="AJ29" i="123"/>
  <c r="AK62" i="123"/>
  <c r="AM108" i="123"/>
  <c r="AJ56" i="123"/>
  <c r="AK106" i="123"/>
  <c r="AH55" i="123"/>
  <c r="AK34" i="123"/>
  <c r="AH82" i="123"/>
  <c r="AM113" i="123"/>
  <c r="AJ58" i="123"/>
  <c r="AM40" i="123"/>
  <c r="AH57" i="123"/>
  <c r="AL113" i="123"/>
  <c r="AK44" i="123"/>
  <c r="AJ55" i="123"/>
  <c r="AL76" i="123"/>
  <c r="AM65" i="123"/>
  <c r="AH51" i="123"/>
  <c r="AM39" i="123"/>
  <c r="AM35" i="123"/>
  <c r="AM59" i="123"/>
  <c r="AM91" i="123"/>
  <c r="AM44" i="123"/>
  <c r="AK60" i="123"/>
  <c r="AM92" i="123"/>
  <c r="AM52" i="123"/>
  <c r="AL114" i="123"/>
  <c r="AL80" i="123"/>
  <c r="AK88" i="123"/>
  <c r="AM84" i="123"/>
  <c r="AL72" i="123"/>
  <c r="AK64" i="123"/>
  <c r="AL82" i="123"/>
  <c r="AH105" i="123"/>
  <c r="AH95" i="123"/>
  <c r="AH66" i="123"/>
  <c r="AH36" i="123"/>
  <c r="AH70" i="123"/>
  <c r="AJ53" i="123"/>
  <c r="AL108" i="123"/>
  <c r="AJ72" i="123"/>
  <c r="AM77" i="123"/>
  <c r="AK113" i="123"/>
  <c r="AM74" i="123"/>
  <c r="AJ50" i="123"/>
  <c r="AK27" i="123"/>
  <c r="AL25" i="123"/>
  <c r="AM23" i="123"/>
  <c r="AL74" i="123"/>
  <c r="AL117" i="123"/>
  <c r="AH96" i="123"/>
  <c r="AJ93" i="123"/>
  <c r="AM66" i="123"/>
  <c r="AH35" i="123"/>
  <c r="AH87" i="123"/>
  <c r="AL31" i="123"/>
  <c r="AL48" i="123"/>
  <c r="AM87" i="123"/>
  <c r="AM53" i="123"/>
  <c r="AH33" i="123"/>
  <c r="AH78" i="123"/>
  <c r="AH34" i="123"/>
  <c r="AM95" i="123"/>
  <c r="AL105" i="123"/>
  <c r="AH72" i="123"/>
  <c r="AM85" i="123"/>
  <c r="AM93" i="123"/>
  <c r="AL92" i="123"/>
  <c r="AM46" i="123"/>
  <c r="AJ91" i="123"/>
  <c r="AM69" i="123"/>
  <c r="AJ79" i="123"/>
  <c r="AL111" i="123"/>
  <c r="AJ85" i="123"/>
  <c r="AJ26" i="123"/>
  <c r="AH85" i="123"/>
  <c r="AK105" i="123"/>
  <c r="AM114" i="123"/>
  <c r="AL102" i="123"/>
  <c r="AJ89" i="123"/>
  <c r="AM38" i="123"/>
  <c r="AM41" i="123"/>
  <c r="AK29" i="123"/>
  <c r="AH32" i="123"/>
  <c r="AM50" i="123"/>
  <c r="AL65" i="123"/>
  <c r="AH30" i="123"/>
  <c r="AL64" i="123"/>
  <c r="AH52" i="123"/>
  <c r="AL39" i="123"/>
  <c r="AJ80" i="123"/>
  <c r="AM116" i="123"/>
  <c r="AK36" i="123"/>
  <c r="AJ88" i="123"/>
  <c r="AL93" i="123"/>
  <c r="AM102" i="123"/>
  <c r="AK82" i="123"/>
  <c r="AM34" i="123"/>
  <c r="AM60" i="123"/>
  <c r="AM56" i="123"/>
  <c r="AL75" i="123"/>
  <c r="AH42" i="123"/>
  <c r="AL35" i="123"/>
  <c r="AK45" i="123"/>
  <c r="AH28" i="123"/>
  <c r="AD182" i="127"/>
  <c r="AD183" i="127"/>
  <c r="AD184" i="127"/>
  <c r="AD185" i="127"/>
  <c r="AD186" i="127"/>
  <c r="AD187" i="127"/>
  <c r="AD188" i="127"/>
  <c r="AD189" i="127"/>
  <c r="AD190" i="127"/>
  <c r="AD191" i="127"/>
  <c r="AD192" i="127"/>
  <c r="AD193" i="127"/>
  <c r="AD194" i="127"/>
  <c r="AD195" i="127"/>
  <c r="AD196" i="127"/>
  <c r="AD197" i="127"/>
  <c r="AD198" i="127"/>
  <c r="AD199" i="127"/>
  <c r="AD200" i="127"/>
  <c r="AD201" i="127"/>
  <c r="AD202" i="127"/>
  <c r="AD203" i="127"/>
  <c r="AD204" i="127"/>
  <c r="AD205" i="127"/>
  <c r="AD206" i="127"/>
  <c r="AD207" i="127"/>
  <c r="AD208" i="127"/>
  <c r="AD209" i="127"/>
  <c r="AD210" i="127"/>
  <c r="AD211" i="127"/>
  <c r="AD186" i="122"/>
  <c r="AD214" i="127"/>
  <c r="AD104" i="51"/>
  <c r="AD106" i="51"/>
  <c r="AD107" i="51"/>
  <c r="AD187" i="122"/>
  <c r="AD215" i="127"/>
  <c r="AD108" i="51"/>
  <c r="AD188" i="122"/>
  <c r="AD216" i="127"/>
  <c r="AD110" i="51"/>
  <c r="AH8" i="123"/>
  <c r="AJ8" i="123"/>
  <c r="AK8" i="123"/>
  <c r="AL8" i="123"/>
  <c r="AM8" i="123"/>
  <c r="AD189" i="122"/>
  <c r="AD217" i="127"/>
  <c r="AD111" i="51"/>
  <c r="AD190" i="122"/>
  <c r="AD218" i="127"/>
  <c r="AD112" i="51"/>
  <c r="AU82" i="90"/>
  <c r="AR82" i="90"/>
  <c r="AS82" i="90"/>
  <c r="AQ82" i="90"/>
  <c r="AT82" i="90"/>
  <c r="AD116" i="51"/>
  <c r="AD191" i="122"/>
  <c r="AD219" i="127"/>
  <c r="AD117" i="51"/>
  <c r="AE96" i="51"/>
  <c r="AE95" i="51"/>
  <c r="AE94" i="51"/>
  <c r="AE80" i="51"/>
  <c r="AE43" i="51"/>
  <c r="AE40" i="51"/>
  <c r="AE118" i="51"/>
  <c r="AE67" i="51"/>
  <c r="AE63" i="51"/>
  <c r="AE111" i="51"/>
  <c r="AE91" i="51"/>
  <c r="AE35" i="51"/>
  <c r="AE19" i="51"/>
  <c r="AE51" i="51"/>
  <c r="AE106" i="51"/>
  <c r="AE16" i="51"/>
  <c r="AE110" i="51"/>
  <c r="AE107" i="51"/>
  <c r="AE48" i="51"/>
  <c r="AE8" i="51"/>
  <c r="AE28" i="51"/>
  <c r="AE76" i="51"/>
  <c r="AE64" i="51"/>
  <c r="AE112" i="51"/>
  <c r="AE117" i="51"/>
  <c r="AE99" i="51"/>
  <c r="AE23" i="51"/>
  <c r="AE31" i="51"/>
  <c r="AE90" i="51"/>
  <c r="AE68" i="51"/>
  <c r="AE98" i="51"/>
  <c r="AE102" i="51"/>
  <c r="AE15" i="51"/>
  <c r="AE44" i="51"/>
  <c r="AE78" i="51"/>
  <c r="AE100" i="51"/>
  <c r="AE104" i="51"/>
  <c r="AE103" i="51"/>
  <c r="AE62" i="51"/>
  <c r="AE79" i="51"/>
  <c r="AE39" i="51"/>
  <c r="AE24" i="51"/>
  <c r="AE108" i="51"/>
  <c r="AE32" i="51"/>
  <c r="AE27" i="51"/>
  <c r="AE75" i="51"/>
  <c r="AE59" i="51"/>
  <c r="AE116" i="51"/>
  <c r="AE47" i="51"/>
  <c r="AR69" i="90"/>
  <c r="AS69" i="90"/>
  <c r="AU69" i="90"/>
  <c r="AQ69" i="90"/>
  <c r="AT69" i="90"/>
  <c r="AQ68" i="90"/>
  <c r="AR68" i="90"/>
  <c r="AT68" i="90"/>
  <c r="AS68" i="90"/>
  <c r="K50" i="151"/>
  <c r="AU68" i="90"/>
  <c r="AU58" i="90"/>
  <c r="AS58" i="90"/>
  <c r="AQ58" i="90"/>
  <c r="AR58" i="90"/>
  <c r="AT58" i="90"/>
  <c r="AQ93" i="90"/>
  <c r="AT93" i="90"/>
  <c r="AR93" i="90"/>
  <c r="AU93" i="90"/>
  <c r="AS93" i="90"/>
  <c r="AS38" i="90"/>
  <c r="AR38" i="90"/>
  <c r="AT38" i="90"/>
  <c r="AQ38" i="90"/>
  <c r="AU38" i="90"/>
  <c r="AT9" i="90"/>
  <c r="AS9" i="90"/>
  <c r="AU9" i="90"/>
  <c r="AQ9" i="90"/>
  <c r="AR9" i="90"/>
  <c r="AR15" i="90"/>
  <c r="AQ15" i="90"/>
  <c r="AT15" i="90"/>
  <c r="AS15" i="90"/>
  <c r="AU15" i="90"/>
  <c r="AR92" i="90"/>
  <c r="AQ92" i="90"/>
  <c r="AS92" i="90"/>
  <c r="AT92" i="90"/>
  <c r="AU92" i="90"/>
  <c r="AS11" i="90"/>
  <c r="AQ11" i="90"/>
  <c r="AU11" i="90"/>
  <c r="AR11" i="90"/>
  <c r="AT11" i="90"/>
  <c r="AQ86" i="90"/>
  <c r="AS86" i="90"/>
  <c r="AR86" i="90"/>
  <c r="AT86" i="90"/>
  <c r="AU86" i="90"/>
  <c r="AS24" i="90"/>
  <c r="AQ24" i="90"/>
  <c r="K33" i="151"/>
  <c r="AT24" i="90"/>
  <c r="AU24" i="90"/>
  <c r="AR24" i="90"/>
  <c r="AR10" i="90"/>
  <c r="AS10" i="90"/>
  <c r="AU10" i="90"/>
  <c r="AQ10" i="90"/>
  <c r="AT10" i="90"/>
  <c r="AU64" i="90"/>
  <c r="AQ64" i="90"/>
  <c r="AS64" i="90"/>
  <c r="AR64" i="90"/>
  <c r="AT64" i="90"/>
  <c r="AU25" i="90"/>
  <c r="AR25" i="90"/>
  <c r="AT25" i="90"/>
  <c r="AS25" i="90"/>
  <c r="AQ25" i="90"/>
  <c r="J21" i="151"/>
  <c r="AT90" i="90"/>
  <c r="AR90" i="90"/>
  <c r="AS90" i="90"/>
  <c r="AQ90" i="90"/>
  <c r="AU90" i="90"/>
  <c r="AT56" i="90"/>
  <c r="AS56" i="90"/>
  <c r="AU56" i="90"/>
  <c r="AQ56" i="90"/>
  <c r="AR56" i="90"/>
  <c r="AT40" i="90"/>
  <c r="AS40" i="90"/>
  <c r="AR40" i="90"/>
  <c r="AU40" i="90"/>
  <c r="AQ40" i="90"/>
  <c r="J53" i="151"/>
  <c r="AT13" i="90"/>
  <c r="AU13" i="90"/>
  <c r="AS13" i="90"/>
  <c r="AQ13" i="90"/>
  <c r="AR13" i="90"/>
  <c r="AT45" i="90"/>
  <c r="K10" i="151"/>
  <c r="AS45" i="90"/>
  <c r="AU45" i="90"/>
  <c r="AR45" i="90"/>
  <c r="AQ45" i="90"/>
  <c r="AT14" i="90"/>
  <c r="AU14" i="90"/>
  <c r="AQ14" i="90"/>
  <c r="W8" i="151"/>
  <c r="AS14" i="90"/>
  <c r="AR14" i="90"/>
  <c r="AQ91" i="90"/>
  <c r="AU91" i="90"/>
  <c r="AT91" i="90"/>
  <c r="AR91" i="90"/>
  <c r="AS91" i="90"/>
  <c r="AT21" i="90"/>
  <c r="AR21" i="90"/>
  <c r="AQ21" i="90"/>
  <c r="AS21" i="90"/>
  <c r="AU21" i="90"/>
  <c r="AT35" i="90"/>
  <c r="AS35" i="90"/>
  <c r="AU35" i="90"/>
  <c r="AQ35" i="90"/>
  <c r="AR35" i="90"/>
  <c r="AS52" i="90"/>
  <c r="K8" i="151"/>
  <c r="AT52" i="90"/>
  <c r="AU52" i="90"/>
  <c r="AR52" i="90"/>
  <c r="AQ52" i="90"/>
  <c r="AU32" i="90"/>
  <c r="AR32" i="90"/>
  <c r="AS32" i="90"/>
  <c r="AT32" i="90"/>
  <c r="K9" i="151"/>
  <c r="AQ32" i="90"/>
  <c r="AQ34" i="90"/>
  <c r="AR34" i="90"/>
  <c r="AS34" i="90"/>
  <c r="AT34" i="90"/>
  <c r="AU34" i="90"/>
  <c r="AU78" i="90"/>
  <c r="AR78" i="90"/>
  <c r="K52" i="151"/>
  <c r="AS78" i="90"/>
  <c r="AQ78" i="90"/>
  <c r="AT78" i="90"/>
  <c r="AS50" i="90"/>
  <c r="AT50" i="90"/>
  <c r="AJ32" i="90"/>
  <c r="AU50" i="90"/>
  <c r="AR50" i="90"/>
  <c r="AQ50" i="90"/>
  <c r="AI32" i="90"/>
  <c r="AR23" i="90"/>
  <c r="AT23" i="90"/>
  <c r="AQ23" i="90"/>
  <c r="J27" i="151"/>
  <c r="AS23" i="90"/>
  <c r="AU23" i="90"/>
  <c r="AQ80" i="90"/>
  <c r="AS80" i="90"/>
  <c r="AU80" i="90"/>
  <c r="AR80" i="90"/>
  <c r="AT80" i="90"/>
  <c r="AT63" i="90"/>
  <c r="AU63" i="90"/>
  <c r="AQ63" i="90"/>
  <c r="J12" i="151"/>
  <c r="AR63" i="90"/>
  <c r="AS63" i="90"/>
  <c r="AR47" i="90"/>
  <c r="AU47" i="90"/>
  <c r="AT47" i="90"/>
  <c r="AS47" i="90"/>
  <c r="AQ47" i="90"/>
  <c r="AS57" i="90"/>
  <c r="AT57" i="90"/>
  <c r="AR57" i="90"/>
  <c r="AU57" i="90"/>
  <c r="AQ57" i="90"/>
  <c r="AR79" i="90"/>
  <c r="AT79" i="90"/>
  <c r="AS79" i="90"/>
  <c r="AU79" i="90"/>
  <c r="AQ79" i="90"/>
  <c r="AR7" i="90"/>
  <c r="AS7" i="90"/>
  <c r="AI59" i="90"/>
  <c r="AJ59" i="90"/>
  <c r="AQ7" i="90"/>
  <c r="AT7" i="90"/>
  <c r="AU7" i="90"/>
  <c r="AQ36" i="90"/>
  <c r="AS36" i="90"/>
  <c r="AU36" i="90"/>
  <c r="AR36" i="90"/>
  <c r="AT36" i="90"/>
  <c r="AR67" i="90"/>
  <c r="AT67" i="90"/>
  <c r="AQ67" i="90"/>
  <c r="AU67" i="90"/>
  <c r="AS67" i="90"/>
  <c r="AQ77" i="90"/>
  <c r="J24" i="151"/>
  <c r="AR77" i="90"/>
  <c r="AS77" i="90"/>
  <c r="AU77" i="90"/>
  <c r="AT77" i="90"/>
  <c r="AS74" i="90"/>
  <c r="AR74" i="90"/>
  <c r="AQ74" i="90"/>
  <c r="AT74" i="90"/>
  <c r="V9" i="151"/>
  <c r="AU74" i="90"/>
  <c r="AS31" i="90"/>
  <c r="AT31" i="90"/>
  <c r="AR31" i="90"/>
  <c r="AQ31" i="90"/>
  <c r="AU31" i="90"/>
  <c r="AJ19" i="90"/>
  <c r="AS60" i="90"/>
  <c r="AQ60" i="90"/>
  <c r="AI19" i="90"/>
  <c r="AU60" i="90"/>
  <c r="AT60" i="90"/>
  <c r="AR60" i="90"/>
  <c r="AR28" i="90"/>
  <c r="AU28" i="90"/>
  <c r="AS28" i="90"/>
  <c r="AQ28" i="90"/>
  <c r="AT28" i="90"/>
  <c r="AQ84" i="90"/>
  <c r="V6" i="151"/>
  <c r="AU84" i="90"/>
  <c r="AS84" i="90"/>
  <c r="AR84" i="90"/>
  <c r="AT84" i="90"/>
  <c r="AU61" i="90"/>
  <c r="AT61" i="90"/>
  <c r="AI37" i="90"/>
  <c r="AQ61" i="90"/>
  <c r="AS61" i="90"/>
  <c r="AJ37" i="90"/>
  <c r="AR61" i="90"/>
  <c r="AT83" i="90"/>
  <c r="K16" i="151"/>
  <c r="AR83" i="90"/>
  <c r="AQ83" i="90"/>
  <c r="AS83" i="90"/>
  <c r="AU83" i="90"/>
  <c r="AT73" i="90"/>
  <c r="AR73" i="90"/>
  <c r="K19" i="151"/>
  <c r="AQ73" i="90"/>
  <c r="AS73" i="90"/>
  <c r="AU73" i="90"/>
  <c r="AU62" i="90"/>
  <c r="AS62" i="90"/>
  <c r="AT62" i="90"/>
  <c r="AQ62" i="90"/>
  <c r="J44" i="151"/>
  <c r="AR62" i="90"/>
  <c r="AU27" i="90"/>
  <c r="AS27" i="90"/>
  <c r="AR27" i="90"/>
  <c r="AJ25" i="90"/>
  <c r="AI25" i="90"/>
  <c r="AT27" i="90"/>
  <c r="AQ27" i="90"/>
  <c r="AQ16" i="90"/>
  <c r="AU16" i="90"/>
  <c r="AT16" i="90"/>
  <c r="AS16" i="90"/>
  <c r="V10" i="151"/>
  <c r="AR16" i="90"/>
  <c r="AQ44" i="90"/>
  <c r="AR44" i="90"/>
  <c r="W11" i="151"/>
  <c r="AU44" i="90"/>
  <c r="AS44" i="90"/>
  <c r="AT44" i="90"/>
  <c r="AQ81" i="90"/>
  <c r="AU81" i="90"/>
  <c r="K11" i="151"/>
  <c r="AT81" i="90"/>
  <c r="AS81" i="90"/>
  <c r="AR81" i="90"/>
  <c r="AR85" i="90"/>
  <c r="AT85" i="90"/>
  <c r="AU85" i="90"/>
  <c r="AS85" i="90"/>
  <c r="AQ85" i="90"/>
  <c r="AU30" i="90"/>
  <c r="AR30" i="90"/>
  <c r="AQ30" i="90"/>
  <c r="AS30" i="90"/>
  <c r="AT30" i="90"/>
  <c r="AS72" i="90"/>
  <c r="AT72" i="90"/>
  <c r="AQ72" i="90"/>
  <c r="AR72" i="90"/>
  <c r="K54" i="151"/>
  <c r="AU72" i="90"/>
  <c r="K46" i="151"/>
  <c r="AT18" i="90"/>
  <c r="AU18" i="90"/>
  <c r="AS18" i="90"/>
  <c r="AQ18" i="90"/>
  <c r="AR18" i="90"/>
  <c r="AT49" i="90"/>
  <c r="AJ46" i="90"/>
  <c r="AU49" i="90"/>
  <c r="AR49" i="90"/>
  <c r="AQ49" i="90"/>
  <c r="AI46" i="90"/>
  <c r="AS49" i="90"/>
  <c r="AS65" i="90"/>
  <c r="J34" i="151"/>
  <c r="AU65" i="90"/>
  <c r="AQ65" i="90"/>
  <c r="AT65" i="90"/>
  <c r="AR65" i="90"/>
  <c r="AS88" i="90"/>
  <c r="AT88" i="90"/>
  <c r="AQ88" i="90"/>
  <c r="AR88" i="90"/>
  <c r="AU88" i="90"/>
  <c r="AS43" i="90"/>
  <c r="AU43" i="90"/>
  <c r="W12" i="151"/>
  <c r="AQ43" i="90"/>
  <c r="AR43" i="90"/>
  <c r="AI23" i="90"/>
  <c r="AJ23" i="90"/>
  <c r="AT43" i="90"/>
  <c r="AU48" i="90"/>
  <c r="AQ48" i="90"/>
  <c r="AT48" i="90"/>
  <c r="AR48" i="90"/>
  <c r="AS48" i="90"/>
  <c r="AI52" i="90"/>
  <c r="AQ26" i="90"/>
  <c r="AJ52" i="90"/>
  <c r="AR26" i="90"/>
  <c r="AU26" i="90"/>
  <c r="AS26" i="90"/>
  <c r="AT26" i="90"/>
  <c r="AU53" i="90"/>
  <c r="AS53" i="90"/>
  <c r="AQ53" i="90"/>
  <c r="K14" i="151"/>
  <c r="AR53" i="90"/>
  <c r="AT53" i="90"/>
  <c r="AJ35" i="90"/>
  <c r="AI35" i="90"/>
  <c r="AU19" i="90"/>
  <c r="AQ19" i="90"/>
  <c r="AS19" i="90"/>
  <c r="K28" i="151"/>
  <c r="AT19" i="90"/>
  <c r="AR19" i="90"/>
  <c r="AQ42" i="90"/>
  <c r="AR42" i="90"/>
  <c r="AU42" i="90"/>
  <c r="AT42" i="90"/>
  <c r="AS42" i="90"/>
  <c r="BC76" i="90"/>
  <c r="AS76" i="90"/>
  <c r="AT76" i="90"/>
  <c r="AQ76" i="90"/>
  <c r="AU76" i="90"/>
  <c r="AR76" i="90"/>
  <c r="K43" i="151"/>
  <c r="AR87" i="90"/>
  <c r="AS87" i="90"/>
  <c r="AT87" i="90"/>
  <c r="AQ87" i="90"/>
  <c r="AU87" i="90"/>
  <c r="AT41" i="90"/>
  <c r="AS41" i="90"/>
  <c r="AR41" i="90"/>
  <c r="J39" i="151"/>
  <c r="AQ41" i="90"/>
  <c r="AU41" i="90"/>
  <c r="BC8" i="90"/>
  <c r="AT8" i="90"/>
  <c r="AQ8" i="90"/>
  <c r="AS8" i="90"/>
  <c r="AU8" i="90"/>
  <c r="AR8" i="90"/>
  <c r="AU20" i="90"/>
  <c r="AT20" i="90"/>
  <c r="AS20" i="90"/>
  <c r="AR20" i="90"/>
  <c r="AQ20" i="90"/>
  <c r="AS54" i="90"/>
  <c r="AQ54" i="90"/>
  <c r="AR54" i="90"/>
  <c r="AU54" i="90"/>
  <c r="AT54" i="90"/>
  <c r="J38" i="151"/>
  <c r="AU39" i="90"/>
  <c r="AS39" i="90"/>
  <c r="AR39" i="90"/>
  <c r="AT39" i="90"/>
  <c r="AQ39" i="90"/>
  <c r="AU22" i="90"/>
  <c r="AQ22" i="90"/>
  <c r="AI53" i="90"/>
  <c r="AJ53" i="90"/>
  <c r="AT22" i="90"/>
  <c r="AS22" i="90"/>
  <c r="AR22" i="90"/>
  <c r="AU66" i="90"/>
  <c r="AT66" i="90"/>
  <c r="AS66" i="90"/>
  <c r="AR66" i="90"/>
  <c r="AQ66" i="90"/>
  <c r="AQ55" i="90"/>
  <c r="AS55" i="90"/>
  <c r="AT55" i="90"/>
  <c r="AR55" i="90"/>
  <c r="J32" i="151"/>
  <c r="AU55" i="90"/>
  <c r="AU71" i="90"/>
  <c r="AT71" i="90"/>
  <c r="J48" i="151"/>
  <c r="AS71" i="90"/>
  <c r="AR71" i="90"/>
  <c r="AQ71" i="90"/>
  <c r="AQ33" i="90"/>
  <c r="AR33" i="90"/>
  <c r="AU33" i="90"/>
  <c r="J37" i="151"/>
  <c r="AT33" i="90"/>
  <c r="BC33" i="90"/>
  <c r="AS33" i="90"/>
  <c r="AS17" i="90"/>
  <c r="AR17" i="90"/>
  <c r="AQ17" i="90"/>
  <c r="AJ57" i="90"/>
  <c r="AU17" i="90"/>
  <c r="AT17" i="90"/>
  <c r="AI57" i="90"/>
  <c r="AQ46" i="90"/>
  <c r="AR46" i="90"/>
  <c r="AT46" i="90"/>
  <c r="AU46" i="90"/>
  <c r="AS46" i="90"/>
  <c r="AU89" i="90"/>
  <c r="AS89" i="90"/>
  <c r="AT89" i="90"/>
  <c r="AR89" i="90"/>
  <c r="AQ89" i="90"/>
  <c r="K36" i="151"/>
  <c r="AQ29" i="90"/>
  <c r="AU29" i="90"/>
  <c r="AS29" i="90"/>
  <c r="AJ20" i="90"/>
  <c r="AI20" i="90"/>
  <c r="AR29" i="90"/>
  <c r="J51" i="151"/>
  <c r="AT29" i="90"/>
  <c r="AQ59" i="90"/>
  <c r="AS59" i="90"/>
  <c r="AR59" i="90"/>
  <c r="AU59" i="90"/>
  <c r="AT59" i="90"/>
  <c r="K7" i="151"/>
  <c r="AS37" i="90"/>
  <c r="AT37" i="90"/>
  <c r="AR37" i="90"/>
  <c r="AU37" i="90"/>
  <c r="AQ37" i="90"/>
  <c r="AU70" i="90"/>
  <c r="AQ70" i="90"/>
  <c r="AT70" i="90"/>
  <c r="AS70" i="90"/>
  <c r="J26" i="151"/>
  <c r="AR70" i="90"/>
  <c r="AQ75" i="90"/>
  <c r="AR75" i="90"/>
  <c r="AS75" i="90"/>
  <c r="AI45" i="90"/>
  <c r="AU75" i="90"/>
  <c r="AT75" i="90"/>
  <c r="AJ45" i="90"/>
  <c r="AD224" i="127"/>
  <c r="AD225" i="127"/>
  <c r="AD226" i="127"/>
  <c r="AD227" i="127"/>
  <c r="AD228" i="127"/>
  <c r="AD229" i="127"/>
  <c r="AD230" i="127"/>
  <c r="AD231" i="127"/>
  <c r="AD232" i="127"/>
  <c r="AD233" i="127"/>
  <c r="AD234" i="127"/>
  <c r="AD235" i="127"/>
  <c r="AD236" i="127"/>
  <c r="AD237" i="127"/>
  <c r="AD238" i="127"/>
  <c r="AD239" i="127"/>
  <c r="AD240" i="127"/>
  <c r="AD241" i="127"/>
  <c r="AD242" i="127"/>
  <c r="AD243" i="127"/>
  <c r="AD192" i="122"/>
  <c r="AD118" i="51"/>
  <c r="BC65" i="90"/>
  <c r="BC89" i="90"/>
  <c r="BC61" i="90"/>
  <c r="BC41" i="90"/>
  <c r="BC20" i="90"/>
  <c r="BC73" i="90"/>
  <c r="BC82" i="90"/>
  <c r="BC54" i="90"/>
  <c r="BC102" i="90"/>
  <c r="BC17" i="90"/>
  <c r="BC87" i="90"/>
  <c r="BC99" i="90"/>
  <c r="BC79" i="90"/>
  <c r="BC57" i="90"/>
  <c r="BC50" i="90"/>
  <c r="BC101" i="90"/>
  <c r="BC92" i="90"/>
  <c r="BC100" i="90"/>
  <c r="BC91" i="90"/>
  <c r="BC38" i="90"/>
  <c r="BC84" i="90"/>
  <c r="BC90" i="90"/>
  <c r="K21" i="151"/>
  <c r="AO32" i="90"/>
  <c r="J10" i="151"/>
  <c r="J19" i="151"/>
  <c r="BC26" i="90"/>
  <c r="BC43" i="90"/>
  <c r="BC62" i="90"/>
  <c r="BC78" i="90"/>
  <c r="BC59" i="90"/>
  <c r="BC98" i="90"/>
  <c r="BC85" i="90"/>
  <c r="BC45" i="90"/>
  <c r="BC103" i="90"/>
  <c r="BC9" i="90"/>
  <c r="BC68" i="90"/>
  <c r="BC28" i="90"/>
  <c r="BC36" i="90"/>
  <c r="BC7" i="90"/>
  <c r="BC21" i="90"/>
  <c r="BC58" i="90"/>
  <c r="BC69" i="90"/>
  <c r="BC29" i="90"/>
  <c r="BC48" i="90"/>
  <c r="BC83" i="90"/>
  <c r="BC104" i="90"/>
  <c r="BC74" i="90"/>
  <c r="BC32" i="90"/>
  <c r="BC40" i="90"/>
  <c r="BC24" i="90"/>
  <c r="K27" i="151"/>
  <c r="J11" i="151"/>
  <c r="AM32" i="90"/>
  <c r="J14" i="151"/>
  <c r="K12" i="151"/>
  <c r="W10" i="151"/>
  <c r="K44" i="151"/>
  <c r="J46" i="151"/>
  <c r="V12" i="151"/>
  <c r="AM25" i="90"/>
  <c r="AO57" i="90"/>
  <c r="V11" i="151"/>
  <c r="J54" i="151"/>
  <c r="K53" i="151"/>
  <c r="J52" i="151"/>
  <c r="K37" i="151"/>
  <c r="W9" i="151"/>
  <c r="K32" i="151"/>
  <c r="AL35" i="90"/>
  <c r="J16" i="151"/>
  <c r="K38" i="151"/>
  <c r="BC30" i="90"/>
  <c r="BC77" i="90"/>
  <c r="K22" i="151"/>
  <c r="J22" i="151"/>
  <c r="AL19" i="90"/>
  <c r="AM52" i="90"/>
  <c r="J8" i="151"/>
  <c r="J28" i="151"/>
  <c r="J7" i="151"/>
  <c r="J43" i="151"/>
  <c r="AO46" i="90"/>
  <c r="AL53" i="90"/>
  <c r="K39" i="151"/>
  <c r="AO37" i="90"/>
  <c r="AL20" i="90"/>
  <c r="AO25" i="90"/>
  <c r="AL46" i="90"/>
  <c r="AM46" i="90"/>
  <c r="BC72" i="90"/>
  <c r="J41" i="151"/>
  <c r="K41" i="151"/>
  <c r="AL59" i="90"/>
  <c r="BC13" i="90"/>
  <c r="BC11" i="90"/>
  <c r="AM59" i="90"/>
  <c r="AL23" i="90"/>
  <c r="BC39" i="90"/>
  <c r="K30" i="151"/>
  <c r="J30" i="151"/>
  <c r="J20" i="151"/>
  <c r="K20" i="151"/>
  <c r="BC44" i="90"/>
  <c r="BC31" i="90"/>
  <c r="K55" i="151"/>
  <c r="J55" i="151"/>
  <c r="AM23" i="90"/>
  <c r="BC55" i="90"/>
  <c r="AO52" i="90"/>
  <c r="BC71" i="90"/>
  <c r="K42" i="151"/>
  <c r="J42" i="151"/>
  <c r="J9" i="151"/>
  <c r="K26" i="151"/>
  <c r="V8" i="151"/>
  <c r="AM35" i="90"/>
  <c r="BC88" i="90"/>
  <c r="AO88" i="90"/>
  <c r="BC60" i="90"/>
  <c r="AM19" i="90"/>
  <c r="AL32" i="90"/>
  <c r="J31" i="151"/>
  <c r="K31" i="151"/>
  <c r="AM20" i="90"/>
  <c r="J50" i="151"/>
  <c r="AO19" i="90"/>
  <c r="AL45" i="90"/>
  <c r="AO59" i="90"/>
  <c r="BC16" i="90"/>
  <c r="BC75" i="90"/>
  <c r="AM45" i="90"/>
  <c r="BC46" i="90"/>
  <c r="BC66" i="90"/>
  <c r="BC42" i="90"/>
  <c r="AL37" i="90"/>
  <c r="AM37" i="90"/>
  <c r="J15" i="151"/>
  <c r="K15" i="151"/>
  <c r="BC47" i="90"/>
  <c r="BC23" i="90"/>
  <c r="AO23" i="90"/>
  <c r="J23" i="151"/>
  <c r="K23" i="151"/>
  <c r="J49" i="151"/>
  <c r="K49" i="151"/>
  <c r="BC93" i="90"/>
  <c r="BC70" i="90"/>
  <c r="BC80" i="90"/>
  <c r="J36" i="151"/>
  <c r="J33" i="151"/>
  <c r="AL52" i="90"/>
  <c r="AO45" i="90"/>
  <c r="BC14" i="90"/>
  <c r="K34" i="151"/>
  <c r="K18" i="151"/>
  <c r="J18" i="151"/>
  <c r="J17" i="151"/>
  <c r="K17" i="151"/>
  <c r="K29" i="151"/>
  <c r="J29" i="151"/>
  <c r="BC19" i="90"/>
  <c r="BC81" i="90"/>
  <c r="BC49" i="90"/>
  <c r="W6" i="151"/>
  <c r="K24" i="151"/>
  <c r="BC37" i="90"/>
  <c r="AL57" i="90"/>
  <c r="AM57" i="90"/>
  <c r="BC22" i="90"/>
  <c r="AM53" i="90"/>
  <c r="J25" i="151"/>
  <c r="K25" i="151"/>
  <c r="AO20" i="90"/>
  <c r="BC53" i="90"/>
  <c r="AO53" i="90"/>
  <c r="BC18" i="90"/>
  <c r="K13" i="151"/>
  <c r="J13" i="151"/>
  <c r="BC27" i="90"/>
  <c r="AL25" i="90"/>
  <c r="BC67" i="90"/>
  <c r="J35" i="151"/>
  <c r="K35" i="151"/>
  <c r="BC63" i="90"/>
  <c r="W7" i="151"/>
  <c r="V7" i="151"/>
  <c r="BC34" i="90"/>
  <c r="BC52" i="90"/>
  <c r="BC35" i="90"/>
  <c r="AO35" i="90"/>
  <c r="BC56" i="90"/>
  <c r="BC25" i="90"/>
  <c r="BC64" i="90"/>
  <c r="BC10" i="90"/>
  <c r="BC86" i="90"/>
  <c r="BC15" i="90"/>
  <c r="AO93" i="90"/>
  <c r="K51" i="151"/>
  <c r="K48" i="151"/>
  <c r="J40" i="151"/>
  <c r="K40" i="151"/>
  <c r="J47" i="151"/>
  <c r="K47" i="151"/>
  <c r="AL25" i="127"/>
  <c r="AJ31" i="127"/>
  <c r="AL26" i="127"/>
  <c r="AH42" i="127"/>
  <c r="AK47" i="127"/>
  <c r="AJ38" i="127"/>
  <c r="AK25" i="127"/>
  <c r="AD119" i="51"/>
  <c r="AL15" i="127"/>
  <c r="AL33" i="127"/>
  <c r="AL30" i="127"/>
  <c r="AM8" i="127"/>
  <c r="AM34" i="127"/>
  <c r="AK35" i="127"/>
  <c r="AL40" i="127"/>
  <c r="AK33" i="127"/>
  <c r="AM36" i="127"/>
  <c r="AK17" i="127"/>
  <c r="AM15" i="127"/>
  <c r="AM21" i="127"/>
  <c r="AM37" i="127"/>
  <c r="AM35" i="127"/>
  <c r="AK36" i="127"/>
  <c r="AL19" i="127"/>
  <c r="AJ27" i="127"/>
  <c r="AL16" i="127"/>
  <c r="AL46" i="127"/>
  <c r="AM29" i="127"/>
  <c r="AK45" i="127"/>
  <c r="AH25" i="127"/>
  <c r="AK43" i="127"/>
  <c r="AM31" i="127"/>
  <c r="AK18" i="127"/>
  <c r="AM12" i="127"/>
  <c r="AK26" i="127"/>
  <c r="AH19" i="127"/>
  <c r="AL22" i="127"/>
  <c r="AL32" i="127"/>
  <c r="AK21" i="127"/>
  <c r="AH34" i="127"/>
  <c r="AL17" i="127"/>
  <c r="AK40" i="127"/>
  <c r="AL36" i="127"/>
  <c r="AK34" i="127"/>
  <c r="AH44" i="127"/>
  <c r="AL24" i="127"/>
  <c r="AJ33" i="127"/>
  <c r="AK30" i="127"/>
  <c r="AJ45" i="127"/>
  <c r="AH32" i="127"/>
  <c r="AJ42" i="127"/>
  <c r="AL35" i="127"/>
  <c r="AM28" i="127"/>
  <c r="AJ41" i="127"/>
  <c r="AM39" i="127"/>
  <c r="AH39" i="127"/>
  <c r="AJ30" i="127"/>
  <c r="AH41" i="127"/>
  <c r="AH38" i="127"/>
  <c r="AH18" i="127"/>
  <c r="AL29" i="127"/>
  <c r="AH37" i="127"/>
  <c r="AM33" i="127"/>
  <c r="AJ22" i="127"/>
  <c r="AK24" i="127"/>
  <c r="AL23" i="127"/>
  <c r="AH15" i="127"/>
  <c r="AM47" i="127"/>
  <c r="AK20" i="127"/>
  <c r="AJ25" i="127"/>
  <c r="AM26" i="127"/>
  <c r="AL20" i="127"/>
  <c r="AM25" i="127"/>
  <c r="AJ47" i="127"/>
  <c r="AM42" i="127"/>
  <c r="AH47" i="127"/>
  <c r="AJ29" i="127"/>
  <c r="AH20" i="127"/>
  <c r="AH23" i="127"/>
  <c r="AJ8" i="127"/>
  <c r="AM40" i="127"/>
  <c r="AK16" i="127"/>
  <c r="AK32" i="127"/>
  <c r="AK23" i="127"/>
  <c r="AL39" i="127"/>
  <c r="AK27" i="127"/>
  <c r="AM46" i="127"/>
  <c r="AJ19" i="127"/>
  <c r="AL42" i="127"/>
  <c r="AK22" i="127"/>
  <c r="AL31" i="127"/>
  <c r="AM105" i="127"/>
  <c r="AM104" i="127"/>
  <c r="AJ74" i="127"/>
  <c r="AK84" i="127"/>
  <c r="AM70" i="127"/>
  <c r="AK103" i="127"/>
  <c r="AL58" i="127"/>
  <c r="AL76" i="127"/>
  <c r="AH105" i="127"/>
  <c r="AH76" i="127"/>
  <c r="AK114" i="127"/>
  <c r="AJ79" i="127"/>
  <c r="AM55" i="127"/>
  <c r="AH111" i="127"/>
  <c r="AK89" i="127"/>
  <c r="AL114" i="127"/>
  <c r="AH98" i="127"/>
  <c r="AK74" i="127"/>
  <c r="AL92" i="127"/>
  <c r="AL59" i="127"/>
  <c r="AL78" i="127"/>
  <c r="AM71" i="127"/>
  <c r="AH107" i="127"/>
  <c r="AJ60" i="127"/>
  <c r="AL65" i="127"/>
  <c r="AJ95" i="127"/>
  <c r="AL50" i="127"/>
  <c r="AH74" i="127"/>
  <c r="AJ110" i="127"/>
  <c r="AM108" i="127"/>
  <c r="AH113" i="127"/>
  <c r="AH75" i="127"/>
  <c r="AK100" i="127"/>
  <c r="AM86" i="127"/>
  <c r="AH65" i="127"/>
  <c r="AK83" i="127"/>
  <c r="AJ106" i="127"/>
  <c r="AK66" i="127"/>
  <c r="AJ70" i="127"/>
  <c r="AJ107" i="127"/>
  <c r="AK52" i="127"/>
  <c r="AJ51" i="127"/>
  <c r="AH90" i="127"/>
  <c r="AJ64" i="127"/>
  <c r="AJ105" i="127"/>
  <c r="AM96" i="127"/>
  <c r="AK67" i="127"/>
  <c r="AM56" i="127"/>
  <c r="AJ50" i="127"/>
  <c r="AJ114" i="127"/>
  <c r="AK115" i="127"/>
  <c r="AL116" i="127"/>
  <c r="AM79" i="127"/>
  <c r="AJ89" i="127"/>
  <c r="AL79" i="127"/>
  <c r="AK79" i="127"/>
  <c r="AJ90" i="127"/>
  <c r="AM116" i="127"/>
  <c r="AL115" i="127"/>
  <c r="AL105" i="127"/>
  <c r="AH108" i="127"/>
  <c r="AK99" i="127"/>
  <c r="AM103" i="127"/>
  <c r="AM93" i="127"/>
  <c r="AK107" i="127"/>
  <c r="AM67" i="127"/>
  <c r="AL62" i="127"/>
  <c r="AJ92" i="127"/>
  <c r="AK96" i="127"/>
  <c r="AK75" i="127"/>
  <c r="AH97" i="127"/>
  <c r="AH85" i="127"/>
  <c r="AL103" i="127"/>
  <c r="AJ75" i="127"/>
  <c r="AH99" i="127"/>
  <c r="AH86" i="127"/>
  <c r="AH60" i="127"/>
  <c r="AJ55" i="127"/>
  <c r="AL83" i="127"/>
  <c r="AM114" i="127"/>
  <c r="AJ111" i="127"/>
  <c r="AJ93" i="127"/>
  <c r="AL88" i="127"/>
  <c r="AK109" i="127"/>
  <c r="AM109" i="127"/>
  <c r="AH82" i="127"/>
  <c r="AM85" i="127"/>
  <c r="AK61" i="127"/>
  <c r="AJ54" i="127"/>
  <c r="AH52" i="127"/>
  <c r="AM53" i="127"/>
  <c r="AL52" i="127"/>
  <c r="AK117" i="127"/>
  <c r="AL91" i="127"/>
  <c r="AK88" i="127"/>
  <c r="AJ100" i="127"/>
  <c r="AM81" i="127"/>
  <c r="AK68" i="127"/>
  <c r="AM82" i="127"/>
  <c r="AL94" i="127"/>
  <c r="AJ81" i="127"/>
  <c r="AM60" i="127"/>
  <c r="AK53" i="127"/>
  <c r="AH59" i="127"/>
  <c r="AK116" i="127"/>
  <c r="AH81" i="127"/>
  <c r="AM83" i="127"/>
  <c r="AK101" i="127"/>
  <c r="AJ102" i="127"/>
  <c r="AM72" i="127"/>
  <c r="AM78" i="127"/>
  <c r="AH100" i="127"/>
  <c r="AL74" i="127"/>
  <c r="AL70" i="127"/>
  <c r="AL104" i="127"/>
  <c r="AL56" i="127"/>
  <c r="AH51" i="127"/>
  <c r="AL96" i="127"/>
  <c r="AK111" i="127"/>
  <c r="AK92" i="127"/>
  <c r="AK94" i="127"/>
  <c r="AL112" i="127"/>
  <c r="AM65" i="127"/>
  <c r="AM106" i="127"/>
  <c r="AH61" i="127"/>
  <c r="AM111" i="127"/>
  <c r="AM89" i="127"/>
  <c r="AK69" i="127"/>
  <c r="AM75" i="127"/>
  <c r="AJ108" i="127"/>
  <c r="AJ104" i="127"/>
  <c r="AJ62" i="127"/>
  <c r="AH116" i="127"/>
  <c r="AK70" i="127"/>
  <c r="AJ57" i="127"/>
  <c r="AK106" i="127"/>
  <c r="AK80" i="127"/>
  <c r="AL69" i="127"/>
  <c r="AL110" i="127"/>
  <c r="AL95" i="127"/>
  <c r="AM107" i="127"/>
  <c r="AM88" i="127"/>
  <c r="AL72" i="127"/>
  <c r="AM73" i="127"/>
  <c r="AK56" i="127"/>
  <c r="AL61" i="127"/>
  <c r="AL77" i="127"/>
  <c r="AK73" i="127"/>
  <c r="AL81" i="127"/>
  <c r="AK60" i="127"/>
  <c r="AK71" i="127"/>
  <c r="AJ86" i="127"/>
  <c r="AH72" i="127"/>
  <c r="AM68" i="127"/>
  <c r="AL97" i="127"/>
  <c r="AH55" i="127"/>
  <c r="AK54" i="127"/>
  <c r="AK51" i="127"/>
  <c r="AK50" i="127"/>
  <c r="AJ49" i="127"/>
  <c r="AH92" i="127"/>
  <c r="AJ67" i="127"/>
  <c r="AK63" i="127"/>
  <c r="AK58" i="127"/>
  <c r="AL111" i="127"/>
  <c r="AJ115" i="127"/>
  <c r="AH83" i="127"/>
  <c r="AJ77" i="127"/>
  <c r="AH77" i="127"/>
  <c r="AH96" i="127"/>
  <c r="AK93" i="127"/>
  <c r="AM113" i="127"/>
  <c r="AJ101" i="127"/>
  <c r="AM95" i="127"/>
  <c r="AM61" i="127"/>
  <c r="AM90" i="127"/>
  <c r="AM64" i="127"/>
  <c r="AJ66" i="127"/>
  <c r="AH56" i="127"/>
  <c r="AK82" i="127"/>
  <c r="AH91" i="127"/>
  <c r="AM98" i="127"/>
  <c r="AH87" i="127"/>
  <c r="AM84" i="127"/>
  <c r="AJ80" i="127"/>
  <c r="AL75" i="127"/>
  <c r="AH63" i="127"/>
  <c r="AL106" i="127"/>
  <c r="AK55" i="127"/>
  <c r="AL53" i="127"/>
  <c r="AJ52" i="127"/>
  <c r="AH48" i="127"/>
  <c r="AH49" i="127"/>
  <c r="AL90" i="127"/>
  <c r="AL64" i="127"/>
  <c r="AM58" i="127"/>
  <c r="AM94" i="127"/>
  <c r="AK65" i="127"/>
  <c r="AJ91" i="127"/>
  <c r="AJ76" i="127"/>
  <c r="AK77" i="127"/>
  <c r="AM100" i="127"/>
  <c r="AJ88" i="127"/>
  <c r="AK59" i="127"/>
  <c r="AH67" i="127"/>
  <c r="AM77" i="127"/>
  <c r="AJ116" i="127"/>
  <c r="AJ58" i="127"/>
  <c r="AL82" i="127"/>
  <c r="AL68" i="127"/>
  <c r="AH64" i="127"/>
  <c r="AJ83" i="127"/>
  <c r="AL101" i="127"/>
  <c r="AM91" i="127"/>
  <c r="AJ87" i="127"/>
  <c r="AM54" i="127"/>
  <c r="AM76" i="127"/>
  <c r="AK87" i="127"/>
  <c r="AL107" i="127"/>
  <c r="AH71" i="127"/>
  <c r="AM115" i="127"/>
  <c r="AH101" i="127"/>
  <c r="AH62" i="127"/>
  <c r="AL98" i="127"/>
  <c r="AJ99" i="127"/>
  <c r="AK102" i="127"/>
  <c r="AH66" i="127"/>
  <c r="AL87" i="127"/>
  <c r="AL86" i="127"/>
  <c r="AK90" i="127"/>
  <c r="AJ59" i="127"/>
  <c r="AL67" i="127"/>
  <c r="AJ84" i="127"/>
  <c r="AJ61" i="127"/>
  <c r="AL84" i="127"/>
  <c r="AL63" i="127"/>
  <c r="AJ63" i="127"/>
  <c r="AH103" i="127"/>
  <c r="AH89" i="127"/>
  <c r="AH78" i="127"/>
  <c r="AJ113" i="127"/>
  <c r="AL73" i="127"/>
  <c r="AK108" i="127"/>
  <c r="AJ68" i="127"/>
  <c r="AK64" i="127"/>
  <c r="AM87" i="127"/>
  <c r="AK57" i="127"/>
  <c r="AK86" i="127"/>
  <c r="AH104" i="127"/>
  <c r="AK76" i="127"/>
  <c r="AK97" i="127"/>
  <c r="AJ97" i="127"/>
  <c r="AH84" i="127"/>
  <c r="AK91" i="127"/>
  <c r="AM80" i="127"/>
  <c r="AK62" i="127"/>
  <c r="AK105" i="127"/>
  <c r="AJ112" i="127"/>
  <c r="AH93" i="127"/>
  <c r="AH54" i="127"/>
  <c r="AL54" i="127"/>
  <c r="AM52" i="127"/>
  <c r="AM50" i="127"/>
  <c r="AJ48" i="127"/>
  <c r="AJ103" i="127"/>
  <c r="AH114" i="127"/>
  <c r="AM110" i="127"/>
  <c r="AH110" i="127"/>
  <c r="AH112" i="127"/>
  <c r="AM101" i="127"/>
  <c r="AH68" i="127"/>
  <c r="AM59" i="127"/>
  <c r="AH80" i="127"/>
  <c r="AJ53" i="127"/>
  <c r="AL99" i="127"/>
  <c r="AJ72" i="127"/>
  <c r="AL102" i="127"/>
  <c r="AJ65" i="127"/>
  <c r="AM99" i="127"/>
  <c r="AL117" i="127"/>
  <c r="AL100" i="127"/>
  <c r="AH106" i="127"/>
  <c r="AH117" i="127"/>
  <c r="AH58" i="127"/>
  <c r="AK95" i="127"/>
  <c r="AL60" i="127"/>
  <c r="AM97" i="127"/>
  <c r="AL51" i="127"/>
  <c r="AH79" i="127"/>
  <c r="AM112" i="127"/>
  <c r="AL89" i="127"/>
  <c r="AL109" i="127"/>
  <c r="AH102" i="127"/>
  <c r="AK104" i="127"/>
  <c r="AH95" i="127"/>
  <c r="AM57" i="127"/>
  <c r="AJ78" i="127"/>
  <c r="AJ85" i="127"/>
  <c r="AK112" i="127"/>
  <c r="AL71" i="127"/>
  <c r="AJ109" i="127"/>
  <c r="AH88" i="127"/>
  <c r="AK72" i="127"/>
  <c r="AL108" i="127"/>
  <c r="AH94" i="127"/>
  <c r="AH109" i="127"/>
  <c r="AL66" i="127"/>
  <c r="AJ96" i="127"/>
  <c r="AM74" i="127"/>
  <c r="AL93" i="127"/>
  <c r="AJ117" i="127"/>
  <c r="AJ71" i="127"/>
  <c r="AJ94" i="127"/>
  <c r="AK113" i="127"/>
  <c r="AJ98" i="127"/>
  <c r="AH69" i="127"/>
  <c r="AK78" i="127"/>
  <c r="AL80" i="127"/>
  <c r="AJ82" i="127"/>
  <c r="AK81" i="127"/>
  <c r="AK110" i="127"/>
  <c r="AJ73" i="127"/>
  <c r="AK98" i="127"/>
  <c r="AM66" i="127"/>
  <c r="AM69" i="127"/>
  <c r="AM63" i="127"/>
  <c r="AM117" i="127"/>
  <c r="AL85" i="127"/>
  <c r="AJ56" i="127"/>
  <c r="AM102" i="127"/>
  <c r="AK85" i="127"/>
  <c r="AM92" i="127"/>
  <c r="AH115" i="127"/>
  <c r="AL113" i="127"/>
  <c r="AL55" i="127"/>
  <c r="AH53" i="127"/>
  <c r="AM51" i="127"/>
  <c r="AH50" i="127"/>
  <c r="AL49" i="127"/>
  <c r="AH24" i="127"/>
  <c r="AJ37" i="127"/>
  <c r="AM43" i="127"/>
  <c r="AH31" i="127"/>
  <c r="AK48" i="127"/>
  <c r="AL27" i="127"/>
  <c r="AH22" i="127"/>
  <c r="AH33" i="127"/>
  <c r="AH29" i="127"/>
  <c r="AK46" i="127"/>
  <c r="AM32" i="127"/>
  <c r="AH35" i="127"/>
  <c r="AH27" i="127"/>
  <c r="AH21" i="127"/>
  <c r="AJ18" i="127"/>
  <c r="AL34" i="127"/>
  <c r="AH16" i="127"/>
  <c r="AM27" i="127"/>
  <c r="AJ20" i="127"/>
  <c r="AK44" i="127"/>
  <c r="AK37" i="127"/>
  <c r="AH46" i="127"/>
  <c r="AM24" i="127"/>
  <c r="AM49" i="127"/>
  <c r="AM20" i="127"/>
  <c r="AJ32" i="127"/>
  <c r="AJ44" i="127"/>
  <c r="AL9" i="127"/>
  <c r="AM41" i="127"/>
  <c r="AK29" i="127"/>
  <c r="AK31" i="127"/>
  <c r="AK38" i="127"/>
  <c r="AJ35" i="127"/>
  <c r="AM18" i="127"/>
  <c r="AK42" i="127"/>
  <c r="AH14" i="127"/>
  <c r="AL44" i="127"/>
  <c r="AJ40" i="127"/>
  <c r="AL48" i="127"/>
  <c r="AM45" i="127"/>
  <c r="AL38" i="127"/>
  <c r="AL21" i="127"/>
  <c r="AJ23" i="127"/>
  <c r="AL43" i="127"/>
  <c r="AH43" i="127"/>
  <c r="AL41" i="127"/>
  <c r="AJ46" i="127"/>
  <c r="AK15" i="127"/>
  <c r="AL28" i="127"/>
  <c r="AH17" i="127"/>
  <c r="AJ39" i="127"/>
  <c r="AJ43" i="127"/>
  <c r="AJ36" i="127"/>
  <c r="AJ21" i="127"/>
  <c r="AK49" i="127"/>
  <c r="AM23" i="127"/>
  <c r="AH26" i="127"/>
  <c r="AK28" i="127"/>
  <c r="AJ28" i="127"/>
  <c r="AH45" i="127"/>
  <c r="AH30" i="127"/>
  <c r="AL10" i="127"/>
  <c r="AL18" i="127"/>
  <c r="AM16" i="127"/>
  <c r="AH36" i="127"/>
  <c r="AJ9" i="127"/>
  <c r="AJ26" i="127"/>
  <c r="AM44" i="127"/>
  <c r="AM38" i="127"/>
  <c r="AH10" i="127"/>
  <c r="AM30" i="127"/>
  <c r="AH9" i="127"/>
  <c r="AK14" i="127"/>
  <c r="AJ16" i="127"/>
  <c r="AM11" i="127"/>
  <c r="AL13" i="127"/>
  <c r="AH40" i="127"/>
  <c r="AJ10" i="127"/>
  <c r="AM13" i="127"/>
  <c r="AL37" i="127"/>
  <c r="AL11" i="127"/>
  <c r="AL8" i="127"/>
  <c r="AH28" i="127"/>
  <c r="AL47" i="127"/>
  <c r="AK19" i="127"/>
  <c r="AK9" i="127"/>
  <c r="AK11" i="127"/>
  <c r="AK13" i="127"/>
  <c r="AJ69" i="127"/>
  <c r="AJ24" i="127"/>
  <c r="AK41" i="127"/>
  <c r="AM22" i="127"/>
  <c r="AM19" i="127"/>
  <c r="AM9" i="127"/>
  <c r="AK10" i="127"/>
  <c r="AJ13" i="127"/>
  <c r="AK8" i="127"/>
  <c r="AJ34" i="127"/>
  <c r="AJ17" i="127"/>
  <c r="AL45" i="127"/>
  <c r="AM17" i="127"/>
  <c r="AM10" i="127"/>
  <c r="AJ14" i="127"/>
  <c r="AJ12" i="127"/>
  <c r="AH73" i="127"/>
  <c r="AK39" i="127"/>
  <c r="AM48" i="127"/>
  <c r="AH11" i="127"/>
  <c r="AJ15" i="127"/>
  <c r="AH12" i="127"/>
  <c r="AH8" i="127"/>
  <c r="AM14" i="127"/>
  <c r="AH13" i="127"/>
  <c r="AK12" i="127"/>
  <c r="AL57" i="127"/>
  <c r="AL14" i="127"/>
  <c r="AL12" i="127"/>
  <c r="AJ11" i="127"/>
  <c r="AM62" i="127"/>
  <c r="AH70" i="127"/>
  <c r="AH57" i="127"/>
  <c r="AD193" i="122"/>
  <c r="AD120" i="51"/>
  <c r="AD194" i="122"/>
  <c r="AD122" i="51"/>
  <c r="AD195" i="122"/>
  <c r="AD174" i="51"/>
  <c r="AD175" i="51"/>
  <c r="AD176" i="51"/>
  <c r="AD196" i="122"/>
  <c r="AD177" i="51"/>
  <c r="AD178" i="51"/>
  <c r="AD197" i="122"/>
  <c r="AD179" i="51"/>
  <c r="AD180" i="51"/>
  <c r="AD198" i="122"/>
  <c r="AD181" i="51"/>
  <c r="AD182" i="51"/>
  <c r="AD199" i="122"/>
  <c r="AD200" i="122"/>
  <c r="AD201" i="122"/>
  <c r="AD202" i="122"/>
  <c r="AD203" i="122"/>
  <c r="AD204" i="122"/>
  <c r="AD205" i="122"/>
  <c r="AD206" i="122"/>
  <c r="AD207" i="122"/>
  <c r="AD208" i="122"/>
  <c r="AD224" i="122"/>
  <c r="AD225" i="122"/>
  <c r="AD226" i="122"/>
  <c r="AD227" i="122"/>
  <c r="AD228" i="122"/>
  <c r="AD229" i="122"/>
  <c r="AD230" i="122"/>
  <c r="AD231" i="122"/>
  <c r="AD232" i="122"/>
  <c r="AD233" i="122"/>
  <c r="AD234" i="122"/>
  <c r="AD235" i="122"/>
  <c r="AD236" i="122"/>
  <c r="AD237" i="122"/>
  <c r="AD238" i="122"/>
  <c r="AD239" i="122"/>
  <c r="AD240" i="122"/>
  <c r="AD241" i="122"/>
  <c r="AD242" i="122"/>
  <c r="AD243" i="122"/>
  <c r="AL79" i="122"/>
  <c r="AD183" i="51"/>
  <c r="AJ24" i="122"/>
  <c r="AH20" i="122"/>
  <c r="AJ19" i="122"/>
  <c r="AL18" i="122"/>
  <c r="AK14" i="122"/>
  <c r="AH22" i="122"/>
  <c r="AJ23" i="122"/>
  <c r="AJ25" i="122"/>
  <c r="AJ8" i="122"/>
  <c r="AL23" i="122"/>
  <c r="AJ13" i="122"/>
  <c r="AM14" i="122"/>
  <c r="AM17" i="122"/>
  <c r="AK16" i="122"/>
  <c r="AH28" i="122"/>
  <c r="AH8" i="122"/>
  <c r="AH13" i="122"/>
  <c r="AK23" i="122"/>
  <c r="AK22" i="122"/>
  <c r="AM30" i="122"/>
  <c r="AK15" i="122"/>
  <c r="AL26" i="122"/>
  <c r="AM20" i="122"/>
  <c r="AJ20" i="122"/>
  <c r="AK25" i="122"/>
  <c r="AK8" i="122"/>
  <c r="AK30" i="122"/>
  <c r="AL19" i="122"/>
  <c r="AJ17" i="122"/>
  <c r="AM23" i="122"/>
  <c r="AM8" i="122"/>
  <c r="AK17" i="122"/>
  <c r="AK26" i="122"/>
  <c r="AL28" i="122"/>
  <c r="AM16" i="122"/>
  <c r="AM29" i="122"/>
  <c r="AL29" i="122"/>
  <c r="AM18" i="122"/>
  <c r="AK24" i="122"/>
  <c r="AJ31" i="122"/>
  <c r="AK10" i="122"/>
  <c r="AJ27" i="122"/>
  <c r="AH21" i="122"/>
  <c r="AM25" i="122"/>
  <c r="AH23" i="122"/>
  <c r="AH26" i="122"/>
  <c r="AH30" i="122"/>
  <c r="AJ28" i="122"/>
  <c r="AL21" i="122"/>
  <c r="AH16" i="122"/>
  <c r="AK18" i="122"/>
  <c r="AL8" i="122"/>
  <c r="AJ14" i="122"/>
  <c r="AM15" i="122"/>
  <c r="AL16" i="122"/>
  <c r="AJ22" i="122"/>
  <c r="AL27" i="122"/>
  <c r="AK31" i="122"/>
  <c r="AK21" i="122"/>
  <c r="AM12" i="122"/>
  <c r="AL17" i="122"/>
  <c r="AK27" i="122"/>
  <c r="AL20" i="122"/>
  <c r="AH14" i="122"/>
  <c r="AH9" i="122"/>
  <c r="AJ21" i="122"/>
  <c r="AH19" i="122"/>
  <c r="AH10" i="122"/>
  <c r="AJ26" i="122"/>
  <c r="AM31" i="122"/>
  <c r="AH17" i="122"/>
  <c r="AK13" i="122"/>
  <c r="AL11" i="122"/>
  <c r="AK28" i="122"/>
  <c r="AL22" i="122"/>
  <c r="AM9" i="122"/>
  <c r="AJ18" i="122"/>
  <c r="AJ15" i="122"/>
  <c r="AL15" i="122"/>
  <c r="AK11" i="122"/>
  <c r="AH25" i="122"/>
  <c r="AM21" i="122"/>
  <c r="AH15" i="122"/>
  <c r="AJ11" i="122"/>
  <c r="AK19" i="122"/>
  <c r="AH27" i="122"/>
  <c r="AM24" i="122"/>
  <c r="AJ9" i="122"/>
  <c r="AJ49" i="122"/>
  <c r="AK65" i="122"/>
  <c r="AK62" i="122"/>
  <c r="AK60" i="122"/>
  <c r="AH52" i="122"/>
  <c r="AJ70" i="122"/>
  <c r="AH99" i="122"/>
  <c r="AH68" i="122"/>
  <c r="AK49" i="122"/>
  <c r="AH57" i="122"/>
  <c r="AJ103" i="122"/>
  <c r="AH65" i="122"/>
  <c r="AL71" i="122"/>
  <c r="AH70" i="122"/>
  <c r="AM70" i="122"/>
  <c r="AJ64" i="122"/>
  <c r="AL53" i="122"/>
  <c r="AJ55" i="122"/>
  <c r="AJ47" i="122"/>
  <c r="AM36" i="122"/>
  <c r="AL66" i="122"/>
  <c r="AH61" i="122"/>
  <c r="AM52" i="122"/>
  <c r="AM71" i="122"/>
  <c r="AJ71" i="122"/>
  <c r="AK64" i="122"/>
  <c r="AH58" i="122"/>
  <c r="AL32" i="122"/>
  <c r="AH33" i="122"/>
  <c r="AJ75" i="122"/>
  <c r="AJ69" i="122"/>
  <c r="AL68" i="122"/>
  <c r="AK66" i="122"/>
  <c r="AM64" i="122"/>
  <c r="AL63" i="122"/>
  <c r="AL51" i="122"/>
  <c r="AK58" i="122"/>
  <c r="AL54" i="122"/>
  <c r="AL50" i="122"/>
  <c r="AJ46" i="122"/>
  <c r="AH78" i="122"/>
  <c r="AH66" i="122"/>
  <c r="AK51" i="122"/>
  <c r="AJ52" i="122"/>
  <c r="AH71" i="122"/>
  <c r="AJ65" i="122"/>
  <c r="AJ56" i="122"/>
  <c r="AM66" i="122"/>
  <c r="AL52" i="122"/>
  <c r="AM46" i="122"/>
  <c r="AM84" i="122"/>
  <c r="AM69" i="122"/>
  <c r="AJ61" i="122"/>
  <c r="AL58" i="122"/>
  <c r="AL55" i="122"/>
  <c r="AJ48" i="122"/>
  <c r="AM45" i="122"/>
  <c r="AM32" i="122"/>
  <c r="AK33" i="122"/>
  <c r="AL33" i="122"/>
  <c r="AM43" i="122"/>
  <c r="AM59" i="122"/>
  <c r="AJ32" i="122"/>
  <c r="AM102" i="122"/>
  <c r="AM68" i="122"/>
  <c r="AM62" i="122"/>
  <c r="AL59" i="122"/>
  <c r="AK46" i="122"/>
  <c r="AH39" i="122"/>
  <c r="AH87" i="122"/>
  <c r="AJ68" i="122"/>
  <c r="AH62" i="122"/>
  <c r="AH55" i="122"/>
  <c r="AM49" i="122"/>
  <c r="AK45" i="122"/>
  <c r="AK70" i="122"/>
  <c r="AL69" i="122"/>
  <c r="AJ66" i="122"/>
  <c r="AM63" i="122"/>
  <c r="AH59" i="122"/>
  <c r="AL110" i="122"/>
  <c r="AK99" i="122"/>
  <c r="AH69" i="122"/>
  <c r="AJ67" i="122"/>
  <c r="AL65" i="122"/>
  <c r="AJ63" i="122"/>
  <c r="AK54" i="122"/>
  <c r="AJ60" i="122"/>
  <c r="AJ57" i="122"/>
  <c r="AK53" i="122"/>
  <c r="AH48" i="122"/>
  <c r="AJ41" i="122"/>
  <c r="AK41" i="122"/>
  <c r="AH32" i="122"/>
  <c r="AL70" i="122"/>
  <c r="AK67" i="122"/>
  <c r="AH64" i="122"/>
  <c r="AJ62" i="122"/>
  <c r="AJ50" i="122"/>
  <c r="AM60" i="122"/>
  <c r="AH56" i="122"/>
  <c r="AJ54" i="122"/>
  <c r="AM48" i="122"/>
  <c r="AM41" i="122"/>
  <c r="AM33" i="122"/>
  <c r="AK32" i="122"/>
  <c r="AH51" i="122"/>
  <c r="AK61" i="122"/>
  <c r="AM51" i="122"/>
  <c r="AJ59" i="122"/>
  <c r="AL57" i="122"/>
  <c r="AM56" i="122"/>
  <c r="AH53" i="122"/>
  <c r="AK50" i="122"/>
  <c r="AL49" i="122"/>
  <c r="AM47" i="122"/>
  <c r="AJ37" i="122"/>
  <c r="AJ35" i="122"/>
  <c r="AL116" i="122"/>
  <c r="AL83" i="122"/>
  <c r="AM94" i="122"/>
  <c r="AK68" i="122"/>
  <c r="AL67" i="122"/>
  <c r="AM67" i="122"/>
  <c r="AL64" i="122"/>
  <c r="AL62" i="122"/>
  <c r="AH50" i="122"/>
  <c r="AJ51" i="122"/>
  <c r="AL60" i="122"/>
  <c r="AM58" i="122"/>
  <c r="AM57" i="122"/>
  <c r="AH54" i="122"/>
  <c r="AJ53" i="122"/>
  <c r="AK52" i="122"/>
  <c r="AK47" i="122"/>
  <c r="AL46" i="122"/>
  <c r="AL43" i="122"/>
  <c r="AL36" i="122"/>
  <c r="AK38" i="122"/>
  <c r="AH43" i="122"/>
  <c r="AL38" i="122"/>
  <c r="AH37" i="122"/>
  <c r="AM72" i="122"/>
  <c r="AK114" i="122"/>
  <c r="AJ89" i="122"/>
  <c r="AK71" i="122"/>
  <c r="AK69" i="122"/>
  <c r="AH67" i="122"/>
  <c r="AM65" i="122"/>
  <c r="AH63" i="122"/>
  <c r="AK63" i="122"/>
  <c r="AM61" i="122"/>
  <c r="AL56" i="122"/>
  <c r="AK48" i="122"/>
  <c r="AJ58" i="122"/>
  <c r="AK57" i="122"/>
  <c r="AM55" i="122"/>
  <c r="AM54" i="122"/>
  <c r="AM50" i="122"/>
  <c r="AL48" i="122"/>
  <c r="AL47" i="122"/>
  <c r="AJ44" i="122"/>
  <c r="AJ45" i="122"/>
  <c r="AK43" i="122"/>
  <c r="AM39" i="122"/>
  <c r="AL61" i="122"/>
  <c r="AH60" i="122"/>
  <c r="AK59" i="122"/>
  <c r="AK56" i="122"/>
  <c r="AK55" i="122"/>
  <c r="AM53" i="122"/>
  <c r="AH49" i="122"/>
  <c r="AH47" i="122"/>
  <c r="AL45" i="122"/>
  <c r="AH46" i="122"/>
  <c r="AH45" i="122"/>
  <c r="AJ43" i="122"/>
  <c r="AK42" i="122"/>
  <c r="AM40" i="122"/>
  <c r="AK35" i="122"/>
  <c r="AK37" i="122"/>
  <c r="AJ36" i="122"/>
  <c r="AL35" i="122"/>
  <c r="AH44" i="122"/>
  <c r="AH41" i="122"/>
  <c r="AL41" i="122"/>
  <c r="AJ34" i="122"/>
  <c r="AJ42" i="122"/>
  <c r="AH35" i="122"/>
  <c r="AL39" i="122"/>
  <c r="AH42" i="122"/>
  <c r="AK40" i="122"/>
  <c r="AJ40" i="122"/>
  <c r="AK44" i="122"/>
  <c r="AL37" i="122"/>
  <c r="AJ39" i="122"/>
  <c r="AH38" i="122"/>
  <c r="AJ38" i="122"/>
  <c r="AH34" i="122"/>
  <c r="AL42" i="122"/>
  <c r="AM35" i="122"/>
  <c r="AK34" i="122"/>
  <c r="AM34" i="122"/>
  <c r="AM37" i="122"/>
  <c r="AK39" i="122"/>
  <c r="AL25" i="122"/>
  <c r="AJ33" i="122"/>
  <c r="AH36" i="122"/>
  <c r="AL24" i="122"/>
  <c r="AM26" i="122"/>
  <c r="AL31" i="122"/>
  <c r="AM42" i="122"/>
  <c r="AL30" i="122"/>
  <c r="AM27" i="122"/>
  <c r="AM44" i="122"/>
  <c r="AM28" i="122"/>
  <c r="AK36" i="122"/>
  <c r="AK29" i="122"/>
  <c r="AK20" i="122"/>
  <c r="AM19" i="122"/>
  <c r="AL10" i="122"/>
  <c r="AL12" i="122"/>
  <c r="AM22" i="122"/>
  <c r="AL14" i="122"/>
  <c r="AL34" i="122"/>
  <c r="AJ30" i="122"/>
  <c r="AH18" i="122"/>
  <c r="AH40" i="122"/>
  <c r="AM11" i="122"/>
  <c r="AH111" i="122"/>
  <c r="AM74" i="122"/>
  <c r="AM78" i="122"/>
  <c r="AM38" i="122"/>
  <c r="AJ29" i="122"/>
  <c r="AH29" i="122"/>
  <c r="AH31" i="122"/>
  <c r="AL9" i="122"/>
  <c r="AK9" i="122"/>
  <c r="AJ77" i="122"/>
  <c r="AH77" i="122"/>
  <c r="AL40" i="122"/>
  <c r="AJ16" i="122"/>
  <c r="AL44" i="122"/>
  <c r="AH24" i="122"/>
  <c r="AH11" i="122"/>
  <c r="AJ10" i="122"/>
  <c r="AH94" i="122"/>
  <c r="AH105" i="122"/>
  <c r="AK108" i="122"/>
  <c r="AJ83" i="122"/>
  <c r="AJ93" i="122"/>
  <c r="AH86" i="122"/>
  <c r="AM80" i="122"/>
  <c r="AM86" i="122"/>
  <c r="AM101" i="122"/>
  <c r="AH82" i="122"/>
  <c r="AL94" i="122"/>
  <c r="AJ110" i="122"/>
  <c r="AM13" i="122"/>
  <c r="AK12" i="122"/>
  <c r="AJ112" i="122"/>
  <c r="AK80" i="122"/>
  <c r="AM97" i="122"/>
  <c r="AH75" i="122"/>
  <c r="AM10" i="122"/>
  <c r="AH12" i="122"/>
  <c r="AM89" i="122"/>
  <c r="AM92" i="122"/>
  <c r="AM104" i="122"/>
  <c r="AK77" i="122"/>
  <c r="AL100" i="122"/>
  <c r="AM96" i="122"/>
  <c r="AH76" i="122"/>
  <c r="AK96" i="122"/>
  <c r="AK76" i="122"/>
  <c r="AK98" i="122"/>
  <c r="AJ114" i="122"/>
  <c r="AK103" i="122"/>
  <c r="AK111" i="122"/>
  <c r="AL13" i="122"/>
  <c r="AK87" i="122"/>
  <c r="AJ98" i="122"/>
  <c r="AL84" i="122"/>
  <c r="AH116" i="122"/>
  <c r="AJ100" i="122"/>
  <c r="AK75" i="122"/>
  <c r="AH89" i="122"/>
  <c r="AJ12" i="122"/>
  <c r="AM88" i="122"/>
  <c r="AJ81" i="122"/>
  <c r="AH109" i="122"/>
  <c r="AJ87" i="122"/>
  <c r="AH101" i="122"/>
  <c r="AJ109" i="122"/>
  <c r="AH79" i="122"/>
  <c r="AM106" i="122"/>
  <c r="AJ116" i="122"/>
  <c r="AK97" i="122"/>
  <c r="AJ91" i="122"/>
  <c r="AK82" i="122"/>
  <c r="AL74" i="122"/>
  <c r="AJ95" i="122"/>
  <c r="AM115" i="122"/>
  <c r="AH81" i="122"/>
  <c r="AJ88" i="122"/>
  <c r="AH73" i="122"/>
  <c r="AJ79" i="122"/>
  <c r="AH96" i="122"/>
  <c r="AL88" i="122"/>
  <c r="AL78" i="122"/>
  <c r="AL80" i="122"/>
  <c r="AM107" i="122"/>
  <c r="AH104" i="122"/>
  <c r="AM116" i="122"/>
  <c r="AJ113" i="122"/>
  <c r="AK117" i="122"/>
  <c r="AL82" i="122"/>
  <c r="AJ90" i="122"/>
  <c r="AK85" i="122"/>
  <c r="AL108" i="122"/>
  <c r="AM81" i="122"/>
  <c r="AJ111" i="122"/>
  <c r="AJ78" i="122"/>
  <c r="AH95" i="122"/>
  <c r="AL87" i="122"/>
  <c r="AK107" i="122"/>
  <c r="AH102" i="122"/>
  <c r="AM75" i="122"/>
  <c r="AH107" i="122"/>
  <c r="AJ85" i="122"/>
  <c r="AL90" i="122"/>
  <c r="AJ107" i="122"/>
  <c r="AL113" i="122"/>
  <c r="AH98" i="122"/>
  <c r="AL89" i="122"/>
  <c r="AL77" i="122"/>
  <c r="AJ76" i="122"/>
  <c r="AJ108" i="122"/>
  <c r="AL73" i="122"/>
  <c r="AH117" i="122"/>
  <c r="AL101" i="122"/>
  <c r="AK81" i="122"/>
  <c r="AJ86" i="122"/>
  <c r="AM112" i="122"/>
  <c r="AJ84" i="122"/>
  <c r="AM82" i="122"/>
  <c r="AK93" i="122"/>
  <c r="AL72" i="122"/>
  <c r="AM113" i="122"/>
  <c r="AM99" i="122"/>
  <c r="AL112" i="122"/>
  <c r="AH113" i="122"/>
  <c r="AK116" i="122"/>
  <c r="AL102" i="122"/>
  <c r="AH74" i="122"/>
  <c r="AM85" i="122"/>
  <c r="AK95" i="122"/>
  <c r="AH90" i="122"/>
  <c r="AL96" i="122"/>
  <c r="AL85" i="122"/>
  <c r="AL105" i="122"/>
  <c r="AK72" i="122"/>
  <c r="AJ97" i="122"/>
  <c r="AL103" i="122"/>
  <c r="AK88" i="122"/>
  <c r="AK100" i="122"/>
  <c r="AM73" i="122"/>
  <c r="AK78" i="122"/>
  <c r="AM114" i="122"/>
  <c r="AL114" i="122"/>
  <c r="AH112" i="122"/>
  <c r="AM103" i="122"/>
  <c r="AL106" i="122"/>
  <c r="AJ74" i="122"/>
  <c r="AK86" i="122"/>
  <c r="AL99" i="122"/>
  <c r="AJ117" i="122"/>
  <c r="AM83" i="122"/>
  <c r="AM100" i="122"/>
  <c r="AL76" i="122"/>
  <c r="AL93" i="122"/>
  <c r="AJ105" i="122"/>
  <c r="AH108" i="122"/>
  <c r="AM91" i="122"/>
  <c r="AJ96" i="122"/>
  <c r="AL104" i="122"/>
  <c r="AH80" i="122"/>
  <c r="AH103" i="122"/>
  <c r="AK94" i="122"/>
  <c r="AK110" i="122"/>
  <c r="AK89" i="122"/>
  <c r="AM108" i="122"/>
  <c r="AM105" i="122"/>
  <c r="AM117" i="122"/>
  <c r="AM110" i="122"/>
  <c r="AK106" i="122"/>
  <c r="AM109" i="122"/>
  <c r="AJ92" i="122"/>
  <c r="AL98" i="122"/>
  <c r="AK115" i="122"/>
  <c r="AH114" i="122"/>
  <c r="AK91" i="122"/>
  <c r="AM98" i="122"/>
  <c r="AH110" i="122"/>
  <c r="AM95" i="122"/>
  <c r="AH88" i="122"/>
  <c r="AK105" i="122"/>
  <c r="AM77" i="122"/>
  <c r="AM90" i="122"/>
  <c r="AK104" i="122"/>
  <c r="AJ73" i="122"/>
  <c r="AL91" i="122"/>
  <c r="AL81" i="122"/>
  <c r="AK102" i="122"/>
  <c r="AH91" i="122"/>
  <c r="AK113" i="122"/>
  <c r="AH115" i="122"/>
  <c r="AL115" i="122"/>
  <c r="AM76" i="122"/>
  <c r="AK73" i="122"/>
  <c r="AH83" i="122"/>
  <c r="AJ102" i="122"/>
  <c r="AJ115" i="122"/>
  <c r="AL86" i="122"/>
  <c r="AH92" i="122"/>
  <c r="AL107" i="122"/>
  <c r="AM79" i="122"/>
  <c r="AJ80" i="122"/>
  <c r="AJ82" i="122"/>
  <c r="AM93" i="122"/>
  <c r="AJ104" i="122"/>
  <c r="AK90" i="122"/>
  <c r="AJ101" i="122"/>
  <c r="AJ94" i="122"/>
  <c r="AL97" i="122"/>
  <c r="AK112" i="122"/>
  <c r="AK83" i="122"/>
  <c r="AL117" i="122"/>
  <c r="AH100" i="122"/>
  <c r="AH85" i="122"/>
  <c r="AH93" i="122"/>
  <c r="AH97" i="122"/>
  <c r="AL92" i="122"/>
  <c r="AH84" i="122"/>
  <c r="AM111" i="122"/>
  <c r="AJ72" i="122"/>
  <c r="AK84" i="122"/>
  <c r="AK92" i="122"/>
  <c r="AL109" i="122"/>
  <c r="AK74" i="122"/>
  <c r="AL111" i="122"/>
  <c r="AL75" i="122"/>
  <c r="AM87" i="122"/>
  <c r="AK79" i="122"/>
  <c r="AK101" i="122"/>
  <c r="AH106" i="122"/>
  <c r="AJ99" i="122"/>
  <c r="AL95" i="122"/>
  <c r="AK109" i="122"/>
  <c r="AJ106" i="122"/>
  <c r="AH72" i="122"/>
  <c r="AD184" i="51"/>
  <c r="AD185" i="51"/>
  <c r="AD186" i="51"/>
  <c r="AD187" i="51"/>
  <c r="AD188" i="51"/>
  <c r="AE52" i="51"/>
  <c r="AE36" i="51"/>
  <c r="AE20" i="51"/>
  <c r="AE92" i="51"/>
  <c r="AD189" i="51"/>
  <c r="AD190" i="51"/>
  <c r="AD191" i="51"/>
  <c r="AD192" i="51"/>
  <c r="AD193" i="51"/>
  <c r="AD194" i="51"/>
  <c r="AD195" i="51"/>
  <c r="AD196" i="51"/>
  <c r="AD197" i="51"/>
  <c r="AD198" i="51"/>
  <c r="AD199" i="51"/>
  <c r="AD200" i="51"/>
  <c r="AD201" i="51"/>
  <c r="AD202" i="51"/>
  <c r="AD203" i="51"/>
  <c r="AD204" i="51"/>
  <c r="AD206" i="51"/>
  <c r="AD207" i="51"/>
  <c r="AD208" i="51"/>
  <c r="AD209" i="51"/>
  <c r="AD210" i="51"/>
  <c r="AD211" i="51"/>
  <c r="AD212" i="51"/>
  <c r="AD205" i="51"/>
  <c r="AD213" i="51"/>
  <c r="AD214" i="51"/>
  <c r="AD215" i="51"/>
  <c r="AD216" i="51"/>
  <c r="AD224" i="51"/>
  <c r="AD225" i="51"/>
  <c r="AD226" i="51"/>
  <c r="AD227" i="51"/>
  <c r="AD228" i="51"/>
  <c r="AD229" i="51"/>
  <c r="AD230" i="51"/>
  <c r="AD231" i="51"/>
  <c r="AD232" i="51"/>
  <c r="AD233" i="51"/>
  <c r="AD234" i="51"/>
  <c r="AD235" i="51"/>
  <c r="AD236" i="51"/>
  <c r="AD237" i="51"/>
  <c r="AD238" i="51"/>
  <c r="AD239" i="51"/>
  <c r="AD240" i="51"/>
  <c r="AD241" i="51"/>
  <c r="AD242" i="51"/>
  <c r="AD243" i="51"/>
  <c r="AK11" i="51"/>
  <c r="AL11" i="51"/>
  <c r="AH10" i="51"/>
  <c r="AK10" i="51"/>
  <c r="AM11" i="51"/>
  <c r="AJ10" i="51"/>
  <c r="AM8" i="51"/>
  <c r="AH11" i="51"/>
  <c r="AJ8" i="51"/>
  <c r="AL9" i="51"/>
  <c r="AJ12" i="51"/>
  <c r="AK8" i="51"/>
  <c r="AL13" i="51"/>
  <c r="AJ11" i="51"/>
  <c r="AK13" i="51"/>
  <c r="AJ9" i="51"/>
  <c r="AK12" i="51"/>
  <c r="AL12" i="51"/>
  <c r="AL8" i="51"/>
  <c r="AK9" i="51"/>
  <c r="AL10" i="51"/>
  <c r="AM13" i="51"/>
  <c r="AM12" i="51"/>
  <c r="AH8" i="51"/>
  <c r="AM9" i="51"/>
  <c r="AH12" i="51"/>
  <c r="AH9" i="51"/>
  <c r="AM10" i="51"/>
  <c r="AH13" i="51"/>
  <c r="AJ13" i="51"/>
  <c r="AL34" i="51"/>
  <c r="AJ14" i="51"/>
  <c r="AH14" i="51"/>
  <c r="AL14" i="51"/>
  <c r="AK14" i="51"/>
  <c r="AM14" i="51"/>
  <c r="AH109" i="51"/>
  <c r="AH99" i="51"/>
  <c r="AH86" i="51"/>
  <c r="AJ106" i="51"/>
  <c r="AK85" i="51"/>
  <c r="AL113" i="51"/>
  <c r="AK88" i="51"/>
  <c r="AK83" i="51"/>
  <c r="AK91" i="51"/>
  <c r="AK89" i="51"/>
  <c r="AK112" i="51"/>
  <c r="AL91" i="51"/>
  <c r="AH111" i="51"/>
  <c r="AH97" i="51"/>
  <c r="AL111" i="51"/>
  <c r="AL108" i="51"/>
  <c r="AK104" i="51"/>
  <c r="AM93" i="51"/>
  <c r="AJ101" i="51"/>
  <c r="AL94" i="51"/>
  <c r="AK105" i="51"/>
  <c r="AM92" i="51"/>
  <c r="AH104" i="51"/>
  <c r="AK113" i="51"/>
  <c r="AK97" i="51"/>
  <c r="AM110" i="51"/>
  <c r="AJ115" i="51"/>
  <c r="AL90" i="51"/>
  <c r="AM90" i="51"/>
  <c r="AJ99" i="51"/>
  <c r="AK110" i="51"/>
  <c r="AK84" i="51"/>
  <c r="AL103" i="51"/>
  <c r="AJ87" i="51"/>
  <c r="AL114" i="51"/>
  <c r="AM89" i="51"/>
  <c r="AL93" i="51"/>
  <c r="AH90" i="51"/>
  <c r="AK103" i="51"/>
  <c r="AJ85" i="51"/>
  <c r="AL86" i="51"/>
  <c r="AM113" i="51"/>
  <c r="AM115" i="51"/>
  <c r="AJ98" i="51"/>
  <c r="AL89" i="51"/>
  <c r="AH116" i="51"/>
  <c r="AJ100" i="51"/>
  <c r="AM87" i="51"/>
  <c r="AL99" i="51"/>
  <c r="AK106" i="51"/>
  <c r="AL109" i="51"/>
  <c r="AH87" i="51"/>
  <c r="AL98" i="51"/>
  <c r="AH98" i="51"/>
  <c r="AK99" i="51"/>
  <c r="AH93" i="51"/>
  <c r="AK107" i="51"/>
  <c r="AJ82" i="51"/>
  <c r="AM98" i="51"/>
  <c r="AK116" i="51"/>
  <c r="AJ107" i="51"/>
  <c r="AH89" i="51"/>
  <c r="AH105" i="51"/>
  <c r="AH110" i="51"/>
  <c r="AM117" i="51"/>
  <c r="AK102" i="51"/>
  <c r="AK86" i="51"/>
  <c r="AH96" i="51"/>
  <c r="AM108" i="51"/>
  <c r="AL110" i="51"/>
  <c r="AK90" i="51"/>
  <c r="AK115" i="51"/>
  <c r="AJ116" i="51"/>
  <c r="AJ91" i="51"/>
  <c r="AL115" i="51"/>
  <c r="AM116" i="51"/>
  <c r="AM97" i="51"/>
  <c r="AM100" i="51"/>
  <c r="AJ89" i="51"/>
  <c r="AM114" i="51"/>
  <c r="AJ103" i="51"/>
  <c r="AH94" i="51"/>
  <c r="AJ88" i="51"/>
  <c r="AM91" i="51"/>
  <c r="AH106" i="51"/>
  <c r="AM99" i="51"/>
  <c r="AJ117" i="51"/>
  <c r="AL84" i="51"/>
  <c r="AK101" i="51"/>
  <c r="AH102" i="51"/>
  <c r="AH88" i="51"/>
  <c r="AJ86" i="51"/>
  <c r="AJ109" i="51"/>
  <c r="AK108" i="51"/>
  <c r="AJ95" i="51"/>
  <c r="AJ84" i="51"/>
  <c r="AM96" i="51"/>
  <c r="AM102" i="51"/>
  <c r="AH101" i="51"/>
  <c r="AL87" i="51"/>
  <c r="AJ97" i="51"/>
  <c r="AM107" i="51"/>
  <c r="AH113" i="51"/>
  <c r="AK100" i="51"/>
  <c r="AL88" i="51"/>
  <c r="AL104" i="51"/>
  <c r="AK109" i="51"/>
  <c r="AH84" i="51"/>
  <c r="AJ111" i="51"/>
  <c r="AL116" i="51"/>
  <c r="AL95" i="51"/>
  <c r="AL105" i="51"/>
  <c r="AL101" i="51"/>
  <c r="AJ96" i="51"/>
  <c r="AM95" i="51"/>
  <c r="AJ114" i="51"/>
  <c r="AH108" i="51"/>
  <c r="AJ94" i="51"/>
  <c r="AM105" i="51"/>
  <c r="AL117" i="51"/>
  <c r="AK114" i="51"/>
  <c r="AK111" i="51"/>
  <c r="AL83" i="51"/>
  <c r="AL100" i="51"/>
  <c r="AH91" i="51"/>
  <c r="AK95" i="51"/>
  <c r="AK87" i="51"/>
  <c r="AJ113" i="51"/>
  <c r="AM103" i="51"/>
  <c r="AH117" i="51"/>
  <c r="AH92" i="51"/>
  <c r="AL112" i="51"/>
  <c r="AH112" i="51"/>
  <c r="AL107" i="51"/>
  <c r="AK92" i="51"/>
  <c r="AJ108" i="51"/>
  <c r="AL82" i="51"/>
  <c r="AJ93" i="51"/>
  <c r="AM85" i="51"/>
  <c r="AH100" i="51"/>
  <c r="AL97" i="51"/>
  <c r="AK96" i="51"/>
  <c r="AK79" i="51"/>
  <c r="AH81" i="51"/>
  <c r="AK117" i="51"/>
  <c r="AJ90" i="51"/>
  <c r="AJ110" i="51"/>
  <c r="AJ81" i="51"/>
  <c r="AJ80" i="51"/>
  <c r="AM69" i="51"/>
  <c r="AK75" i="51"/>
  <c r="AH71" i="51"/>
  <c r="AM68" i="51"/>
  <c r="AK74" i="51"/>
  <c r="AM66" i="51"/>
  <c r="AK72" i="51"/>
  <c r="AK68" i="51"/>
  <c r="AJ64" i="51"/>
  <c r="AM80" i="51"/>
  <c r="AL106" i="51"/>
  <c r="AM79" i="51"/>
  <c r="AL78" i="51"/>
  <c r="AL76" i="51"/>
  <c r="AJ66" i="51"/>
  <c r="AL79" i="51"/>
  <c r="AM82" i="51"/>
  <c r="AJ74" i="51"/>
  <c r="AH72" i="51"/>
  <c r="AH69" i="51"/>
  <c r="AL77" i="51"/>
  <c r="AH66" i="51"/>
  <c r="AH114" i="51"/>
  <c r="AM83" i="51"/>
  <c r="AL66" i="51"/>
  <c r="AL63" i="51"/>
  <c r="AL65" i="51"/>
  <c r="AH63" i="51"/>
  <c r="AJ83" i="51"/>
  <c r="AH80" i="51"/>
  <c r="AK64" i="51"/>
  <c r="AK70" i="51"/>
  <c r="AL68" i="51"/>
  <c r="AK66" i="51"/>
  <c r="AM84" i="51"/>
  <c r="AM112" i="51"/>
  <c r="AJ79" i="51"/>
  <c r="AJ63" i="51"/>
  <c r="AM75" i="51"/>
  <c r="AH68" i="51"/>
  <c r="AJ76" i="51"/>
  <c r="AL73" i="51"/>
  <c r="AK78" i="51"/>
  <c r="AH78" i="51"/>
  <c r="AH74" i="51"/>
  <c r="AJ68" i="51"/>
  <c r="AM64" i="51"/>
  <c r="AH79" i="51"/>
  <c r="AH75" i="51"/>
  <c r="AM65" i="51"/>
  <c r="AL74" i="51"/>
  <c r="AM63" i="51"/>
  <c r="AM67" i="51"/>
  <c r="AJ72" i="51"/>
  <c r="AJ77" i="51"/>
  <c r="AK71" i="51"/>
  <c r="AH64" i="51"/>
  <c r="AM72" i="51"/>
  <c r="AK76" i="51"/>
  <c r="AM73" i="51"/>
  <c r="AK73" i="51"/>
  <c r="AL70" i="51"/>
  <c r="AH77" i="51"/>
  <c r="AJ69" i="51"/>
  <c r="AJ73" i="51"/>
  <c r="AM71" i="51"/>
  <c r="AJ67" i="51"/>
  <c r="AM76" i="51"/>
  <c r="AL67" i="51"/>
  <c r="AM70" i="51"/>
  <c r="AH65" i="51"/>
  <c r="AJ65" i="51"/>
  <c r="AK63" i="51"/>
  <c r="AJ70" i="51"/>
  <c r="AM77" i="51"/>
  <c r="AL64" i="51"/>
  <c r="AJ78" i="51"/>
  <c r="AK65" i="51"/>
  <c r="AL81" i="51"/>
  <c r="AJ104" i="51"/>
  <c r="AL96" i="51"/>
  <c r="AJ112" i="51"/>
  <c r="AL85" i="51"/>
  <c r="AH107" i="51"/>
  <c r="AM88" i="51"/>
  <c r="AJ105" i="51"/>
  <c r="AL71" i="51"/>
  <c r="AH73" i="51"/>
  <c r="AL72" i="51"/>
  <c r="AH67" i="51"/>
  <c r="AK67" i="51"/>
  <c r="AJ71" i="51"/>
  <c r="AM78" i="51"/>
  <c r="AM94" i="51"/>
  <c r="AH115" i="51"/>
  <c r="AK93" i="51"/>
  <c r="AK98" i="51"/>
  <c r="AH95" i="51"/>
  <c r="AL69" i="51"/>
  <c r="AK77" i="51"/>
  <c r="AM74" i="51"/>
  <c r="AK69" i="51"/>
  <c r="AH76" i="51"/>
  <c r="AJ75" i="51"/>
  <c r="AL75" i="51"/>
  <c r="AJ102" i="51"/>
  <c r="AH103" i="51"/>
  <c r="AJ92" i="51"/>
  <c r="AL102" i="51"/>
  <c r="AH83" i="51"/>
  <c r="AM104" i="51"/>
  <c r="AM111" i="51"/>
  <c r="AH85" i="51"/>
  <c r="AK94" i="51"/>
  <c r="AM106" i="51"/>
  <c r="AM86" i="51"/>
  <c r="AL92" i="51"/>
  <c r="AM109" i="51"/>
  <c r="AM101" i="51"/>
  <c r="AK82" i="51"/>
  <c r="AL80" i="51"/>
  <c r="AM81" i="51"/>
  <c r="AH82" i="51"/>
  <c r="AK81" i="51"/>
  <c r="AK80" i="51"/>
  <c r="AL54" i="51"/>
  <c r="AM56" i="51"/>
  <c r="AL57" i="51"/>
  <c r="AL62" i="51"/>
  <c r="AH58" i="51"/>
  <c r="AJ45" i="51"/>
  <c r="AH62" i="51"/>
  <c r="AM53" i="51"/>
  <c r="AH56" i="51"/>
  <c r="AH46" i="51"/>
  <c r="AJ57" i="51"/>
  <c r="AH52" i="51"/>
  <c r="AK49" i="51"/>
  <c r="AL47" i="51"/>
  <c r="AM51" i="51"/>
  <c r="AL60" i="51"/>
  <c r="AH57" i="51"/>
  <c r="AL59" i="51"/>
  <c r="AK61" i="51"/>
  <c r="AM46" i="51"/>
  <c r="AK58" i="51"/>
  <c r="AJ44" i="51"/>
  <c r="AJ59" i="51"/>
  <c r="AH47" i="51"/>
  <c r="AM57" i="51"/>
  <c r="AM58" i="51"/>
  <c r="AJ46" i="51"/>
  <c r="AM54" i="51"/>
  <c r="AJ48" i="51"/>
  <c r="AJ51" i="51"/>
  <c r="AK51" i="51"/>
  <c r="AL61" i="51"/>
  <c r="AL58" i="51"/>
  <c r="AJ55" i="51"/>
  <c r="AK56" i="51"/>
  <c r="AH55" i="51"/>
  <c r="AK55" i="51"/>
  <c r="AJ54" i="51"/>
  <c r="AJ52" i="51"/>
  <c r="AL52" i="51"/>
  <c r="AK53" i="51"/>
  <c r="AL53" i="51"/>
  <c r="AJ56" i="51"/>
  <c r="AK52" i="51"/>
  <c r="AL51" i="51"/>
  <c r="AJ50" i="51"/>
  <c r="AH50" i="51"/>
  <c r="AJ53" i="51"/>
  <c r="AK50" i="51"/>
  <c r="AJ49" i="51"/>
  <c r="AM49" i="51"/>
  <c r="AM48" i="51"/>
  <c r="AH49" i="51"/>
  <c r="AJ47" i="51"/>
  <c r="AL49" i="51"/>
  <c r="AL46" i="51"/>
  <c r="AK46" i="51"/>
  <c r="AK45" i="51"/>
  <c r="AL45" i="51"/>
  <c r="AH41" i="51"/>
  <c r="AL39" i="51"/>
  <c r="AM37" i="51"/>
  <c r="AM39" i="51"/>
  <c r="AK37" i="51"/>
  <c r="AM44" i="51"/>
  <c r="AH43" i="51"/>
  <c r="AK44" i="51"/>
  <c r="AL30" i="51"/>
  <c r="AJ38" i="51"/>
  <c r="AH40" i="51"/>
  <c r="AK39" i="51"/>
  <c r="AH44" i="51"/>
  <c r="AL42" i="51"/>
  <c r="AK42" i="51"/>
  <c r="AM35" i="51"/>
  <c r="AJ43" i="51"/>
  <c r="AH30" i="51"/>
  <c r="AL41" i="51"/>
  <c r="AL44" i="51"/>
  <c r="AM40" i="51"/>
  <c r="AL37" i="51"/>
  <c r="AL43" i="51"/>
  <c r="AJ37" i="51"/>
  <c r="AJ30" i="51"/>
  <c r="AM30" i="51"/>
  <c r="AM43" i="51"/>
  <c r="AJ40" i="51"/>
  <c r="AH38" i="51"/>
  <c r="AJ42" i="51"/>
  <c r="AK43" i="51"/>
  <c r="AM42" i="51"/>
  <c r="AK31" i="51"/>
  <c r="AJ41" i="51"/>
  <c r="AM41" i="51"/>
  <c r="AH42" i="51"/>
  <c r="AH39" i="51"/>
  <c r="AK40" i="51"/>
  <c r="AK41" i="51"/>
  <c r="AK38" i="51"/>
  <c r="AJ39" i="51"/>
  <c r="AM38" i="51"/>
  <c r="AH37" i="51"/>
  <c r="AL38" i="51"/>
  <c r="AM36" i="51"/>
  <c r="AL40" i="51"/>
  <c r="AL36" i="51"/>
  <c r="AJ36" i="51"/>
  <c r="AK36" i="51"/>
  <c r="AH36" i="51"/>
  <c r="AH34" i="51"/>
  <c r="AJ35" i="51"/>
  <c r="AJ34" i="51"/>
  <c r="AJ31" i="51"/>
  <c r="AH35" i="51"/>
  <c r="AL35" i="51"/>
  <c r="AM34" i="51"/>
  <c r="AL33" i="51"/>
  <c r="AJ33" i="51"/>
  <c r="AJ32" i="51"/>
  <c r="AH32" i="51"/>
  <c r="AK35" i="51"/>
  <c r="AK30" i="51"/>
  <c r="AJ18" i="51"/>
  <c r="AH15" i="51"/>
  <c r="AL15" i="51"/>
  <c r="AK15" i="51"/>
  <c r="AJ15" i="51"/>
  <c r="AM15" i="51"/>
  <c r="AH31" i="51"/>
  <c r="AH33" i="51"/>
  <c r="AK33" i="51"/>
  <c r="AM32" i="51"/>
  <c r="AM31" i="51"/>
  <c r="AM33" i="51"/>
  <c r="AL32" i="51"/>
  <c r="AK34" i="51"/>
  <c r="AL31" i="51"/>
  <c r="AL29" i="51"/>
  <c r="AK32" i="51"/>
  <c r="AJ28" i="51"/>
  <c r="AH28" i="51"/>
  <c r="AJ29" i="51"/>
  <c r="AM29" i="51"/>
  <c r="AH29" i="51"/>
  <c r="AM28" i="51"/>
  <c r="AK28" i="51"/>
  <c r="AL28" i="51"/>
  <c r="AK29" i="51"/>
  <c r="AK25" i="51"/>
  <c r="AM27" i="51"/>
  <c r="AH24" i="51"/>
  <c r="AL21" i="51"/>
  <c r="AJ16" i="51"/>
  <c r="AM16" i="51"/>
  <c r="AK22" i="51"/>
  <c r="AH23" i="51"/>
  <c r="AL16" i="51"/>
  <c r="AH20" i="51"/>
  <c r="AM23" i="51"/>
  <c r="AJ26" i="51"/>
  <c r="AJ27" i="51"/>
  <c r="AH17" i="51"/>
  <c r="AK27" i="51"/>
  <c r="AJ25" i="51"/>
  <c r="AK17" i="51"/>
  <c r="AH26" i="51"/>
  <c r="AM25" i="51"/>
  <c r="AJ21" i="51"/>
  <c r="AM20" i="51"/>
  <c r="AK23" i="51"/>
  <c r="AM18" i="51"/>
  <c r="AJ22" i="51"/>
  <c r="AM22" i="51"/>
  <c r="AL17" i="51"/>
  <c r="AK21" i="51"/>
  <c r="AK18" i="51"/>
  <c r="AM17" i="51"/>
  <c r="AJ23" i="51"/>
  <c r="AK24" i="51"/>
  <c r="AJ17" i="51"/>
  <c r="AH22" i="51"/>
  <c r="AM24" i="51"/>
  <c r="AL25" i="51"/>
  <c r="AH16" i="51"/>
  <c r="AL26" i="51"/>
  <c r="AL18" i="51"/>
  <c r="AK26" i="51"/>
  <c r="AL24" i="51"/>
  <c r="AH25" i="51"/>
  <c r="AM19" i="51"/>
  <c r="AJ19" i="51"/>
  <c r="AK20" i="51"/>
  <c r="AL23" i="51"/>
  <c r="AM26" i="51"/>
  <c r="AL20" i="51"/>
  <c r="AJ24" i="51"/>
  <c r="AH19" i="51"/>
  <c r="AH27" i="51"/>
  <c r="AJ20" i="51"/>
  <c r="AL22" i="51"/>
  <c r="AH21" i="51"/>
  <c r="AM21" i="51"/>
  <c r="AK19" i="51"/>
  <c r="AL27" i="51"/>
  <c r="AK16" i="51"/>
  <c r="AH18" i="51"/>
  <c r="AL19" i="51"/>
  <c r="AL56" i="51"/>
  <c r="AH70" i="51"/>
  <c r="AK47" i="51"/>
  <c r="AJ61" i="51"/>
  <c r="AM50" i="51"/>
  <c r="AH45" i="51"/>
  <c r="AL55" i="51"/>
  <c r="AH54" i="51"/>
  <c r="AM61" i="51"/>
  <c r="AK54" i="51"/>
  <c r="AH59" i="51"/>
  <c r="AL48" i="51"/>
  <c r="AK48" i="51"/>
  <c r="AM55" i="51"/>
  <c r="AH53" i="51"/>
  <c r="AM60" i="51"/>
  <c r="AK60" i="51"/>
  <c r="AJ62" i="51"/>
  <c r="AM47" i="51"/>
  <c r="AM52" i="51"/>
  <c r="AH60" i="51"/>
  <c r="AH48" i="51"/>
  <c r="AM59" i="51"/>
  <c r="AJ60" i="51"/>
  <c r="AK59" i="51"/>
  <c r="AH61" i="51"/>
  <c r="AM45" i="51"/>
  <c r="AH51" i="51"/>
  <c r="AJ58" i="51"/>
  <c r="AK62" i="51"/>
  <c r="AL50" i="51"/>
  <c r="AK57" i="51"/>
  <c r="AM62" i="51"/>
  <c r="AE9" i="51"/>
  <c r="AE13" i="51"/>
  <c r="AE12" i="51"/>
  <c r="E6" i="90"/>
  <c r="C6" i="151"/>
  <c r="BH6" i="90"/>
  <c r="BI6" i="90"/>
  <c r="BK6" i="90"/>
  <c r="BE6" i="90"/>
  <c r="BE108" i="90"/>
  <c r="BJ6" i="90"/>
  <c r="BG6" i="90"/>
  <c r="AR6" i="90"/>
  <c r="E119" i="90" a="1"/>
  <c r="E119" i="90"/>
  <c r="AI6" i="90"/>
  <c r="AI110" i="90"/>
  <c r="AT6" i="90"/>
  <c r="AJ6" i="90"/>
  <c r="AJ110" i="90"/>
  <c r="E110" i="90"/>
  <c r="AB129" i="51"/>
  <c r="E112" i="90"/>
  <c r="BF112" i="90"/>
  <c r="E114" i="90"/>
  <c r="AI114" i="90"/>
  <c r="AJ115" i="90"/>
  <c r="AS6" i="90"/>
  <c r="E113" i="90"/>
  <c r="AU6" i="90"/>
  <c r="E116" i="90"/>
  <c r="AI116" i="90"/>
  <c r="E118" i="90"/>
  <c r="E117" i="90"/>
  <c r="BF117" i="90"/>
  <c r="E115" i="90"/>
  <c r="AI115" i="90"/>
  <c r="AQ6" i="90"/>
  <c r="J6" i="151"/>
  <c r="K6" i="151"/>
  <c r="BF114" i="90"/>
  <c r="BC6" i="90"/>
  <c r="AI112" i="90"/>
  <c r="BF6" i="90"/>
  <c r="BF108" i="90"/>
  <c r="E122" i="90"/>
  <c r="AI122" i="90"/>
  <c r="BE109" i="90"/>
  <c r="AO6" i="90"/>
  <c r="AZ10" i="90"/>
  <c r="AI117" i="90"/>
  <c r="AL6" i="90"/>
  <c r="AL110" i="90"/>
  <c r="AM6" i="90"/>
  <c r="AM3" i="90"/>
  <c r="E120" i="90"/>
  <c r="BF113" i="90"/>
  <c r="AI113" i="90"/>
  <c r="AZ35" i="90"/>
  <c r="AZ11" i="90"/>
  <c r="AZ18" i="90"/>
  <c r="AZ78" i="90"/>
  <c r="AZ79" i="90"/>
  <c r="AO3" i="90"/>
  <c r="AZ100" i="90"/>
  <c r="AZ30" i="90"/>
  <c r="AZ98" i="90"/>
  <c r="AZ48" i="90"/>
  <c r="AZ81" i="90"/>
  <c r="AZ13" i="90"/>
  <c r="AZ70" i="90"/>
  <c r="AZ52" i="90"/>
  <c r="BF1" i="90"/>
  <c r="AZ90" i="90"/>
  <c r="AZ85" i="90"/>
  <c r="AZ56" i="90"/>
  <c r="AZ42" i="90"/>
  <c r="AZ29" i="90"/>
  <c r="AZ16" i="90"/>
  <c r="AZ71" i="90"/>
  <c r="AZ80" i="90"/>
  <c r="AZ9" i="90"/>
  <c r="AZ49" i="90"/>
  <c r="AZ65" i="90"/>
  <c r="AZ84" i="90"/>
  <c r="AZ36" i="90"/>
  <c r="AZ101" i="90"/>
  <c r="AZ89" i="90"/>
  <c r="AZ6" i="90"/>
  <c r="AZ91" i="90"/>
  <c r="AZ12" i="90"/>
  <c r="AZ19" i="90"/>
  <c r="AZ99" i="90"/>
  <c r="AZ57" i="90"/>
  <c r="AZ27" i="90"/>
  <c r="AZ47" i="90"/>
  <c r="AL3" i="90"/>
  <c r="AZ96" i="90"/>
  <c r="AZ77" i="90"/>
  <c r="AZ73" i="90"/>
  <c r="AZ88" i="90"/>
  <c r="AZ7" i="90"/>
  <c r="AZ37" i="90"/>
  <c r="AZ93" i="90"/>
  <c r="AZ17" i="90"/>
  <c r="AZ61" i="90"/>
  <c r="AO110" i="90"/>
  <c r="AO111" i="90"/>
  <c r="AZ32" i="90"/>
  <c r="AZ59" i="90"/>
  <c r="AZ60" i="90"/>
  <c r="AZ40" i="90"/>
  <c r="AZ43" i="90"/>
  <c r="AZ25" i="90"/>
  <c r="AZ86" i="90"/>
  <c r="AZ105" i="90"/>
  <c r="AZ46" i="90"/>
  <c r="AZ24" i="90"/>
  <c r="AZ51" i="90"/>
  <c r="AZ102" i="90"/>
  <c r="AZ26" i="90"/>
  <c r="AZ44" i="90"/>
  <c r="AZ76" i="90"/>
  <c r="AZ74" i="90"/>
  <c r="AZ55" i="90"/>
  <c r="AZ67" i="90"/>
  <c r="AZ63" i="90"/>
  <c r="AZ97" i="90"/>
  <c r="AZ68" i="90"/>
  <c r="AZ53" i="90"/>
  <c r="AZ15" i="90"/>
  <c r="AZ72" i="90"/>
  <c r="AZ82" i="90"/>
  <c r="AZ104" i="90"/>
  <c r="AZ95" i="90"/>
  <c r="AZ66" i="90"/>
  <c r="AZ34" i="90"/>
  <c r="AZ54" i="90"/>
  <c r="AZ38" i="90"/>
  <c r="AZ39" i="90"/>
  <c r="AZ69" i="90"/>
  <c r="AZ50" i="90"/>
  <c r="AZ62" i="90"/>
  <c r="AZ20" i="90"/>
  <c r="AZ41" i="90"/>
  <c r="AZ22" i="90"/>
  <c r="AZ33" i="90"/>
  <c r="AZ92" i="90"/>
  <c r="AZ103" i="90"/>
  <c r="AZ58" i="90"/>
  <c r="AZ45" i="90"/>
  <c r="AZ14" i="90"/>
  <c r="AZ83" i="90"/>
  <c r="AZ31" i="90"/>
  <c r="AZ64" i="90"/>
  <c r="AZ23" i="90"/>
  <c r="AZ8" i="90"/>
  <c r="AZ28" i="90"/>
  <c r="AZ21" i="90"/>
  <c r="AZ75" i="90"/>
  <c r="AZ87" i="90"/>
  <c r="AZ94" i="90"/>
  <c r="AJ114" i="90"/>
  <c r="AM110" i="90"/>
  <c r="AL111" i="90"/>
  <c r="BL108" i="90"/>
  <c r="BF109" i="90"/>
  <c r="BF120" i="90"/>
  <c r="BF121" i="90"/>
  <c r="BL109" i="90"/>
  <c r="BA21" i="90" a="1"/>
  <c r="BA21" i="90"/>
  <c r="BB21" i="90"/>
  <c r="BA11" i="90" a="1"/>
  <c r="BA11" i="90"/>
  <c r="BB11" i="90"/>
  <c r="BA13" i="90" a="1"/>
  <c r="BA13" i="90"/>
  <c r="BB13" i="90"/>
  <c r="BA90" i="90" a="1"/>
  <c r="BA90" i="90"/>
  <c r="BB90" i="90"/>
  <c r="BA20" i="90" a="1"/>
  <c r="BA20" i="90"/>
  <c r="BB20" i="90"/>
  <c r="BA6" i="90" a="1"/>
  <c r="BA6" i="90"/>
  <c r="BB6" i="90"/>
  <c r="BA7" i="90" a="1"/>
  <c r="BA7" i="90"/>
  <c r="BB7" i="90"/>
  <c r="BA18" i="90" a="1"/>
  <c r="BA18" i="90"/>
  <c r="BB18" i="90"/>
  <c r="BA103" i="90" a="1"/>
  <c r="BA103" i="90"/>
  <c r="BB103" i="90"/>
  <c r="BA77" i="90" a="1"/>
  <c r="BA77" i="90"/>
  <c r="BB77" i="90"/>
  <c r="BA97" i="90" a="1"/>
  <c r="BA97" i="90"/>
  <c r="BB97" i="90"/>
  <c r="BA76" i="90" a="1"/>
  <c r="BA76" i="90"/>
  <c r="BB76" i="90"/>
  <c r="BA26" i="90" a="1"/>
  <c r="BA26" i="90"/>
  <c r="BB26" i="90"/>
  <c r="BA81" i="90" a="1"/>
  <c r="BA81" i="90"/>
  <c r="BB81" i="90"/>
  <c r="BA84" i="90" a="1"/>
  <c r="BA84" i="90"/>
  <c r="BB84" i="90"/>
  <c r="BA73" i="90" a="1"/>
  <c r="BA73" i="90"/>
  <c r="BB73" i="90"/>
  <c r="BA28" i="90" a="1"/>
  <c r="BA28" i="90"/>
  <c r="BB28" i="90"/>
  <c r="BA41" i="90" a="1"/>
  <c r="BA41" i="90"/>
  <c r="BB41" i="90"/>
  <c r="BA55" i="90" a="1"/>
  <c r="BA55" i="90"/>
  <c r="BB55" i="90"/>
  <c r="BA37" i="90" a="1"/>
  <c r="BA37" i="90"/>
  <c r="BB37" i="90"/>
  <c r="BA42" i="90" a="1"/>
  <c r="BA42" i="90"/>
  <c r="BB42" i="90"/>
  <c r="BA92" i="90" a="1"/>
  <c r="BA92" i="90"/>
  <c r="BB92" i="90"/>
  <c r="BA45" i="90" a="1"/>
  <c r="BA45" i="90"/>
  <c r="BB45" i="90"/>
  <c r="BA9" i="90" a="1"/>
  <c r="BA9" i="90"/>
  <c r="BB9" i="90"/>
  <c r="BA88" i="90" a="1"/>
  <c r="BA88" i="90"/>
  <c r="BB88" i="90"/>
  <c r="BA102" i="90" a="1"/>
  <c r="BA102" i="90"/>
  <c r="BB102" i="90"/>
  <c r="BA51" i="90" a="1"/>
  <c r="BA51" i="90"/>
  <c r="BB51" i="90"/>
  <c r="BA29" i="90" a="1"/>
  <c r="BA29" i="90"/>
  <c r="BB29" i="90"/>
  <c r="BA32" i="90" a="1"/>
  <c r="BA32" i="90"/>
  <c r="BB32" i="90"/>
  <c r="BA48" i="90" a="1"/>
  <c r="BA48" i="90"/>
  <c r="BB48" i="90"/>
  <c r="BA54" i="90" a="1"/>
  <c r="BA54" i="90"/>
  <c r="BB54" i="90"/>
  <c r="BA35" i="90" a="1"/>
  <c r="BA35" i="90"/>
  <c r="BB35" i="90"/>
  <c r="BA25" i="90" a="1"/>
  <c r="BA25" i="90"/>
  <c r="BB25" i="90"/>
  <c r="BA101" i="90" a="1"/>
  <c r="BA101" i="90"/>
  <c r="BB101" i="90"/>
  <c r="BA31" i="90" a="1"/>
  <c r="BA31" i="90"/>
  <c r="BB31" i="90"/>
  <c r="BA57" i="90" a="1"/>
  <c r="BA57" i="90"/>
  <c r="BB57" i="90"/>
  <c r="BA69" i="90" a="1"/>
  <c r="BA69" i="90"/>
  <c r="BB69" i="90"/>
  <c r="BA52" i="90" a="1"/>
  <c r="BA52" i="90"/>
  <c r="BB52" i="90"/>
  <c r="BA49" i="90" a="1"/>
  <c r="BA49" i="90"/>
  <c r="BB49" i="90"/>
  <c r="BA39" i="90" a="1"/>
  <c r="BA39" i="90"/>
  <c r="BB39" i="90"/>
  <c r="BA14" i="90" a="1"/>
  <c r="BA14" i="90"/>
  <c r="BB14" i="90"/>
  <c r="BA65" i="90" a="1"/>
  <c r="BA65" i="90"/>
  <c r="BB65" i="90"/>
  <c r="BA17" i="90" a="1"/>
  <c r="BA17" i="90"/>
  <c r="BB17" i="90"/>
  <c r="BA99" i="90" a="1"/>
  <c r="BA99" i="90"/>
  <c r="BB99" i="90"/>
  <c r="BA95" i="90" a="1"/>
  <c r="BA95" i="90"/>
  <c r="BB95" i="90"/>
  <c r="BA78" i="90" a="1"/>
  <c r="BA78" i="90"/>
  <c r="BB78" i="90"/>
  <c r="BA36" i="90" a="1"/>
  <c r="BA36" i="90"/>
  <c r="BB36" i="90"/>
  <c r="BA104" i="90" a="1"/>
  <c r="BA104" i="90"/>
  <c r="BB104" i="90"/>
  <c r="BA91" i="90" a="1"/>
  <c r="BA91" i="90"/>
  <c r="BB91" i="90"/>
  <c r="BA86" i="90" a="1"/>
  <c r="BA86" i="90"/>
  <c r="BB86" i="90"/>
  <c r="BA27" i="90" a="1"/>
  <c r="BA27" i="90"/>
  <c r="BB27" i="90"/>
  <c r="BA56" i="90" a="1"/>
  <c r="BA56" i="90"/>
  <c r="BB56" i="90"/>
  <c r="BA63" i="90" a="1"/>
  <c r="BA63" i="90"/>
  <c r="BB63" i="90"/>
  <c r="BA93" i="90" a="1"/>
  <c r="BA93" i="90"/>
  <c r="BB93" i="90"/>
  <c r="BA80" i="90" a="1"/>
  <c r="BA80" i="90"/>
  <c r="BB80" i="90"/>
  <c r="BA100" i="90" a="1"/>
  <c r="BA100" i="90"/>
  <c r="BB100" i="90"/>
  <c r="BA34" i="90" a="1"/>
  <c r="BA34" i="90"/>
  <c r="BB34" i="90"/>
  <c r="BA15" i="90" a="1"/>
  <c r="BA15" i="90"/>
  <c r="BB15" i="90"/>
  <c r="BA30" i="90" a="1"/>
  <c r="BA30" i="90"/>
  <c r="BB30" i="90"/>
  <c r="BA62" i="90" a="1"/>
  <c r="BA62" i="90"/>
  <c r="BB62" i="90"/>
  <c r="BA87" i="90" a="1"/>
  <c r="BA87" i="90"/>
  <c r="BB87" i="90"/>
  <c r="BA82" i="90" a="1"/>
  <c r="BA82" i="90"/>
  <c r="BB82" i="90"/>
  <c r="BA58" i="90" a="1"/>
  <c r="BA58" i="90"/>
  <c r="BB58" i="90"/>
  <c r="BA98" i="90" a="1"/>
  <c r="BA98" i="90"/>
  <c r="BB98" i="90"/>
  <c r="BA89" i="90" a="1"/>
  <c r="BA89" i="90"/>
  <c r="BB89" i="90"/>
  <c r="BA64" i="90" a="1"/>
  <c r="BA64" i="90"/>
  <c r="BB64" i="90"/>
  <c r="BA75" i="90" a="1"/>
  <c r="BA75" i="90"/>
  <c r="BB75" i="90"/>
  <c r="BA43" i="90" a="1"/>
  <c r="BA43" i="90"/>
  <c r="BB43" i="90"/>
  <c r="BA66" i="90" a="1"/>
  <c r="BA66" i="90"/>
  <c r="BB66" i="90"/>
  <c r="BA94" i="90" a="1"/>
  <c r="BA94" i="90"/>
  <c r="BB94" i="90"/>
  <c r="BA68" i="90" a="1"/>
  <c r="BA68" i="90"/>
  <c r="BB68" i="90"/>
  <c r="BA40" i="90" a="1"/>
  <c r="BA40" i="90"/>
  <c r="BB40" i="90"/>
  <c r="BA33" i="90" a="1"/>
  <c r="BA33" i="90"/>
  <c r="BB33" i="90"/>
  <c r="BA72" i="90" a="1"/>
  <c r="BA72" i="90"/>
  <c r="BB72" i="90"/>
  <c r="BA53" i="90" a="1"/>
  <c r="BA53" i="90"/>
  <c r="BB53" i="90"/>
  <c r="BA16" i="90" a="1"/>
  <c r="BA16" i="90"/>
  <c r="BB16" i="90"/>
  <c r="BA38" i="90" a="1"/>
  <c r="BA38" i="90"/>
  <c r="BB38" i="90"/>
  <c r="BA50" i="90" a="1"/>
  <c r="BA50" i="90"/>
  <c r="BB50" i="90"/>
  <c r="BA74" i="90" a="1"/>
  <c r="BA74" i="90"/>
  <c r="BB74" i="90"/>
  <c r="BA105" i="90" a="1"/>
  <c r="BA105" i="90"/>
  <c r="BB105" i="90"/>
  <c r="BA67" i="90" a="1"/>
  <c r="BA67" i="90"/>
  <c r="BB67" i="90"/>
  <c r="BA96" i="90" a="1"/>
  <c r="BA96" i="90"/>
  <c r="BB96" i="90"/>
  <c r="BA22" i="90" a="1"/>
  <c r="BA22" i="90"/>
  <c r="BB22" i="90"/>
  <c r="BA79" i="90" a="1"/>
  <c r="BA79" i="90"/>
  <c r="BB79" i="90"/>
  <c r="BA61" i="90" a="1"/>
  <c r="BA61" i="90"/>
  <c r="BB61" i="90"/>
  <c r="BA60" i="90" a="1"/>
  <c r="BA60" i="90"/>
  <c r="BB60" i="90"/>
  <c r="BA44" i="90" a="1"/>
  <c r="BA44" i="90"/>
  <c r="BB44" i="90"/>
  <c r="BA47" i="90" a="1"/>
  <c r="BA47" i="90"/>
  <c r="BB47" i="90"/>
  <c r="BA10" i="90" a="1"/>
  <c r="BA10" i="90"/>
  <c r="BB10" i="90"/>
  <c r="BA85" i="90" a="1"/>
  <c r="BA85" i="90"/>
  <c r="BB85" i="90"/>
  <c r="BA8" i="90" a="1"/>
  <c r="BA8" i="90"/>
  <c r="BB8" i="90"/>
  <c r="BA12" i="90" a="1"/>
  <c r="BA12" i="90"/>
  <c r="BB12" i="90"/>
  <c r="BA70" i="90" a="1"/>
  <c r="BA70" i="90"/>
  <c r="BB70" i="90"/>
  <c r="BA23" i="90" a="1"/>
  <c r="BA23" i="90"/>
  <c r="BB23" i="90"/>
  <c r="BA46" i="90" a="1"/>
  <c r="BA46" i="90"/>
  <c r="BB46" i="90"/>
  <c r="BA24" i="90" a="1"/>
  <c r="BA24" i="90"/>
  <c r="BB24" i="90"/>
  <c r="BA83" i="90" a="1"/>
  <c r="BA83" i="90"/>
  <c r="BB83" i="90"/>
  <c r="BA71" i="90" a="1"/>
  <c r="BA71" i="90"/>
  <c r="BB71" i="90"/>
  <c r="BA59" i="90" a="1"/>
  <c r="BA59" i="90"/>
  <c r="BB59" i="90"/>
  <c r="BA19" i="90" a="1"/>
  <c r="BA19" i="90"/>
  <c r="BB19" i="90"/>
</calcChain>
</file>

<file path=xl/comments1.xml><?xml version="1.0" encoding="utf-8"?>
<comments xmlns="http://schemas.openxmlformats.org/spreadsheetml/2006/main">
  <authors>
    <author>DV</author>
  </authors>
  <commentList>
    <comment ref="D6" authorId="0">
      <text>
        <r>
          <rPr>
            <b/>
            <sz val="14"/>
            <color indexed="81"/>
            <rFont val="Tahoma"/>
            <family val="2"/>
            <charset val="204"/>
          </rPr>
          <t>дату менять здесь</t>
        </r>
      </text>
    </comment>
  </commentList>
</comments>
</file>

<file path=xl/comments2.xml><?xml version="1.0" encoding="utf-8"?>
<comments xmlns="http://schemas.openxmlformats.org/spreadsheetml/2006/main">
  <authors>
    <author>dogadkindv</author>
    <author xml:space="preserve"> Dogadkin DV</author>
  </authors>
  <commentList>
    <comment ref="E4" authorId="0">
      <text>
        <r>
          <rPr>
            <sz val="10"/>
            <color indexed="81"/>
            <rFont val="Tahoma"/>
            <family val="2"/>
            <charset val="204"/>
          </rPr>
          <t>Дату менять здесь</t>
        </r>
      </text>
    </comment>
    <comment ref="AJ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  <comment ref="BF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</commentList>
</comments>
</file>

<file path=xl/comments3.xml><?xml version="1.0" encoding="utf-8"?>
<comments xmlns="http://schemas.openxmlformats.org/spreadsheetml/2006/main">
  <authors>
    <author>dogadkindv</author>
    <author xml:space="preserve"> Dogadkin DV</author>
  </authors>
  <commentList>
    <comment ref="C4" authorId="0">
      <text>
        <r>
          <rPr>
            <sz val="10"/>
            <color indexed="81"/>
            <rFont val="Tahoma"/>
            <family val="2"/>
            <charset val="204"/>
          </rPr>
          <t>Дату менять здесь</t>
        </r>
      </text>
    </comment>
    <comment ref="K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  <comment ref="W5" authorId="1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</commentList>
</comments>
</file>

<file path=xl/sharedStrings.xml><?xml version="1.0" encoding="utf-8"?>
<sst xmlns="http://schemas.openxmlformats.org/spreadsheetml/2006/main" count="11301" uniqueCount="358">
  <si>
    <t>№п\п</t>
  </si>
  <si>
    <t>"У  Т  В  Е  Р  Ж  Д  А  Ю"</t>
  </si>
  <si>
    <t>График</t>
  </si>
  <si>
    <t>№ 
маршрута</t>
  </si>
  <si>
    <t>Примечание</t>
  </si>
  <si>
    <t>Выполняемая 
функция в составе 
бригады на маршруте</t>
  </si>
  <si>
    <t>1о</t>
  </si>
  <si>
    <t>2о</t>
  </si>
  <si>
    <t>3о</t>
  </si>
  <si>
    <t>4о</t>
  </si>
  <si>
    <t>6о</t>
  </si>
  <si>
    <t>7о</t>
  </si>
  <si>
    <t>13о</t>
  </si>
  <si>
    <t>16о</t>
  </si>
  <si>
    <t>17о</t>
  </si>
  <si>
    <t>14о</t>
  </si>
  <si>
    <t>15о</t>
  </si>
  <si>
    <t>5о</t>
  </si>
  <si>
    <t>8о</t>
  </si>
  <si>
    <t>18о</t>
  </si>
  <si>
    <t>19о</t>
  </si>
  <si>
    <t>20о</t>
  </si>
  <si>
    <t>10о</t>
  </si>
  <si>
    <t>Машина</t>
  </si>
  <si>
    <t>21о</t>
  </si>
  <si>
    <t>1-й заезд</t>
  </si>
  <si>
    <t>2-й заезд</t>
  </si>
  <si>
    <t>3-й заезд</t>
  </si>
  <si>
    <t>9о</t>
  </si>
  <si>
    <t>11о</t>
  </si>
  <si>
    <t>Режим работы</t>
  </si>
  <si>
    <t>12о</t>
  </si>
  <si>
    <t>22о</t>
  </si>
  <si>
    <t>23о</t>
  </si>
  <si>
    <t>24о</t>
  </si>
  <si>
    <t>26о</t>
  </si>
  <si>
    <t>25о</t>
  </si>
  <si>
    <t>27о</t>
  </si>
  <si>
    <t>28о</t>
  </si>
  <si>
    <t>29о</t>
  </si>
  <si>
    <t>55о</t>
  </si>
  <si>
    <t>56о</t>
  </si>
  <si>
    <t>57о</t>
  </si>
  <si>
    <t>Время начала инстуктажа/Время выезда</t>
  </si>
  <si>
    <t>начало инструктажа</t>
  </si>
  <si>
    <t>начало инстуктажа</t>
  </si>
  <si>
    <t>О</t>
  </si>
  <si>
    <t>В</t>
  </si>
  <si>
    <t>Д</t>
  </si>
  <si>
    <t>ОВ</t>
  </si>
  <si>
    <t>У</t>
  </si>
  <si>
    <t>Б</t>
  </si>
  <si>
    <t>(НАРЯД-РАСПОРЯЖЕНИЕ)</t>
  </si>
  <si>
    <t>НО</t>
  </si>
  <si>
    <r>
      <t xml:space="preserve">                                                                                                                                         </t>
    </r>
    <r>
      <rPr>
        <b/>
        <sz val="22"/>
        <rFont val="Times New Roman"/>
        <family val="1"/>
        <charset val="204"/>
      </rPr>
      <t xml:space="preserve">                          УТВЕРЖДАЮ</t>
    </r>
  </si>
  <si>
    <t>ПОСТОВАЯ ВЕДОМОСТЬ</t>
  </si>
  <si>
    <t>Время работы</t>
  </si>
  <si>
    <t>Будни</t>
  </si>
  <si>
    <t>СБ</t>
  </si>
  <si>
    <t>ВС</t>
  </si>
  <si>
    <t>---</t>
  </si>
  <si>
    <t>деж</t>
  </si>
  <si>
    <t>инк</t>
  </si>
  <si>
    <t>вод</t>
  </si>
  <si>
    <t>Вс</t>
  </si>
  <si>
    <t>Сб</t>
  </si>
  <si>
    <t>Итого</t>
  </si>
  <si>
    <t>ночные</t>
  </si>
  <si>
    <t>доп время НР</t>
  </si>
  <si>
    <t>доп время НО</t>
  </si>
  <si>
    <t>доп время ОО</t>
  </si>
  <si>
    <t>доп время ОР</t>
  </si>
  <si>
    <t>9:00-21:00</t>
  </si>
  <si>
    <t>время Д</t>
  </si>
  <si>
    <t>Начало работы (НР)</t>
  </si>
  <si>
    <t>Начало обеда (НО)</t>
  </si>
  <si>
    <t>Окончание обеда (ОО)</t>
  </si>
  <si>
    <t>Окончание работы (ОР)</t>
  </si>
  <si>
    <t xml:space="preserve">                        дата
ФИО</t>
  </si>
  <si>
    <t>работает</t>
  </si>
  <si>
    <t>нет в наряде</t>
  </si>
  <si>
    <t>всего</t>
  </si>
  <si>
    <t>назв_время</t>
  </si>
  <si>
    <t>время</t>
  </si>
  <si>
    <t>время_работы</t>
  </si>
  <si>
    <t>ФИО</t>
  </si>
  <si>
    <t>должность</t>
  </si>
  <si>
    <t>утро</t>
  </si>
  <si>
    <t>полнота</t>
  </si>
  <si>
    <t>Сн</t>
  </si>
  <si>
    <t>Сд</t>
  </si>
  <si>
    <t>2Дд</t>
  </si>
  <si>
    <t>2Дн</t>
  </si>
  <si>
    <t>Дд</t>
  </si>
  <si>
    <t>0:00-7:30</t>
  </si>
  <si>
    <t>7:00-24:00</t>
  </si>
  <si>
    <t>рву</t>
  </si>
  <si>
    <t>рвв</t>
  </si>
  <si>
    <t>20:00-22:00</t>
  </si>
  <si>
    <t>ночь</t>
  </si>
  <si>
    <t>8и</t>
  </si>
  <si>
    <t>14и</t>
  </si>
  <si>
    <t>21и</t>
  </si>
  <si>
    <t>23и</t>
  </si>
  <si>
    <t>27и</t>
  </si>
  <si>
    <t>9и</t>
  </si>
  <si>
    <t>24и</t>
  </si>
  <si>
    <t>5и</t>
  </si>
  <si>
    <t>4и</t>
  </si>
  <si>
    <t>22и</t>
  </si>
  <si>
    <t>26и</t>
  </si>
  <si>
    <t>2и</t>
  </si>
  <si>
    <t>15и</t>
  </si>
  <si>
    <t>19и</t>
  </si>
  <si>
    <t>10и</t>
  </si>
  <si>
    <t>7и</t>
  </si>
  <si>
    <t>1и</t>
  </si>
  <si>
    <t>28и</t>
  </si>
  <si>
    <t>16и</t>
  </si>
  <si>
    <t>6и</t>
  </si>
  <si>
    <t>29и</t>
  </si>
  <si>
    <t>13и</t>
  </si>
  <si>
    <t>17и</t>
  </si>
  <si>
    <t>56и</t>
  </si>
  <si>
    <t>18и</t>
  </si>
  <si>
    <t>25и</t>
  </si>
  <si>
    <t>20и</t>
  </si>
  <si>
    <t>11и</t>
  </si>
  <si>
    <t>3и</t>
  </si>
  <si>
    <t>55и</t>
  </si>
  <si>
    <t>3в</t>
  </si>
  <si>
    <t>14в</t>
  </si>
  <si>
    <t>7в</t>
  </si>
  <si>
    <t>25в</t>
  </si>
  <si>
    <t>5в</t>
  </si>
  <si>
    <t>15в</t>
  </si>
  <si>
    <t>2в</t>
  </si>
  <si>
    <t>28в</t>
  </si>
  <si>
    <t>24в</t>
  </si>
  <si>
    <t>16в</t>
  </si>
  <si>
    <t>10в</t>
  </si>
  <si>
    <t>1в</t>
  </si>
  <si>
    <t>29в</t>
  </si>
  <si>
    <t>55в</t>
  </si>
  <si>
    <t>26в</t>
  </si>
  <si>
    <t>27в</t>
  </si>
  <si>
    <t>11в</t>
  </si>
  <si>
    <t>17в</t>
  </si>
  <si>
    <t>18в</t>
  </si>
  <si>
    <t>9в</t>
  </si>
  <si>
    <t>4в</t>
  </si>
  <si>
    <t>6в</t>
  </si>
  <si>
    <t>19в</t>
  </si>
  <si>
    <t>22в</t>
  </si>
  <si>
    <t>20в</t>
  </si>
  <si>
    <t>23в</t>
  </si>
  <si>
    <t>8в</t>
  </si>
  <si>
    <t>21в</t>
  </si>
  <si>
    <t>13в</t>
  </si>
  <si>
    <t>56в</t>
  </si>
  <si>
    <t>10с</t>
  </si>
  <si>
    <t>24с</t>
  </si>
  <si>
    <t>55с</t>
  </si>
  <si>
    <t>27с</t>
  </si>
  <si>
    <t>29с</t>
  </si>
  <si>
    <t>4с</t>
  </si>
  <si>
    <t>25с</t>
  </si>
  <si>
    <t>28с</t>
  </si>
  <si>
    <t>26с</t>
  </si>
  <si>
    <t>3с</t>
  </si>
  <si>
    <t>56с</t>
  </si>
  <si>
    <t>22с</t>
  </si>
  <si>
    <t>5с</t>
  </si>
  <si>
    <t>9с</t>
  </si>
  <si>
    <t>11с</t>
  </si>
  <si>
    <t>1с</t>
  </si>
  <si>
    <t>2с</t>
  </si>
  <si>
    <t>6с</t>
  </si>
  <si>
    <t>7с</t>
  </si>
  <si>
    <t>8с</t>
  </si>
  <si>
    <t>13с</t>
  </si>
  <si>
    <t>14с</t>
  </si>
  <si>
    <t>15с</t>
  </si>
  <si>
    <t>16с</t>
  </si>
  <si>
    <t>17с</t>
  </si>
  <si>
    <t>18с</t>
  </si>
  <si>
    <t>19с</t>
  </si>
  <si>
    <t>20с</t>
  </si>
  <si>
    <t>21с</t>
  </si>
  <si>
    <t>23с</t>
  </si>
  <si>
    <t>57с</t>
  </si>
  <si>
    <t>57и</t>
  </si>
  <si>
    <t>57в</t>
  </si>
  <si>
    <t>12 у</t>
  </si>
  <si>
    <t>12 н</t>
  </si>
  <si>
    <t>Начало Работы</t>
  </si>
  <si>
    <t>Начало Обеда</t>
  </si>
  <si>
    <t>Окончание Обеда</t>
  </si>
  <si>
    <t>Окончание Работы</t>
  </si>
  <si>
    <t>Резерв</t>
  </si>
  <si>
    <t>маршруты</t>
  </si>
  <si>
    <t>часов</t>
  </si>
  <si>
    <t>деньнедели</t>
  </si>
  <si>
    <t>--</t>
  </si>
  <si>
    <t>Факт</t>
  </si>
  <si>
    <t>К</t>
  </si>
  <si>
    <t>Отпуск</t>
  </si>
  <si>
    <t>Больничные</t>
  </si>
  <si>
    <t>Ставка</t>
  </si>
  <si>
    <t>А</t>
  </si>
  <si>
    <t>Армия</t>
  </si>
  <si>
    <t>Обучение</t>
  </si>
  <si>
    <t>Командировка</t>
  </si>
  <si>
    <t>Выходные</t>
  </si>
  <si>
    <t>Работает</t>
  </si>
  <si>
    <t>проверка</t>
  </si>
  <si>
    <t>Табель учета рабочего времени</t>
  </si>
  <si>
    <t>поквартально</t>
  </si>
  <si>
    <t>осталось</t>
  </si>
  <si>
    <t>Норма</t>
  </si>
  <si>
    <t>Опла-
чено</t>
  </si>
  <si>
    <t>Пере-</t>
  </si>
  <si>
    <t>Недо-</t>
  </si>
  <si>
    <r>
      <t xml:space="preserve">Оплачено </t>
    </r>
    <r>
      <rPr>
        <sz val="7"/>
        <rFont val="Times New Roman"/>
        <family val="1"/>
        <charset val="204"/>
      </rPr>
      <t>сверхурочных</t>
    </r>
  </si>
  <si>
    <t>сверхурочки</t>
  </si>
  <si>
    <t>д-сть</t>
  </si>
  <si>
    <t>работка</t>
  </si>
  <si>
    <t>до 120 часов</t>
  </si>
  <si>
    <t>нач</t>
  </si>
  <si>
    <t>Общее фактически отработанное время (без сверхурочных работ и выходов по приказу)</t>
  </si>
  <si>
    <t>сверхурочка</t>
  </si>
  <si>
    <t>Общее время отпусков</t>
  </si>
  <si>
    <t>Общее время отсутствия по болезни</t>
  </si>
  <si>
    <t>конец</t>
  </si>
  <si>
    <t>12с</t>
  </si>
  <si>
    <t>12в</t>
  </si>
  <si>
    <t>12и</t>
  </si>
  <si>
    <t>8:00-10:30</t>
  </si>
  <si>
    <t>12у</t>
  </si>
  <si>
    <t>кол-во раб. смен</t>
  </si>
  <si>
    <t>авто</t>
  </si>
  <si>
    <t>Время начала работы</t>
  </si>
  <si>
    <t>Время окончания работы</t>
  </si>
  <si>
    <t>Время начала перерыва</t>
  </si>
  <si>
    <t>Время окончания перерыва</t>
  </si>
  <si>
    <t/>
  </si>
  <si>
    <t>Таб №</t>
  </si>
  <si>
    <t>Проверка</t>
  </si>
  <si>
    <t>заполняется автоматически, кроме переходных недель</t>
  </si>
  <si>
    <t>57 у</t>
  </si>
  <si>
    <t>57 н</t>
  </si>
  <si>
    <t>58с</t>
  </si>
  <si>
    <t>58и</t>
  </si>
  <si>
    <t>58в</t>
  </si>
  <si>
    <t>58о</t>
  </si>
  <si>
    <t>56 у</t>
  </si>
  <si>
    <t>56 н</t>
  </si>
  <si>
    <t xml:space="preserve"> </t>
  </si>
  <si>
    <t>(Деж.)</t>
  </si>
  <si>
    <t xml:space="preserve">                               </t>
  </si>
  <si>
    <t>(резерв)</t>
  </si>
  <si>
    <t>9:10</t>
  </si>
  <si>
    <t>14:10</t>
  </si>
  <si>
    <t>"___" __________ 2019 года.</t>
  </si>
  <si>
    <t>Сотрудник 1</t>
  </si>
  <si>
    <t>Сотрудник 2</t>
  </si>
  <si>
    <t>Сотрудник 3</t>
  </si>
  <si>
    <t>Сотрудник 4</t>
  </si>
  <si>
    <t>Сотрудник 5</t>
  </si>
  <si>
    <t>Сотрудник 6</t>
  </si>
  <si>
    <t>Сотрудник 7</t>
  </si>
  <si>
    <t>Сотрудник 8</t>
  </si>
  <si>
    <t>Сотрудник 9</t>
  </si>
  <si>
    <t>Сотрудник 10</t>
  </si>
  <si>
    <t>Сотрудник 11</t>
  </si>
  <si>
    <t>Сотрудник 12</t>
  </si>
  <si>
    <t>Сотрудник 13</t>
  </si>
  <si>
    <t>Сотрудник 14</t>
  </si>
  <si>
    <t>Сотрудник 15</t>
  </si>
  <si>
    <t>Сотрудник 16</t>
  </si>
  <si>
    <t>Сотрудник 17</t>
  </si>
  <si>
    <t>Сотрудник 18</t>
  </si>
  <si>
    <t>Сотрудник 19</t>
  </si>
  <si>
    <t>Сотрудник 20</t>
  </si>
  <si>
    <t>Сотрудник 21</t>
  </si>
  <si>
    <t>Сотрудник 22</t>
  </si>
  <si>
    <t>Сотрудник 23</t>
  </si>
  <si>
    <t>Сотрудник 24</t>
  </si>
  <si>
    <t>Сотрудник 25</t>
  </si>
  <si>
    <t>Водитель 1</t>
  </si>
  <si>
    <t>Водитель 2</t>
  </si>
  <si>
    <t>Водитель 3</t>
  </si>
  <si>
    <t>Водитель 4</t>
  </si>
  <si>
    <t>Водитель 5</t>
  </si>
  <si>
    <t>Водитель 6</t>
  </si>
  <si>
    <t>Водитель 7</t>
  </si>
  <si>
    <t>Водитель 8</t>
  </si>
  <si>
    <t>Водитель 9</t>
  </si>
  <si>
    <t>Водитель 10</t>
  </si>
  <si>
    <t>Водитель 11</t>
  </si>
  <si>
    <t>Водитель 12</t>
  </si>
  <si>
    <t>Водитель 13</t>
  </si>
  <si>
    <t>Водитель 14</t>
  </si>
  <si>
    <t>Водитель 15</t>
  </si>
  <si>
    <t>Водитель 16</t>
  </si>
  <si>
    <t>Водитель 17</t>
  </si>
  <si>
    <t>Водитель 18</t>
  </si>
  <si>
    <t>Водитель 19</t>
  </si>
  <si>
    <t>Водитель 20</t>
  </si>
  <si>
    <t>Водитель 21</t>
  </si>
  <si>
    <t>Водитель 22</t>
  </si>
  <si>
    <t>Водитель 23</t>
  </si>
  <si>
    <t>Водитель 24</t>
  </si>
  <si>
    <t>Водитель 25</t>
  </si>
  <si>
    <t>Водитель 26</t>
  </si>
  <si>
    <t>Водитель 27</t>
  </si>
  <si>
    <t>Водитель 28</t>
  </si>
  <si>
    <t>Водитель 29</t>
  </si>
  <si>
    <t>Водитель 30</t>
  </si>
  <si>
    <t>Водитель 31</t>
  </si>
  <si>
    <t>Вечер</t>
  </si>
  <si>
    <t>Ночь</t>
  </si>
  <si>
    <t>Список правил построения графика:</t>
  </si>
  <si>
    <t>Жесткие требования:</t>
  </si>
  <si>
    <t>2) "Водители" могут работать в следующих сменах: По будням - 1в, 2в, 3в, 4в, 5в, 6в, 7в, 8в, 9в, 11в, 12в, 22в, 24в, 26в, 28в, 56в, 57в; по Субботам - 13в, 14в, 15в, 16в, 22в, 24в, 26в, 28в, 56в, 57в; по Воскресеньям - 18в, 19в, 20в, 21в, 24в, 26в, 28в, 29в, 55в, 56в, 57в</t>
  </si>
  <si>
    <t>1) "Сотрудники" могут работать в следующих сменах: По будням - 1и, 2и, 3и, 4и, 5и, 6и, 7и, 8и, 9и, 11и, 12и, 22и, 24и, 26и, 28и, 56и, 57и; по Субботам - 13и, 14и, 15и, 16и, 22и, 24и, 26и, 28, 56и, 57и; по Воскресеньям - 18и, 19и, 20и, 21и, 24и, 26и, 28и, 29и, 55и, 56и, 57и</t>
  </si>
  <si>
    <t>3) "Водитель 2" может работать в следующих сменах: По будням - 25в</t>
  </si>
  <si>
    <t>5) "Водитель 2" могут работать в следующих сменах: По будням - 25в</t>
  </si>
  <si>
    <r>
      <t xml:space="preserve">4) "Водитель 20" может работать в следующих сменах: По будням - 1в, 2в, 3в, 4в, 5в, 6в, 7в, 8в, 9в, 11в, 12в, 22в, 24в, </t>
    </r>
    <r>
      <rPr>
        <sz val="22"/>
        <rFont val="Arial Black"/>
        <family val="2"/>
        <charset val="204"/>
      </rPr>
      <t>25в</t>
    </r>
    <r>
      <rPr>
        <b/>
        <sz val="22"/>
        <rFont val="Times New Roman"/>
        <family val="1"/>
        <charset val="204"/>
      </rPr>
      <t>, 26в, 28в, 56в, 57в; по Субботам - 13в, 14в, 15в, 16в, 22в, 24в, 26в, 28в, 56в, 57в; по Воскресеньям - 18в, 19в, 20в, 21в, 24в, 26в, 28в, 29в, 55в, 56в, 57в</t>
    </r>
  </si>
  <si>
    <t>6) По будням требуются работники на смены:  1и, 2и, 3и, 4и, 5и, 6и, 7и, 8и, 9и, 11и, 12и, 22и, 24и, 26и, 28и, 56и, 57и, 1в, 2в, 3в, 4в, 5в, 6в, 7в, 8в, 9в, 11в, 12в, 22в, 24в, 25в, 26в, 28в, 56в, 57в</t>
  </si>
  <si>
    <t>7) По Субботам требуются работники на смены:  13и, 14и, 15и, 16и, 22и, 24и, 26и, 28, 56и, 57и, 13в, 14в, 15в, 16в, 22в, 24в, 26в, 28в, 56в, 57в</t>
  </si>
  <si>
    <t>8) По Воскресеньям требуются работники на смены:  18и, 19и, 20и, 21и, 24и, 26и, 28и, 29и, 55и, 56и, 57и, 18в, 19в, 20в, 21в, 24в, 26в, 28в, 29в, 55в, 56в, 57в</t>
  </si>
  <si>
    <t>9) Работники находящиеся в отпуске обозначаются будвой "О", находящиеся на выходном обозначаются буквой "В"</t>
  </si>
  <si>
    <t>10) Максимум 5 рабочих дней подряд</t>
  </si>
  <si>
    <t>11) При построении графика, учитывать 5 последних дней предыдущего месяца</t>
  </si>
  <si>
    <t>9:00-12:00</t>
  </si>
  <si>
    <t>13) После Ночной смены не должно быть Утренней или Вечерней смены</t>
  </si>
  <si>
    <t>12) После Вечерней или Ночной смены не должно быть Утренней смены</t>
  </si>
  <si>
    <t>14) После смены "3и" может быть смена только "3и"</t>
  </si>
  <si>
    <t>15) Утренние смены: По будням - 1и, 2и, 3и, 4и, 5и, 6и, 9и, 22и, 24и, 26и, 28и, 1в, 2в, 3в, 4в, 5в, 6в, 9в, 22в, 24в, 25в, 26в, 28в; по Субботам - 14и, 22и, 24и, 26и, 28, 14в, 22в, 24в, 26в, 28в; по Воскресеньям - 18и, 24и, 26и, 28и, 29и, 55и, 18в, 24в, 26в, 28в, 29в, 55в</t>
  </si>
  <si>
    <t>16) Вечерние смены: По будням - 7и, 8и, 11и, 7в, 8в, 11в, 25в; по Субботам - 13и, 15и, 16и, 13в, 15в, 16в; по Воскресеньям - 19и, 20и, 21и, 19в, 20в, 21в</t>
  </si>
  <si>
    <t>17) Ночные смены: По будням - 12и, 56и, 57и, 12в, 56в, 57в; по Субботам - 56и, 57и, 56в, 57в; по Воскресеньям - 56и, 57и, 56в, 57в</t>
  </si>
  <si>
    <r>
      <t xml:space="preserve">18) Время работы по сменам: </t>
    </r>
    <r>
      <rPr>
        <b/>
        <sz val="22"/>
        <rFont val="Arial Black"/>
        <family val="2"/>
        <charset val="204"/>
      </rPr>
      <t>8 часов</t>
    </r>
    <r>
      <rPr>
        <b/>
        <sz val="22"/>
        <rFont val="Times New Roman"/>
        <family val="1"/>
        <charset val="204"/>
      </rPr>
      <t xml:space="preserve"> - 5и, 5в, 13и, 13в, 14и, 14в, 15и, 15в, 18и, 18в, 19и, 19в, 20и, 20в, 21и, 21в, 25в; </t>
    </r>
    <r>
      <rPr>
        <b/>
        <sz val="22"/>
        <rFont val="Arial Black"/>
        <family val="2"/>
        <charset val="204"/>
      </rPr>
      <t>9 часов</t>
    </r>
    <r>
      <rPr>
        <b/>
        <sz val="22"/>
        <rFont val="Times New Roman"/>
        <family val="1"/>
        <charset val="204"/>
      </rPr>
      <t xml:space="preserve"> - 1и, 1в, 2и, 2в, 3и, 3в, 6и, 6в, 7и, 7в, 8и, 8в, 9и, 9в, 11и, 11в, 16и, 16в; </t>
    </r>
    <r>
      <rPr>
        <b/>
        <sz val="22"/>
        <rFont val="Arial Black"/>
        <family val="2"/>
        <charset val="204"/>
      </rPr>
      <t>10 часов</t>
    </r>
    <r>
      <rPr>
        <b/>
        <sz val="22"/>
        <rFont val="Times New Roman"/>
        <family val="1"/>
        <charset val="204"/>
      </rPr>
      <t xml:space="preserve"> - 4и, 4в, 12и, 12в, 22и, 22в, 24и, 24в, 26и, 26в, 28и, 28в, 29и, 29в, 55и, 55в, 56и, 56в, 57и, 57в</t>
    </r>
  </si>
  <si>
    <t>Мягкие требования:</t>
  </si>
  <si>
    <t>19) Во время нахождения в отпуске, будние дни учитываются по 8 часов в месячную норму часов</t>
  </si>
  <si>
    <t>20) Месячная норма часов считается по формуле: кол-во будних дней * 8 (месячная норма Сентября - 168 часов)</t>
  </si>
  <si>
    <t>21) Сотрудник 11 - отпуск с 1 по 18; Сотрудник 15 - отпуск с 1 по 5; Сотрудник 17 - отпуск с 20 по 30; Сотрудник 18 - отпуск с 1 по 30; Сотрудник 22 - отпуск с 16 по 30; Водитель 2 - отпуск с 14 по 30; Водитель 12 - отпуск с 18 по 30; Водитель 17 - отпуск с 6 по 30; Водитель 19 - отпуск с 16 по 30; Водитель 25 - отпуск с 1 по 23; Водитель 31 - отпуск с 1 по 17</t>
  </si>
  <si>
    <t>1) Выходные дни минимум 2 дня подряд</t>
  </si>
  <si>
    <t>2) Время работы за месяц по сотрудникам должно быть распределено примерно в равной мере</t>
  </si>
  <si>
    <t>3) Время работы за месяц по каждому сотруднику должно стремиться к месячной норме часов (с учетом нахождения в отпуске)</t>
  </si>
  <si>
    <t>5) "Сотрудник 2": с 5 по 8 число - выходной; "Сотрудник 5": со 2 по 4 число - выходной; "Сотрудник 6": с 9 по 13 число - выходной; "Водитель 3": с 1 по 3 число - выходной; "Водитель 5": с 19 по 22 число - выходной; "Водитель 17": 5 число - выходной; "Водитель 19": с 13 по 15 число - выходной; "Водитель 30": 7, 8, 14, 15, 21, 22, 28, 29 - выходные;</t>
  </si>
  <si>
    <t xml:space="preserve">4) Если суммарное время работы за месяц меньше месячной нормы часов, добавить резервную смену "8" или "10" составляющую 8 или 10 рабочих часов соответственно  </t>
  </si>
  <si>
    <t>22) Возможность экспорта результата в формат Excel</t>
  </si>
  <si>
    <t>6) "Сотрудник 21": приоритет - только смена "4и";  числа 2, 3, 16, 17, 24, 25 - резервная смена "8"</t>
  </si>
  <si>
    <t xml:space="preserve">7) Возможность редактировать список сотрудников, названий смен, корректировать продолжительность смен </t>
  </si>
  <si>
    <t>Сотрудник</t>
  </si>
  <si>
    <t>Водитель</t>
  </si>
  <si>
    <t>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</si>
</sst>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7">
    <numFmt numFmtId="164" formatCode="_-* #,##0_р_._-;\-* #,##0_р_._-;_-* &quot;-&quot;_р_._-;_-@_-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_-* #,##0.00_-;\-* #,##0.00_-;_-* &quot;-&quot;??_-;_-@_-"/>
    <numFmt numFmtId="168" formatCode="0_ ;[Red]\-0\ "/>
    <numFmt numFmtId="169" formatCode="0;[Red]0"/>
    <numFmt numFmtId="170" formatCode="_(&quot;$&quot;* #,##0_);_(&quot;$&quot;* \(#,##0\);_(&quot;$&quot;* &quot;-&quot;_);_(@_)"/>
    <numFmt numFmtId="171" formatCode="_(&quot;$&quot;* #,##0.00_);_(&quot;$&quot;* \(#,##0.00\);_(&quot;$&quot;* &quot;-&quot;??_);_(@_)"/>
    <numFmt numFmtId="172" formatCode="_(* #,##0_);_(* \(#,##0\);_(* &quot;-&quot;??_);_(@_)"/>
    <numFmt numFmtId="173" formatCode="#,##0;[Red]#,##0"/>
    <numFmt numFmtId="174" formatCode="&quot;\&quot;#,##0;[Red]\-&quot;\&quot;#,##0"/>
    <numFmt numFmtId="175" formatCode="#,##0.0"/>
    <numFmt numFmtId="176" formatCode="#,##0.0_);\(#,##0.0\)"/>
    <numFmt numFmtId="177" formatCode="\£#,##0_);\(\£#,##0\)"/>
    <numFmt numFmtId="178" formatCode="0.00_x"/>
    <numFmt numFmtId="179" formatCode="0.00\x"/>
    <numFmt numFmtId="180" formatCode="_-* #,##0_$_-;\-* #,##0_$_-;_-* &quot;-&quot;_$_-;_-@_-"/>
    <numFmt numFmtId="181" formatCode="_-* #,##0.00_$_-;\-* #,##0.00_$_-;_-* &quot;-&quot;??_$_-;_-@_-"/>
    <numFmt numFmtId="182" formatCode="_(* #,##0.00_);[Red]_(* \(#,##0.00\);_(* &quot;-&quot;??_);_(@_)"/>
    <numFmt numFmtId="183" formatCode="&quot;$&quot;#,##0.00_);[Red]\(&quot;$&quot;#,##0.00\)"/>
    <numFmt numFmtId="184" formatCode="&quot;$&quot;#,##0\ ;\(&quot;$&quot;#,##0\)"/>
    <numFmt numFmtId="185" formatCode="#,##0.000_);\(#,##0.000\)"/>
    <numFmt numFmtId="186" formatCode="_(* #,##0.00_);_(* \(#,##0.00\);_(* &quot;-&quot;??_);_(@_)"/>
    <numFmt numFmtId="187" formatCode="0.0%;\(0.0%\)"/>
    <numFmt numFmtId="188" formatCode="0.000"/>
    <numFmt numFmtId="189" formatCode="0.0000"/>
    <numFmt numFmtId="190" formatCode="0.0\x"/>
    <numFmt numFmtId="191" formatCode="#,##0_);[Red]\(#,##0\)"/>
    <numFmt numFmtId="192" formatCode="#,##0.0_)&quot;p&quot;;\(#,##0.0\)&quot;p&quot;"/>
    <numFmt numFmtId="193" formatCode="#,##0.0_);[Red]\(#,##0.0\)"/>
    <numFmt numFmtId="194" formatCode="_-* #,##0_-;_-* #,##0\-;_-* &quot;-&quot;_-;_-@_-"/>
    <numFmt numFmtId="195" formatCode="_-* #,##0.00_-;_-* #,##0.00\-;_-* &quot;-&quot;??_-;_-@_-"/>
    <numFmt numFmtId="196" formatCode="#,##0;[Red]&quot;-&quot;#,##0"/>
    <numFmt numFmtId="197" formatCode="_-* #,##0\ _$_-;\-* #,##0\ _$_-;_-* &quot;-&quot;\ _$_-;_-@_-"/>
    <numFmt numFmtId="198" formatCode="_-* #,##0.00\ _$_-;\-* #,##0.00\ _$_-;_-* &quot;-&quot;??\ _$_-;_-@_-"/>
    <numFmt numFmtId="199" formatCode="&quot;$&quot;#,##0.00"/>
    <numFmt numFmtId="200" formatCode="_(* #,##0_);_(* \(#,##0\);_(* &quot;-&quot;_);_(@_)"/>
    <numFmt numFmtId="201" formatCode="#,##0.00000_);\(#,##0.00000\)"/>
    <numFmt numFmtId="202" formatCode="0.0%"/>
    <numFmt numFmtId="203" formatCode="_-* #,##0\ &quot;$&quot;_-;\-* #,##0\ &quot;$&quot;_-;_-* &quot;-&quot;\ &quot;$&quot;_-;_-@_-"/>
    <numFmt numFmtId="204" formatCode="_-* #,##0.00\ &quot;$&quot;_-;\-* #,##0.00\ &quot;$&quot;_-;_-* &quot;-&quot;??\ &quot;$&quot;_-;_-@_-"/>
    <numFmt numFmtId="205" formatCode="0.000%"/>
    <numFmt numFmtId="206" formatCode="_(* #,##0.000_);[Red]_(* \(#,##0.000\);_(* &quot;-&quot;??_);_(@_)"/>
    <numFmt numFmtId="207" formatCode="&quot;$&quot;#,##0.0_);\(&quot;$&quot;#,##0.0\)"/>
    <numFmt numFmtId="208" formatCode="#,##0.00\x_);\(#,##0.00\x\);\-_)"/>
    <numFmt numFmtId="209" formatCode="#,##0.0\ ;\(#,##0.0\)"/>
    <numFmt numFmtId="210" formatCode="#,##0.0_);\(###0.0\)"/>
    <numFmt numFmtId="211" formatCode="_(* #,##0.000_);_(* \(#,##0.000\);_(* &quot;-&quot;??_);_(@_)"/>
    <numFmt numFmtId="212" formatCode="_-* #,##0_-;\-* #,##0_-;_-* &quot;-&quot;??_-;_-@_-"/>
    <numFmt numFmtId="213" formatCode="&quot;$&quot;#,##0_);[Red]\(&quot;$&quot;#,##0\)"/>
    <numFmt numFmtId="214" formatCode="_-&quot;F&quot;\ * #,##0_-;_-&quot;F&quot;\ * #,##0\-;_-&quot;F&quot;\ * &quot;-&quot;_-;_-@_-"/>
    <numFmt numFmtId="215" formatCode="_-&quot;F&quot;\ * #,##0.00_-;_-&quot;F&quot;\ * #,##0.00\-;_-&quot;F&quot;\ * &quot;-&quot;??_-;_-@_-"/>
    <numFmt numFmtId="216" formatCode="\¥#,##0_);\(\¥#,##0\)"/>
    <numFmt numFmtId="217" formatCode="_-* #,##0_р_._-;\-* #,##0_р_._-;_-* &quot;-&quot;??_р_._-;_-@_-"/>
    <numFmt numFmtId="218" formatCode="_-* #,##0\ _р_._-;\-* #,##0\ _р_._-;_-* &quot;-&quot;\ _р_._-;_-@_-"/>
    <numFmt numFmtId="219" formatCode="_-* #,##0.00\ _р_._-;\-* #,##0.00\ _р_._-;_-* &quot;-&quot;??\ _р_._-;_-@_-"/>
    <numFmt numFmtId="220" formatCode="dd\ ddd"/>
    <numFmt numFmtId="221" formatCode="&quot;на &quot;[$-FC19]dd\ mmmm\ e\ &quot;года&quot;"/>
    <numFmt numFmtId="222" formatCode="[h]:mm"/>
    <numFmt numFmtId="223" formatCode="0.0"/>
    <numFmt numFmtId="224" formatCode="dd/mm/yyyy\ ddd"/>
    <numFmt numFmtId="225" formatCode="0;0;;@"/>
    <numFmt numFmtId="226" formatCode="[$-F800]dddd\,\ mmmm\ dd\,\ yyyy"/>
    <numFmt numFmtId="227" formatCode="h:mm;@"/>
    <numFmt numFmtId="228" formatCode="\(dddd\)"/>
    <numFmt numFmtId="229" formatCode="dd"/>
    <numFmt numFmtId="230" formatCode="ddd"/>
    <numFmt numFmtId="231" formatCode="#,##0.00_ ;[Red]\-#,##0.00\ "/>
    <numFmt numFmtId="232" formatCode="[h]:mm;@"/>
    <numFmt numFmtId="233" formatCode="0.0_ ;[Red]\-0.0\ "/>
    <numFmt numFmtId="234" formatCode="mmmm\ yyyy\ &quot;года&quot;"/>
    <numFmt numFmtId="235" formatCode="ddd\ dd/mm/yy"/>
    <numFmt numFmtId="236" formatCode="#,##0.0_ ;[Red]\-#,##0.0\ "/>
    <numFmt numFmtId="237" formatCode="mmm"/>
    <numFmt numFmtId="238" formatCode="[h];@"/>
    <numFmt numFmtId="239" formatCode="[$-F400]h:mm:ss\ AM/PM"/>
    <numFmt numFmtId="240" formatCode="dd/mm/yy;@"/>
  </numFmts>
  <fonts count="205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b/>
      <sz val="10"/>
      <name val="Arial Cyr"/>
      <charset val="204"/>
    </font>
    <font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4"/>
      <name val="Arial"/>
      <family val="2"/>
      <charset val="204"/>
    </font>
    <font>
      <sz val="8"/>
      <name val="Arial Cyr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2"/>
      <name val="Arial Cyr"/>
      <charset val="204"/>
    </font>
    <font>
      <b/>
      <u/>
      <sz val="12"/>
      <name val="Times New Roman"/>
      <family val="1"/>
      <charset val="204"/>
    </font>
    <font>
      <b/>
      <sz val="14"/>
      <name val="Arial Cyr"/>
      <charset val="204"/>
    </font>
    <font>
      <sz val="12"/>
      <color indexed="10"/>
      <name val="Arial Cyr"/>
      <family val="2"/>
      <charset val="204"/>
    </font>
    <font>
      <u/>
      <sz val="12"/>
      <name val="Arial Cyr"/>
      <family val="2"/>
      <charset val="204"/>
    </font>
    <font>
      <sz val="12"/>
      <color indexed="13"/>
      <name val="Arial Cyr"/>
      <family val="2"/>
      <charset val="204"/>
    </font>
    <font>
      <b/>
      <sz val="20"/>
      <name val="Times New Roman"/>
      <family val="1"/>
      <charset val="204"/>
    </font>
    <font>
      <b/>
      <sz val="18"/>
      <name val="Times New Roman"/>
      <family val="1"/>
    </font>
    <font>
      <b/>
      <sz val="12"/>
      <color rgb="FFFF0000"/>
      <name val="Times New Roman"/>
      <family val="1"/>
      <charset val="204"/>
    </font>
    <font>
      <sz val="14"/>
      <name val="Arial Cyr"/>
      <family val="2"/>
      <charset val="204"/>
    </font>
    <font>
      <sz val="14"/>
      <name val="Arial Cyr"/>
      <charset val="204"/>
    </font>
    <font>
      <b/>
      <sz val="26"/>
      <name val="Times New Roman"/>
      <family val="1"/>
      <charset val="204"/>
    </font>
    <font>
      <sz val="26"/>
      <name val="Times New Roman"/>
      <family val="1"/>
      <charset val="204"/>
    </font>
    <font>
      <b/>
      <sz val="16"/>
      <name val="Times New Roman"/>
      <family val="1"/>
      <charset val="204"/>
    </font>
    <font>
      <sz val="16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b/>
      <sz val="22"/>
      <name val="Times New Roman"/>
      <family val="1"/>
      <charset val="204"/>
    </font>
    <font>
      <b/>
      <u/>
      <sz val="14"/>
      <name val="Arial"/>
      <family val="2"/>
      <charset val="204"/>
    </font>
    <font>
      <b/>
      <sz val="18"/>
      <name val="Times New Roman"/>
      <family val="1"/>
      <charset val="204"/>
    </font>
    <font>
      <sz val="10"/>
      <name val="Book Antiqua"/>
      <family val="1"/>
      <charset val="204"/>
    </font>
    <font>
      <sz val="10"/>
      <name val="Arial"/>
      <family val="2"/>
      <charset val="204"/>
    </font>
    <font>
      <sz val="10"/>
      <name val="Helv"/>
      <charset val="204"/>
    </font>
    <font>
      <sz val="10"/>
      <name val="Helv"/>
    </font>
    <font>
      <sz val="10"/>
      <name val="Arial"/>
      <family val="2"/>
    </font>
    <font>
      <b/>
      <i/>
      <sz val="12"/>
      <name val="Arial"/>
      <family val="2"/>
      <charset val="204"/>
    </font>
    <font>
      <b/>
      <sz val="12"/>
      <name val="Arial"/>
      <family val="2"/>
      <charset val="204"/>
    </font>
    <font>
      <b/>
      <sz val="12"/>
      <color indexed="9"/>
      <name val="Arial"/>
      <family val="2"/>
    </font>
    <font>
      <b/>
      <sz val="14"/>
      <color indexed="9"/>
      <name val="Arial"/>
      <family val="2"/>
      <charset val="204"/>
    </font>
    <font>
      <b/>
      <i/>
      <sz val="14"/>
      <name val="Arial"/>
      <family val="2"/>
    </font>
    <font>
      <b/>
      <i/>
      <sz val="20"/>
      <name val="Arial"/>
      <family val="2"/>
    </font>
    <font>
      <b/>
      <sz val="16"/>
      <color indexed="9"/>
      <name val="Arial"/>
      <family val="2"/>
    </font>
    <font>
      <b/>
      <sz val="14"/>
      <name val="Arial"/>
      <family val="2"/>
    </font>
    <font>
      <b/>
      <i/>
      <sz val="22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47"/>
      <name val="Calibri"/>
      <family val="2"/>
      <charset val="204"/>
    </font>
    <font>
      <sz val="8"/>
      <name val="Helv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b/>
      <sz val="12"/>
      <name val="Tms Rmn"/>
    </font>
    <font>
      <sz val="12"/>
      <name val="Arial"/>
      <family val="2"/>
    </font>
    <font>
      <sz val="11"/>
      <color indexed="20"/>
      <name val="Calibri"/>
      <family val="2"/>
      <charset val="204"/>
    </font>
    <font>
      <sz val="10"/>
      <color indexed="8"/>
      <name val="Tms Rmn"/>
    </font>
    <font>
      <sz val="10"/>
      <color indexed="12"/>
      <name val="times new roman"/>
      <family val="1"/>
    </font>
    <font>
      <sz val="12"/>
      <name val="Tms Rmn"/>
    </font>
    <font>
      <b/>
      <i/>
      <sz val="9"/>
      <name val="Palatino"/>
      <family val="1"/>
    </font>
    <font>
      <u val="singleAccounting"/>
      <sz val="10"/>
      <name val="Arial"/>
      <family val="2"/>
    </font>
    <font>
      <b/>
      <i/>
      <sz val="9"/>
      <name val="Arial"/>
      <family val="2"/>
      <charset val="204"/>
    </font>
    <font>
      <sz val="12"/>
      <name val="±???A?"/>
      <charset val="129"/>
    </font>
    <font>
      <b/>
      <sz val="11"/>
      <color indexed="52"/>
      <name val="Calibri"/>
      <family val="2"/>
      <charset val="204"/>
    </font>
    <font>
      <b/>
      <sz val="12"/>
      <name val="Times New Roman"/>
      <family val="1"/>
    </font>
    <font>
      <sz val="10"/>
      <name val="Times New Roman"/>
      <family val="1"/>
      <charset val="204"/>
    </font>
    <font>
      <b/>
      <sz val="11"/>
      <color indexed="9"/>
      <name val="Calibri"/>
      <family val="2"/>
      <charset val="204"/>
    </font>
    <font>
      <sz val="8"/>
      <name val="Arial"/>
      <family val="2"/>
      <charset val="204"/>
    </font>
    <font>
      <b/>
      <i/>
      <sz val="8"/>
      <name val="Arial"/>
      <family val="2"/>
      <charset val="204"/>
    </font>
    <font>
      <b/>
      <sz val="8"/>
      <name val="Book Antiqua"/>
      <family val="1"/>
      <charset val="204"/>
    </font>
    <font>
      <b/>
      <sz val="9"/>
      <name val="Palatino"/>
      <family val="1"/>
    </font>
    <font>
      <sz val="8"/>
      <color indexed="12"/>
      <name val="Times New Roman"/>
      <family val="1"/>
    </font>
    <font>
      <sz val="8"/>
      <name val="Palatino"/>
      <family val="1"/>
    </font>
    <font>
      <sz val="12"/>
      <color indexed="24"/>
      <name val="Arial"/>
      <family val="2"/>
      <charset val="204"/>
    </font>
    <font>
      <b/>
      <sz val="18"/>
      <name val="Palatino"/>
      <family val="1"/>
    </font>
    <font>
      <sz val="12"/>
      <color indexed="8"/>
      <name val="Arial"/>
      <family val="2"/>
      <charset val="204"/>
    </font>
    <font>
      <sz val="11"/>
      <color indexed="12"/>
      <name val="Book Antiqua"/>
      <family val="1"/>
    </font>
    <font>
      <u val="doubleAccounting"/>
      <sz val="10"/>
      <name val="Arial"/>
      <family val="2"/>
    </font>
    <font>
      <b/>
      <sz val="11"/>
      <color indexed="8"/>
      <name val="Calibri"/>
      <family val="2"/>
    </font>
    <font>
      <sz val="10"/>
      <color indexed="9"/>
      <name val="Arial Cyr"/>
      <charset val="204"/>
    </font>
    <font>
      <i/>
      <sz val="11"/>
      <color indexed="23"/>
      <name val="Calibri"/>
      <family val="2"/>
      <charset val="204"/>
    </font>
    <font>
      <sz val="7"/>
      <name val="Palatino"/>
      <family val="1"/>
    </font>
    <font>
      <sz val="7"/>
      <name val="Arial"/>
      <family val="2"/>
      <charset val="204"/>
    </font>
    <font>
      <sz val="11"/>
      <color indexed="17"/>
      <name val="Calibri"/>
      <family val="2"/>
      <charset val="204"/>
    </font>
    <font>
      <sz val="10"/>
      <color indexed="17"/>
      <name val="Times New Roman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8"/>
      <name val="Palatino"/>
      <family val="1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i/>
      <sz val="22"/>
      <name val="Times New Roman"/>
      <family val="1"/>
      <charset val="204"/>
    </font>
    <font>
      <sz val="10"/>
      <color indexed="9"/>
      <name val="Times New Roman"/>
      <family val="1"/>
    </font>
    <font>
      <u/>
      <sz val="9"/>
      <color indexed="12"/>
      <name val="Arial"/>
      <family val="2"/>
      <charset val="204"/>
    </font>
    <font>
      <u/>
      <sz val="11"/>
      <color theme="10"/>
      <name val="Calibri"/>
      <family val="2"/>
    </font>
    <font>
      <sz val="11"/>
      <color indexed="62"/>
      <name val="Calibri"/>
      <family val="2"/>
      <charset val="204"/>
    </font>
    <font>
      <sz val="10"/>
      <color indexed="12"/>
      <name val="Arial"/>
      <family val="2"/>
    </font>
    <font>
      <b/>
      <sz val="8"/>
      <name val="Arial"/>
      <family val="2"/>
      <charset val="204"/>
    </font>
    <font>
      <b/>
      <sz val="10"/>
      <name val="Palatino"/>
      <family val="1"/>
    </font>
    <font>
      <sz val="8"/>
      <color indexed="16"/>
      <name val="Arial"/>
      <family val="2"/>
      <charset val="204"/>
    </font>
    <font>
      <sz val="11"/>
      <color indexed="52"/>
      <name val="Calibri"/>
      <family val="2"/>
      <charset val="204"/>
    </font>
    <font>
      <u/>
      <sz val="9"/>
      <color indexed="36"/>
      <name val="Arial"/>
      <family val="2"/>
      <charset val="204"/>
    </font>
    <font>
      <sz val="10"/>
      <name val="MS Sans Serif"/>
      <family val="2"/>
      <charset val="204"/>
    </font>
    <font>
      <b/>
      <sz val="14"/>
      <color indexed="24"/>
      <name val="Book Antiqua"/>
      <family val="1"/>
    </font>
    <font>
      <sz val="12"/>
      <name val="Times New Roman"/>
      <family val="1"/>
    </font>
    <font>
      <i/>
      <u/>
      <sz val="10"/>
      <color indexed="10"/>
      <name val="Arial Cyr"/>
      <charset val="204"/>
    </font>
    <font>
      <sz val="11"/>
      <color indexed="60"/>
      <name val="Calibri"/>
      <family val="2"/>
      <charset val="204"/>
    </font>
    <font>
      <sz val="7"/>
      <name val="Small Fonts"/>
      <family val="2"/>
      <charset val="204"/>
    </font>
    <font>
      <sz val="10"/>
      <color theme="1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color theme="1"/>
      <name val="Calibri"/>
      <family val="2"/>
      <scheme val="minor"/>
    </font>
    <font>
      <sz val="10"/>
      <name val="Times New Roman CE"/>
      <charset val="238"/>
    </font>
    <font>
      <sz val="10"/>
      <name val="Palatino"/>
      <family val="1"/>
    </font>
    <font>
      <b/>
      <sz val="11"/>
      <color indexed="63"/>
      <name val="Calibri"/>
      <family val="2"/>
      <charset val="204"/>
    </font>
    <font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sz val="10"/>
      <color indexed="16"/>
      <name val="Helvetica-Black"/>
      <family val="2"/>
    </font>
    <font>
      <i/>
      <sz val="14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8"/>
      <name val="Arial"/>
      <family val="2"/>
    </font>
    <font>
      <b/>
      <sz val="10"/>
      <name val="Arial"/>
      <family val="2"/>
    </font>
    <font>
      <i/>
      <sz val="10"/>
      <name val="Arial Cyr"/>
      <charset val="204"/>
    </font>
    <font>
      <sz val="10"/>
      <color indexed="10"/>
      <name val="Times New Roman"/>
      <family val="1"/>
    </font>
    <font>
      <b/>
      <i/>
      <sz val="10"/>
      <name val="Arial"/>
      <family val="2"/>
    </font>
    <font>
      <sz val="9"/>
      <color indexed="8"/>
      <name val="Arial"/>
      <family val="2"/>
      <charset val="204"/>
    </font>
    <font>
      <sz val="9.5"/>
      <color indexed="23"/>
      <name val="Helvetica-Black"/>
      <family val="2"/>
    </font>
    <font>
      <sz val="9.5"/>
      <color indexed="23"/>
      <name val="Helvetica-Black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0"/>
      <name val="Tms Rmn"/>
    </font>
    <font>
      <b/>
      <sz val="18"/>
      <color indexed="62"/>
      <name val="Cambria"/>
      <family val="2"/>
    </font>
    <font>
      <sz val="10"/>
      <color theme="0"/>
      <name val="Arial"/>
      <family val="2"/>
    </font>
    <font>
      <b/>
      <sz val="10"/>
      <color indexed="63"/>
      <name val="Arial"/>
      <family val="2"/>
      <charset val="204"/>
    </font>
    <font>
      <sz val="9"/>
      <color indexed="21"/>
      <name val="Helvetica-Black"/>
      <family val="2"/>
    </font>
    <font>
      <sz val="9"/>
      <name val="Helvetica-Black"/>
      <family val="2"/>
    </font>
    <font>
      <u/>
      <sz val="8"/>
      <name val="Arial"/>
      <family val="2"/>
      <charset val="204"/>
    </font>
    <font>
      <b/>
      <sz val="7"/>
      <name val="Arial"/>
      <family val="2"/>
      <charset val="204"/>
    </font>
    <font>
      <b/>
      <sz val="9"/>
      <name val="Arial"/>
      <family val="2"/>
      <charset val="204"/>
    </font>
    <font>
      <sz val="12"/>
      <color indexed="8"/>
      <name val="Palatino"/>
      <family val="1"/>
    </font>
    <font>
      <sz val="11"/>
      <color indexed="8"/>
      <name val="Helvetica-Black"/>
      <family val="2"/>
    </font>
    <font>
      <b/>
      <sz val="18"/>
      <color indexed="56"/>
      <name val="Cambria"/>
      <family val="2"/>
      <charset val="204"/>
    </font>
    <font>
      <b/>
      <u/>
      <sz val="9"/>
      <name val="Arial"/>
      <family val="2"/>
      <charset val="204"/>
    </font>
    <font>
      <b/>
      <i/>
      <sz val="20"/>
      <name val="Arial"/>
      <family val="2"/>
      <charset val="204"/>
    </font>
    <font>
      <b/>
      <sz val="11"/>
      <color indexed="8"/>
      <name val="Calibri"/>
      <family val="2"/>
      <charset val="204"/>
    </font>
    <font>
      <u/>
      <sz val="8"/>
      <color indexed="8"/>
      <name val="Arial"/>
      <family val="2"/>
    </font>
    <font>
      <sz val="8"/>
      <color indexed="20"/>
      <name val="Arial"/>
      <family val="2"/>
      <charset val="204"/>
    </font>
    <font>
      <sz val="11"/>
      <color indexed="10"/>
      <name val="Calibri"/>
      <family val="2"/>
      <charset val="204"/>
    </font>
    <font>
      <b/>
      <i/>
      <sz val="8"/>
      <name val="Helv"/>
    </font>
    <font>
      <sz val="8"/>
      <name val="Book Antiqua"/>
      <family val="1"/>
      <charset val="204"/>
    </font>
    <font>
      <u/>
      <sz val="7.5"/>
      <color indexed="12"/>
      <name val="Arial Cyr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47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0"/>
      <name val="Arial Cyr"/>
    </font>
    <font>
      <sz val="11"/>
      <name val="?? ?????"/>
      <family val="3"/>
    </font>
    <font>
      <b/>
      <sz val="10"/>
      <name val="Times New Roman"/>
      <family val="1"/>
      <charset val="204"/>
    </font>
    <font>
      <u/>
      <sz val="12"/>
      <name val="Times New Roman"/>
      <family val="1"/>
      <charset val="204"/>
    </font>
    <font>
      <sz val="8"/>
      <name val="Times New Roman"/>
      <family val="1"/>
      <charset val="204"/>
    </font>
    <font>
      <b/>
      <u/>
      <sz val="14"/>
      <name val="Times New Roman"/>
      <family val="1"/>
      <charset val="204"/>
    </font>
    <font>
      <b/>
      <i/>
      <sz val="14"/>
      <name val="Times New Roman"/>
      <family val="1"/>
      <charset val="204"/>
    </font>
    <font>
      <b/>
      <sz val="14"/>
      <color indexed="81"/>
      <name val="Tahoma"/>
      <family val="2"/>
      <charset val="204"/>
    </font>
    <font>
      <sz val="9"/>
      <name val="Arial Cyr"/>
      <charset val="204"/>
    </font>
    <font>
      <b/>
      <sz val="24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8"/>
      <name val="Times New Roman"/>
      <family val="1"/>
      <charset val="204"/>
    </font>
    <font>
      <u/>
      <sz val="10"/>
      <color theme="10"/>
      <name val="Arial Cyr"/>
      <charset val="204"/>
    </font>
    <font>
      <b/>
      <sz val="9"/>
      <name val="Arial Cyr"/>
      <charset val="204"/>
    </font>
    <font>
      <b/>
      <u/>
      <sz val="18"/>
      <color theme="10"/>
      <name val="Arial Cyr"/>
      <charset val="204"/>
    </font>
    <font>
      <b/>
      <sz val="14"/>
      <color rgb="FF0000FF"/>
      <name val="Arial Cyr"/>
      <charset val="204"/>
    </font>
    <font>
      <b/>
      <sz val="16"/>
      <name val="Arial Cyr"/>
      <charset val="204"/>
    </font>
    <font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8"/>
      <color indexed="23"/>
      <name val="Arial Cyr"/>
      <charset val="204"/>
    </font>
    <font>
      <sz val="10"/>
      <color indexed="12"/>
      <name val="Times New Roman"/>
      <family val="1"/>
      <charset val="204"/>
    </font>
    <font>
      <b/>
      <sz val="10"/>
      <color indexed="9"/>
      <name val="Times New Roman"/>
      <family val="1"/>
      <charset val="204"/>
    </font>
    <font>
      <sz val="8"/>
      <color indexed="10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9"/>
      <color indexed="10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10"/>
      <color rgb="FF0000FF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7"/>
      <name val="Times New Roman"/>
      <family val="1"/>
      <charset val="204"/>
    </font>
    <font>
      <sz val="6"/>
      <name val="Times New Roman"/>
      <family val="1"/>
      <charset val="204"/>
    </font>
    <font>
      <b/>
      <sz val="10"/>
      <color indexed="10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10"/>
      <color indexed="12"/>
      <name val="Times New Roman"/>
      <family val="1"/>
      <charset val="204"/>
    </font>
    <font>
      <sz val="12"/>
      <color indexed="8"/>
      <name val="Calibri"/>
      <family val="2"/>
      <charset val="204"/>
    </font>
    <font>
      <sz val="10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8"/>
      <name val="Arial Cyr"/>
      <charset val="204"/>
    </font>
    <font>
      <sz val="18"/>
      <name val="Arial Cyr"/>
      <charset val="204"/>
    </font>
    <font>
      <b/>
      <sz val="14"/>
      <color rgb="FF0000FF"/>
      <name val="Times New Roman"/>
      <family val="1"/>
      <charset val="204"/>
    </font>
    <font>
      <sz val="11"/>
      <name val="Arial"/>
      <family val="2"/>
      <charset val="204"/>
    </font>
    <font>
      <b/>
      <sz val="48"/>
      <name val="Times New Roman"/>
      <family val="1"/>
      <charset val="204"/>
    </font>
    <font>
      <sz val="22"/>
      <name val="Arial Black"/>
      <family val="2"/>
      <charset val="204"/>
    </font>
    <font>
      <b/>
      <sz val="22"/>
      <name val="Arial Black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/>
      </patternFill>
    </fill>
    <fill>
      <patternFill patternType="solid">
        <fgColor indexed="6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64"/>
      </patternFill>
    </fill>
    <fill>
      <patternFill patternType="lightGray">
        <fgColor indexed="15"/>
      </patternFill>
    </fill>
    <fill>
      <patternFill patternType="solid">
        <fgColor indexed="43"/>
        <bgColor indexed="64"/>
      </patternFill>
    </fill>
    <fill>
      <patternFill patternType="solid">
        <fgColor indexed="5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2"/>
        <bgColor indexed="64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3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62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lightGray">
        <fgColor indexed="13"/>
      </patternFill>
    </fill>
    <fill>
      <patternFill patternType="solid">
        <fgColor indexed="2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4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dotted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18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684">
    <xf numFmtId="0" fontId="0" fillId="0" borderId="0"/>
    <xf numFmtId="0" fontId="1" fillId="0" borderId="0"/>
    <xf numFmtId="0" fontId="31" fillId="0" borderId="0" applyFont="0" applyFill="0" applyBorder="0" applyAlignment="0"/>
    <xf numFmtId="0" fontId="32" fillId="0" borderId="0"/>
    <xf numFmtId="0" fontId="32" fillId="0" borderId="0"/>
    <xf numFmtId="0" fontId="32" fillId="0" borderId="0"/>
    <xf numFmtId="0" fontId="33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4" fillId="0" borderId="0"/>
    <xf numFmtId="0" fontId="3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4" fillId="0" borderId="0"/>
    <xf numFmtId="0" fontId="32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3" fontId="32" fillId="0" borderId="0">
      <alignment horizontal="center"/>
    </xf>
    <xf numFmtId="0" fontId="32" fillId="0" borderId="0"/>
    <xf numFmtId="0" fontId="33" fillId="0" borderId="0"/>
    <xf numFmtId="0" fontId="32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5" fillId="0" borderId="0"/>
    <xf numFmtId="0" fontId="3" fillId="0" borderId="0"/>
    <xf numFmtId="0" fontId="36" fillId="11" borderId="32" applyNumberFormat="0" applyFill="0" applyBorder="0" applyAlignment="0">
      <alignment horizontal="left"/>
    </xf>
    <xf numFmtId="0" fontId="37" fillId="11" borderId="0" applyNumberFormat="0" applyFill="0" applyBorder="0" applyAlignment="0"/>
    <xf numFmtId="0" fontId="38" fillId="12" borderId="32" applyNumberFormat="0" applyFill="0" applyBorder="0" applyAlignment="0">
      <alignment horizontal="left"/>
    </xf>
    <xf numFmtId="0" fontId="39" fillId="13" borderId="0" applyNumberFormat="0" applyFill="0" applyBorder="0" applyAlignment="0"/>
    <xf numFmtId="0" fontId="40" fillId="0" borderId="0" applyNumberFormat="0" applyFill="0" applyBorder="0" applyAlignment="0"/>
    <xf numFmtId="0" fontId="41" fillId="0" borderId="24" applyNumberFormat="0" applyFill="0" applyBorder="0" applyAlignment="0">
      <alignment horizontal="left"/>
    </xf>
    <xf numFmtId="0" fontId="42" fillId="14" borderId="21" applyNumberFormat="0" applyFill="0" applyBorder="0" applyAlignment="0">
      <alignment horizontal="centerContinuous"/>
    </xf>
    <xf numFmtId="0" fontId="43" fillId="0" borderId="0" applyNumberFormat="0" applyFill="0" applyBorder="0" applyAlignment="0"/>
    <xf numFmtId="0" fontId="43" fillId="15" borderId="6" applyNumberFormat="0" applyFill="0" applyBorder="0" applyAlignment="0"/>
    <xf numFmtId="0" fontId="44" fillId="0" borderId="24" applyNumberFormat="0" applyFill="0" applyBorder="0" applyAlignment="0"/>
    <xf numFmtId="0" fontId="43" fillId="0" borderId="0" applyNumberFormat="0" applyFill="0" applyBorder="0" applyAlignment="0"/>
    <xf numFmtId="0" fontId="45" fillId="16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6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1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18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6" borderId="0" applyNumberFormat="0" applyBorder="0" applyAlignment="0" applyProtection="0"/>
    <xf numFmtId="0" fontId="45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5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6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1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19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8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4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7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5" fillId="21" borderId="0" applyNumberFormat="0" applyBorder="0" applyAlignment="0" applyProtection="0"/>
    <xf numFmtId="0" fontId="46" fillId="30" borderId="0" applyNumberFormat="0" applyBorder="0" applyAlignment="0" applyProtection="0"/>
    <xf numFmtId="0" fontId="46" fillId="30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6" borderId="0" applyNumberFormat="0" applyBorder="0" applyAlignment="0" applyProtection="0"/>
    <xf numFmtId="0" fontId="46" fillId="26" borderId="0" applyNumberFormat="0" applyBorder="0" applyAlignment="0" applyProtection="0"/>
    <xf numFmtId="0" fontId="46" fillId="31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2" borderId="0" applyNumberFormat="0" applyBorder="0" applyAlignment="0" applyProtection="0"/>
    <xf numFmtId="0" fontId="46" fillId="33" borderId="0" applyNumberFormat="0" applyBorder="0" applyAlignment="0" applyProtection="0"/>
    <xf numFmtId="0" fontId="46" fillId="33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7" fillId="21" borderId="0" applyNumberFormat="0" applyBorder="0" applyAlignment="0" applyProtection="0"/>
    <xf numFmtId="0" fontId="48" fillId="0" borderId="0">
      <alignment horizontal="right"/>
    </xf>
    <xf numFmtId="17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0" fontId="46" fillId="34" borderId="0" applyNumberFormat="0" applyBorder="0" applyAlignment="0" applyProtection="0"/>
    <xf numFmtId="0" fontId="49" fillId="35" borderId="0" applyNumberFormat="0" applyBorder="0" applyAlignment="0" applyProtection="0"/>
    <xf numFmtId="0" fontId="49" fillId="36" borderId="0" applyNumberFormat="0" applyBorder="0" applyAlignment="0" applyProtection="0"/>
    <xf numFmtId="0" fontId="50" fillId="37" borderId="0" applyNumberFormat="0" applyBorder="0" applyAlignment="0" applyProtection="0"/>
    <xf numFmtId="0" fontId="46" fillId="34" borderId="0" applyNumberFormat="0" applyBorder="0" applyAlignment="0" applyProtection="0"/>
    <xf numFmtId="0" fontId="46" fillId="38" borderId="0" applyNumberFormat="0" applyBorder="0" applyAlignment="0" applyProtection="0"/>
    <xf numFmtId="0" fontId="49" fillId="39" borderId="0" applyNumberFormat="0" applyBorder="0" applyAlignment="0" applyProtection="0"/>
    <xf numFmtId="0" fontId="49" fillId="40" borderId="0" applyNumberFormat="0" applyBorder="0" applyAlignment="0" applyProtection="0"/>
    <xf numFmtId="0" fontId="50" fillId="41" borderId="0" applyNumberFormat="0" applyBorder="0" applyAlignment="0" applyProtection="0"/>
    <xf numFmtId="0" fontId="51" fillId="10" borderId="0" applyNumberFormat="0" applyBorder="0" applyAlignment="0" applyProtection="0"/>
    <xf numFmtId="0" fontId="46" fillId="38" borderId="0" applyNumberFormat="0" applyBorder="0" applyAlignment="0" applyProtection="0"/>
    <xf numFmtId="0" fontId="46" fillId="42" borderId="0" applyNumberFormat="0" applyBorder="0" applyAlignment="0" applyProtection="0"/>
    <xf numFmtId="0" fontId="49" fillId="43" borderId="0" applyNumberFormat="0" applyBorder="0" applyAlignment="0" applyProtection="0"/>
    <xf numFmtId="0" fontId="49" fillId="44" borderId="0" applyNumberFormat="0" applyBorder="0" applyAlignment="0" applyProtection="0"/>
    <xf numFmtId="0" fontId="50" fillId="45" borderId="0" applyNumberFormat="0" applyBorder="0" applyAlignment="0" applyProtection="0"/>
    <xf numFmtId="0" fontId="46" fillId="42" borderId="0" applyNumberFormat="0" applyBorder="0" applyAlignment="0" applyProtection="0"/>
    <xf numFmtId="0" fontId="46" fillId="31" borderId="0" applyNumberFormat="0" applyBorder="0" applyAlignment="0" applyProtection="0"/>
    <xf numFmtId="0" fontId="49" fillId="39" borderId="0" applyNumberFormat="0" applyBorder="0" applyAlignment="0" applyProtection="0"/>
    <xf numFmtId="0" fontId="49" fillId="46" borderId="0" applyNumberFormat="0" applyBorder="0" applyAlignment="0" applyProtection="0"/>
    <xf numFmtId="0" fontId="50" fillId="4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50" fillId="37" borderId="0" applyNumberFormat="0" applyBorder="0" applyAlignment="0" applyProtection="0"/>
    <xf numFmtId="0" fontId="46" fillId="32" borderId="0" applyNumberFormat="0" applyBorder="0" applyAlignment="0" applyProtection="0"/>
    <xf numFmtId="0" fontId="46" fillId="49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50" fillId="52" borderId="0" applyNumberFormat="0" applyBorder="0" applyAlignment="0" applyProtection="0"/>
    <xf numFmtId="0" fontId="46" fillId="49" borderId="0" applyNumberFormat="0" applyBorder="0" applyAlignment="0" applyProtection="0"/>
    <xf numFmtId="172" fontId="32" fillId="0" borderId="0" applyFont="0" applyFill="0" applyBorder="0" applyProtection="0"/>
    <xf numFmtId="172" fontId="32" fillId="0" borderId="0" applyFont="0" applyFill="0" applyBorder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35" fillId="0" borderId="0"/>
    <xf numFmtId="175" fontId="52" fillId="0" borderId="0"/>
    <xf numFmtId="0" fontId="35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5" fillId="0" borderId="0" applyNumberFormat="0" applyFill="0" applyBorder="0" applyAlignment="0" applyProtection="0"/>
    <xf numFmtId="38" fontId="56" fillId="0" borderId="0" applyNumberFormat="0" applyFill="0" applyBorder="0" applyAlignment="0" applyProtection="0">
      <alignment horizontal="right"/>
      <protection locked="0"/>
    </xf>
    <xf numFmtId="0" fontId="57" fillId="0" borderId="0" applyNumberFormat="0" applyFill="0" applyBorder="0" applyAlignment="0" applyProtection="0"/>
    <xf numFmtId="176" fontId="58" fillId="0" borderId="53" applyBorder="0"/>
    <xf numFmtId="177" fontId="59" fillId="0" borderId="0" applyFont="0" applyFill="0" applyBorder="0" applyAlignment="0" applyProtection="0"/>
    <xf numFmtId="178" fontId="32" fillId="53" borderId="45" applyFont="0" applyFill="0" applyBorder="0" applyAlignment="0" applyProtection="0"/>
    <xf numFmtId="178" fontId="32" fillId="53" borderId="45" applyFon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28" borderId="54" applyNumberFormat="0" applyAlignment="0" applyProtection="0"/>
    <xf numFmtId="0" fontId="62" fillId="28" borderId="54" applyNumberFormat="0" applyAlignment="0" applyProtection="0"/>
    <xf numFmtId="0" fontId="32" fillId="54" borderId="0" applyNumberFormat="0" applyFont="0" applyBorder="0" applyAlignment="0"/>
    <xf numFmtId="0" fontId="32" fillId="54" borderId="0" applyNumberFormat="0" applyFont="0" applyBorder="0" applyAlignment="0"/>
    <xf numFmtId="0" fontId="63" fillId="0" borderId="6" applyNumberFormat="0" applyFont="0" applyFill="0" applyProtection="0">
      <alignment horizontal="centerContinuous" vertical="center"/>
    </xf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4" fillId="55" borderId="0" applyNumberFormat="0" applyFont="0" applyBorder="0" applyAlignment="0" applyProtection="0"/>
    <xf numFmtId="0" fontId="65" fillId="56" borderId="55" applyNumberFormat="0" applyAlignment="0" applyProtection="0"/>
    <xf numFmtId="0" fontId="65" fillId="56" borderId="55" applyNumberFormat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8" fillId="0" borderId="6" applyNumberFormat="0" applyFill="0" applyBorder="0" applyAlignment="0" applyProtection="0">
      <alignment horizontal="center"/>
    </xf>
    <xf numFmtId="0" fontId="63" fillId="0" borderId="0" applyNumberFormat="0" applyFill="0" applyBorder="0" applyProtection="0">
      <alignment horizontal="center" vertical="center"/>
    </xf>
    <xf numFmtId="176" fontId="69" fillId="0" borderId="6" applyBorder="0">
      <alignment horizontal="center"/>
    </xf>
    <xf numFmtId="180" fontId="32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>
      <alignment horizontal="right"/>
    </xf>
    <xf numFmtId="0" fontId="71" fillId="0" borderId="0" applyFont="0" applyFill="0" applyBorder="0" applyAlignment="0" applyProtection="0"/>
    <xf numFmtId="167" fontId="49" fillId="0" borderId="0" applyFont="0" applyFill="0" applyBorder="0" applyAlignment="0" applyProtection="0"/>
    <xf numFmtId="166" fontId="3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32" fillId="0" borderId="0" applyFont="0" applyFill="0" applyBorder="0" applyAlignment="0" applyProtection="0"/>
    <xf numFmtId="3" fontId="72" fillId="0" borderId="0" applyFont="0" applyFill="0" applyBorder="0" applyAlignment="0" applyProtection="0"/>
    <xf numFmtId="176" fontId="73" fillId="0" borderId="24">
      <alignment horizontal="left"/>
    </xf>
    <xf numFmtId="170" fontId="74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75" fillId="0" borderId="56">
      <protection locked="0"/>
    </xf>
    <xf numFmtId="0" fontId="71" fillId="0" borderId="0" applyFont="0" applyFill="0" applyBorder="0" applyAlignment="0" applyProtection="0">
      <alignment horizontal="right"/>
    </xf>
    <xf numFmtId="0" fontId="71" fillId="0" borderId="0" applyFont="0" applyFill="0" applyBorder="0" applyAlignment="0" applyProtection="0">
      <alignment horizontal="right"/>
    </xf>
    <xf numFmtId="171" fontId="74" fillId="0" borderId="0" applyFont="0" applyFill="0" applyBorder="0" applyAlignment="0" applyProtection="0"/>
    <xf numFmtId="184" fontId="72" fillId="0" borderId="0" applyFont="0" applyFill="0" applyBorder="0" applyAlignment="0" applyProtection="0"/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1" fillId="0" borderId="0" applyNumberFormat="0">
      <alignment horizontal="right"/>
    </xf>
    <xf numFmtId="0" fontId="72" fillId="0" borderId="0" applyFont="0" applyFill="0" applyBorder="0" applyAlignment="0" applyProtection="0"/>
    <xf numFmtId="38" fontId="32" fillId="0" borderId="0" applyFont="0" applyFill="0" applyBorder="0" applyAlignment="0" applyProtection="0"/>
    <xf numFmtId="38" fontId="32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32" fillId="0" borderId="0" applyFont="0" applyFill="0" applyBorder="0" applyAlignment="0" applyProtection="0"/>
    <xf numFmtId="0" fontId="71" fillId="0" borderId="0" applyFont="0" applyFill="0" applyBorder="0" applyAlignment="0" applyProtection="0"/>
    <xf numFmtId="18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38" fontId="64" fillId="0" borderId="0" applyFont="0" applyFill="0" applyBorder="0" applyAlignment="0" applyProtection="0"/>
    <xf numFmtId="0" fontId="66" fillId="0" borderId="0" applyFill="0" applyBorder="0" applyAlignment="0" applyProtection="0"/>
    <xf numFmtId="188" fontId="32" fillId="0" borderId="0" applyFont="0" applyFill="0" applyBorder="0" applyAlignment="0" applyProtection="0"/>
    <xf numFmtId="188" fontId="32" fillId="0" borderId="0" applyFont="0" applyFill="0" applyBorder="0" applyAlignment="0" applyProtection="0"/>
    <xf numFmtId="189" fontId="35" fillId="0" borderId="0" applyFont="0" applyFill="0" applyBorder="0" applyAlignment="0" applyProtection="0"/>
    <xf numFmtId="0" fontId="66" fillId="0" borderId="0" applyFill="0" applyBorder="0" applyAlignment="0" applyProtection="0"/>
    <xf numFmtId="190" fontId="31" fillId="0" borderId="0" applyFont="0" applyFill="0" applyBorder="0" applyAlignment="0" applyProtection="0"/>
    <xf numFmtId="0" fontId="71" fillId="0" borderId="57" applyNumberFormat="0" applyFont="0" applyFill="0" applyAlignment="0" applyProtection="0"/>
    <xf numFmtId="0" fontId="76" fillId="0" borderId="0" applyFill="0" applyBorder="0" applyAlignment="0" applyProtection="0"/>
    <xf numFmtId="0" fontId="77" fillId="57" borderId="0" applyNumberFormat="0" applyBorder="0" applyAlignment="0" applyProtection="0"/>
    <xf numFmtId="0" fontId="77" fillId="58" borderId="0" applyNumberFormat="0" applyBorder="0" applyAlignment="0" applyProtection="0"/>
    <xf numFmtId="0" fontId="77" fillId="59" borderId="0" applyNumberFormat="0" applyBorder="0" applyAlignment="0" applyProtection="0"/>
    <xf numFmtId="175" fontId="78" fillId="2" borderId="0">
      <protection locked="0"/>
    </xf>
    <xf numFmtId="175" fontId="78" fillId="2" borderId="0">
      <protection locked="0"/>
    </xf>
    <xf numFmtId="175" fontId="78" fillId="2" borderId="0">
      <protection locked="0"/>
    </xf>
    <xf numFmtId="191" fontId="78" fillId="2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72" fillId="0" borderId="0" applyFont="0" applyFill="0" applyBorder="0" applyAlignment="0" applyProtection="0"/>
    <xf numFmtId="15" fontId="32" fillId="0" borderId="0">
      <alignment vertical="center"/>
    </xf>
    <xf numFmtId="15" fontId="32" fillId="0" borderId="0">
      <alignment vertical="center"/>
    </xf>
    <xf numFmtId="15" fontId="32" fillId="0" borderId="0">
      <alignment vertical="center"/>
    </xf>
    <xf numFmtId="0" fontId="80" fillId="0" borderId="0" applyFill="0" applyBorder="0" applyProtection="0">
      <alignment horizontal="left"/>
    </xf>
    <xf numFmtId="0" fontId="81" fillId="0" borderId="0" applyNumberFormat="0" applyFill="0" applyBorder="0" applyAlignment="0" applyProtection="0"/>
    <xf numFmtId="192" fontId="32" fillId="0" borderId="20" applyNumberFormat="0" applyFill="0" applyBorder="0" applyAlignment="0" applyProtection="0"/>
    <xf numFmtId="192" fontId="32" fillId="0" borderId="20" applyNumberFormat="0" applyFill="0" applyBorder="0" applyAlignment="0" applyProtection="0"/>
    <xf numFmtId="192" fontId="32" fillId="0" borderId="20" applyNumberFormat="0" applyFill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186" fontId="83" fillId="0" borderId="0" applyNumberFormat="0" applyFill="0" applyBorder="0" applyAlignment="0" applyProtection="0">
      <alignment horizontal="center"/>
    </xf>
    <xf numFmtId="0" fontId="71" fillId="0" borderId="0" applyFont="0" applyFill="0" applyBorder="0" applyAlignment="0" applyProtection="0">
      <alignment horizontal="right"/>
    </xf>
    <xf numFmtId="0" fontId="84" fillId="0" borderId="0" applyProtection="0">
      <alignment horizontal="right"/>
    </xf>
    <xf numFmtId="0" fontId="85" fillId="0" borderId="36" applyNumberFormat="0" applyAlignment="0" applyProtection="0">
      <alignment horizontal="left" vertical="center"/>
    </xf>
    <xf numFmtId="0" fontId="85" fillId="0" borderId="36" applyNumberFormat="0" applyAlignment="0" applyProtection="0">
      <alignment horizontal="left" vertical="center"/>
    </xf>
    <xf numFmtId="0" fontId="85" fillId="0" borderId="32">
      <alignment horizontal="left" vertical="center"/>
    </xf>
    <xf numFmtId="0" fontId="86" fillId="0" borderId="0">
      <alignment horizontal="center"/>
    </xf>
    <xf numFmtId="0" fontId="86" fillId="0" borderId="0">
      <alignment horizontal="center"/>
    </xf>
    <xf numFmtId="0" fontId="87" fillId="0" borderId="58" applyNumberFormat="0" applyFill="0" applyAlignment="0" applyProtection="0"/>
    <xf numFmtId="0" fontId="87" fillId="0" borderId="58" applyNumberFormat="0" applyFill="0" applyAlignment="0" applyProtection="0"/>
    <xf numFmtId="0" fontId="88" fillId="0" borderId="59" applyNumberFormat="0" applyFill="0" applyAlignment="0" applyProtection="0"/>
    <xf numFmtId="0" fontId="88" fillId="0" borderId="59" applyNumberFormat="0" applyFill="0" applyAlignment="0" applyProtection="0"/>
    <xf numFmtId="0" fontId="89" fillId="0" borderId="60" applyNumberFormat="0" applyFill="0" applyAlignment="0" applyProtection="0"/>
    <xf numFmtId="0" fontId="89" fillId="0" borderId="60" applyNumberFormat="0" applyFill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6" fillId="0" borderId="0">
      <alignment horizontal="center"/>
    </xf>
    <xf numFmtId="0" fontId="90" fillId="0" borderId="61" applyNumberFormat="0" applyFill="0" applyBorder="0" applyAlignment="0" applyProtection="0">
      <alignment horizontal="left"/>
    </xf>
    <xf numFmtId="193" fontId="91" fillId="2" borderId="0" applyNumberFormat="0" applyBorder="0" applyAlignment="0" applyProtection="0"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2" fillId="0" borderId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5" fillId="0" borderId="0" applyNumberFormat="0" applyBorder="0" applyAlignment="0" applyProtection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94" fontId="32" fillId="0" borderId="0" applyFont="0" applyFill="0" applyBorder="0" applyAlignment="0" applyProtection="0"/>
    <xf numFmtId="195" fontId="32" fillId="0" borderId="0" applyFont="0" applyFill="0" applyBorder="0" applyAlignment="0" applyProtection="0"/>
    <xf numFmtId="0" fontId="97" fillId="0" borderId="0"/>
    <xf numFmtId="37" fontId="98" fillId="0" borderId="0" applyNumberFormat="0" applyFill="0" applyBorder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100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196" fontId="101" fillId="0" borderId="0" applyFont="0" applyFill="0" applyBorder="0" applyAlignment="0" applyProtection="0"/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32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37" fontId="64" fillId="0" borderId="0" applyFont="0" applyFill="0" applyBorder="0" applyAlignment="0" applyProtection="0"/>
    <xf numFmtId="0" fontId="102" fillId="2" borderId="63">
      <alignment horizontal="left" vertical="top" indent="2"/>
    </xf>
    <xf numFmtId="0" fontId="102" fillId="2" borderId="63">
      <alignment horizontal="left" vertical="top" indent="2"/>
    </xf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3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191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205" fontId="3" fillId="60" borderId="0" applyFill="0" applyProtection="0"/>
    <xf numFmtId="191" fontId="3" fillId="60" borderId="0"/>
    <xf numFmtId="206" fontId="31" fillId="0" borderId="0" applyFont="0" applyFill="0" applyBorder="0" applyAlignment="0" applyProtection="0"/>
    <xf numFmtId="207" fontId="31" fillId="0" borderId="0" applyFont="0" applyFill="0" applyBorder="0" applyAlignment="0" applyProtection="0"/>
    <xf numFmtId="179" fontId="31" fillId="0" borderId="0" applyFont="0" applyFill="0" applyBorder="0" applyAlignment="0" applyProtection="0"/>
    <xf numFmtId="190" fontId="103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49" fontId="104" fillId="2" borderId="0" applyProtection="0">
      <alignment horizontal="left"/>
    </xf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37" fontId="106" fillId="0" borderId="0"/>
    <xf numFmtId="0" fontId="66" fillId="0" borderId="0"/>
    <xf numFmtId="189" fontId="31" fillId="0" borderId="0"/>
    <xf numFmtId="0" fontId="35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7" fillId="0" borderId="0"/>
    <xf numFmtId="0" fontId="108" fillId="0" borderId="0"/>
    <xf numFmtId="0" fontId="1" fillId="0" borderId="0"/>
    <xf numFmtId="0" fontId="1" fillId="0" borderId="0"/>
    <xf numFmtId="0" fontId="109" fillId="0" borderId="0"/>
    <xf numFmtId="0" fontId="109" fillId="0" borderId="0"/>
    <xf numFmtId="0" fontId="32" fillId="0" borderId="0"/>
    <xf numFmtId="0" fontId="110" fillId="0" borderId="0"/>
    <xf numFmtId="0" fontId="3" fillId="0" borderId="0"/>
    <xf numFmtId="0" fontId="111" fillId="0" borderId="0"/>
    <xf numFmtId="0" fontId="32" fillId="0" borderId="0"/>
    <xf numFmtId="0" fontId="45" fillId="23" borderId="64" applyNumberFormat="0" applyFont="0" applyAlignment="0" applyProtection="0"/>
    <xf numFmtId="0" fontId="45" fillId="23" borderId="64" applyNumberFormat="0" applyFont="0" applyAlignment="0" applyProtection="0"/>
    <xf numFmtId="0" fontId="66" fillId="0" borderId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9" fontId="67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12" fillId="28" borderId="65" applyNumberFormat="0" applyAlignment="0" applyProtection="0"/>
    <xf numFmtId="0" fontId="112" fillId="28" borderId="65" applyNumberFormat="0" applyAlignment="0" applyProtection="0"/>
    <xf numFmtId="40" fontId="113" fillId="22" borderId="0">
      <alignment horizontal="right"/>
    </xf>
    <xf numFmtId="0" fontId="114" fillId="61" borderId="0">
      <alignment horizontal="center"/>
    </xf>
    <xf numFmtId="0" fontId="115" fillId="62" borderId="0"/>
    <xf numFmtId="0" fontId="116" fillId="22" borderId="0" applyBorder="0">
      <alignment horizontal="centerContinuous"/>
    </xf>
    <xf numFmtId="0" fontId="117" fillId="62" borderId="0" applyBorder="0">
      <alignment horizontal="centerContinuous"/>
    </xf>
    <xf numFmtId="0" fontId="85" fillId="0" borderId="0" applyNumberFormat="0" applyFill="0" applyBorder="0" applyAlignment="0" applyProtection="0"/>
    <xf numFmtId="1" fontId="118" fillId="0" borderId="0" applyProtection="0">
      <alignment horizontal="right" vertical="center"/>
    </xf>
    <xf numFmtId="0" fontId="119" fillId="0" borderId="0">
      <alignment vertical="center"/>
    </xf>
    <xf numFmtId="0" fontId="120" fillId="0" borderId="66" applyNumberFormat="0" applyAlignment="0" applyProtection="0"/>
    <xf numFmtId="0" fontId="121" fillId="60" borderId="0" applyNumberFormat="0" applyFont="0" applyBorder="0" applyAlignment="0" applyProtection="0"/>
    <xf numFmtId="0" fontId="122" fillId="63" borderId="13" applyNumberFormat="0" applyFont="0" applyBorder="0" applyAlignment="0" applyProtection="0">
      <alignment horizontal="center"/>
    </xf>
    <xf numFmtId="0" fontId="122" fillId="64" borderId="13" applyNumberFormat="0" applyFont="0" applyBorder="0" applyAlignment="0" applyProtection="0">
      <alignment horizontal="center"/>
    </xf>
    <xf numFmtId="0" fontId="121" fillId="0" borderId="67" applyNumberFormat="0" applyAlignment="0" applyProtection="0"/>
    <xf numFmtId="0" fontId="121" fillId="0" borderId="68" applyNumberFormat="0" applyAlignment="0" applyProtection="0"/>
    <xf numFmtId="0" fontId="121" fillId="0" borderId="68" applyNumberFormat="0" applyAlignment="0" applyProtection="0"/>
    <xf numFmtId="0" fontId="120" fillId="0" borderId="69" applyNumberFormat="0" applyAlignment="0" applyProtection="0"/>
    <xf numFmtId="210" fontId="32" fillId="0" borderId="0" applyFont="0" applyFill="0" applyBorder="0" applyAlignment="0" applyProtection="0"/>
    <xf numFmtId="207" fontId="32" fillId="0" borderId="0" applyFont="0" applyFill="0" applyBorder="0" applyAlignment="0" applyProtection="0"/>
    <xf numFmtId="207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2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11" fontId="32" fillId="0" borderId="0" applyFont="0" applyFill="0" applyBorder="0" applyAlignment="0" applyProtection="0"/>
    <xf numFmtId="211" fontId="32" fillId="0" borderId="0" applyFont="0" applyFill="0" applyBorder="0" applyAlignment="0" applyProtection="0"/>
    <xf numFmtId="10" fontId="123" fillId="0" borderId="0" applyFont="0" applyFill="0" applyBorder="0" applyAlignment="0" applyProtection="0">
      <alignment horizontal="center"/>
    </xf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202" fontId="124" fillId="60" borderId="0"/>
    <xf numFmtId="0" fontId="31" fillId="0" borderId="0"/>
    <xf numFmtId="0" fontId="66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125" fillId="0" borderId="0" applyNumberFormat="0" applyFill="0" applyBorder="0" applyAlignment="0" applyProtection="0">
      <alignment horizontal="left"/>
      <protection locked="0"/>
    </xf>
    <xf numFmtId="0" fontId="126" fillId="0" borderId="0" applyNumberFormat="0" applyBorder="0"/>
    <xf numFmtId="0" fontId="127" fillId="0" borderId="0">
      <alignment horizontal="right" vertical="top"/>
    </xf>
    <xf numFmtId="0" fontId="128" fillId="0" borderId="70">
      <alignment vertical="center"/>
    </xf>
    <xf numFmtId="0" fontId="129" fillId="0" borderId="70">
      <alignment vertical="center"/>
    </xf>
    <xf numFmtId="4" fontId="122" fillId="29" borderId="71" applyNumberFormat="0" applyProtection="0">
      <alignment vertical="center"/>
    </xf>
    <xf numFmtId="4" fontId="130" fillId="55" borderId="71" applyNumberFormat="0" applyProtection="0">
      <alignment vertical="center"/>
    </xf>
    <xf numFmtId="4" fontId="122" fillId="55" borderId="71" applyNumberFormat="0" applyProtection="0">
      <alignment horizontal="left" vertical="center" indent="1"/>
    </xf>
    <xf numFmtId="0" fontId="131" fillId="29" borderId="72" applyNumberFormat="0" applyProtection="0">
      <alignment horizontal="left" vertical="top" indent="1"/>
    </xf>
    <xf numFmtId="4" fontId="122" fillId="32" borderId="71" applyNumberFormat="0" applyProtection="0">
      <alignment horizontal="left" vertical="center" indent="1"/>
    </xf>
    <xf numFmtId="4" fontId="122" fillId="17" borderId="71" applyNumberFormat="0" applyProtection="0">
      <alignment horizontal="right" vertical="center"/>
    </xf>
    <xf numFmtId="4" fontId="122" fillId="65" borderId="71" applyNumberFormat="0" applyProtection="0">
      <alignment horizontal="right" vertical="center"/>
    </xf>
    <xf numFmtId="4" fontId="122" fillId="38" borderId="73" applyNumberFormat="0" applyProtection="0">
      <alignment horizontal="right" vertical="center"/>
    </xf>
    <xf numFmtId="4" fontId="122" fillId="27" borderId="71" applyNumberFormat="0" applyProtection="0">
      <alignment horizontal="right" vertical="center"/>
    </xf>
    <xf numFmtId="4" fontId="122" fillId="33" borderId="71" applyNumberFormat="0" applyProtection="0">
      <alignment horizontal="right" vertical="center"/>
    </xf>
    <xf numFmtId="4" fontId="122" fillId="49" borderId="71" applyNumberFormat="0" applyProtection="0">
      <alignment horizontal="right" vertical="center"/>
    </xf>
    <xf numFmtId="4" fontId="122" fillId="42" borderId="71" applyNumberFormat="0" applyProtection="0">
      <alignment horizontal="right" vertical="center"/>
    </xf>
    <xf numFmtId="4" fontId="122" fillId="66" borderId="71" applyNumberFormat="0" applyProtection="0">
      <alignment horizontal="right" vertical="center"/>
    </xf>
    <xf numFmtId="4" fontId="122" fillId="26" borderId="71" applyNumberFormat="0" applyProtection="0">
      <alignment horizontal="right" vertical="center"/>
    </xf>
    <xf numFmtId="4" fontId="122" fillId="67" borderId="73" applyNumberFormat="0" applyProtection="0">
      <alignment horizontal="left" vertical="center" indent="1"/>
    </xf>
    <xf numFmtId="4" fontId="35" fillId="68" borderId="73" applyNumberFormat="0" applyProtection="0">
      <alignment horizontal="left" vertical="center" indent="1"/>
    </xf>
    <xf numFmtId="4" fontId="35" fillId="68" borderId="73" applyNumberFormat="0" applyProtection="0">
      <alignment horizontal="left" vertical="center" indent="1"/>
    </xf>
    <xf numFmtId="4" fontId="122" fillId="69" borderId="71" applyNumberFormat="0" applyProtection="0">
      <alignment horizontal="right" vertical="center"/>
    </xf>
    <xf numFmtId="4" fontId="122" fillId="70" borderId="73" applyNumberFormat="0" applyProtection="0">
      <alignment horizontal="left" vertical="center" indent="1"/>
    </xf>
    <xf numFmtId="4" fontId="122" fillId="69" borderId="73" applyNumberFormat="0" applyProtection="0">
      <alignment horizontal="left" vertical="center" indent="1"/>
    </xf>
    <xf numFmtId="0" fontId="122" fillId="28" borderId="71" applyNumberFormat="0" applyProtection="0">
      <alignment horizontal="left" vertical="center" indent="1"/>
    </xf>
    <xf numFmtId="0" fontId="66" fillId="68" borderId="72" applyNumberFormat="0" applyProtection="0">
      <alignment horizontal="left" vertical="top" indent="1"/>
    </xf>
    <xf numFmtId="0" fontId="122" fillId="71" borderId="71" applyNumberFormat="0" applyProtection="0">
      <alignment horizontal="left" vertical="center" indent="1"/>
    </xf>
    <xf numFmtId="0" fontId="66" fillId="69" borderId="72" applyNumberFormat="0" applyProtection="0">
      <alignment horizontal="left" vertical="top" indent="1"/>
    </xf>
    <xf numFmtId="0" fontId="122" fillId="24" borderId="71" applyNumberFormat="0" applyProtection="0">
      <alignment horizontal="left" vertical="center" indent="1"/>
    </xf>
    <xf numFmtId="0" fontId="66" fillId="24" borderId="72" applyNumberFormat="0" applyProtection="0">
      <alignment horizontal="left" vertical="top" indent="1"/>
    </xf>
    <xf numFmtId="0" fontId="122" fillId="70" borderId="71" applyNumberFormat="0" applyProtection="0">
      <alignment horizontal="left" vertical="center" indent="1"/>
    </xf>
    <xf numFmtId="0" fontId="66" fillId="70" borderId="72" applyNumberFormat="0" applyProtection="0">
      <alignment horizontal="left" vertical="top" indent="1"/>
    </xf>
    <xf numFmtId="0" fontId="66" fillId="22" borderId="74" applyNumberFormat="0">
      <protection locked="0"/>
    </xf>
    <xf numFmtId="0" fontId="132" fillId="68" borderId="75" applyBorder="0"/>
    <xf numFmtId="4" fontId="133" fillId="23" borderId="72" applyNumberFormat="0" applyProtection="0">
      <alignment vertical="center"/>
    </xf>
    <xf numFmtId="4" fontId="130" fillId="72" borderId="1" applyNumberFormat="0" applyProtection="0">
      <alignment vertical="center"/>
    </xf>
    <xf numFmtId="4" fontId="133" fillId="28" borderId="72" applyNumberFormat="0" applyProtection="0">
      <alignment horizontal="left" vertical="center" indent="1"/>
    </xf>
    <xf numFmtId="0" fontId="133" fillId="23" borderId="72" applyNumberFormat="0" applyProtection="0">
      <alignment horizontal="left" vertical="top" indent="1"/>
    </xf>
    <xf numFmtId="4" fontId="122" fillId="0" borderId="71" applyNumberFormat="0" applyProtection="0">
      <alignment horizontal="right" vertical="center"/>
    </xf>
    <xf numFmtId="4" fontId="130" fillId="2" borderId="71" applyNumberFormat="0" applyProtection="0">
      <alignment horizontal="right" vertical="center"/>
    </xf>
    <xf numFmtId="4" fontId="122" fillId="32" borderId="71" applyNumberFormat="0" applyProtection="0">
      <alignment horizontal="left" vertical="center" indent="1"/>
    </xf>
    <xf numFmtId="0" fontId="133" fillId="69" borderId="72" applyNumberFormat="0" applyProtection="0">
      <alignment horizontal="left" vertical="top" indent="1"/>
    </xf>
    <xf numFmtId="4" fontId="134" fillId="73" borderId="73" applyNumberFormat="0" applyProtection="0">
      <alignment horizontal="left" vertical="center" indent="1"/>
    </xf>
    <xf numFmtId="0" fontId="122" fillId="74" borderId="1"/>
    <xf numFmtId="4" fontId="135" fillId="22" borderId="71" applyNumberFormat="0" applyProtection="0">
      <alignment horizontal="right" vertical="center"/>
    </xf>
    <xf numFmtId="0" fontId="136" fillId="0" borderId="43"/>
    <xf numFmtId="0" fontId="136" fillId="0" borderId="43"/>
    <xf numFmtId="0" fontId="137" fillId="0" borderId="0" applyNumberFormat="0" applyFill="0" applyBorder="0" applyAlignment="0" applyProtection="0"/>
    <xf numFmtId="0" fontId="59" fillId="0" borderId="0" applyFill="0" applyBorder="0" applyAlignment="0" applyProtection="0"/>
    <xf numFmtId="0" fontId="48" fillId="0" borderId="0" applyNumberFormat="0" applyFill="0" applyBorder="0" applyAlignment="0" applyProtection="0">
      <alignment horizontal="center"/>
    </xf>
    <xf numFmtId="0" fontId="32" fillId="0" borderId="0"/>
    <xf numFmtId="3" fontId="138" fillId="8" borderId="76"/>
    <xf numFmtId="2" fontId="32" fillId="0" borderId="0" applyFill="0" applyBorder="0" applyProtection="0">
      <alignment horizontal="right"/>
    </xf>
    <xf numFmtId="2" fontId="32" fillId="0" borderId="0" applyFill="0" applyBorder="0" applyProtection="0">
      <alignment horizontal="right"/>
    </xf>
    <xf numFmtId="2" fontId="32" fillId="0" borderId="0" applyFill="0" applyBorder="0" applyProtection="0">
      <alignment horizontal="right"/>
    </xf>
    <xf numFmtId="14" fontId="139" fillId="75" borderId="77" applyProtection="0">
      <alignment horizontal="right"/>
    </xf>
    <xf numFmtId="14" fontId="139" fillId="75" borderId="77" applyProtection="0">
      <alignment horizontal="left"/>
    </xf>
    <xf numFmtId="0" fontId="139" fillId="0" borderId="0" applyNumberFormat="0" applyFill="0" applyBorder="0" applyProtection="0">
      <alignment horizontal="left"/>
    </xf>
    <xf numFmtId="0" fontId="30" fillId="0" borderId="0"/>
    <xf numFmtId="0" fontId="69" fillId="0" borderId="0" applyBorder="0" applyProtection="0">
      <alignment vertical="center"/>
    </xf>
    <xf numFmtId="0" fontId="69" fillId="0" borderId="6" applyBorder="0" applyProtection="0">
      <alignment horizontal="right" vertical="center"/>
    </xf>
    <xf numFmtId="0" fontId="140" fillId="76" borderId="0" applyBorder="0" applyProtection="0">
      <alignment horizontal="centerContinuous" vertical="center"/>
    </xf>
    <xf numFmtId="0" fontId="140" fillId="77" borderId="6" applyBorder="0" applyProtection="0">
      <alignment horizontal="centerContinuous" vertical="center"/>
    </xf>
    <xf numFmtId="0" fontId="97" fillId="0" borderId="0"/>
    <xf numFmtId="0" fontId="111" fillId="0" borderId="0"/>
    <xf numFmtId="0" fontId="141" fillId="0" borderId="0" applyFill="0" applyBorder="0" applyProtection="0">
      <alignment horizontal="left"/>
    </xf>
    <xf numFmtId="0" fontId="80" fillId="0" borderId="8" applyFill="0" applyBorder="0" applyProtection="0">
      <alignment horizontal="left" vertical="top"/>
    </xf>
    <xf numFmtId="0" fontId="96" fillId="0" borderId="0" applyNumberFormat="0" applyFill="0" applyBorder="0" applyProtection="0">
      <alignment horizontal="centerContinuous"/>
    </xf>
    <xf numFmtId="0" fontId="120" fillId="0" borderId="0">
      <alignment horizontal="centerContinuous"/>
    </xf>
    <xf numFmtId="0" fontId="81" fillId="0" borderId="0" applyNumberFormat="0">
      <alignment horizontal="left"/>
    </xf>
    <xf numFmtId="37" fontId="142" fillId="0" borderId="0" applyNumberFormat="0" applyFill="0" applyBorder="0" applyAlignment="0" applyProtection="0">
      <alignment horizontal="centerContinuous"/>
    </xf>
    <xf numFmtId="0" fontId="143" fillId="0" borderId="0" applyNumberFormat="0" applyFill="0" applyBorder="0" applyAlignment="0" applyProtection="0"/>
    <xf numFmtId="37" fontId="66" fillId="0" borderId="53" applyNumberFormat="0" applyFill="0" applyProtection="0">
      <alignment horizontal="centerContinuous"/>
    </xf>
    <xf numFmtId="0" fontId="144" fillId="0" borderId="0" applyFill="0" applyBorder="0" applyProtection="0">
      <alignment horizontal="centerContinuous"/>
    </xf>
    <xf numFmtId="0" fontId="145" fillId="0" borderId="0"/>
    <xf numFmtId="0" fontId="146" fillId="0" borderId="0"/>
    <xf numFmtId="212" fontId="3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212" fontId="32" fillId="0" borderId="0" applyFont="0" applyFill="0" applyBorder="0" applyAlignment="0" applyProtection="0"/>
    <xf numFmtId="0" fontId="103" fillId="0" borderId="0" applyNumberForma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212" fontId="32" fillId="0" borderId="0" applyFont="0" applyFill="0" applyBorder="0" applyAlignment="0" applyProtection="0"/>
    <xf numFmtId="0" fontId="14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9" fillId="0" borderId="0"/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32" fillId="0" borderId="0">
      <alignment horizontal="center"/>
    </xf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50" fillId="0" borderId="78" applyNumberFormat="0" applyFill="0" applyAlignment="0" applyProtection="0"/>
    <xf numFmtId="0" fontId="150" fillId="0" borderId="78" applyNumberFormat="0" applyFill="0" applyAlignment="0" applyProtection="0"/>
    <xf numFmtId="0" fontId="151" fillId="0" borderId="0">
      <alignment horizontal="fill"/>
    </xf>
    <xf numFmtId="0" fontId="152" fillId="0" borderId="0" applyNumberFormat="0" applyFill="0" applyBorder="0" applyAlignment="0" applyProtection="0"/>
    <xf numFmtId="213" fontId="101" fillId="0" borderId="0" applyFont="0" applyFill="0" applyBorder="0" applyAlignment="0" applyProtection="0"/>
    <xf numFmtId="214" fontId="32" fillId="0" borderId="0" applyFont="0" applyFill="0" applyBorder="0" applyAlignment="0" applyProtection="0"/>
    <xf numFmtId="215" fontId="32" fillId="0" borderId="0" applyFon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6" applyBorder="0" applyProtection="0">
      <alignment horizontal="right"/>
    </xf>
    <xf numFmtId="0" fontId="155" fillId="78" borderId="79" applyNumberFormat="0" applyFont="0" applyBorder="0" applyAlignment="0" applyProtection="0">
      <alignment horizontal="right"/>
    </xf>
    <xf numFmtId="216" fontId="59" fillId="0" borderId="0" applyFont="0" applyFill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42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68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94" fillId="21" borderId="54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8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112" fillId="22" borderId="65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8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62" fillId="22" borderId="54" applyNumberFormat="0" applyAlignment="0" applyProtection="0"/>
    <xf numFmtId="0" fontId="156" fillId="0" borderId="0" applyNumberFormat="0" applyFill="0" applyBorder="0" applyAlignment="0" applyProtection="0">
      <alignment vertical="top"/>
      <protection locked="0"/>
    </xf>
    <xf numFmtId="165" fontId="9" fillId="0" borderId="0" applyFont="0" applyFill="0" applyBorder="0" applyAlignment="0" applyProtection="0"/>
    <xf numFmtId="0" fontId="32" fillId="0" borderId="0"/>
    <xf numFmtId="0" fontId="45" fillId="0" borderId="0"/>
    <xf numFmtId="0" fontId="45" fillId="0" borderId="0"/>
    <xf numFmtId="0" fontId="32" fillId="0" borderId="0"/>
    <xf numFmtId="0" fontId="3" fillId="0" borderId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87" fillId="0" borderId="58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7" fillId="0" borderId="80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8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8" fillId="0" borderId="59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89" fillId="0" borderId="60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81" applyNumberFormat="0" applyFill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78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78" applyNumberFormat="0" applyFill="0" applyAlignment="0" applyProtection="0"/>
    <xf numFmtId="0" fontId="150" fillId="0" borderId="78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50" fillId="0" borderId="82" applyNumberFormat="0" applyFill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65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0" fillId="56" borderId="55" applyNumberFormat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09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217" fontId="32" fillId="0" borderId="0"/>
    <xf numFmtId="177" fontId="32" fillId="0" borderId="0"/>
    <xf numFmtId="177" fontId="32" fillId="0" borderId="0"/>
    <xf numFmtId="177" fontId="32" fillId="0" borderId="0"/>
    <xf numFmtId="173" fontId="32" fillId="0" borderId="0"/>
    <xf numFmtId="173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177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54" fillId="17" borderId="0" applyNumberFormat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45" fillId="23" borderId="64" applyNumberFormat="0" applyFont="0" applyAlignment="0" applyProtection="0"/>
    <xf numFmtId="0" fontId="32" fillId="23" borderId="64" applyNumberFormat="0" applyFont="0" applyAlignment="0" applyProtection="0"/>
    <xf numFmtId="0" fontId="3" fillId="23" borderId="64" applyNumberFormat="0" applyFont="0" applyAlignment="0" applyProtection="0"/>
    <xf numFmtId="0" fontId="45" fillId="23" borderId="64" applyNumberFormat="0" applyFont="0" applyAlignment="0" applyProtection="0"/>
    <xf numFmtId="0" fontId="45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0" fontId="32" fillId="23" borderId="64" applyNumberFormat="0" applyFont="0" applyAlignment="0" applyProtection="0"/>
    <xf numFmtId="9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99" fillId="0" borderId="62" applyNumberFormat="0" applyFill="0" applyAlignment="0" applyProtection="0"/>
    <xf numFmtId="0" fontId="34" fillId="0" borderId="0"/>
    <xf numFmtId="0" fontId="32" fillId="0" borderId="0"/>
    <xf numFmtId="0" fontId="34" fillId="0" borderId="0"/>
    <xf numFmtId="0" fontId="34" fillId="0" borderId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218" fontId="162" fillId="0" borderId="0" applyFont="0" applyFill="0" applyBorder="0" applyAlignment="0" applyProtection="0"/>
    <xf numFmtId="219" fontId="162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64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32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45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6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66" fontId="45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64" fillId="0" borderId="0" applyFont="0" applyFill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82" fillId="18" borderId="0" applyNumberFormat="0" applyBorder="0" applyAlignment="0" applyProtection="0"/>
    <xf numFmtId="0" fontId="163" fillId="0" borderId="0"/>
    <xf numFmtId="0" fontId="174" fillId="0" borderId="0" applyNumberFormat="0" applyFill="0" applyBorder="0" applyAlignment="0" applyProtection="0"/>
    <xf numFmtId="0" fontId="179" fillId="0" borderId="0"/>
    <xf numFmtId="0" fontId="174" fillId="0" borderId="0" applyNumberFormat="0" applyFill="0" applyBorder="0" applyAlignment="0" applyProtection="0">
      <alignment vertical="top"/>
      <protection locked="0"/>
    </xf>
    <xf numFmtId="166" fontId="195" fillId="0" borderId="0" applyFont="0" applyFill="0" applyBorder="0" applyAlignment="0" applyProtection="0"/>
  </cellStyleXfs>
  <cellXfs count="688">
    <xf numFmtId="0" fontId="0" fillId="0" borderId="0" xfId="0"/>
    <xf numFmtId="0" fontId="2" fillId="0" borderId="0" xfId="0" applyFont="1" applyAlignment="1">
      <alignment horizontal="center"/>
    </xf>
    <xf numFmtId="0" fontId="6" fillId="2" borderId="6" xfId="0" applyFont="1" applyFill="1" applyBorder="1" applyAlignment="1">
      <alignment horizontal="center" vertical="center"/>
    </xf>
    <xf numFmtId="168" fontId="4" fillId="0" borderId="0" xfId="0" applyNumberFormat="1" applyFont="1" applyFill="1" applyAlignment="1">
      <alignment horizontal="right"/>
    </xf>
    <xf numFmtId="0" fontId="6" fillId="2" borderId="20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right"/>
    </xf>
    <xf numFmtId="0" fontId="14" fillId="0" borderId="0" xfId="0" applyFont="1" applyFill="1" applyAlignment="1">
      <alignment horizontal="center"/>
    </xf>
    <xf numFmtId="0" fontId="6" fillId="0" borderId="0" xfId="0" applyFont="1" applyFill="1" applyBorder="1"/>
    <xf numFmtId="0" fontId="13" fillId="0" borderId="0" xfId="0" applyFont="1" applyFill="1"/>
    <xf numFmtId="0" fontId="16" fillId="0" borderId="0" xfId="0" applyFont="1" applyFill="1"/>
    <xf numFmtId="0" fontId="5" fillId="0" borderId="0" xfId="0" applyFont="1" applyBorder="1" applyAlignment="1"/>
    <xf numFmtId="0" fontId="17" fillId="3" borderId="0" xfId="0" applyFont="1" applyFill="1"/>
    <xf numFmtId="0" fontId="10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0" fillId="0" borderId="0" xfId="0"/>
    <xf numFmtId="0" fontId="4" fillId="0" borderId="0" xfId="0" applyFont="1" applyFill="1"/>
    <xf numFmtId="0" fontId="12" fillId="0" borderId="0" xfId="0" applyFont="1" applyFill="1"/>
    <xf numFmtId="0" fontId="12" fillId="0" borderId="0" xfId="0" applyFont="1"/>
    <xf numFmtId="168" fontId="4" fillId="0" borderId="0" xfId="0" applyNumberFormat="1" applyFont="1" applyFill="1" applyAlignment="1"/>
    <xf numFmtId="2" fontId="20" fillId="2" borderId="9" xfId="0" applyNumberFormat="1" applyFont="1" applyFill="1" applyBorder="1" applyAlignment="1">
      <alignment horizontal="center" vertical="center"/>
    </xf>
    <xf numFmtId="49" fontId="6" fillId="2" borderId="17" xfId="0" applyNumberFormat="1" applyFont="1" applyFill="1" applyBorder="1" applyAlignment="1">
      <alignment horizontal="center" vertical="center"/>
    </xf>
    <xf numFmtId="0" fontId="4" fillId="6" borderId="0" xfId="0" applyFont="1" applyFill="1"/>
    <xf numFmtId="0" fontId="10" fillId="0" borderId="0" xfId="0" applyFont="1" applyFill="1"/>
    <xf numFmtId="0" fontId="21" fillId="0" borderId="0" xfId="0" applyFont="1" applyFill="1"/>
    <xf numFmtId="0" fontId="14" fillId="0" borderId="0" xfId="0" applyFont="1" applyFill="1"/>
    <xf numFmtId="0" fontId="10" fillId="0" borderId="0" xfId="0" applyFont="1" applyFill="1" applyBorder="1" applyAlignment="1">
      <alignment horizontal="center"/>
    </xf>
    <xf numFmtId="0" fontId="21" fillId="2" borderId="0" xfId="0" applyFont="1" applyFill="1"/>
    <xf numFmtId="16" fontId="11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4" fillId="0" borderId="0" xfId="0" applyFont="1" applyFill="1" applyBorder="1" applyAlignment="1">
      <alignment horizontal="center"/>
    </xf>
    <xf numFmtId="0" fontId="6" fillId="5" borderId="0" xfId="0" applyFont="1" applyFill="1"/>
    <xf numFmtId="0" fontId="4" fillId="5" borderId="0" xfId="0" applyFont="1" applyFill="1"/>
    <xf numFmtId="0" fontId="6" fillId="5" borderId="0" xfId="0" applyFont="1" applyFill="1" applyBorder="1"/>
    <xf numFmtId="2" fontId="6" fillId="2" borderId="17" xfId="0" applyNumberFormat="1" applyFont="1" applyFill="1" applyBorder="1" applyAlignment="1">
      <alignment horizontal="center" vertical="center"/>
    </xf>
    <xf numFmtId="2" fontId="6" fillId="2" borderId="13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9" xfId="0" applyNumberFormat="1" applyFont="1" applyFill="1" applyBorder="1" applyAlignment="1">
      <alignment vertical="center"/>
    </xf>
    <xf numFmtId="2" fontId="6" fillId="2" borderId="23" xfId="0" applyNumberFormat="1" applyFont="1" applyFill="1" applyBorder="1" applyAlignment="1">
      <alignment vertical="center"/>
    </xf>
    <xf numFmtId="0" fontId="4" fillId="0" borderId="0" xfId="0" applyFont="1" applyFill="1" applyAlignment="1">
      <alignment horizontal="left"/>
    </xf>
    <xf numFmtId="0" fontId="15" fillId="0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168" fontId="4" fillId="6" borderId="0" xfId="0" applyNumberFormat="1" applyFont="1" applyFill="1" applyAlignment="1"/>
    <xf numFmtId="0" fontId="12" fillId="6" borderId="0" xfId="0" applyFont="1" applyFill="1" applyAlignment="1">
      <alignment horizontal="center" vertical="center"/>
    </xf>
    <xf numFmtId="168" fontId="4" fillId="6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19" fillId="2" borderId="85" xfId="0" applyFont="1" applyFill="1" applyBorder="1" applyAlignment="1">
      <alignment vertical="center"/>
    </xf>
    <xf numFmtId="0" fontId="19" fillId="2" borderId="86" xfId="0" applyFont="1" applyFill="1" applyBorder="1" applyAlignment="1">
      <alignment vertical="center"/>
    </xf>
    <xf numFmtId="0" fontId="19" fillId="0" borderId="86" xfId="0" applyFont="1" applyBorder="1" applyAlignment="1">
      <alignment vertical="center"/>
    </xf>
    <xf numFmtId="0" fontId="19" fillId="0" borderId="87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0" borderId="0" xfId="0" applyFont="1" applyFill="1" applyAlignment="1">
      <alignment wrapText="1"/>
    </xf>
    <xf numFmtId="0" fontId="11" fillId="2" borderId="2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11" fillId="0" borderId="3" xfId="0" applyFont="1" applyBorder="1" applyAlignment="1">
      <alignment vertical="center"/>
    </xf>
    <xf numFmtId="0" fontId="6" fillId="0" borderId="0" xfId="0" applyFont="1" applyBorder="1" applyAlignment="1"/>
    <xf numFmtId="2" fontId="167" fillId="0" borderId="0" xfId="0" applyNumberFormat="1" applyFont="1" applyAlignment="1">
      <alignment horizontal="center" vertical="center"/>
    </xf>
    <xf numFmtId="0" fontId="18" fillId="2" borderId="16" xfId="0" applyFont="1" applyFill="1" applyBorder="1" applyAlignment="1">
      <alignment horizontal="center" vertical="center"/>
    </xf>
    <xf numFmtId="0" fontId="18" fillId="2" borderId="28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/>
    </xf>
    <xf numFmtId="0" fontId="168" fillId="0" borderId="0" xfId="0" applyFont="1" applyAlignment="1">
      <alignment horizontal="right" vertical="center"/>
    </xf>
    <xf numFmtId="0" fontId="4" fillId="6" borderId="0" xfId="0" applyFont="1" applyFill="1" applyAlignment="1">
      <alignment horizontal="center" vertical="center"/>
    </xf>
    <xf numFmtId="168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 vertical="center"/>
    </xf>
    <xf numFmtId="168" fontId="5" fillId="0" borderId="0" xfId="0" applyNumberFormat="1" applyFont="1" applyFill="1" applyBorder="1" applyAlignment="1">
      <alignment horizontal="center" vertical="center"/>
    </xf>
    <xf numFmtId="168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top"/>
    </xf>
    <xf numFmtId="0" fontId="4" fillId="0" borderId="0" xfId="0" quotePrefix="1" applyFont="1" applyFill="1"/>
    <xf numFmtId="168" fontId="4" fillId="0" borderId="0" xfId="0" applyNumberFormat="1" applyFont="1" applyFill="1" applyAlignment="1">
      <alignment horizontal="center" vertical="center"/>
    </xf>
    <xf numFmtId="168" fontId="5" fillId="0" borderId="0" xfId="0" applyNumberFormat="1" applyFont="1" applyFill="1" applyAlignment="1"/>
    <xf numFmtId="0" fontId="4" fillId="0" borderId="8" xfId="0" applyFont="1" applyFill="1" applyBorder="1" applyAlignment="1"/>
    <xf numFmtId="0" fontId="4" fillId="0" borderId="0" xfId="0" applyFont="1" applyFill="1" applyAlignment="1"/>
    <xf numFmtId="0" fontId="4" fillId="6" borderId="0" xfId="0" applyFont="1" applyFill="1" applyAlignment="1">
      <alignment vertical="center"/>
    </xf>
    <xf numFmtId="0" fontId="4" fillId="3" borderId="0" xfId="0" applyFont="1" applyFill="1" applyAlignment="1"/>
    <xf numFmtId="0" fontId="4" fillId="0" borderId="0" xfId="0" applyFont="1" applyFill="1" applyAlignment="1">
      <alignment horizontal="center" vertical="center"/>
    </xf>
    <xf numFmtId="169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70" fillId="0" borderId="4" xfId="0" applyFont="1" applyBorder="1" applyAlignment="1">
      <alignment horizontal="center" vertical="center" wrapText="1"/>
    </xf>
    <xf numFmtId="0" fontId="170" fillId="0" borderId="41" xfId="0" applyFont="1" applyBorder="1" applyAlignment="1">
      <alignment horizontal="center" vertical="center" wrapText="1"/>
    </xf>
    <xf numFmtId="20" fontId="22" fillId="0" borderId="100" xfId="0" applyNumberFormat="1" applyFont="1" applyBorder="1" applyAlignment="1">
      <alignment horizontal="center" vertical="center"/>
    </xf>
    <xf numFmtId="20" fontId="22" fillId="0" borderId="101" xfId="0" applyNumberFormat="1" applyFont="1" applyBorder="1" applyAlignment="1">
      <alignment horizontal="center" vertical="center"/>
    </xf>
    <xf numFmtId="20" fontId="22" fillId="0" borderId="22" xfId="0" applyNumberFormat="1" applyFont="1" applyBorder="1" applyAlignment="1">
      <alignment horizontal="center" vertical="center"/>
    </xf>
    <xf numFmtId="0" fontId="0" fillId="0" borderId="102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 wrapText="1"/>
    </xf>
    <xf numFmtId="4" fontId="14" fillId="0" borderId="104" xfId="0" applyNumberFormat="1" applyFont="1" applyBorder="1" applyAlignment="1">
      <alignment horizontal="center" vertical="center"/>
    </xf>
    <xf numFmtId="4" fontId="14" fillId="0" borderId="105" xfId="0" applyNumberFormat="1" applyFont="1" applyBorder="1" applyAlignment="1">
      <alignment horizontal="center" vertical="center"/>
    </xf>
    <xf numFmtId="4" fontId="14" fillId="0" borderId="106" xfId="0" applyNumberFormat="1" applyFont="1" applyBorder="1" applyAlignment="1">
      <alignment horizontal="center" vertical="center"/>
    </xf>
    <xf numFmtId="20" fontId="22" fillId="0" borderId="44" xfId="0" applyNumberFormat="1" applyFont="1" applyBorder="1" applyAlignment="1">
      <alignment horizontal="center" vertical="center"/>
    </xf>
    <xf numFmtId="20" fontId="22" fillId="0" borderId="33" xfId="0" applyNumberFormat="1" applyFont="1" applyBorder="1" applyAlignment="1">
      <alignment horizontal="center" vertical="center"/>
    </xf>
    <xf numFmtId="0" fontId="0" fillId="0" borderId="35" xfId="0" applyFont="1" applyBorder="1" applyAlignment="1">
      <alignment horizontal="center" vertical="center" wrapText="1"/>
    </xf>
    <xf numFmtId="0" fontId="0" fillId="0" borderId="51" xfId="0" applyFont="1" applyBorder="1" applyAlignment="1">
      <alignment horizontal="center" vertical="center" wrapText="1"/>
    </xf>
    <xf numFmtId="20" fontId="14" fillId="0" borderId="107" xfId="0" applyNumberFormat="1" applyFont="1" applyBorder="1" applyAlignment="1">
      <alignment horizontal="center" vertical="center"/>
    </xf>
    <xf numFmtId="20" fontId="14" fillId="0" borderId="47" xfId="0" applyNumberFormat="1" applyFont="1" applyBorder="1" applyAlignment="1">
      <alignment horizontal="center" vertical="center"/>
    </xf>
    <xf numFmtId="20" fontId="14" fillId="0" borderId="49" xfId="0" applyNumberFormat="1" applyFont="1" applyBorder="1" applyAlignment="1">
      <alignment horizontal="center" vertical="center"/>
    </xf>
    <xf numFmtId="20" fontId="14" fillId="0" borderId="48" xfId="0" applyNumberFormat="1" applyFont="1" applyBorder="1" applyAlignment="1">
      <alignment horizontal="center" vertical="center"/>
    </xf>
    <xf numFmtId="222" fontId="14" fillId="0" borderId="42" xfId="0" applyNumberFormat="1" applyFont="1" applyBorder="1" applyAlignment="1">
      <alignment horizontal="center" vertical="center"/>
    </xf>
    <xf numFmtId="222" fontId="14" fillId="0" borderId="31" xfId="0" applyNumberFormat="1" applyFont="1" applyBorder="1" applyAlignment="1">
      <alignment horizontal="center" vertical="center"/>
    </xf>
    <xf numFmtId="222" fontId="14" fillId="0" borderId="103" xfId="0" applyNumberFormat="1" applyFont="1" applyBorder="1" applyAlignment="1">
      <alignment horizontal="center" vertical="center"/>
    </xf>
    <xf numFmtId="0" fontId="5" fillId="0" borderId="1" xfId="0" applyFont="1" applyBorder="1" applyAlignment="1"/>
    <xf numFmtId="0" fontId="0" fillId="0" borderId="0" xfId="0" applyAlignment="1">
      <alignment horizontal="left" vertical="center"/>
    </xf>
    <xf numFmtId="0" fontId="6" fillId="0" borderId="10" xfId="0" applyFont="1" applyFill="1" applyBorder="1" applyAlignment="1">
      <alignment horizontal="left" vertical="top" wrapText="1"/>
    </xf>
    <xf numFmtId="20" fontId="22" fillId="0" borderId="91" xfId="0" applyNumberFormat="1" applyFont="1" applyBorder="1" applyAlignment="1">
      <alignment horizontal="center" vertical="center"/>
    </xf>
    <xf numFmtId="20" fontId="22" fillId="0" borderId="99" xfId="0" applyNumberFormat="1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 applyFill="1" applyBorder="1" applyAlignment="1"/>
    <xf numFmtId="20" fontId="14" fillId="0" borderId="0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2" fillId="0" borderId="33" xfId="0" applyFont="1" applyBorder="1" applyAlignment="1">
      <alignment horizontal="center" vertical="center"/>
    </xf>
    <xf numFmtId="0" fontId="12" fillId="0" borderId="33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vertical="center"/>
    </xf>
    <xf numFmtId="0" fontId="2" fillId="0" borderId="33" xfId="0" quotePrefix="1" applyFont="1" applyBorder="1" applyAlignment="1">
      <alignment horizontal="center" vertical="center"/>
    </xf>
    <xf numFmtId="0" fontId="4" fillId="0" borderId="0" xfId="0" applyFont="1" applyFill="1" applyBorder="1"/>
    <xf numFmtId="0" fontId="4" fillId="0" borderId="38" xfId="0" applyFont="1" applyFill="1" applyBorder="1"/>
    <xf numFmtId="0" fontId="4" fillId="0" borderId="24" xfId="0" applyFont="1" applyFill="1" applyBorder="1"/>
    <xf numFmtId="225" fontId="21" fillId="0" borderId="3" xfId="0" applyNumberFormat="1" applyFont="1" applyFill="1" applyBorder="1" applyAlignment="1">
      <alignment horizontal="center" vertical="center"/>
    </xf>
    <xf numFmtId="225" fontId="21" fillId="0" borderId="22" xfId="0" applyNumberFormat="1" applyFont="1" applyFill="1" applyBorder="1" applyAlignment="1">
      <alignment horizontal="center" vertical="center"/>
    </xf>
    <xf numFmtId="225" fontId="21" fillId="0" borderId="48" xfId="0" applyNumberFormat="1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90" xfId="0" applyFont="1" applyFill="1" applyBorder="1" applyAlignment="1">
      <alignment horizontal="center" vertical="center"/>
    </xf>
    <xf numFmtId="225" fontId="21" fillId="0" borderId="12" xfId="0" applyNumberFormat="1" applyFont="1" applyFill="1" applyBorder="1" applyAlignment="1">
      <alignment horizontal="center" vertical="center"/>
    </xf>
    <xf numFmtId="4" fontId="22" fillId="0" borderId="84" xfId="0" applyNumberFormat="1" applyFont="1" applyBorder="1" applyAlignment="1">
      <alignment horizontal="center" vertical="center"/>
    </xf>
    <xf numFmtId="4" fontId="22" fillId="0" borderId="88" xfId="0" applyNumberFormat="1" applyFont="1" applyBorder="1" applyAlignment="1">
      <alignment horizontal="center" vertical="center"/>
    </xf>
    <xf numFmtId="4" fontId="22" fillId="0" borderId="30" xfId="0" applyNumberFormat="1" applyFont="1" applyBorder="1" applyAlignment="1">
      <alignment horizontal="center" vertical="center"/>
    </xf>
    <xf numFmtId="0" fontId="172" fillId="0" borderId="0" xfId="0" applyFont="1" applyAlignment="1">
      <alignment horizontal="right" vertical="center"/>
    </xf>
    <xf numFmtId="0" fontId="168" fillId="0" borderId="0" xfId="0" applyFont="1" applyBorder="1" applyAlignment="1">
      <alignment horizontal="right" vertical="center"/>
    </xf>
    <xf numFmtId="2" fontId="13" fillId="0" borderId="0" xfId="0" applyNumberFormat="1" applyFont="1" applyAlignment="1">
      <alignment horizontal="center" vertical="center"/>
    </xf>
    <xf numFmtId="0" fontId="30" fillId="2" borderId="0" xfId="0" applyFont="1" applyFill="1" applyBorder="1" applyAlignment="1">
      <alignment horizontal="left" vertical="center"/>
    </xf>
    <xf numFmtId="0" fontId="30" fillId="2" borderId="8" xfId="0" applyFont="1" applyFill="1" applyBorder="1" applyAlignment="1">
      <alignment horizontal="right" vertical="center"/>
    </xf>
    <xf numFmtId="0" fontId="30" fillId="2" borderId="31" xfId="0" applyFont="1" applyFill="1" applyBorder="1" applyAlignment="1">
      <alignment horizontal="right" vertical="center"/>
    </xf>
    <xf numFmtId="0" fontId="30" fillId="2" borderId="14" xfId="0" applyFont="1" applyFill="1" applyBorder="1" applyAlignment="1">
      <alignment horizontal="right" vertical="center"/>
    </xf>
    <xf numFmtId="0" fontId="0" fillId="0" borderId="0" xfId="0" quotePrefix="1" applyAlignment="1">
      <alignment horizontal="center" vertical="center"/>
    </xf>
    <xf numFmtId="0" fontId="0" fillId="0" borderId="33" xfId="0" quotePrefix="1" applyBorder="1" applyAlignment="1">
      <alignment horizontal="left" vertical="center"/>
    </xf>
    <xf numFmtId="0" fontId="0" fillId="0" borderId="0" xfId="0" applyAlignment="1">
      <alignment horizontal="center"/>
    </xf>
    <xf numFmtId="0" fontId="6" fillId="2" borderId="91" xfId="0" applyFont="1" applyFill="1" applyBorder="1" applyAlignment="1">
      <alignment horizontal="center" vertical="center" wrapText="1"/>
    </xf>
    <xf numFmtId="0" fontId="6" fillId="2" borderId="94" xfId="0" applyFont="1" applyFill="1" applyBorder="1" applyAlignment="1">
      <alignment horizontal="center" vertical="center" wrapText="1"/>
    </xf>
    <xf numFmtId="0" fontId="6" fillId="2" borderId="97" xfId="0" applyFont="1" applyFill="1" applyBorder="1" applyAlignment="1">
      <alignment horizontal="center" vertical="center" wrapText="1"/>
    </xf>
    <xf numFmtId="0" fontId="6" fillId="2" borderId="92" xfId="0" applyFont="1" applyFill="1" applyBorder="1" applyAlignment="1">
      <alignment vertical="center" wrapText="1"/>
    </xf>
    <xf numFmtId="0" fontId="6" fillId="2" borderId="95" xfId="0" applyFont="1" applyFill="1" applyBorder="1" applyAlignment="1">
      <alignment vertical="center" wrapText="1"/>
    </xf>
    <xf numFmtId="0" fontId="6" fillId="2" borderId="98" xfId="0" applyFont="1" applyFill="1" applyBorder="1" applyAlignment="1">
      <alignment vertical="center" wrapText="1"/>
    </xf>
    <xf numFmtId="0" fontId="19" fillId="2" borderId="100" xfId="0" applyFont="1" applyFill="1" applyBorder="1" applyAlignment="1">
      <alignment vertical="center"/>
    </xf>
    <xf numFmtId="0" fontId="11" fillId="0" borderId="2" xfId="0" applyFont="1" applyBorder="1" applyAlignment="1">
      <alignment vertical="center" wrapText="1"/>
    </xf>
    <xf numFmtId="0" fontId="18" fillId="2" borderId="47" xfId="0" applyNumberFormat="1" applyFont="1" applyFill="1" applyBorder="1" applyAlignment="1">
      <alignment horizontal="center" vertical="center"/>
    </xf>
    <xf numFmtId="0" fontId="19" fillId="2" borderId="95" xfId="0" applyFont="1" applyFill="1" applyBorder="1" applyAlignment="1">
      <alignment vertical="center"/>
    </xf>
    <xf numFmtId="0" fontId="11" fillId="2" borderId="95" xfId="0" applyFont="1" applyFill="1" applyBorder="1" applyAlignment="1">
      <alignment vertical="center"/>
    </xf>
    <xf numFmtId="0" fontId="18" fillId="0" borderId="96" xfId="0" applyFont="1" applyBorder="1" applyAlignment="1">
      <alignment horizontal="center" vertical="center"/>
    </xf>
    <xf numFmtId="0" fontId="19" fillId="2" borderId="98" xfId="0" applyFont="1" applyFill="1" applyBorder="1" applyAlignment="1">
      <alignment vertical="center"/>
    </xf>
    <xf numFmtId="0" fontId="11" fillId="2" borderId="98" xfId="0" applyFont="1" applyFill="1" applyBorder="1" applyAlignment="1">
      <alignment vertical="center"/>
    </xf>
    <xf numFmtId="0" fontId="18" fillId="0" borderId="112" xfId="0" applyFont="1" applyBorder="1" applyAlignment="1">
      <alignment horizontal="center" vertical="center"/>
    </xf>
    <xf numFmtId="0" fontId="19" fillId="2" borderId="28" xfId="0" applyFont="1" applyFill="1" applyBorder="1" applyAlignment="1">
      <alignment vertical="center"/>
    </xf>
    <xf numFmtId="0" fontId="11" fillId="0" borderId="13" xfId="0" applyFont="1" applyBorder="1" applyAlignment="1">
      <alignment vertical="center" wrapText="1"/>
    </xf>
    <xf numFmtId="0" fontId="19" fillId="2" borderId="92" xfId="0" applyFont="1" applyFill="1" applyBorder="1" applyAlignment="1">
      <alignment vertical="center"/>
    </xf>
    <xf numFmtId="0" fontId="11" fillId="2" borderId="92" xfId="0" applyFont="1" applyFill="1" applyBorder="1" applyAlignment="1">
      <alignment vertical="center"/>
    </xf>
    <xf numFmtId="0" fontId="18" fillId="0" borderId="93" xfId="0" applyFont="1" applyBorder="1" applyAlignment="1">
      <alignment horizontal="center" vertical="center"/>
    </xf>
    <xf numFmtId="0" fontId="10" fillId="0" borderId="90" xfId="4302" applyFont="1" applyBorder="1" applyAlignment="1">
      <alignment horizontal="center" vertical="center"/>
    </xf>
    <xf numFmtId="0" fontId="10" fillId="5" borderId="12" xfId="4302" applyFont="1" applyFill="1" applyBorder="1" applyAlignment="1">
      <alignment horizontal="center" vertical="center"/>
    </xf>
    <xf numFmtId="0" fontId="10" fillId="5" borderId="90" xfId="4302" applyFont="1" applyFill="1" applyBorder="1" applyAlignment="1">
      <alignment horizontal="center" vertical="center"/>
    </xf>
    <xf numFmtId="20" fontId="22" fillId="0" borderId="97" xfId="0" applyNumberFormat="1" applyFont="1" applyBorder="1" applyAlignment="1">
      <alignment horizontal="center" vertical="center"/>
    </xf>
    <xf numFmtId="20" fontId="22" fillId="0" borderId="116" xfId="0" applyNumberFormat="1" applyFont="1" applyBorder="1" applyAlignment="1">
      <alignment horizontal="center" vertical="center"/>
    </xf>
    <xf numFmtId="20" fontId="22" fillId="0" borderId="117" xfId="0" applyNumberFormat="1" applyFont="1" applyBorder="1" applyAlignment="1">
      <alignment horizontal="center" vertical="center"/>
    </xf>
    <xf numFmtId="20" fontId="14" fillId="0" borderId="93" xfId="0" applyNumberFormat="1" applyFont="1" applyBorder="1" applyAlignment="1">
      <alignment horizontal="center" vertical="center"/>
    </xf>
    <xf numFmtId="20" fontId="14" fillId="0" borderId="112" xfId="0" applyNumberFormat="1" applyFont="1" applyBorder="1" applyAlignment="1">
      <alignment horizontal="center" vertical="center"/>
    </xf>
    <xf numFmtId="20" fontId="14" fillId="0" borderId="108" xfId="0" applyNumberFormat="1" applyFont="1" applyBorder="1" applyAlignment="1">
      <alignment horizontal="center" vertical="center"/>
    </xf>
    <xf numFmtId="20" fontId="14" fillId="0" borderId="110" xfId="0" applyNumberFormat="1" applyFont="1" applyBorder="1" applyAlignment="1">
      <alignment horizontal="center" vertical="center"/>
    </xf>
    <xf numFmtId="222" fontId="14" fillId="0" borderId="108" xfId="0" applyNumberFormat="1" applyFont="1" applyBorder="1" applyAlignment="1">
      <alignment horizontal="center" vertical="center"/>
    </xf>
    <xf numFmtId="222" fontId="14" fillId="0" borderId="110" xfId="0" applyNumberFormat="1" applyFont="1" applyBorder="1" applyAlignment="1">
      <alignment horizontal="center" vertical="center"/>
    </xf>
    <xf numFmtId="4" fontId="22" fillId="0" borderId="118" xfId="0" applyNumberFormat="1" applyFont="1" applyBorder="1" applyAlignment="1">
      <alignment horizontal="center" vertical="center"/>
    </xf>
    <xf numFmtId="4" fontId="22" fillId="0" borderId="119" xfId="0" applyNumberFormat="1" applyFont="1" applyBorder="1" applyAlignment="1">
      <alignment horizontal="center" vertical="center"/>
    </xf>
    <xf numFmtId="20" fontId="22" fillId="0" borderId="85" xfId="0" applyNumberFormat="1" applyFont="1" applyBorder="1" applyAlignment="1">
      <alignment horizontal="center" vertical="center"/>
    </xf>
    <xf numFmtId="20" fontId="22" fillId="0" borderId="86" xfId="0" applyNumberFormat="1" applyFont="1" applyBorder="1" applyAlignment="1">
      <alignment horizontal="center" vertical="center"/>
    </xf>
    <xf numFmtId="222" fontId="14" fillId="0" borderId="0" xfId="0" applyNumberFormat="1" applyFont="1" applyBorder="1" applyAlignment="1">
      <alignment horizontal="center" vertical="center"/>
    </xf>
    <xf numFmtId="0" fontId="173" fillId="0" borderId="0" xfId="0" applyFont="1"/>
    <xf numFmtId="0" fontId="22" fillId="0" borderId="88" xfId="0" applyFont="1" applyBorder="1" applyAlignment="1">
      <alignment horizontal="center" vertical="center"/>
    </xf>
    <xf numFmtId="0" fontId="22" fillId="0" borderId="89" xfId="0" applyFont="1" applyBorder="1" applyAlignment="1">
      <alignment horizontal="center" vertical="center"/>
    </xf>
    <xf numFmtId="0" fontId="22" fillId="0" borderId="90" xfId="0" applyFont="1" applyBorder="1" applyAlignment="1">
      <alignment horizontal="center" vertical="center"/>
    </xf>
    <xf numFmtId="0" fontId="174" fillId="0" borderId="0" xfId="54680"/>
    <xf numFmtId="0" fontId="30" fillId="0" borderId="114" xfId="0" applyFont="1" applyBorder="1" applyAlignment="1">
      <alignment vertical="center"/>
    </xf>
    <xf numFmtId="0" fontId="30" fillId="0" borderId="120" xfId="0" applyFont="1" applyBorder="1" applyAlignment="1">
      <alignment vertical="center"/>
    </xf>
    <xf numFmtId="0" fontId="30" fillId="0" borderId="121" xfId="0" applyFont="1" applyBorder="1" applyAlignment="1">
      <alignment vertical="center"/>
    </xf>
    <xf numFmtId="0" fontId="173" fillId="0" borderId="88" xfId="0" applyFont="1" applyBorder="1" applyAlignment="1">
      <alignment horizontal="center" vertical="center"/>
    </xf>
    <xf numFmtId="0" fontId="173" fillId="0" borderId="89" xfId="0" applyFont="1" applyBorder="1" applyAlignment="1">
      <alignment horizontal="center" vertical="center"/>
    </xf>
    <xf numFmtId="0" fontId="173" fillId="0" borderId="90" xfId="0" applyFont="1" applyBorder="1" applyAlignment="1">
      <alignment horizontal="center" vertical="center"/>
    </xf>
    <xf numFmtId="0" fontId="30" fillId="0" borderId="47" xfId="0" applyFont="1" applyBorder="1" applyAlignment="1">
      <alignment vertical="center"/>
    </xf>
    <xf numFmtId="0" fontId="30" fillId="0" borderId="48" xfId="0" applyFont="1" applyBorder="1" applyAlignment="1">
      <alignment vertical="center"/>
    </xf>
    <xf numFmtId="0" fontId="30" fillId="0" borderId="49" xfId="0" applyFont="1" applyBorder="1" applyAlignment="1">
      <alignment vertical="center"/>
    </xf>
    <xf numFmtId="0" fontId="22" fillId="0" borderId="104" xfId="0" applyFont="1" applyBorder="1" applyAlignment="1">
      <alignment horizontal="center" vertical="center"/>
    </xf>
    <xf numFmtId="0" fontId="22" fillId="0" borderId="106" xfId="0" applyFont="1" applyBorder="1" applyAlignment="1">
      <alignment horizontal="center" vertical="center"/>
    </xf>
    <xf numFmtId="20" fontId="22" fillId="0" borderId="122" xfId="0" applyNumberFormat="1" applyFont="1" applyBorder="1" applyAlignment="1">
      <alignment horizontal="center" vertical="center"/>
    </xf>
    <xf numFmtId="20" fontId="22" fillId="0" borderId="123" xfId="0" applyNumberFormat="1" applyFont="1" applyBorder="1" applyAlignment="1">
      <alignment horizontal="center" vertical="center"/>
    </xf>
    <xf numFmtId="20" fontId="14" fillId="0" borderId="124" xfId="0" applyNumberFormat="1" applyFont="1" applyBorder="1" applyAlignment="1">
      <alignment horizontal="center" vertical="center"/>
    </xf>
    <xf numFmtId="0" fontId="18" fillId="0" borderId="0" xfId="0" applyFont="1"/>
    <xf numFmtId="0" fontId="18" fillId="0" borderId="0" xfId="0" applyFont="1" applyAlignment="1">
      <alignment horizontal="right"/>
    </xf>
    <xf numFmtId="0" fontId="12" fillId="2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73" fillId="0" borderId="35" xfId="0" applyFont="1" applyBorder="1"/>
    <xf numFmtId="0" fontId="173" fillId="0" borderId="36" xfId="0" applyFont="1" applyBorder="1"/>
    <xf numFmtId="0" fontId="0" fillId="0" borderId="37" xfId="0" applyBorder="1" applyAlignment="1">
      <alignment horizontal="center" vertical="center" textRotation="90" wrapText="1"/>
    </xf>
    <xf numFmtId="226" fontId="173" fillId="0" borderId="24" xfId="0" applyNumberFormat="1" applyFont="1" applyBorder="1" applyAlignment="1">
      <alignment vertical="center"/>
    </xf>
    <xf numFmtId="0" fontId="12" fillId="2" borderId="32" xfId="0" applyFont="1" applyFill="1" applyBorder="1" applyAlignment="1">
      <alignment horizontal="center" vertical="center"/>
    </xf>
    <xf numFmtId="222" fontId="14" fillId="0" borderId="102" xfId="0" applyNumberFormat="1" applyFont="1" applyBorder="1" applyAlignment="1">
      <alignment horizontal="center" vertical="center"/>
    </xf>
    <xf numFmtId="222" fontId="14" fillId="0" borderId="51" xfId="0" applyNumberFormat="1" applyFont="1" applyBorder="1" applyAlignment="1">
      <alignment horizontal="center" vertical="center"/>
    </xf>
    <xf numFmtId="222" fontId="14" fillId="0" borderId="100" xfId="0" applyNumberFormat="1" applyFont="1" applyBorder="1" applyAlignment="1">
      <alignment horizontal="center" vertical="center"/>
    </xf>
    <xf numFmtId="222" fontId="14" fillId="0" borderId="47" xfId="0" applyNumberFormat="1" applyFont="1" applyBorder="1" applyAlignment="1">
      <alignment horizontal="center" vertical="center"/>
    </xf>
    <xf numFmtId="222" fontId="14" fillId="0" borderId="101" xfId="0" applyNumberFormat="1" applyFont="1" applyBorder="1" applyAlignment="1">
      <alignment horizontal="center" vertical="center"/>
    </xf>
    <xf numFmtId="222" fontId="14" fillId="0" borderId="49" xfId="0" applyNumberFormat="1" applyFont="1" applyBorder="1" applyAlignment="1">
      <alignment horizontal="center" vertical="center"/>
    </xf>
    <xf numFmtId="0" fontId="173" fillId="0" borderId="30" xfId="0" applyFont="1" applyBorder="1" applyAlignment="1">
      <alignment horizontal="center" vertical="center"/>
    </xf>
    <xf numFmtId="0" fontId="30" fillId="0" borderId="40" xfId="0" applyFont="1" applyBorder="1" applyAlignment="1">
      <alignment vertical="center"/>
    </xf>
    <xf numFmtId="0" fontId="22" fillId="0" borderId="30" xfId="0" applyFont="1" applyBorder="1" applyAlignment="1">
      <alignment horizontal="center" vertical="center"/>
    </xf>
    <xf numFmtId="20" fontId="22" fillId="0" borderId="125" xfId="0" applyNumberFormat="1" applyFont="1" applyBorder="1" applyAlignment="1">
      <alignment horizontal="center" vertical="center"/>
    </xf>
    <xf numFmtId="20" fontId="22" fillId="0" borderId="5" xfId="0" applyNumberFormat="1" applyFont="1" applyBorder="1" applyAlignment="1">
      <alignment horizontal="center" vertical="center"/>
    </xf>
    <xf numFmtId="20" fontId="14" fillId="0" borderId="23" xfId="0" applyNumberFormat="1" applyFont="1" applyBorder="1" applyAlignment="1">
      <alignment horizontal="center" vertical="center"/>
    </xf>
    <xf numFmtId="20" fontId="22" fillId="0" borderId="52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222" fontId="12" fillId="0" borderId="115" xfId="0" applyNumberFormat="1" applyFont="1" applyBorder="1" applyAlignment="1">
      <alignment horizontal="center" vertical="center"/>
    </xf>
    <xf numFmtId="222" fontId="12" fillId="0" borderId="83" xfId="0" applyNumberFormat="1" applyFont="1" applyBorder="1" applyAlignment="1">
      <alignment horizontal="center" vertical="center"/>
    </xf>
    <xf numFmtId="222" fontId="12" fillId="0" borderId="101" xfId="0" applyNumberFormat="1" applyFont="1" applyBorder="1" applyAlignment="1">
      <alignment horizontal="center" vertical="center"/>
    </xf>
    <xf numFmtId="222" fontId="12" fillId="0" borderId="49" xfId="0" applyNumberFormat="1" applyFont="1" applyBorder="1" applyAlignment="1">
      <alignment horizontal="center" vertical="center"/>
    </xf>
    <xf numFmtId="222" fontId="12" fillId="0" borderId="22" xfId="0" applyNumberFormat="1" applyFont="1" applyBorder="1" applyAlignment="1">
      <alignment horizontal="center" vertical="center"/>
    </xf>
    <xf numFmtId="222" fontId="12" fillId="0" borderId="48" xfId="0" applyNumberFormat="1" applyFont="1" applyBorder="1" applyAlignment="1">
      <alignment horizontal="center" vertical="center"/>
    </xf>
    <xf numFmtId="222" fontId="14" fillId="0" borderId="25" xfId="0" applyNumberFormat="1" applyFont="1" applyBorder="1" applyAlignment="1">
      <alignment horizontal="center" vertical="center"/>
    </xf>
    <xf numFmtId="222" fontId="12" fillId="0" borderId="111" xfId="0" applyNumberFormat="1" applyFont="1" applyBorder="1" applyAlignment="1">
      <alignment horizontal="center" vertical="center"/>
    </xf>
    <xf numFmtId="222" fontId="12" fillId="0" borderId="33" xfId="0" applyNumberFormat="1" applyFont="1" applyBorder="1" applyAlignment="1">
      <alignment horizontal="center" vertical="center"/>
    </xf>
    <xf numFmtId="222" fontId="12" fillId="0" borderId="46" xfId="0" applyNumberFormat="1" applyFont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0" fontId="12" fillId="2" borderId="39" xfId="0" applyFont="1" applyFill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39" xfId="0" applyFont="1" applyFill="1" applyBorder="1" applyAlignment="1">
      <alignment horizontal="center" vertical="center"/>
    </xf>
    <xf numFmtId="0" fontId="176" fillId="0" borderId="0" xfId="54680" applyNumberFormat="1" applyFont="1" applyBorder="1" applyAlignment="1">
      <alignment horizontal="center" vertical="center"/>
    </xf>
    <xf numFmtId="0" fontId="173" fillId="0" borderId="29" xfId="0" applyFont="1" applyBorder="1" applyAlignment="1">
      <alignment horizontal="center" vertical="center"/>
    </xf>
    <xf numFmtId="0" fontId="30" fillId="0" borderId="39" xfId="0" applyFont="1" applyBorder="1" applyAlignment="1">
      <alignment vertical="center"/>
    </xf>
    <xf numFmtId="0" fontId="22" fillId="0" borderId="29" xfId="0" applyFont="1" applyBorder="1" applyAlignment="1">
      <alignment horizontal="center" vertical="center"/>
    </xf>
    <xf numFmtId="20" fontId="22" fillId="0" borderId="127" xfId="0" applyNumberFormat="1" applyFont="1" applyBorder="1" applyAlignment="1">
      <alignment horizontal="center" vertical="center"/>
    </xf>
    <xf numFmtId="20" fontId="22" fillId="0" borderId="28" xfId="0" applyNumberFormat="1" applyFont="1" applyBorder="1" applyAlignment="1">
      <alignment horizontal="center" vertical="center"/>
    </xf>
    <xf numFmtId="20" fontId="14" fillId="0" borderId="19" xfId="0" applyNumberFormat="1" applyFont="1" applyBorder="1" applyAlignment="1">
      <alignment horizontal="center" vertical="center"/>
    </xf>
    <xf numFmtId="20" fontId="22" fillId="0" borderId="20" xfId="0" applyNumberFormat="1" applyFont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0" fontId="173" fillId="0" borderId="84" xfId="0" applyFont="1" applyBorder="1" applyAlignment="1">
      <alignment horizontal="center" vertical="center"/>
    </xf>
    <xf numFmtId="0" fontId="30" fillId="0" borderId="129" xfId="0" applyFont="1" applyBorder="1" applyAlignment="1">
      <alignment vertical="center"/>
    </xf>
    <xf numFmtId="0" fontId="22" fillId="0" borderId="84" xfId="0" applyFont="1" applyBorder="1" applyAlignment="1">
      <alignment horizontal="center" vertical="center"/>
    </xf>
    <xf numFmtId="20" fontId="22" fillId="0" borderId="130" xfId="0" applyNumberFormat="1" applyFont="1" applyBorder="1" applyAlignment="1">
      <alignment horizontal="center" vertical="center"/>
    </xf>
    <xf numFmtId="20" fontId="22" fillId="0" borderId="115" xfId="0" applyNumberFormat="1" applyFont="1" applyBorder="1" applyAlignment="1">
      <alignment horizontal="center" vertical="center"/>
    </xf>
    <xf numFmtId="20" fontId="14" fillId="0" borderId="83" xfId="0" applyNumberFormat="1" applyFont="1" applyBorder="1" applyAlignment="1">
      <alignment horizontal="center" vertical="center"/>
    </xf>
    <xf numFmtId="20" fontId="22" fillId="0" borderId="111" xfId="0" applyNumberFormat="1" applyFont="1" applyBorder="1" applyAlignment="1">
      <alignment horizontal="center" vertical="center"/>
    </xf>
    <xf numFmtId="4" fontId="22" fillId="0" borderId="89" xfId="0" applyNumberFormat="1" applyFont="1" applyBorder="1" applyAlignment="1">
      <alignment horizontal="center" vertical="center"/>
    </xf>
    <xf numFmtId="20" fontId="177" fillId="0" borderId="124" xfId="0" applyNumberFormat="1" applyFont="1" applyBorder="1" applyAlignment="1">
      <alignment horizontal="center" vertical="center"/>
    </xf>
    <xf numFmtId="20" fontId="177" fillId="0" borderId="128" xfId="0" applyNumberFormat="1" applyFont="1" applyBorder="1" applyAlignment="1">
      <alignment horizontal="center" vertical="center"/>
    </xf>
    <xf numFmtId="20" fontId="177" fillId="0" borderId="107" xfId="0" applyNumberFormat="1" applyFont="1" applyBorder="1" applyAlignment="1">
      <alignment horizontal="center" vertical="center"/>
    </xf>
    <xf numFmtId="20" fontId="177" fillId="0" borderId="131" xfId="0" applyNumberFormat="1" applyFont="1" applyBorder="1" applyAlignment="1">
      <alignment horizontal="center" vertical="center"/>
    </xf>
    <xf numFmtId="20" fontId="177" fillId="0" borderId="126" xfId="0" applyNumberFormat="1" applyFont="1" applyBorder="1" applyAlignment="1">
      <alignment horizontal="center" vertical="center"/>
    </xf>
    <xf numFmtId="222" fontId="177" fillId="0" borderId="42" xfId="0" applyNumberFormat="1" applyFont="1" applyBorder="1" applyAlignment="1">
      <alignment horizontal="center" vertical="center"/>
    </xf>
    <xf numFmtId="4" fontId="177" fillId="0" borderId="88" xfId="0" applyNumberFormat="1" applyFont="1" applyBorder="1" applyAlignment="1">
      <alignment horizontal="center" vertical="center"/>
    </xf>
    <xf numFmtId="222" fontId="177" fillId="0" borderId="8" xfId="0" applyNumberFormat="1" applyFont="1" applyBorder="1" applyAlignment="1">
      <alignment horizontal="center" vertical="center"/>
    </xf>
    <xf numFmtId="222" fontId="177" fillId="0" borderId="31" xfId="0" applyNumberFormat="1" applyFont="1" applyBorder="1" applyAlignment="1">
      <alignment horizontal="center" vertical="center"/>
    </xf>
    <xf numFmtId="4" fontId="177" fillId="0" borderId="89" xfId="0" applyNumberFormat="1" applyFont="1" applyBorder="1" applyAlignment="1">
      <alignment horizontal="center" vertical="center"/>
    </xf>
    <xf numFmtId="222" fontId="177" fillId="0" borderId="45" xfId="0" applyNumberFormat="1" applyFont="1" applyBorder="1" applyAlignment="1">
      <alignment horizontal="center" vertical="center"/>
    </xf>
    <xf numFmtId="4" fontId="177" fillId="0" borderId="84" xfId="0" applyNumberFormat="1" applyFont="1" applyBorder="1" applyAlignment="1">
      <alignment horizontal="center" vertical="center"/>
    </xf>
    <xf numFmtId="222" fontId="177" fillId="0" borderId="14" xfId="0" applyNumberFormat="1" applyFont="1" applyBorder="1" applyAlignment="1">
      <alignment horizontal="center" vertical="center"/>
    </xf>
    <xf numFmtId="4" fontId="177" fillId="0" borderId="30" xfId="0" applyNumberFormat="1" applyFont="1" applyBorder="1" applyAlignment="1">
      <alignment horizontal="center" vertical="center"/>
    </xf>
    <xf numFmtId="0" fontId="7" fillId="0" borderId="104" xfId="0" applyFont="1" applyBorder="1" applyAlignment="1">
      <alignment horizontal="right" vertical="center"/>
    </xf>
    <xf numFmtId="0" fontId="7" fillId="0" borderId="105" xfId="0" applyFont="1" applyBorder="1" applyAlignment="1">
      <alignment horizontal="right" vertical="center"/>
    </xf>
    <xf numFmtId="0" fontId="7" fillId="0" borderId="106" xfId="0" applyFont="1" applyBorder="1" applyAlignment="1">
      <alignment horizontal="right" vertical="center"/>
    </xf>
    <xf numFmtId="0" fontId="6" fillId="2" borderId="88" xfId="0" applyFont="1" applyFill="1" applyBorder="1" applyAlignment="1">
      <alignment horizontal="center" vertical="center" wrapText="1"/>
    </xf>
    <xf numFmtId="0" fontId="7" fillId="0" borderId="88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228" fontId="28" fillId="0" borderId="0" xfId="0" applyNumberFormat="1" applyFont="1" applyAlignment="1">
      <alignment horizontal="left" vertical="center"/>
    </xf>
    <xf numFmtId="0" fontId="178" fillId="0" borderId="1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7" xfId="0" applyBorder="1" applyAlignment="1">
      <alignment vertical="top"/>
    </xf>
    <xf numFmtId="0" fontId="64" fillId="0" borderId="1" xfId="0" applyFont="1" applyBorder="1" applyAlignment="1">
      <alignment horizontal="center" vertical="center"/>
    </xf>
    <xf numFmtId="229" fontId="64" fillId="0" borderId="1" xfId="0" applyNumberFormat="1" applyFont="1" applyBorder="1" applyAlignment="1">
      <alignment horizontal="center" vertical="center"/>
    </xf>
    <xf numFmtId="0" fontId="64" fillId="0" borderId="1" xfId="0" quotePrefix="1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64" fillId="0" borderId="0" xfId="0" applyFont="1" applyAlignment="1">
      <alignment horizontal="center" vertical="center"/>
    </xf>
    <xf numFmtId="0" fontId="181" fillId="0" borderId="0" xfId="0" applyFont="1"/>
    <xf numFmtId="0" fontId="64" fillId="0" borderId="0" xfId="0" applyFont="1" applyFill="1" applyAlignment="1">
      <alignment horizontal="center" vertical="center"/>
    </xf>
    <xf numFmtId="232" fontId="64" fillId="82" borderId="0" xfId="0" applyNumberFormat="1" applyFont="1" applyFill="1" applyAlignment="1">
      <alignment horizontal="center" vertical="center"/>
    </xf>
    <xf numFmtId="234" fontId="164" fillId="83" borderId="0" xfId="0" applyNumberFormat="1" applyFont="1" applyFill="1" applyBorder="1" applyAlignment="1">
      <alignment vertical="center"/>
    </xf>
    <xf numFmtId="0" fontId="166" fillId="0" borderId="0" xfId="0" applyFont="1" applyAlignment="1">
      <alignment horizontal="left" vertical="center"/>
    </xf>
    <xf numFmtId="2" fontId="182" fillId="0" borderId="0" xfId="0" applyNumberFormat="1" applyFont="1" applyFill="1" applyAlignment="1">
      <alignment horizontal="center" vertical="center"/>
    </xf>
    <xf numFmtId="232" fontId="164" fillId="0" borderId="0" xfId="0" applyNumberFormat="1" applyFont="1" applyFill="1" applyAlignment="1">
      <alignment horizontal="center" vertical="center"/>
    </xf>
    <xf numFmtId="232" fontId="183" fillId="0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Alignment="1">
      <alignment horizontal="center" vertical="center"/>
    </xf>
    <xf numFmtId="0" fontId="164" fillId="0" borderId="0" xfId="0" applyNumberFormat="1" applyFont="1" applyFill="1" applyAlignment="1">
      <alignment horizontal="center" vertical="center"/>
    </xf>
    <xf numFmtId="235" fontId="64" fillId="82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Border="1" applyAlignment="1">
      <alignment horizontal="center" vertical="center"/>
    </xf>
    <xf numFmtId="0" fontId="184" fillId="84" borderId="6" xfId="0" applyNumberFormat="1" applyFont="1" applyFill="1" applyBorder="1" applyAlignment="1">
      <alignment horizontal="center" vertical="center"/>
    </xf>
    <xf numFmtId="0" fontId="182" fillId="0" borderId="0" xfId="0" applyNumberFormat="1" applyFont="1" applyFill="1" applyAlignment="1">
      <alignment horizontal="center" vertical="center"/>
    </xf>
    <xf numFmtId="234" fontId="164" fillId="0" borderId="0" xfId="0" applyNumberFormat="1" applyFont="1" applyFill="1" applyAlignment="1">
      <alignment vertical="center"/>
    </xf>
    <xf numFmtId="236" fontId="185" fillId="63" borderId="0" xfId="0" applyNumberFormat="1" applyFont="1" applyFill="1" applyBorder="1" applyAlignment="1">
      <alignment horizontal="center" vertical="center"/>
    </xf>
    <xf numFmtId="231" fontId="186" fillId="63" borderId="0" xfId="0" applyNumberFormat="1" applyFont="1" applyFill="1" applyBorder="1" applyAlignment="1">
      <alignment horizontal="center" vertical="center"/>
    </xf>
    <xf numFmtId="231" fontId="187" fillId="63" borderId="0" xfId="0" applyNumberFormat="1" applyFont="1" applyFill="1" applyBorder="1" applyAlignment="1">
      <alignment horizontal="center" vertical="center"/>
    </xf>
    <xf numFmtId="234" fontId="166" fillId="0" borderId="0" xfId="0" applyNumberFormat="1" applyFont="1" applyFill="1" applyAlignment="1">
      <alignment vertical="center"/>
    </xf>
    <xf numFmtId="0" fontId="64" fillId="0" borderId="0" xfId="0" applyFont="1" applyFill="1" applyAlignment="1">
      <alignment horizontal="left" vertical="center"/>
    </xf>
    <xf numFmtId="0" fontId="64" fillId="0" borderId="0" xfId="0" applyFont="1" applyAlignment="1">
      <alignment horizontal="right" vertical="center"/>
    </xf>
    <xf numFmtId="0" fontId="182" fillId="2" borderId="11" xfId="0" applyFont="1" applyFill="1" applyBorder="1" applyAlignment="1">
      <alignment vertical="center"/>
    </xf>
    <xf numFmtId="0" fontId="182" fillId="2" borderId="132" xfId="0" applyFont="1" applyFill="1" applyBorder="1" applyAlignment="1">
      <alignment horizontal="left" vertical="center"/>
    </xf>
    <xf numFmtId="0" fontId="166" fillId="2" borderId="132" xfId="0" applyFont="1" applyFill="1" applyBorder="1" applyAlignment="1">
      <alignment horizontal="left" vertical="center"/>
    </xf>
    <xf numFmtId="229" fontId="164" fillId="3" borderId="1" xfId="0" applyNumberFormat="1" applyFont="1" applyFill="1" applyBorder="1" applyAlignment="1">
      <alignment horizontal="center" vertical="center"/>
    </xf>
    <xf numFmtId="229" fontId="164" fillId="0" borderId="1" xfId="0" applyNumberFormat="1" applyFont="1" applyFill="1" applyBorder="1" applyAlignment="1">
      <alignment horizontal="center" vertical="center"/>
    </xf>
    <xf numFmtId="0" fontId="64" fillId="0" borderId="133" xfId="0" applyFont="1" applyBorder="1" applyAlignment="1">
      <alignment horizontal="center" vertical="center"/>
    </xf>
    <xf numFmtId="0" fontId="189" fillId="0" borderId="134" xfId="0" applyFont="1" applyBorder="1" applyAlignment="1">
      <alignment horizontal="center" vertical="center"/>
    </xf>
    <xf numFmtId="237" fontId="0" fillId="0" borderId="6" xfId="0" applyNumberFormat="1" applyBorder="1" applyAlignment="1"/>
    <xf numFmtId="227" fontId="64" fillId="0" borderId="0" xfId="0" applyNumberFormat="1" applyFont="1" applyFill="1" applyBorder="1" applyAlignment="1">
      <alignment horizontal="center" vertical="center"/>
    </xf>
    <xf numFmtId="232" fontId="64" fillId="85" borderId="1" xfId="0" applyNumberFormat="1" applyFont="1" applyFill="1" applyBorder="1" applyAlignment="1">
      <alignment horizontal="center" vertical="center"/>
    </xf>
    <xf numFmtId="0" fontId="189" fillId="2" borderId="12" xfId="0" applyFont="1" applyFill="1" applyBorder="1" applyAlignment="1">
      <alignment vertical="center"/>
    </xf>
    <xf numFmtId="0" fontId="189" fillId="2" borderId="111" xfId="0" applyFont="1" applyFill="1" applyBorder="1" applyAlignment="1">
      <alignment vertical="center"/>
    </xf>
    <xf numFmtId="0" fontId="64" fillId="63" borderId="1" xfId="0" applyFont="1" applyFill="1" applyBorder="1" applyAlignment="1">
      <alignment horizontal="center" vertical="center"/>
    </xf>
    <xf numFmtId="230" fontId="190" fillId="0" borderId="1" xfId="0" applyNumberFormat="1" applyFont="1" applyFill="1" applyBorder="1" applyAlignment="1">
      <alignment horizontal="center" vertical="center"/>
    </xf>
    <xf numFmtId="0" fontId="164" fillId="85" borderId="1" xfId="0" applyNumberFormat="1" applyFont="1" applyFill="1" applyBorder="1" applyAlignment="1">
      <alignment horizontal="center" vertical="center"/>
    </xf>
    <xf numFmtId="227" fontId="64" fillId="64" borderId="1" xfId="0" applyNumberFormat="1" applyFont="1" applyFill="1" applyBorder="1" applyAlignment="1">
      <alignment horizontal="center" vertical="center"/>
    </xf>
    <xf numFmtId="227" fontId="64" fillId="64" borderId="45" xfId="0" applyNumberFormat="1" applyFont="1" applyFill="1" applyBorder="1" applyAlignment="1">
      <alignment horizontal="center" vertical="center"/>
    </xf>
    <xf numFmtId="227" fontId="64" fillId="64" borderId="1" xfId="0" quotePrefix="1" applyNumberFormat="1" applyFont="1" applyFill="1" applyBorder="1" applyAlignment="1">
      <alignment horizontal="center" vertical="center"/>
    </xf>
    <xf numFmtId="0" fontId="64" fillId="0" borderId="12" xfId="0" applyFont="1" applyFill="1" applyBorder="1" applyAlignment="1">
      <alignment horizontal="center" vertical="center"/>
    </xf>
    <xf numFmtId="227" fontId="64" fillId="0" borderId="12" xfId="0" applyNumberFormat="1" applyFont="1" applyBorder="1" applyAlignment="1">
      <alignment horizontal="left" vertical="center"/>
    </xf>
    <xf numFmtId="1" fontId="64" fillId="0" borderId="12" xfId="0" applyNumberFormat="1" applyFont="1" applyBorder="1" applyAlignment="1">
      <alignment horizontal="center" vertical="center"/>
    </xf>
    <xf numFmtId="227" fontId="166" fillId="0" borderId="1" xfId="0" quotePrefix="1" applyNumberFormat="1" applyFont="1" applyFill="1" applyBorder="1" applyAlignment="1">
      <alignment horizontal="center" vertical="center"/>
    </xf>
    <xf numFmtId="227" fontId="166" fillId="0" borderId="12" xfId="0" quotePrefix="1" applyNumberFormat="1" applyFont="1" applyFill="1" applyBorder="1" applyAlignment="1">
      <alignment horizontal="center" vertical="center"/>
    </xf>
    <xf numFmtId="222" fontId="164" fillId="60" borderId="1" xfId="0" applyNumberFormat="1" applyFont="1" applyFill="1" applyBorder="1" applyAlignment="1">
      <alignment horizontal="center" vertical="center"/>
    </xf>
    <xf numFmtId="232" fontId="64" fillId="81" borderId="89" xfId="0" applyNumberFormat="1" applyFont="1" applyFill="1" applyBorder="1" applyAlignment="1">
      <alignment horizontal="center" vertical="center"/>
    </xf>
    <xf numFmtId="232" fontId="164" fillId="0" borderId="1" xfId="0" applyNumberFormat="1" applyFont="1" applyBorder="1" applyAlignment="1">
      <alignment horizontal="center" vertical="center"/>
    </xf>
    <xf numFmtId="232" fontId="192" fillId="0" borderId="31" xfId="0" applyNumberFormat="1" applyFont="1" applyBorder="1" applyAlignment="1">
      <alignment horizontal="center" vertical="center"/>
    </xf>
    <xf numFmtId="231" fontId="164" fillId="0" borderId="1" xfId="0" applyNumberFormat="1" applyFont="1" applyFill="1" applyBorder="1" applyAlignment="1">
      <alignment horizontal="center" vertical="center"/>
    </xf>
    <xf numFmtId="0" fontId="181" fillId="0" borderId="0" xfId="0" applyFont="1" applyAlignment="1">
      <alignment horizontal="center" vertical="center"/>
    </xf>
    <xf numFmtId="0" fontId="64" fillId="0" borderId="1" xfId="0" applyNumberFormat="1" applyFont="1" applyBorder="1" applyAlignment="1">
      <alignment horizontal="center" vertical="center"/>
    </xf>
    <xf numFmtId="222" fontId="180" fillId="0" borderId="0" xfId="54681" applyNumberFormat="1" applyFont="1" applyFill="1" applyAlignment="1">
      <alignment horizontal="center" vertical="center"/>
    </xf>
    <xf numFmtId="222" fontId="164" fillId="0" borderId="0" xfId="0" applyNumberFormat="1" applyFont="1" applyFill="1" applyBorder="1" applyAlignment="1">
      <alignment horizontal="center" vertical="center"/>
    </xf>
    <xf numFmtId="1" fontId="64" fillId="0" borderId="0" xfId="0" applyNumberFormat="1" applyFont="1" applyBorder="1" applyAlignment="1">
      <alignment horizontal="center" vertical="center"/>
    </xf>
    <xf numFmtId="236" fontId="164" fillId="0" borderId="0" xfId="0" applyNumberFormat="1" applyFont="1" applyAlignment="1">
      <alignment horizontal="left" vertical="center"/>
    </xf>
    <xf numFmtId="0" fontId="64" fillId="0" borderId="0" xfId="0" applyNumberFormat="1" applyFont="1" applyAlignment="1">
      <alignment horizontal="center" vertical="center"/>
    </xf>
    <xf numFmtId="4" fontId="64" fillId="0" borderId="0" xfId="0" applyNumberFormat="1" applyFont="1" applyAlignment="1">
      <alignment horizontal="center" vertical="center"/>
    </xf>
    <xf numFmtId="232" fontId="64" fillId="82" borderId="1" xfId="0" applyNumberFormat="1" applyFont="1" applyFill="1" applyBorder="1" applyAlignment="1">
      <alignment horizontal="center" vertical="center"/>
    </xf>
    <xf numFmtId="231" fontId="164" fillId="0" borderId="1" xfId="0" applyNumberFormat="1" applyFont="1" applyBorder="1" applyAlignment="1">
      <alignment horizontal="center" vertical="center"/>
    </xf>
    <xf numFmtId="0" fontId="64" fillId="0" borderId="11" xfId="0" applyNumberFormat="1" applyFont="1" applyBorder="1" applyAlignment="1">
      <alignment horizontal="center" vertical="center"/>
    </xf>
    <xf numFmtId="0" fontId="64" fillId="63" borderId="12" xfId="0" applyFont="1" applyFill="1" applyBorder="1" applyAlignment="1">
      <alignment horizontal="center" vertical="center"/>
    </xf>
    <xf numFmtId="0" fontId="64" fillId="0" borderId="12" xfId="0" applyNumberFormat="1" applyFont="1" applyBorder="1" applyAlignment="1">
      <alignment horizontal="center" vertical="center"/>
    </xf>
    <xf numFmtId="231" fontId="164" fillId="4" borderId="1" xfId="0" applyNumberFormat="1" applyFont="1" applyFill="1" applyBorder="1" applyAlignment="1">
      <alignment horizontal="center" vertical="center"/>
    </xf>
    <xf numFmtId="232" fontId="64" fillId="63" borderId="89" xfId="0" applyNumberFormat="1" applyFont="1" applyFill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222" fontId="64" fillId="0" borderId="0" xfId="0" applyNumberFormat="1" applyFont="1" applyAlignment="1">
      <alignment horizontal="center" vertical="center"/>
    </xf>
    <xf numFmtId="233" fontId="64" fillId="0" borderId="0" xfId="0" applyNumberFormat="1" applyFont="1" applyAlignment="1">
      <alignment horizontal="center" vertical="center"/>
    </xf>
    <xf numFmtId="0" fontId="64" fillId="4" borderId="0" xfId="0" applyFont="1" applyFill="1" applyAlignment="1">
      <alignment horizontal="left"/>
    </xf>
    <xf numFmtId="0" fontId="7" fillId="0" borderId="0" xfId="0" applyFont="1" applyAlignment="1">
      <alignment horizontal="right"/>
    </xf>
    <xf numFmtId="227" fontId="64" fillId="0" borderId="0" xfId="0" applyNumberFormat="1" applyFont="1" applyAlignment="1">
      <alignment horizontal="center" vertical="center"/>
    </xf>
    <xf numFmtId="222" fontId="164" fillId="60" borderId="15" xfId="0" applyNumberFormat="1" applyFont="1" applyFill="1" applyBorder="1" applyAlignment="1">
      <alignment horizontal="center" vertical="center"/>
    </xf>
    <xf numFmtId="222" fontId="164" fillId="4" borderId="0" xfId="0" applyNumberFormat="1" applyFont="1" applyFill="1" applyAlignment="1">
      <alignment horizontal="center" vertical="center"/>
    </xf>
    <xf numFmtId="168" fontId="166" fillId="0" borderId="0" xfId="0" applyNumberFormat="1" applyFont="1" applyFill="1" applyAlignment="1">
      <alignment horizontal="center" vertical="center"/>
    </xf>
    <xf numFmtId="168" fontId="166" fillId="0" borderId="0" xfId="0" applyNumberFormat="1" applyFont="1" applyAlignment="1">
      <alignment horizontal="center" vertical="center"/>
    </xf>
    <xf numFmtId="222" fontId="164" fillId="9" borderId="0" xfId="0" applyNumberFormat="1" applyFont="1" applyFill="1" applyAlignment="1">
      <alignment horizontal="center" vertical="center"/>
    </xf>
    <xf numFmtId="227" fontId="64" fillId="0" borderId="0" xfId="0" applyNumberFormat="1" applyFont="1" applyBorder="1" applyAlignment="1">
      <alignment horizontal="left" vertical="center"/>
    </xf>
    <xf numFmtId="222" fontId="64" fillId="83" borderId="0" xfId="0" applyNumberFormat="1" applyFont="1" applyFill="1" applyAlignment="1">
      <alignment horizontal="center" vertical="center"/>
    </xf>
    <xf numFmtId="236" fontId="164" fillId="0" borderId="0" xfId="0" applyNumberFormat="1" applyFont="1" applyFill="1" applyBorder="1" applyAlignment="1">
      <alignment horizontal="center" vertical="center"/>
    </xf>
    <xf numFmtId="231" fontId="164" fillId="63" borderId="0" xfId="0" applyNumberFormat="1" applyFont="1" applyFill="1" applyBorder="1" applyAlignment="1">
      <alignment horizontal="center" vertical="center"/>
    </xf>
    <xf numFmtId="238" fontId="64" fillId="60" borderId="0" xfId="0" applyNumberFormat="1" applyFont="1" applyFill="1" applyAlignment="1">
      <alignment horizontal="center" vertical="center"/>
    </xf>
    <xf numFmtId="168" fontId="64" fillId="4" borderId="0" xfId="0" applyNumberFormat="1" applyFont="1" applyFill="1" applyAlignment="1">
      <alignment horizontal="center" vertical="center"/>
    </xf>
    <xf numFmtId="238" fontId="64" fillId="0" borderId="0" xfId="0" applyNumberFormat="1" applyFont="1" applyFill="1" applyAlignment="1">
      <alignment horizontal="center" vertical="center"/>
    </xf>
    <xf numFmtId="238" fontId="64" fillId="0" borderId="0" xfId="0" applyNumberFormat="1" applyFont="1" applyFill="1" applyBorder="1" applyAlignment="1">
      <alignment horizontal="center" vertical="center"/>
    </xf>
    <xf numFmtId="232" fontId="192" fillId="0" borderId="0" xfId="0" applyNumberFormat="1" applyFont="1" applyBorder="1" applyAlignment="1">
      <alignment horizontal="center" vertical="center"/>
    </xf>
    <xf numFmtId="231" fontId="194" fillId="85" borderId="0" xfId="0" applyNumberFormat="1" applyFont="1" applyFill="1" applyBorder="1" applyAlignment="1">
      <alignment horizontal="center" vertical="center"/>
    </xf>
    <xf numFmtId="229" fontId="64" fillId="0" borderId="0" xfId="0" applyNumberFormat="1" applyFont="1" applyBorder="1" applyAlignment="1">
      <alignment horizontal="center" vertical="center"/>
    </xf>
    <xf numFmtId="3" fontId="164" fillId="82" borderId="0" xfId="0" applyNumberFormat="1" applyFont="1" applyFill="1" applyAlignment="1">
      <alignment horizontal="center" vertical="center"/>
    </xf>
    <xf numFmtId="0" fontId="9" fillId="0" borderId="0" xfId="0" applyFont="1"/>
    <xf numFmtId="0" fontId="64" fillId="82" borderId="31" xfId="0" applyFont="1" applyFill="1" applyBorder="1" applyAlignment="1">
      <alignment horizontal="right"/>
    </xf>
    <xf numFmtId="0" fontId="164" fillId="82" borderId="15" xfId="0" applyNumberFormat="1" applyFont="1" applyFill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4" fillId="0" borderId="1" xfId="0" applyFont="1" applyBorder="1" applyAlignment="1">
      <alignment horizontal="right" vertical="center"/>
    </xf>
    <xf numFmtId="2" fontId="64" fillId="0" borderId="0" xfId="0" applyNumberFormat="1" applyFont="1" applyAlignment="1">
      <alignment horizontal="center" vertical="center"/>
    </xf>
    <xf numFmtId="229" fontId="64" fillId="0" borderId="0" xfId="0" applyNumberFormat="1" applyFont="1" applyAlignment="1">
      <alignment horizontal="center" vertical="center"/>
    </xf>
    <xf numFmtId="0" fontId="64" fillId="0" borderId="0" xfId="0" applyFont="1" applyFill="1" applyAlignment="1">
      <alignment vertical="center"/>
    </xf>
    <xf numFmtId="4" fontId="166" fillId="0" borderId="1" xfId="0" quotePrefix="1" applyNumberFormat="1" applyFont="1" applyFill="1" applyBorder="1" applyAlignment="1">
      <alignment horizontal="center" vertical="center"/>
    </xf>
    <xf numFmtId="1" fontId="64" fillId="0" borderId="13" xfId="0" applyNumberFormat="1" applyFont="1" applyBorder="1" applyAlignment="1">
      <alignment horizontal="center" vertical="center"/>
    </xf>
    <xf numFmtId="0" fontId="64" fillId="63" borderId="11" xfId="0" applyFont="1" applyFill="1" applyBorder="1" applyAlignment="1">
      <alignment horizontal="center" vertical="center"/>
    </xf>
    <xf numFmtId="1" fontId="64" fillId="0" borderId="1" xfId="0" applyNumberFormat="1" applyFont="1" applyBorder="1" applyAlignment="1">
      <alignment horizontal="center" vertical="center"/>
    </xf>
    <xf numFmtId="4" fontId="164" fillId="60" borderId="1" xfId="0" applyNumberFormat="1" applyFont="1" applyFill="1" applyBorder="1" applyAlignment="1">
      <alignment horizontal="center" vertical="center"/>
    </xf>
    <xf numFmtId="4" fontId="64" fillId="85" borderId="1" xfId="0" applyNumberFormat="1" applyFont="1" applyFill="1" applyBorder="1" applyAlignment="1">
      <alignment horizontal="center" vertical="center"/>
    </xf>
    <xf numFmtId="4" fontId="164" fillId="0" borderId="1" xfId="0" applyNumberFormat="1" applyFont="1" applyBorder="1" applyAlignment="1">
      <alignment horizontal="center" vertical="center"/>
    </xf>
    <xf numFmtId="4" fontId="192" fillId="0" borderId="31" xfId="0" applyNumberFormat="1" applyFont="1" applyBorder="1" applyAlignment="1">
      <alignment horizontal="center" vertical="center"/>
    </xf>
    <xf numFmtId="3" fontId="187" fillId="0" borderId="0" xfId="0" applyNumberFormat="1" applyFont="1" applyFill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64" fillId="0" borderId="0" xfId="0" applyFont="1" applyAlignment="1">
      <alignment horizontal="center" vertical="center"/>
    </xf>
    <xf numFmtId="2" fontId="164" fillId="0" borderId="1" xfId="0" applyNumberFormat="1" applyFont="1" applyBorder="1" applyAlignment="1">
      <alignment horizontal="center" vertical="center"/>
    </xf>
    <xf numFmtId="4" fontId="192" fillId="0" borderId="1" xfId="0" applyNumberFormat="1" applyFont="1" applyBorder="1" applyAlignment="1">
      <alignment horizontal="center" vertical="center"/>
    </xf>
    <xf numFmtId="225" fontId="21" fillId="0" borderId="123" xfId="0" applyNumberFormat="1" applyFont="1" applyFill="1" applyBorder="1" applyAlignment="1">
      <alignment horizontal="center" vertical="center"/>
    </xf>
    <xf numFmtId="225" fontId="21" fillId="0" borderId="135" xfId="0" applyNumberFormat="1" applyFont="1" applyFill="1" applyBorder="1" applyAlignment="1">
      <alignment horizontal="center" vertical="center"/>
    </xf>
    <xf numFmtId="225" fontId="21" fillId="0" borderId="136" xfId="0" applyNumberFormat="1" applyFont="1" applyFill="1" applyBorder="1" applyAlignment="1">
      <alignment horizontal="center" vertical="center"/>
    </xf>
    <xf numFmtId="0" fontId="199" fillId="0" borderId="0" xfId="0" applyFont="1" applyFill="1" applyAlignment="1">
      <alignment horizontal="center" vertical="center"/>
    </xf>
    <xf numFmtId="168" fontId="22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4" fontId="64" fillId="81" borderId="89" xfId="0" applyNumberFormat="1" applyFont="1" applyFill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222" fontId="180" fillId="0" borderId="0" xfId="54681" applyNumberFormat="1" applyFont="1" applyFill="1" applyBorder="1" applyAlignment="1">
      <alignment horizontal="center" vertical="center"/>
    </xf>
    <xf numFmtId="0" fontId="64" fillId="0" borderId="0" xfId="0" applyNumberFormat="1" applyFont="1" applyBorder="1" applyAlignment="1">
      <alignment horizontal="center" vertical="center"/>
    </xf>
    <xf numFmtId="4" fontId="64" fillId="0" borderId="20" xfId="0" applyNumberFormat="1" applyFont="1" applyBorder="1" applyAlignment="1">
      <alignment horizontal="center" vertical="center"/>
    </xf>
    <xf numFmtId="0" fontId="0" fillId="0" borderId="0" xfId="0" applyFill="1" applyAlignment="1">
      <alignment horizontal="center"/>
    </xf>
    <xf numFmtId="4" fontId="185" fillId="0" borderId="0" xfId="0" applyNumberFormat="1" applyFont="1" applyFill="1" applyAlignment="1">
      <alignment horizontal="center" vertical="center"/>
    </xf>
    <xf numFmtId="4" fontId="185" fillId="6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8" fillId="2" borderId="8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0" fillId="87" borderId="1" xfId="0" applyNumberFormat="1" applyFill="1" applyBorder="1" applyAlignment="1">
      <alignment horizontal="center" vertical="center" wrapText="1"/>
    </xf>
    <xf numFmtId="49" fontId="0" fillId="87" borderId="1" xfId="0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left" vertical="center"/>
    </xf>
    <xf numFmtId="0" fontId="0" fillId="0" borderId="50" xfId="0" applyBorder="1"/>
    <xf numFmtId="0" fontId="173" fillId="0" borderId="50" xfId="0" applyFont="1" applyBorder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left" vertical="center"/>
    </xf>
    <xf numFmtId="225" fontId="21" fillId="0" borderId="124" xfId="0" applyNumberFormat="1" applyFont="1" applyFill="1" applyBorder="1" applyAlignment="1">
      <alignment horizontal="center" vertical="center"/>
    </xf>
    <xf numFmtId="175" fontId="187" fillId="0" borderId="0" xfId="0" applyNumberFormat="1" applyFont="1" applyFill="1" applyAlignment="1">
      <alignment horizontal="center" vertical="center"/>
    </xf>
    <xf numFmtId="4" fontId="14" fillId="0" borderId="137" xfId="0" applyNumberFormat="1" applyFont="1" applyBorder="1" applyAlignment="1">
      <alignment horizontal="center" vertical="center"/>
    </xf>
    <xf numFmtId="4" fontId="22" fillId="0" borderId="0" xfId="0" applyNumberFormat="1" applyFont="1"/>
    <xf numFmtId="4" fontId="177" fillId="0" borderId="105" xfId="0" applyNumberFormat="1" applyFont="1" applyBorder="1" applyAlignment="1">
      <alignment horizontal="center" vertical="center"/>
    </xf>
    <xf numFmtId="49" fontId="6" fillId="2" borderId="13" xfId="0" applyNumberFormat="1" applyFont="1" applyFill="1" applyBorder="1" applyAlignment="1">
      <alignment horizontal="center" vertical="center"/>
    </xf>
    <xf numFmtId="49" fontId="6" fillId="2" borderId="9" xfId="0" applyNumberFormat="1" applyFont="1" applyFill="1" applyBorder="1" applyAlignment="1">
      <alignment horizontal="center" vertical="center"/>
    </xf>
    <xf numFmtId="224" fontId="4" fillId="0" borderId="0" xfId="0" applyNumberFormat="1" applyFont="1" applyFill="1" applyAlignment="1">
      <alignment horizontal="center"/>
    </xf>
    <xf numFmtId="4" fontId="22" fillId="0" borderId="104" xfId="0" applyNumberFormat="1" applyFont="1" applyBorder="1" applyAlignment="1">
      <alignment horizontal="center" vertical="center"/>
    </xf>
    <xf numFmtId="4" fontId="14" fillId="0" borderId="90" xfId="0" applyNumberFormat="1" applyFont="1" applyBorder="1" applyAlignment="1">
      <alignment horizontal="center" vertical="center"/>
    </xf>
    <xf numFmtId="4" fontId="22" fillId="0" borderId="137" xfId="0" applyNumberFormat="1" applyFont="1" applyBorder="1" applyAlignment="1">
      <alignment horizontal="center" vertical="center"/>
    </xf>
    <xf numFmtId="0" fontId="0" fillId="0" borderId="138" xfId="0" applyNumberFormat="1" applyBorder="1" applyAlignment="1">
      <alignment horizontal="left" vertical="center"/>
    </xf>
    <xf numFmtId="0" fontId="0" fillId="0" borderId="109" xfId="0" applyNumberFormat="1" applyBorder="1" applyAlignment="1">
      <alignment horizontal="left" vertical="center"/>
    </xf>
    <xf numFmtId="0" fontId="200" fillId="0" borderId="0" xfId="0" applyFont="1" applyAlignment="1">
      <alignment horizontal="left" vertical="center"/>
    </xf>
    <xf numFmtId="0" fontId="10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26" fillId="0" borderId="136" xfId="0" applyFont="1" applyFill="1" applyBorder="1" applyAlignment="1">
      <alignment horizontal="center"/>
    </xf>
    <xf numFmtId="0" fontId="25" fillId="0" borderId="136" xfId="0" applyFont="1" applyFill="1" applyBorder="1" applyAlignment="1">
      <alignment horizontal="center"/>
    </xf>
    <xf numFmtId="0" fontId="6" fillId="5" borderId="136" xfId="0" applyFont="1" applyFill="1" applyBorder="1"/>
    <xf numFmtId="0" fontId="6" fillId="0" borderId="136" xfId="0" applyFont="1" applyFill="1" applyBorder="1" applyAlignment="1">
      <alignment wrapText="1"/>
    </xf>
    <xf numFmtId="220" fontId="10" fillId="0" borderId="136" xfId="0" applyNumberFormat="1" applyFont="1" applyFill="1" applyBorder="1" applyAlignment="1">
      <alignment horizontal="center" vertical="top"/>
    </xf>
    <xf numFmtId="223" fontId="198" fillId="0" borderId="136" xfId="0" applyNumberFormat="1" applyFont="1" applyFill="1" applyBorder="1" applyAlignment="1">
      <alignment horizontal="center" vertical="center"/>
    </xf>
    <xf numFmtId="233" fontId="198" fillId="0" borderId="136" xfId="0" applyNumberFormat="1" applyFont="1" applyFill="1" applyBorder="1" applyAlignment="1">
      <alignment horizontal="center" vertical="center"/>
    </xf>
    <xf numFmtId="0" fontId="10" fillId="2" borderId="123" xfId="0" applyFont="1" applyFill="1" applyBorder="1" applyAlignment="1">
      <alignment horizontal="center" vertical="center"/>
    </xf>
    <xf numFmtId="225" fontId="21" fillId="0" borderId="116" xfId="0" applyNumberFormat="1" applyFont="1" applyFill="1" applyBorder="1" applyAlignment="1">
      <alignment horizontal="center" vertical="center"/>
    </xf>
    <xf numFmtId="0" fontId="7" fillId="0" borderId="138" xfId="0" applyFont="1" applyFill="1" applyBorder="1"/>
    <xf numFmtId="0" fontId="10" fillId="2" borderId="122" xfId="0" applyFont="1" applyFill="1" applyBorder="1" applyAlignment="1">
      <alignment horizontal="center" vertical="center"/>
    </xf>
    <xf numFmtId="225" fontId="21" fillId="0" borderId="122" xfId="0" applyNumberFormat="1" applyFont="1" applyFill="1" applyBorder="1" applyAlignment="1">
      <alignment horizontal="center" vertical="center"/>
    </xf>
    <xf numFmtId="225" fontId="21" fillId="0" borderId="107" xfId="0" applyNumberFormat="1" applyFont="1" applyFill="1" applyBorder="1" applyAlignment="1">
      <alignment horizontal="center" vertical="center"/>
    </xf>
    <xf numFmtId="225" fontId="21" fillId="0" borderId="138" xfId="0" applyNumberFormat="1" applyFont="1" applyFill="1" applyBorder="1" applyAlignment="1">
      <alignment horizontal="center" vertical="center"/>
    </xf>
    <xf numFmtId="225" fontId="21" fillId="0" borderId="117" xfId="0" applyNumberFormat="1" applyFont="1" applyFill="1" applyBorder="1" applyAlignment="1">
      <alignment horizontal="center" vertical="center"/>
    </xf>
    <xf numFmtId="0" fontId="10" fillId="2" borderId="104" xfId="0" applyFont="1" applyFill="1" applyBorder="1" applyAlignment="1">
      <alignment horizontal="center" vertical="center"/>
    </xf>
    <xf numFmtId="0" fontId="10" fillId="2" borderId="105" xfId="0" applyFont="1" applyFill="1" applyBorder="1" applyAlignment="1">
      <alignment horizontal="center" vertical="center"/>
    </xf>
    <xf numFmtId="0" fontId="10" fillId="0" borderId="104" xfId="4302" applyFont="1" applyBorder="1" applyAlignment="1">
      <alignment horizontal="center" vertical="center"/>
    </xf>
    <xf numFmtId="0" fontId="10" fillId="0" borderId="105" xfId="4302" applyFont="1" applyBorder="1" applyAlignment="1">
      <alignment horizontal="center" vertical="center"/>
    </xf>
    <xf numFmtId="0" fontId="10" fillId="5" borderId="104" xfId="4302" applyFont="1" applyFill="1" applyBorder="1" applyAlignment="1">
      <alignment horizontal="center" vertical="center"/>
    </xf>
    <xf numFmtId="0" fontId="10" fillId="5" borderId="105" xfId="4302" applyFont="1" applyFill="1" applyBorder="1" applyAlignment="1">
      <alignment horizontal="center" vertical="center"/>
    </xf>
    <xf numFmtId="0" fontId="10" fillId="5" borderId="136" xfId="4302" applyFont="1" applyFill="1" applyBorder="1" applyAlignment="1">
      <alignment horizontal="center" vertical="center"/>
    </xf>
    <xf numFmtId="0" fontId="10" fillId="0" borderId="136" xfId="4302" applyFont="1" applyBorder="1" applyAlignment="1">
      <alignment horizontal="center" vertical="center"/>
    </xf>
    <xf numFmtId="225" fontId="21" fillId="0" borderId="130" xfId="0" applyNumberFormat="1" applyFont="1" applyFill="1" applyBorder="1" applyAlignment="1">
      <alignment horizontal="center" vertical="center"/>
    </xf>
    <xf numFmtId="0" fontId="10" fillId="0" borderId="136" xfId="4302" quotePrefix="1" applyFont="1" applyBorder="1" applyAlignment="1">
      <alignment horizontal="center" vertical="center"/>
    </xf>
    <xf numFmtId="0" fontId="7" fillId="80" borderId="136" xfId="0" applyFont="1" applyFill="1" applyBorder="1" applyAlignment="1">
      <alignment horizontal="center" vertical="center"/>
    </xf>
    <xf numFmtId="0" fontId="64" fillId="80" borderId="136" xfId="4302" applyFont="1" applyFill="1" applyBorder="1" applyAlignment="1">
      <alignment vertical="center" wrapText="1"/>
    </xf>
    <xf numFmtId="0" fontId="6" fillId="80" borderId="136" xfId="4302" applyFont="1" applyFill="1" applyBorder="1" applyAlignment="1">
      <alignment horizontal="center" vertical="center" wrapText="1"/>
    </xf>
    <xf numFmtId="0" fontId="6" fillId="80" borderId="136" xfId="4302" applyFont="1" applyFill="1" applyBorder="1" applyAlignment="1">
      <alignment horizontal="center" vertical="center"/>
    </xf>
    <xf numFmtId="0" fontId="6" fillId="80" borderId="109" xfId="4302" applyFont="1" applyFill="1" applyBorder="1" applyAlignment="1">
      <alignment horizontal="center" vertical="center"/>
    </xf>
    <xf numFmtId="0" fontId="7" fillId="80" borderId="122" xfId="0" applyFont="1" applyFill="1" applyBorder="1" applyAlignment="1">
      <alignment horizontal="center" vertical="center"/>
    </xf>
    <xf numFmtId="0" fontId="7" fillId="80" borderId="107" xfId="0" applyFont="1" applyFill="1" applyBorder="1" applyAlignment="1">
      <alignment horizontal="center" vertical="center"/>
    </xf>
    <xf numFmtId="0" fontId="7" fillId="0" borderId="136" xfId="0" applyFont="1" applyBorder="1" applyAlignment="1">
      <alignment vertical="center"/>
    </xf>
    <xf numFmtId="0" fontId="7" fillId="0" borderId="136" xfId="0" applyFont="1" applyFill="1" applyBorder="1" applyAlignment="1">
      <alignment vertical="center"/>
    </xf>
    <xf numFmtId="0" fontId="7" fillId="0" borderId="136" xfId="0" applyFont="1" applyFill="1" applyBorder="1" applyAlignment="1">
      <alignment horizontal="right" vertical="center"/>
    </xf>
    <xf numFmtId="0" fontId="6" fillId="80" borderId="136" xfId="0" applyFont="1" applyFill="1" applyBorder="1" applyAlignment="1">
      <alignment horizontal="center" vertical="center"/>
    </xf>
    <xf numFmtId="0" fontId="6" fillId="86" borderId="136" xfId="4302" applyFont="1" applyFill="1" applyBorder="1" applyAlignment="1">
      <alignment horizontal="center" vertical="center"/>
    </xf>
    <xf numFmtId="0" fontId="173" fillId="86" borderId="136" xfId="0" applyFont="1" applyFill="1" applyBorder="1" applyAlignment="1">
      <alignment horizontal="center" vertical="center"/>
    </xf>
    <xf numFmtId="0" fontId="173" fillId="86" borderId="109" xfId="0" applyFont="1" applyFill="1" applyBorder="1" applyAlignment="1">
      <alignment horizontal="center" vertical="center"/>
    </xf>
    <xf numFmtId="0" fontId="7" fillId="0" borderId="122" xfId="0" applyFont="1" applyBorder="1" applyAlignment="1">
      <alignment horizontal="center" vertical="center"/>
    </xf>
    <xf numFmtId="0" fontId="7" fillId="0" borderId="107" xfId="0" applyFont="1" applyBorder="1" applyAlignment="1">
      <alignment horizontal="center" vertical="center"/>
    </xf>
    <xf numFmtId="0" fontId="6" fillId="86" borderId="136" xfId="4302" applyFont="1" applyFill="1" applyBorder="1" applyAlignment="1">
      <alignment horizontal="center" vertical="center" wrapText="1"/>
    </xf>
    <xf numFmtId="0" fontId="173" fillId="0" borderId="109" xfId="0" applyFont="1" applyBorder="1" applyAlignment="1">
      <alignment horizontal="center" vertical="center"/>
    </xf>
    <xf numFmtId="0" fontId="173" fillId="0" borderId="136" xfId="0" applyFont="1" applyBorder="1" applyAlignment="1">
      <alignment horizontal="center" vertical="center"/>
    </xf>
    <xf numFmtId="0" fontId="7" fillId="6" borderId="136" xfId="0" applyFont="1" applyFill="1" applyBorder="1" applyAlignment="1">
      <alignment vertical="center"/>
    </xf>
    <xf numFmtId="0" fontId="6" fillId="86" borderId="136" xfId="4302" quotePrefix="1" applyFont="1" applyFill="1" applyBorder="1" applyAlignment="1">
      <alignment horizontal="center" vertical="center"/>
    </xf>
    <xf numFmtId="0" fontId="6" fillId="86" borderId="136" xfId="4302" applyNumberFormat="1" applyFont="1" applyFill="1" applyBorder="1" applyAlignment="1">
      <alignment horizontal="center" vertical="center" wrapText="1"/>
    </xf>
    <xf numFmtId="0" fontId="6" fillId="80" borderId="136" xfId="4302" quotePrefix="1" applyFont="1" applyFill="1" applyBorder="1" applyAlignment="1">
      <alignment horizontal="center" vertical="center"/>
    </xf>
    <xf numFmtId="0" fontId="7" fillId="86" borderId="136" xfId="0" applyFont="1" applyFill="1" applyBorder="1"/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12" fillId="0" borderId="138" xfId="0" applyFont="1" applyBorder="1" applyAlignment="1">
      <alignment horizontal="center" vertical="center"/>
    </xf>
    <xf numFmtId="0" fontId="173" fillId="0" borderId="104" xfId="0" applyFont="1" applyBorder="1" applyAlignment="1">
      <alignment horizontal="center" vertical="center"/>
    </xf>
    <xf numFmtId="0" fontId="30" fillId="0" borderId="118" xfId="0" applyFont="1" applyBorder="1" applyAlignment="1">
      <alignment vertical="center"/>
    </xf>
    <xf numFmtId="0" fontId="18" fillId="2" borderId="127" xfId="0" applyFont="1" applyFill="1" applyBorder="1" applyAlignment="1">
      <alignment horizontal="center" vertical="center"/>
    </xf>
    <xf numFmtId="20" fontId="22" fillId="0" borderId="138" xfId="0" applyNumberFormat="1" applyFont="1" applyBorder="1" applyAlignment="1">
      <alignment horizontal="center" vertical="center"/>
    </xf>
    <xf numFmtId="222" fontId="14" fillId="0" borderId="109" xfId="0" applyNumberFormat="1" applyFont="1" applyBorder="1" applyAlignment="1">
      <alignment horizontal="center" vertical="center"/>
    </xf>
    <xf numFmtId="4" fontId="14" fillId="0" borderId="89" xfId="0" applyNumberFormat="1" applyFont="1" applyBorder="1" applyAlignment="1">
      <alignment horizontal="center" vertical="center"/>
    </xf>
    <xf numFmtId="2" fontId="6" fillId="2" borderId="128" xfId="0" applyNumberFormat="1" applyFont="1" applyFill="1" applyBorder="1" applyAlignment="1">
      <alignment vertical="center"/>
    </xf>
    <xf numFmtId="0" fontId="18" fillId="2" borderId="125" xfId="0" applyFont="1" applyFill="1" applyBorder="1" applyAlignment="1">
      <alignment horizontal="center" vertical="center"/>
    </xf>
    <xf numFmtId="2" fontId="6" fillId="2" borderId="126" xfId="0" applyNumberFormat="1" applyFont="1" applyFill="1" applyBorder="1" applyAlignment="1">
      <alignment vertical="center"/>
    </xf>
    <xf numFmtId="0" fontId="30" fillId="0" borderId="141" xfId="0" applyFont="1" applyBorder="1" applyAlignment="1">
      <alignment vertical="center"/>
    </xf>
    <xf numFmtId="222" fontId="14" fillId="0" borderId="142" xfId="0" applyNumberFormat="1" applyFont="1" applyBorder="1" applyAlignment="1">
      <alignment horizontal="center" vertical="center"/>
    </xf>
    <xf numFmtId="0" fontId="19" fillId="2" borderId="123" xfId="0" applyFont="1" applyFill="1" applyBorder="1" applyAlignment="1">
      <alignment vertical="center"/>
    </xf>
    <xf numFmtId="0" fontId="19" fillId="2" borderId="122" xfId="0" applyFont="1" applyFill="1" applyBorder="1" applyAlignment="1">
      <alignment vertical="center"/>
    </xf>
    <xf numFmtId="0" fontId="19" fillId="0" borderId="122" xfId="0" applyFont="1" applyBorder="1" applyAlignment="1">
      <alignment vertical="center"/>
    </xf>
    <xf numFmtId="0" fontId="19" fillId="0" borderId="22" xfId="0" applyFont="1" applyBorder="1" applyAlignment="1">
      <alignment vertical="center"/>
    </xf>
    <xf numFmtId="0" fontId="6" fillId="0" borderId="0" xfId="4302" applyFont="1" applyFill="1" applyBorder="1" applyAlignment="1">
      <alignment horizontal="center" vertical="center"/>
    </xf>
    <xf numFmtId="0" fontId="6" fillId="0" borderId="0" xfId="4302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239" fontId="6" fillId="2" borderId="17" xfId="0" applyNumberFormat="1" applyFont="1" applyFill="1" applyBorder="1" applyAlignment="1">
      <alignment horizontal="center" vertical="center"/>
    </xf>
    <xf numFmtId="227" fontId="0" fillId="0" borderId="0" xfId="0" applyNumberFormat="1"/>
    <xf numFmtId="227" fontId="6" fillId="7" borderId="34" xfId="0" applyNumberFormat="1" applyFont="1" applyFill="1" applyBorder="1" applyAlignment="1">
      <alignment horizontal="center" vertical="center"/>
    </xf>
    <xf numFmtId="227" fontId="6" fillId="2" borderId="17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7" fillId="0" borderId="0" xfId="0" applyFont="1" applyBorder="1"/>
    <xf numFmtId="0" fontId="6" fillId="5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/>
    </xf>
    <xf numFmtId="0" fontId="64" fillId="0" borderId="0" xfId="0" applyFont="1" applyAlignment="1">
      <alignment horizontal="center" vertical="center"/>
    </xf>
    <xf numFmtId="4" fontId="64" fillId="0" borderId="0" xfId="0" applyNumberFormat="1" applyFont="1" applyBorder="1" applyAlignment="1">
      <alignment horizontal="center" vertical="center"/>
    </xf>
    <xf numFmtId="222" fontId="64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4" fontId="166" fillId="0" borderId="12" xfId="0" quotePrefix="1" applyNumberFormat="1" applyFont="1" applyFill="1" applyBorder="1" applyAlignment="1">
      <alignment horizontal="center" vertical="center"/>
    </xf>
    <xf numFmtId="232" fontId="64" fillId="63" borderId="0" xfId="0" applyNumberFormat="1" applyFont="1" applyFill="1" applyBorder="1" applyAlignment="1">
      <alignment horizontal="center" vertical="center"/>
    </xf>
    <xf numFmtId="0" fontId="64" fillId="0" borderId="89" xfId="0" applyFont="1" applyBorder="1" applyAlignment="1">
      <alignment horizontal="center" vertical="center"/>
    </xf>
    <xf numFmtId="232" fontId="64" fillId="81" borderId="0" xfId="0" applyNumberFormat="1" applyFont="1" applyFill="1" applyBorder="1" applyAlignment="1">
      <alignment horizontal="center" vertical="center"/>
    </xf>
    <xf numFmtId="0" fontId="19" fillId="89" borderId="123" xfId="0" applyFont="1" applyFill="1" applyBorder="1" applyAlignment="1">
      <alignment vertical="center"/>
    </xf>
    <xf numFmtId="0" fontId="19" fillId="89" borderId="122" xfId="0" applyFont="1" applyFill="1" applyBorder="1" applyAlignment="1">
      <alignment vertical="center"/>
    </xf>
    <xf numFmtId="0" fontId="19" fillId="89" borderId="22" xfId="0" applyFont="1" applyFill="1" applyBorder="1" applyAlignment="1">
      <alignment vertical="center"/>
    </xf>
    <xf numFmtId="0" fontId="19" fillId="90" borderId="123" xfId="0" applyFont="1" applyFill="1" applyBorder="1" applyAlignment="1">
      <alignment vertical="center"/>
    </xf>
    <xf numFmtId="0" fontId="19" fillId="90" borderId="122" xfId="0" applyFont="1" applyFill="1" applyBorder="1" applyAlignment="1">
      <alignment vertical="center"/>
    </xf>
    <xf numFmtId="0" fontId="19" fillId="90" borderId="22" xfId="0" applyFont="1" applyFill="1" applyBorder="1" applyAlignment="1">
      <alignment vertical="center"/>
    </xf>
    <xf numFmtId="0" fontId="64" fillId="0" borderId="0" xfId="0" applyFont="1" applyAlignment="1">
      <alignment horizontal="center" vertical="center"/>
    </xf>
    <xf numFmtId="0" fontId="64" fillId="0" borderId="84" xfId="0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/>
    <xf numFmtId="0" fontId="27" fillId="0" borderId="0" xfId="0" applyFont="1" applyFill="1" applyBorder="1" applyAlignment="1"/>
    <xf numFmtId="168" fontId="5" fillId="0" borderId="0" xfId="0" applyNumberFormat="1" applyFont="1" applyFill="1" applyBorder="1" applyAlignment="1"/>
    <xf numFmtId="168" fontId="4" fillId="0" borderId="0" xfId="0" applyNumberFormat="1" applyFont="1" applyFill="1" applyBorder="1" applyAlignment="1"/>
    <xf numFmtId="0" fontId="15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8" fontId="4" fillId="0" borderId="0" xfId="0" applyNumberFormat="1" applyFont="1" applyFill="1" applyBorder="1" applyAlignment="1">
      <alignment horizontal="right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center" vertic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left"/>
    </xf>
    <xf numFmtId="168" fontId="4" fillId="6" borderId="0" xfId="0" applyNumberFormat="1" applyFont="1" applyFill="1" applyBorder="1" applyAlignment="1"/>
    <xf numFmtId="168" fontId="4" fillId="6" borderId="0" xfId="0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left"/>
    </xf>
    <xf numFmtId="49" fontId="10" fillId="2" borderId="13" xfId="0" applyNumberFormat="1" applyFont="1" applyFill="1" applyBorder="1" applyAlignment="1">
      <alignment horizontal="center" vertical="center"/>
    </xf>
    <xf numFmtId="240" fontId="165" fillId="0" borderId="0" xfId="0" applyNumberFormat="1" applyFont="1" applyBorder="1" applyAlignment="1">
      <alignment horizontal="center"/>
    </xf>
    <xf numFmtId="20" fontId="12" fillId="0" borderId="39" xfId="0" applyNumberFormat="1" applyFont="1" applyBorder="1" applyAlignment="1">
      <alignment horizontal="center" vertical="center"/>
    </xf>
    <xf numFmtId="0" fontId="25" fillId="0" borderId="1" xfId="0" applyFont="1" applyFill="1" applyBorder="1"/>
    <xf numFmtId="0" fontId="25" fillId="5" borderId="1" xfId="0" applyFont="1" applyFill="1" applyBorder="1"/>
    <xf numFmtId="0" fontId="25" fillId="6" borderId="1" xfId="0" applyFont="1" applyFill="1" applyBorder="1"/>
    <xf numFmtId="0" fontId="6" fillId="86" borderId="1" xfId="4302" applyFont="1" applyFill="1" applyBorder="1" applyAlignment="1">
      <alignment horizontal="center" vertical="center"/>
    </xf>
    <xf numFmtId="0" fontId="6" fillId="86" borderId="1" xfId="4302" applyFont="1" applyFill="1" applyBorder="1" applyAlignment="1">
      <alignment vertical="center"/>
    </xf>
    <xf numFmtId="0" fontId="6" fillId="86" borderId="1" xfId="4302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vertical="center"/>
    </xf>
    <xf numFmtId="0" fontId="201" fillId="7" borderId="0" xfId="0" applyFont="1" applyFill="1" applyBorder="1" applyAlignment="1">
      <alignment horizontal="left" vertical="top" wrapText="1"/>
    </xf>
    <xf numFmtId="220" fontId="25" fillId="7" borderId="143" xfId="0" applyNumberFormat="1" applyFont="1" applyFill="1" applyBorder="1" applyAlignment="1">
      <alignment horizontal="center" vertical="top"/>
    </xf>
    <xf numFmtId="0" fontId="64" fillId="0" borderId="0" xfId="0" applyFont="1" applyAlignment="1">
      <alignment horizontal="center" vertical="center"/>
    </xf>
    <xf numFmtId="227" fontId="64" fillId="79" borderId="12" xfId="0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25" fillId="5" borderId="1" xfId="0" applyFont="1" applyFill="1" applyBorder="1" applyAlignment="1">
      <alignment horizontal="center"/>
    </xf>
    <xf numFmtId="0" fontId="25" fillId="7" borderId="1" xfId="0" applyFont="1" applyFill="1" applyBorder="1" applyAlignment="1">
      <alignment horizontal="center"/>
    </xf>
    <xf numFmtId="0" fontId="25" fillId="4" borderId="1" xfId="0" applyFont="1" applyFill="1" applyBorder="1" applyAlignment="1">
      <alignment horizontal="center"/>
    </xf>
    <xf numFmtId="0" fontId="25" fillId="88" borderId="1" xfId="0" applyFont="1" applyFill="1" applyBorder="1" applyAlignment="1">
      <alignment horizontal="center"/>
    </xf>
    <xf numFmtId="0" fontId="25" fillId="6" borderId="1" xfId="0" applyFont="1" applyFill="1" applyBorder="1" applyAlignment="1">
      <alignment horizontal="center"/>
    </xf>
    <xf numFmtId="0" fontId="25" fillId="0" borderId="11" xfId="0" applyFont="1" applyFill="1" applyBorder="1"/>
    <xf numFmtId="0" fontId="25" fillId="5" borderId="11" xfId="0" applyFont="1" applyFill="1" applyBorder="1"/>
    <xf numFmtId="0" fontId="25" fillId="0" borderId="1" xfId="0" applyFont="1" applyFill="1" applyBorder="1" applyAlignment="1">
      <alignment horizontal="left" vertical="center"/>
    </xf>
    <xf numFmtId="0" fontId="25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25" fillId="90" borderId="1" xfId="0" applyFont="1" applyFill="1" applyBorder="1" applyAlignment="1">
      <alignment horizontal="center"/>
    </xf>
    <xf numFmtId="0" fontId="7" fillId="0" borderId="136" xfId="0" applyFont="1" applyFill="1" applyBorder="1" applyAlignment="1">
      <alignment vertical="center" wrapText="1"/>
    </xf>
    <xf numFmtId="223" fontId="198" fillId="5" borderId="136" xfId="0" applyNumberFormat="1" applyFont="1" applyFill="1" applyBorder="1" applyAlignment="1">
      <alignment horizontal="center" vertical="center"/>
    </xf>
    <xf numFmtId="168" fontId="22" fillId="5" borderId="0" xfId="0" applyNumberFormat="1" applyFont="1" applyFill="1" applyAlignment="1">
      <alignment horizontal="center" vertical="center"/>
    </xf>
    <xf numFmtId="233" fontId="198" fillId="5" borderId="136" xfId="0" applyNumberFormat="1" applyFont="1" applyFill="1" applyBorder="1" applyAlignment="1">
      <alignment horizontal="center" vertical="center"/>
    </xf>
    <xf numFmtId="0" fontId="12" fillId="5" borderId="0" xfId="0" applyFont="1" applyFill="1" applyBorder="1"/>
    <xf numFmtId="0" fontId="4" fillId="5" borderId="0" xfId="0" applyFont="1" applyFill="1" applyAlignment="1"/>
    <xf numFmtId="0" fontId="4" fillId="5" borderId="0" xfId="0" applyFont="1" applyFill="1" applyAlignment="1">
      <alignment horizontal="center" vertic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5" fillId="5" borderId="0" xfId="0" applyFont="1" applyFill="1" applyBorder="1" applyAlignment="1">
      <alignment horizontal="center"/>
    </xf>
    <xf numFmtId="0" fontId="25" fillId="5" borderId="0" xfId="0" applyFont="1" applyFill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20" fontId="6" fillId="86" borderId="1" xfId="4302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/>
    <xf numFmtId="0" fontId="4" fillId="6" borderId="0" xfId="0" applyFont="1" applyFill="1" applyBorder="1" applyAlignment="1">
      <alignment vertical="center"/>
    </xf>
    <xf numFmtId="223" fontId="198" fillId="0" borderId="11" xfId="0" applyNumberFormat="1" applyFont="1" applyFill="1" applyBorder="1" applyAlignment="1">
      <alignment horizontal="center" vertical="center"/>
    </xf>
    <xf numFmtId="233" fontId="198" fillId="0" borderId="11" xfId="0" applyNumberFormat="1" applyFont="1" applyFill="1" applyBorder="1" applyAlignment="1">
      <alignment horizontal="center" vertical="center"/>
    </xf>
    <xf numFmtId="0" fontId="12" fillId="0" borderId="0" xfId="0" applyFont="1" applyBorder="1"/>
    <xf numFmtId="223" fontId="198" fillId="0" borderId="0" xfId="0" applyNumberFormat="1" applyFont="1" applyFill="1" applyBorder="1" applyAlignment="1">
      <alignment horizontal="center" vertical="center"/>
    </xf>
    <xf numFmtId="168" fontId="22" fillId="0" borderId="0" xfId="0" applyNumberFormat="1" applyFont="1" applyFill="1" applyBorder="1" applyAlignment="1">
      <alignment horizontal="center" vertical="center"/>
    </xf>
    <xf numFmtId="233" fontId="198" fillId="0" borderId="0" xfId="0" applyNumberFormat="1" applyFont="1" applyFill="1" applyBorder="1" applyAlignment="1">
      <alignment horizontal="center" vertical="center"/>
    </xf>
    <xf numFmtId="223" fontId="5" fillId="0" borderId="0" xfId="0" applyNumberFormat="1" applyFont="1" applyFill="1" applyBorder="1" applyAlignment="1">
      <alignment horizontal="center" vertical="center"/>
    </xf>
    <xf numFmtId="233" fontId="4" fillId="0" borderId="0" xfId="0" applyNumberFormat="1" applyFont="1" applyFill="1" applyBorder="1" applyAlignment="1">
      <alignment horizontal="center" vertical="center"/>
    </xf>
    <xf numFmtId="0" fontId="0" fillId="0" borderId="109" xfId="0" applyFont="1" applyBorder="1" applyAlignment="1">
      <alignment horizontal="center"/>
    </xf>
    <xf numFmtId="0" fontId="0" fillId="0" borderId="140" xfId="0" applyFont="1" applyBorder="1" applyAlignment="1">
      <alignment horizontal="center"/>
    </xf>
    <xf numFmtId="0" fontId="0" fillId="0" borderId="138" xfId="0" applyFont="1" applyBorder="1" applyAlignment="1">
      <alignment horizontal="center"/>
    </xf>
    <xf numFmtId="0" fontId="7" fillId="0" borderId="140" xfId="0" applyFont="1" applyBorder="1" applyAlignment="1">
      <alignment horizontal="center"/>
    </xf>
    <xf numFmtId="0" fontId="7" fillId="0" borderId="138" xfId="0" applyFont="1" applyBorder="1" applyAlignment="1">
      <alignment horizontal="center"/>
    </xf>
    <xf numFmtId="0" fontId="6" fillId="80" borderId="113" xfId="4302" applyFont="1" applyFill="1" applyBorder="1" applyAlignment="1">
      <alignment horizontal="center" vertical="center" wrapText="1"/>
    </xf>
    <xf numFmtId="0" fontId="6" fillId="80" borderId="118" xfId="4302" applyFont="1" applyFill="1" applyBorder="1" applyAlignment="1">
      <alignment horizontal="center" vertical="center" wrapText="1"/>
    </xf>
    <xf numFmtId="0" fontId="6" fillId="80" borderId="123" xfId="4302" applyFont="1" applyFill="1" applyBorder="1" applyAlignment="1">
      <alignment horizontal="center" vertical="center" wrapText="1"/>
    </xf>
    <xf numFmtId="0" fontId="6" fillId="80" borderId="124" xfId="4302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center"/>
    </xf>
    <xf numFmtId="0" fontId="28" fillId="89" borderId="1" xfId="0" applyFont="1" applyFill="1" applyBorder="1" applyAlignment="1">
      <alignment horizontal="left" vertical="top" wrapText="1"/>
    </xf>
    <xf numFmtId="0" fontId="28" fillId="89" borderId="31" xfId="0" applyFont="1" applyFill="1" applyBorder="1" applyAlignment="1">
      <alignment horizontal="left" vertical="top" wrapText="1"/>
    </xf>
    <xf numFmtId="0" fontId="28" fillId="0" borderId="11" xfId="0" applyFont="1" applyFill="1" applyBorder="1" applyAlignment="1">
      <alignment horizontal="left" vertical="top" wrapText="1"/>
    </xf>
    <xf numFmtId="0" fontId="28" fillId="0" borderId="7" xfId="0" applyFont="1" applyFill="1" applyBorder="1" applyAlignment="1">
      <alignment horizontal="left" vertical="top" wrapText="1"/>
    </xf>
    <xf numFmtId="0" fontId="171" fillId="0" borderId="0" xfId="0" applyFont="1" applyFill="1" applyBorder="1" applyAlignment="1">
      <alignment horizontal="center"/>
    </xf>
    <xf numFmtId="0" fontId="28" fillId="89" borderId="32" xfId="0" applyFont="1" applyFill="1" applyBorder="1" applyAlignment="1">
      <alignment horizontal="left" vertical="top" wrapText="1"/>
    </xf>
    <xf numFmtId="0" fontId="25" fillId="0" borderId="139" xfId="0" applyFont="1" applyFill="1" applyBorder="1" applyAlignment="1">
      <alignment horizontal="center"/>
    </xf>
    <xf numFmtId="0" fontId="28" fillId="89" borderId="33" xfId="0" applyFont="1" applyFill="1" applyBorder="1" applyAlignment="1">
      <alignment horizontal="left" vertical="top" wrapText="1"/>
    </xf>
    <xf numFmtId="0" fontId="202" fillId="0" borderId="7" xfId="0" applyFont="1" applyFill="1" applyBorder="1" applyAlignment="1">
      <alignment horizontal="center"/>
    </xf>
    <xf numFmtId="0" fontId="202" fillId="0" borderId="139" xfId="0" applyFont="1" applyFill="1" applyBorder="1" applyAlignment="1">
      <alignment horizontal="center"/>
    </xf>
    <xf numFmtId="2" fontId="6" fillId="2" borderId="35" xfId="0" applyNumberFormat="1" applyFont="1" applyFill="1" applyBorder="1" applyAlignment="1">
      <alignment horizontal="center" vertical="center"/>
    </xf>
    <xf numFmtId="2" fontId="6" fillId="2" borderId="37" xfId="0" applyNumberFormat="1" applyFont="1" applyFill="1" applyBorder="1" applyAlignment="1">
      <alignment horizontal="center" vertical="center"/>
    </xf>
    <xf numFmtId="0" fontId="18" fillId="2" borderId="18" xfId="0" applyNumberFormat="1" applyFont="1" applyFill="1" applyBorder="1" applyAlignment="1">
      <alignment horizontal="center" vertical="center"/>
    </xf>
    <xf numFmtId="0" fontId="18" fillId="2" borderId="128" xfId="0" applyNumberFormat="1" applyFont="1" applyFill="1" applyBorder="1" applyAlignment="1">
      <alignment horizontal="center" vertical="center"/>
    </xf>
    <xf numFmtId="0" fontId="18" fillId="2" borderId="126" xfId="0" applyNumberFormat="1" applyFont="1" applyFill="1" applyBorder="1" applyAlignment="1">
      <alignment horizontal="center" vertical="center"/>
    </xf>
    <xf numFmtId="0" fontId="18" fillId="2" borderId="19" xfId="0" applyNumberFormat="1" applyFont="1" applyFill="1" applyBorder="1" applyAlignment="1">
      <alignment horizontal="center" vertical="center"/>
    </xf>
    <xf numFmtId="0" fontId="18" fillId="2" borderId="23" xfId="0" applyNumberFormat="1" applyFont="1" applyFill="1" applyBorder="1" applyAlignment="1">
      <alignment horizontal="center" vertical="center"/>
    </xf>
    <xf numFmtId="0" fontId="6" fillId="2" borderId="95" xfId="0" applyFont="1" applyFill="1" applyBorder="1" applyAlignment="1">
      <alignment horizontal="left" vertical="center" wrapText="1"/>
    </xf>
    <xf numFmtId="0" fontId="6" fillId="2" borderId="113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14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left" vertical="center" wrapText="1"/>
    </xf>
    <xf numFmtId="0" fontId="6" fillId="2" borderId="98" xfId="0" applyFont="1" applyFill="1" applyBorder="1" applyAlignment="1">
      <alignment horizontal="left" vertical="center" wrapText="1"/>
    </xf>
    <xf numFmtId="0" fontId="10" fillId="0" borderId="0" xfId="0" applyFont="1" applyBorder="1" applyAlignment="1">
      <alignment horizontal="center"/>
    </xf>
    <xf numFmtId="0" fontId="18" fillId="0" borderId="0" xfId="0" applyFont="1" applyBorder="1" applyAlignment="1">
      <alignment horizontal="right"/>
    </xf>
    <xf numFmtId="0" fontId="29" fillId="0" borderId="0" xfId="0" applyFont="1" applyAlignment="1">
      <alignment horizontal="center"/>
    </xf>
    <xf numFmtId="0" fontId="10" fillId="2" borderId="27" xfId="0" applyFont="1" applyFill="1" applyBorder="1" applyAlignment="1">
      <alignment horizontal="center" vertical="center" wrapText="1"/>
    </xf>
    <xf numFmtId="0" fontId="10" fillId="2" borderId="29" xfId="0" applyFont="1" applyFill="1" applyBorder="1" applyAlignment="1">
      <alignment horizontal="center" vertical="center" wrapText="1"/>
    </xf>
    <xf numFmtId="0" fontId="6" fillId="2" borderId="35" xfId="0" applyFont="1" applyFill="1" applyBorder="1" applyAlignment="1">
      <alignment horizontal="center" vertical="center" wrapText="1"/>
    </xf>
    <xf numFmtId="0" fontId="6" fillId="2" borderId="36" xfId="0" applyFont="1" applyFill="1" applyBorder="1" applyAlignment="1">
      <alignment horizontal="center" vertical="center" wrapText="1"/>
    </xf>
    <xf numFmtId="0" fontId="10" fillId="2" borderId="30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221" fontId="28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center" vertical="center" wrapText="1"/>
    </xf>
    <xf numFmtId="226" fontId="173" fillId="0" borderId="0" xfId="0" applyNumberFormat="1" applyFont="1" applyAlignment="1">
      <alignment horizontal="center" vertical="center"/>
    </xf>
    <xf numFmtId="0" fontId="173" fillId="0" borderId="0" xfId="0" applyFont="1" applyAlignment="1">
      <alignment horizontal="center" vertical="center"/>
    </xf>
    <xf numFmtId="0" fontId="175" fillId="0" borderId="16" xfId="0" applyFont="1" applyBorder="1" applyAlignment="1">
      <alignment horizontal="center" vertical="center" wrapText="1"/>
    </xf>
    <xf numFmtId="0" fontId="175" fillId="0" borderId="5" xfId="0" applyFont="1" applyBorder="1" applyAlignment="1">
      <alignment horizontal="center" vertical="center" wrapText="1"/>
    </xf>
    <xf numFmtId="0" fontId="175" fillId="0" borderId="26" xfId="0" applyFont="1" applyBorder="1" applyAlignment="1">
      <alignment horizontal="center" vertical="center" wrapText="1"/>
    </xf>
    <xf numFmtId="0" fontId="175" fillId="0" borderId="40" xfId="0" applyFont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175" fillId="0" borderId="27" xfId="0" applyFont="1" applyBorder="1" applyAlignment="1">
      <alignment horizontal="center" vertical="center" wrapText="1"/>
    </xf>
    <xf numFmtId="0" fontId="175" fillId="0" borderId="30" xfId="0" applyFont="1" applyBorder="1" applyAlignment="1">
      <alignment horizontal="center" vertical="center" wrapText="1"/>
    </xf>
    <xf numFmtId="0" fontId="175" fillId="0" borderId="125" xfId="0" applyFont="1" applyBorder="1" applyAlignment="1">
      <alignment horizontal="center" vertical="center" wrapText="1"/>
    </xf>
    <xf numFmtId="0" fontId="175" fillId="0" borderId="18" xfId="0" applyFont="1" applyBorder="1" applyAlignment="1">
      <alignment horizontal="center" vertical="center" wrapText="1"/>
    </xf>
    <xf numFmtId="0" fontId="175" fillId="0" borderId="126" xfId="0" applyFont="1" applyBorder="1" applyAlignment="1">
      <alignment horizontal="center" vertical="center" wrapText="1"/>
    </xf>
    <xf numFmtId="0" fontId="64" fillId="60" borderId="11" xfId="0" applyFont="1" applyFill="1" applyBorder="1" applyAlignment="1">
      <alignment horizontal="center" vertical="center" wrapText="1"/>
    </xf>
    <xf numFmtId="0" fontId="64" fillId="60" borderId="12" xfId="0" applyFont="1" applyFill="1" applyBorder="1" applyAlignment="1">
      <alignment horizontal="center" vertical="center" wrapText="1"/>
    </xf>
    <xf numFmtId="0" fontId="164" fillId="0" borderId="45" xfId="0" applyNumberFormat="1" applyFont="1" applyFill="1" applyBorder="1" applyAlignment="1">
      <alignment horizontal="center" vertical="center"/>
    </xf>
    <xf numFmtId="0" fontId="164" fillId="0" borderId="6" xfId="0" applyNumberFormat="1" applyFont="1" applyFill="1" applyBorder="1" applyAlignment="1">
      <alignment horizontal="center" vertical="center"/>
    </xf>
    <xf numFmtId="0" fontId="193" fillId="82" borderId="0" xfId="0" applyFont="1" applyFill="1" applyBorder="1" applyAlignment="1">
      <alignment horizontal="center" vertical="center" wrapText="1"/>
    </xf>
    <xf numFmtId="2" fontId="164" fillId="85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234" fontId="164" fillId="83" borderId="0" xfId="0" applyNumberFormat="1" applyFont="1" applyFill="1" applyBorder="1" applyAlignment="1">
      <alignment horizontal="center" vertical="center"/>
    </xf>
    <xf numFmtId="231" fontId="188" fillId="0" borderId="0" xfId="0" applyNumberFormat="1" applyFont="1" applyFill="1" applyBorder="1" applyAlignment="1">
      <alignment horizontal="left" vertical="center"/>
    </xf>
    <xf numFmtId="0" fontId="64" fillId="63" borderId="27" xfId="0" applyFont="1" applyFill="1" applyBorder="1" applyAlignment="1">
      <alignment horizontal="center" vertical="center" wrapText="1"/>
    </xf>
    <xf numFmtId="0" fontId="64" fillId="63" borderId="84" xfId="0" applyFont="1" applyFill="1" applyBorder="1" applyAlignment="1">
      <alignment horizontal="center" vertical="center"/>
    </xf>
    <xf numFmtId="0" fontId="166" fillId="85" borderId="11" xfId="0" applyFont="1" applyFill="1" applyBorder="1" applyAlignment="1">
      <alignment horizontal="center" vertical="center" wrapText="1"/>
    </xf>
    <xf numFmtId="0" fontId="166" fillId="85" borderId="12" xfId="0" applyFont="1" applyFill="1" applyBorder="1" applyAlignment="1">
      <alignment horizontal="center" vertical="center" wrapText="1"/>
    </xf>
    <xf numFmtId="0" fontId="166" fillId="63" borderId="27" xfId="0" applyFont="1" applyFill="1" applyBorder="1" applyAlignment="1">
      <alignment horizontal="center" vertical="center" wrapText="1"/>
    </xf>
    <xf numFmtId="0" fontId="191" fillId="63" borderId="84" xfId="0" applyFont="1" applyFill="1" applyBorder="1" applyAlignment="1">
      <alignment horizontal="center" vertical="center"/>
    </xf>
    <xf numFmtId="231" fontId="164" fillId="0" borderId="0" xfId="0" applyNumberFormat="1" applyFont="1" applyFill="1" applyBorder="1" applyAlignment="1">
      <alignment horizontal="left" vertical="center"/>
    </xf>
  </cellXfs>
  <cellStyles count="54684">
    <cellStyle name="_-56-" xfId="29"/>
    <cellStyle name="_01 10 2010 СБ4" xfId="3"/>
    <cellStyle name="_01 10 2010 СБ4_344_4_56 вариант2" xfId="4"/>
    <cellStyle name="_01 10 2010 СБ4_Лист1" xfId="5"/>
    <cellStyle name="_12-8" xfId="6"/>
    <cellStyle name="_2008 Marketing costs v2" xfId="7"/>
    <cellStyle name="_2008 Marketing costs v2 2" xfId="8"/>
    <cellStyle name="_2008 Marketing costs v2_Копия Приложения к Приказу по сметам на 2011 год_2а (3)" xfId="9"/>
    <cellStyle name="_2008 Marketing costs v2_Приложения к Приказу по сметам на 2011 год_3." xfId="10"/>
    <cellStyle name="_2008 Marketing costs v2_Приложения к Приказу по сметам на 2011 год_на подпись1" xfId="11"/>
    <cellStyle name="_2008 Marketing costs v2_Приложения к Приказу по сметам на 2012 год_конечные_конечные" xfId="12"/>
    <cellStyle name="_2008 Marketing costs v2_Приложения к Распоряжению по сметам 2012 согласование_V по ЦА (Г А )_corrEV" xfId="13"/>
    <cellStyle name="_344_4_26" xfId="14"/>
    <cellStyle name="_344_4_37" xfId="15"/>
    <cellStyle name="_344_4_38" xfId="16"/>
    <cellStyle name="_344_4_38 2" xfId="17"/>
    <cellStyle name="_344_4_38_344_4_59" xfId="18"/>
    <cellStyle name="_344_4_38_344_4_59_Лист1" xfId="19"/>
    <cellStyle name="_344_4_38_форма 1_27 (2)" xfId="20"/>
    <cellStyle name="_344_4_38_Форма отчетности ОПФР" xfId="21"/>
    <cellStyle name="_344_4_38_Формы для РБ" xfId="22"/>
    <cellStyle name="_344_4_38_Формы для РБ_344_4_56 вариант2" xfId="23"/>
    <cellStyle name="_344_4_38_Формы для РБ_Лист1" xfId="24"/>
    <cellStyle name="_344_4_38_Формы_5" xfId="25"/>
    <cellStyle name="_344_4_38_Формы_5_344_4_56 вариант2" xfId="26"/>
    <cellStyle name="_344_4_38_Формы_5_Лист1" xfId="27"/>
    <cellStyle name="_506-2-pt" xfId="28"/>
    <cellStyle name="_7-11 сверка 01.07.06" xfId="30"/>
    <cellStyle name="_Книга4" xfId="65"/>
    <cellStyle name="_Новый  Pril квартальный отчёт(с 01 04 2011) " xfId="66"/>
    <cellStyle name="_Приложения 6.19-6.22+6.14" xfId="67"/>
    <cellStyle name="_Раздел 12" xfId="68"/>
    <cellStyle name="_Таблица для УРФ" xfId="69"/>
    <cellStyle name="_Таблица для УРФ 2" xfId="70"/>
    <cellStyle name="_Таблица для УРФ_344_4_59" xfId="71"/>
    <cellStyle name="_Таблица для УРФ_344_4_59_Лист1" xfId="72"/>
    <cellStyle name="_Таблица для УРФ_Изменения в Табель 7_22" xfId="111"/>
    <cellStyle name="_Таблица для УРФ_Изменения в табель 7_5" xfId="112"/>
    <cellStyle name="_Таблица для УРФ_Изменения в Табель_01 01 11 (3)" xfId="113"/>
    <cellStyle name="_Таблица для УРФ_Книга2" xfId="114"/>
    <cellStyle name="_Таблица для УРФ_Книга2 2" xfId="115"/>
    <cellStyle name="_Таблица для УРФ_Книга2_Формы_прочее" xfId="116"/>
    <cellStyle name="_Таблица для УРФ_Макет формы 406 для Табеля" xfId="117"/>
    <cellStyle name="_Таблица для УРФ_отчет по труду" xfId="118"/>
    <cellStyle name="_Таблица для УРФ_отчет по труду 2" xfId="119"/>
    <cellStyle name="_Таблица для УРФ_отчет по труду_Формы_прочее" xfId="120"/>
    <cellStyle name="_Таблица для УРФ_Страхование 11 6" xfId="121"/>
    <cellStyle name="_Таблица для УРФ_форма 1_27 (2)" xfId="122"/>
    <cellStyle name="_Таблица для УРФ_Форма 7.43 (март 2009)" xfId="123"/>
    <cellStyle name="_Таблица для УРФ_Форма 7.43 (март 2009) 2" xfId="124"/>
    <cellStyle name="_Таблица для УРФ_Форма 7.43 (март 2009)_Формы_прочее" xfId="125"/>
    <cellStyle name="_Таблица для УРФ_Форма отчетности ОПФР" xfId="126"/>
    <cellStyle name="_Таблица для УРФ_Формы для РБ" xfId="127"/>
    <cellStyle name="_Таблица для УРФ_Формы для РБ_344_4_56 вариант2" xfId="128"/>
    <cellStyle name="_Таблица для УРФ_Формы для РБ_Лист1" xfId="129"/>
    <cellStyle name="_Таблица для УРФ_Формы_1 (2)" xfId="130"/>
    <cellStyle name="_Таблица для УРФ_Формы_3" xfId="131"/>
    <cellStyle name="_Таблица для УРФ_Формы_5" xfId="132"/>
    <cellStyle name="_Таблица для УРФ_Формы_5_344_4_56 вариант2" xfId="133"/>
    <cellStyle name="_Таблица для УРФ_Формы_5_Лист1" xfId="134"/>
    <cellStyle name="_Таблица для УРФ_f3_7_010211" xfId="73"/>
    <cellStyle name="_Таблица для УРФ_fMSFO" xfId="74"/>
    <cellStyle name="_Таблица для УРФ_fMSFO 2" xfId="75"/>
    <cellStyle name="_Таблица для УРФ_fMSFO_344_4_59" xfId="76"/>
    <cellStyle name="_Таблица для УРФ_fMSFO_344_4_59_Лист1" xfId="77"/>
    <cellStyle name="_Таблица для УРФ_fMSFO_форма 1_27 (2)" xfId="78"/>
    <cellStyle name="_Таблица для УРФ_fMSFO_Форма отчетности ОПФР" xfId="79"/>
    <cellStyle name="_Таблица для УРФ_fMSFO_Формы для РБ" xfId="80"/>
    <cellStyle name="_Таблица для УРФ_fMSFO_Формы для РБ_344_4_56 вариант2" xfId="81"/>
    <cellStyle name="_Таблица для УРФ_fMSFO_Формы для РБ_Лист1" xfId="82"/>
    <cellStyle name="_Таблица для УРФ_fMSFO_Формы_5" xfId="83"/>
    <cellStyle name="_Таблица для УРФ_fMSFO_Формы_5_344_4_56 вариант2" xfId="84"/>
    <cellStyle name="_Таблица для УРФ_fMSFO_Формы_5_Лист1" xfId="85"/>
    <cellStyle name="_Таблица для УРФ_form_07-5043" xfId="86"/>
    <cellStyle name="_Таблица для УРФ_form_07-5043 2" xfId="87"/>
    <cellStyle name="_Таблица для УРФ_form_07-5043_344_4_59" xfId="88"/>
    <cellStyle name="_Таблица для УРФ_form_07-5043_344_4_59_Лист1" xfId="89"/>
    <cellStyle name="_Таблица для УРФ_form_07-5043_форма 1_27 (2)" xfId="90"/>
    <cellStyle name="_Таблица для УРФ_form_07-5043_Форма отчетности ОПФР" xfId="91"/>
    <cellStyle name="_Таблица для УРФ_form_07-5043_Формы для РБ" xfId="92"/>
    <cellStyle name="_Таблица для УРФ_form_07-5043_Формы для РБ_344_4_56 вариант2" xfId="93"/>
    <cellStyle name="_Таблица для УРФ_form_07-5043_Формы для РБ_Лист1" xfId="94"/>
    <cellStyle name="_Таблица для УРФ_form_07-5043_Формы_5" xfId="95"/>
    <cellStyle name="_Таблица для УРФ_form_07-5043_Формы_5_344_4_56 вариант2" xfId="96"/>
    <cellStyle name="_Таблица для УРФ_form_07-5043_Формы_5_Лист1" xfId="97"/>
    <cellStyle name="_Таблица для УРФ_tab3" xfId="98"/>
    <cellStyle name="_Таблица для УРФ_tab3_Формы_прочее" xfId="99"/>
    <cellStyle name="_Таблица для УРФ_tab4" xfId="100"/>
    <cellStyle name="_Таблица для УРФ_tab4 2" xfId="101"/>
    <cellStyle name="_Таблица для УРФ_tab4_Формы_прочее" xfId="102"/>
    <cellStyle name="_Таблица для УРФ_tab5" xfId="103"/>
    <cellStyle name="_Таблица для УРФ_tab5_Формы_прочее" xfId="104"/>
    <cellStyle name="_Таблица для УРФ_tab6" xfId="105"/>
    <cellStyle name="_Таблица для УРФ_tab6 2" xfId="106"/>
    <cellStyle name="_Таблица для УРФ_tab6_Формы_прочее" xfId="107"/>
    <cellStyle name="_Таблица для УРФ_tab7" xfId="108"/>
    <cellStyle name="_Таблица для УРФ_tab7 2" xfId="109"/>
    <cellStyle name="_Таблица для УРФ_tab7_Формы_прочее" xfId="110"/>
    <cellStyle name="_ф.7.79" xfId="135"/>
    <cellStyle name="_ф.7.79 2" xfId="136"/>
    <cellStyle name="_ф.7.79_344_4_59" xfId="137"/>
    <cellStyle name="_ф.7.79_344_4_59_Лист1" xfId="138"/>
    <cellStyle name="_ф.7.79_Изменения в Табель 7_22" xfId="177"/>
    <cellStyle name="_ф.7.79_Изменения в табель 7_5" xfId="178"/>
    <cellStyle name="_ф.7.79_Изменения в Табель_01 01 11 (3)" xfId="179"/>
    <cellStyle name="_ф.7.79_Книга2" xfId="180"/>
    <cellStyle name="_ф.7.79_Книга2 2" xfId="181"/>
    <cellStyle name="_ф.7.79_Книга2_Формы_прочее" xfId="182"/>
    <cellStyle name="_ф.7.79_Макет формы 406 для Табеля" xfId="183"/>
    <cellStyle name="_ф.7.79_отчет по труду" xfId="184"/>
    <cellStyle name="_ф.7.79_отчет по труду 2" xfId="185"/>
    <cellStyle name="_ф.7.79_отчет по труду_Формы_прочее" xfId="186"/>
    <cellStyle name="_ф.7.79_Страхование 11 6" xfId="187"/>
    <cellStyle name="_ф.7.79_форма 1_27 (2)" xfId="188"/>
    <cellStyle name="_ф.7.79_Форма 7 30 (3)" xfId="189"/>
    <cellStyle name="_ф.7.79_Форма 7 30 (3) 2" xfId="190"/>
    <cellStyle name="_ф.7.79_Форма 7 30 (3)_344_4_59" xfId="191"/>
    <cellStyle name="_ф.7.79_Форма 7 30 (3)_344_4_59_Лист1" xfId="192"/>
    <cellStyle name="_ф.7.79_Форма 7 30 (3)_форма 1_27 (2)" xfId="193"/>
    <cellStyle name="_ф.7.79_Форма 7 30 (3)_Форма отчетности ОПФР" xfId="194"/>
    <cellStyle name="_ф.7.79_Форма 7 30 (3)_Формы для РБ" xfId="195"/>
    <cellStyle name="_ф.7.79_Форма 7 30 (3)_Формы для РБ_344_4_56 вариант2" xfId="196"/>
    <cellStyle name="_ф.7.79_Форма 7 30 (3)_Формы для РБ_Лист1" xfId="197"/>
    <cellStyle name="_ф.7.79_Форма 7 30 (3)_Формы_5" xfId="198"/>
    <cellStyle name="_ф.7.79_Форма 7 30 (3)_Формы_5_344_4_56 вариант2" xfId="199"/>
    <cellStyle name="_ф.7.79_Форма 7 30 (3)_Формы_5_Лист1" xfId="200"/>
    <cellStyle name="_ф.7.79_Форма 7.43 (март 2009)" xfId="201"/>
    <cellStyle name="_ф.7.79_Форма 7.43 (март 2009) 2" xfId="202"/>
    <cellStyle name="_ф.7.79_Форма 7.43 (март 2009)_Формы_прочее" xfId="203"/>
    <cellStyle name="_ф.7.79_Форма отчетности ОПФР" xfId="204"/>
    <cellStyle name="_ф.7.79_Формы для РБ" xfId="205"/>
    <cellStyle name="_ф.7.79_Формы для РБ_344_4_56 вариант2" xfId="206"/>
    <cellStyle name="_ф.7.79_Формы для РБ_Лист1" xfId="207"/>
    <cellStyle name="_ф.7.79_Формы_1 (2)" xfId="208"/>
    <cellStyle name="_ф.7.79_Формы_3" xfId="209"/>
    <cellStyle name="_ф.7.79_Формы_5" xfId="210"/>
    <cellStyle name="_ф.7.79_Формы_5_344_4_56 вариант2" xfId="211"/>
    <cellStyle name="_ф.7.79_Формы_5_Лист1" xfId="212"/>
    <cellStyle name="_ф.7.79_f3_7_010211" xfId="139"/>
    <cellStyle name="_ф.7.79_fMSFO" xfId="140"/>
    <cellStyle name="_ф.7.79_fMSFO 2" xfId="141"/>
    <cellStyle name="_ф.7.79_fMSFO_344_4_59" xfId="142"/>
    <cellStyle name="_ф.7.79_fMSFO_344_4_59_Лист1" xfId="143"/>
    <cellStyle name="_ф.7.79_fMSFO_форма 1_27 (2)" xfId="144"/>
    <cellStyle name="_ф.7.79_fMSFO_Форма отчетности ОПФР" xfId="145"/>
    <cellStyle name="_ф.7.79_fMSFO_Формы для РБ" xfId="146"/>
    <cellStyle name="_ф.7.79_fMSFO_Формы для РБ_344_4_56 вариант2" xfId="147"/>
    <cellStyle name="_ф.7.79_fMSFO_Формы для РБ_Лист1" xfId="148"/>
    <cellStyle name="_ф.7.79_fMSFO_Формы_5" xfId="149"/>
    <cellStyle name="_ф.7.79_fMSFO_Формы_5_344_4_56 вариант2" xfId="150"/>
    <cellStyle name="_ф.7.79_fMSFO_Формы_5_Лист1" xfId="151"/>
    <cellStyle name="_ф.7.79_form_07-5043" xfId="152"/>
    <cellStyle name="_ф.7.79_form_07-5043 2" xfId="153"/>
    <cellStyle name="_ф.7.79_form_07-5043_344_4_59" xfId="154"/>
    <cellStyle name="_ф.7.79_form_07-5043_344_4_59_Лист1" xfId="155"/>
    <cellStyle name="_ф.7.79_form_07-5043_форма 1_27 (2)" xfId="156"/>
    <cellStyle name="_ф.7.79_form_07-5043_Форма отчетности ОПФР" xfId="157"/>
    <cellStyle name="_ф.7.79_form_07-5043_Формы для РБ" xfId="158"/>
    <cellStyle name="_ф.7.79_form_07-5043_Формы для РБ_344_4_56 вариант2" xfId="159"/>
    <cellStyle name="_ф.7.79_form_07-5043_Формы для РБ_Лист1" xfId="160"/>
    <cellStyle name="_ф.7.79_form_07-5043_Формы_5" xfId="161"/>
    <cellStyle name="_ф.7.79_form_07-5043_Формы_5_344_4_56 вариант2" xfId="162"/>
    <cellStyle name="_ф.7.79_form_07-5043_Формы_5_Лист1" xfId="163"/>
    <cellStyle name="_ф.7.79_tab3" xfId="164"/>
    <cellStyle name="_ф.7.79_tab3_Формы_прочее" xfId="165"/>
    <cellStyle name="_ф.7.79_tab4" xfId="166"/>
    <cellStyle name="_ф.7.79_tab4 2" xfId="167"/>
    <cellStyle name="_ф.7.79_tab4_Формы_прочее" xfId="168"/>
    <cellStyle name="_ф.7.79_tab5" xfId="169"/>
    <cellStyle name="_ф.7.79_tab5_Формы_прочее" xfId="170"/>
    <cellStyle name="_ф.7.79_tab6" xfId="171"/>
    <cellStyle name="_ф.7.79_tab6 2" xfId="172"/>
    <cellStyle name="_ф.7.79_tab6_Формы_прочее" xfId="173"/>
    <cellStyle name="_ф.7.79_tab7" xfId="174"/>
    <cellStyle name="_ф.7.79_tab7 2" xfId="175"/>
    <cellStyle name="_ф.7.79_tab7_Формы_прочее" xfId="176"/>
    <cellStyle name="_ф.7.797.807.817.82" xfId="213"/>
    <cellStyle name="_ф.7.797.807.817.82 2" xfId="214"/>
    <cellStyle name="_ф.7.797.807.817.82_344_4_59" xfId="215"/>
    <cellStyle name="_ф.7.797.807.817.82_344_4_59_Лист1" xfId="216"/>
    <cellStyle name="_ф.7.797.807.817.82_Изменения в Табель 7_22" xfId="255"/>
    <cellStyle name="_ф.7.797.807.817.82_Изменения в табель 7_5" xfId="256"/>
    <cellStyle name="_ф.7.797.807.817.82_Изменения в Табель_01 01 11 (3)" xfId="257"/>
    <cellStyle name="_ф.7.797.807.817.82_Книга2" xfId="258"/>
    <cellStyle name="_ф.7.797.807.817.82_Книга2 2" xfId="259"/>
    <cellStyle name="_ф.7.797.807.817.82_Книга2_Формы_прочее" xfId="260"/>
    <cellStyle name="_ф.7.797.807.817.82_Макет формы 406 для Табеля" xfId="261"/>
    <cellStyle name="_ф.7.797.807.817.82_отчет по труду" xfId="262"/>
    <cellStyle name="_ф.7.797.807.817.82_отчет по труду 2" xfId="263"/>
    <cellStyle name="_ф.7.797.807.817.82_отчет по труду_Формы_прочее" xfId="264"/>
    <cellStyle name="_ф.7.797.807.817.82_Страхование 11 6" xfId="265"/>
    <cellStyle name="_ф.7.797.807.817.82_форма 1_27 (2)" xfId="266"/>
    <cellStyle name="_ф.7.797.807.817.82_Форма 7 30 (3)" xfId="267"/>
    <cellStyle name="_ф.7.797.807.817.82_Форма 7 30 (3) 2" xfId="268"/>
    <cellStyle name="_ф.7.797.807.817.82_Форма 7 30 (3)_344_4_59" xfId="269"/>
    <cellStyle name="_ф.7.797.807.817.82_Форма 7 30 (3)_344_4_59_Лист1" xfId="270"/>
    <cellStyle name="_ф.7.797.807.817.82_Форма 7 30 (3)_форма 1_27 (2)" xfId="271"/>
    <cellStyle name="_ф.7.797.807.817.82_Форма 7 30 (3)_Форма отчетности ОПФР" xfId="272"/>
    <cellStyle name="_ф.7.797.807.817.82_Форма 7 30 (3)_Формы для РБ" xfId="273"/>
    <cellStyle name="_ф.7.797.807.817.82_Форма 7 30 (3)_Формы для РБ_344_4_56 вариант2" xfId="274"/>
    <cellStyle name="_ф.7.797.807.817.82_Форма 7 30 (3)_Формы для РБ_Лист1" xfId="275"/>
    <cellStyle name="_ф.7.797.807.817.82_Форма 7 30 (3)_Формы_5" xfId="276"/>
    <cellStyle name="_ф.7.797.807.817.82_Форма 7 30 (3)_Формы_5_344_4_56 вариант2" xfId="277"/>
    <cellStyle name="_ф.7.797.807.817.82_Форма 7 30 (3)_Формы_5_Лист1" xfId="278"/>
    <cellStyle name="_ф.7.797.807.817.82_Форма 7.43 (март 2009)" xfId="279"/>
    <cellStyle name="_ф.7.797.807.817.82_Форма 7.43 (март 2009) 2" xfId="280"/>
    <cellStyle name="_ф.7.797.807.817.82_Форма 7.43 (март 2009)_Формы_прочее" xfId="281"/>
    <cellStyle name="_ф.7.797.807.817.82_Форма отчетности ОПФР" xfId="282"/>
    <cellStyle name="_ф.7.797.807.817.82_Формы для РБ" xfId="283"/>
    <cellStyle name="_ф.7.797.807.817.82_Формы для РБ_344_4_56 вариант2" xfId="284"/>
    <cellStyle name="_ф.7.797.807.817.82_Формы для РБ_Лист1" xfId="285"/>
    <cellStyle name="_ф.7.797.807.817.82_Формы_1 (2)" xfId="286"/>
    <cellStyle name="_ф.7.797.807.817.82_Формы_3" xfId="287"/>
    <cellStyle name="_ф.7.797.807.817.82_Формы_5" xfId="288"/>
    <cellStyle name="_ф.7.797.807.817.82_Формы_5_344_4_56 вариант2" xfId="289"/>
    <cellStyle name="_ф.7.797.807.817.82_Формы_5_Лист1" xfId="290"/>
    <cellStyle name="_ф.7.797.807.817.82_f3_7_010211" xfId="217"/>
    <cellStyle name="_ф.7.797.807.817.82_fMSFO" xfId="218"/>
    <cellStyle name="_ф.7.797.807.817.82_fMSFO 2" xfId="219"/>
    <cellStyle name="_ф.7.797.807.817.82_fMSFO_344_4_59" xfId="220"/>
    <cellStyle name="_ф.7.797.807.817.82_fMSFO_344_4_59_Лист1" xfId="221"/>
    <cellStyle name="_ф.7.797.807.817.82_fMSFO_форма 1_27 (2)" xfId="222"/>
    <cellStyle name="_ф.7.797.807.817.82_fMSFO_Форма отчетности ОПФР" xfId="223"/>
    <cellStyle name="_ф.7.797.807.817.82_fMSFO_Формы для РБ" xfId="224"/>
    <cellStyle name="_ф.7.797.807.817.82_fMSFO_Формы для РБ_344_4_56 вариант2" xfId="225"/>
    <cellStyle name="_ф.7.797.807.817.82_fMSFO_Формы для РБ_Лист1" xfId="226"/>
    <cellStyle name="_ф.7.797.807.817.82_fMSFO_Формы_5" xfId="227"/>
    <cellStyle name="_ф.7.797.807.817.82_fMSFO_Формы_5_344_4_56 вариант2" xfId="228"/>
    <cellStyle name="_ф.7.797.807.817.82_fMSFO_Формы_5_Лист1" xfId="229"/>
    <cellStyle name="_ф.7.797.807.817.82_form_07-5043" xfId="230"/>
    <cellStyle name="_ф.7.797.807.817.82_form_07-5043 2" xfId="231"/>
    <cellStyle name="_ф.7.797.807.817.82_form_07-5043_344_4_59" xfId="232"/>
    <cellStyle name="_ф.7.797.807.817.82_form_07-5043_344_4_59_Лист1" xfId="233"/>
    <cellStyle name="_ф.7.797.807.817.82_form_07-5043_форма 1_27 (2)" xfId="234"/>
    <cellStyle name="_ф.7.797.807.817.82_form_07-5043_Форма отчетности ОПФР" xfId="235"/>
    <cellStyle name="_ф.7.797.807.817.82_form_07-5043_Формы для РБ" xfId="236"/>
    <cellStyle name="_ф.7.797.807.817.82_form_07-5043_Формы для РБ_344_4_56 вариант2" xfId="237"/>
    <cellStyle name="_ф.7.797.807.817.82_form_07-5043_Формы для РБ_Лист1" xfId="238"/>
    <cellStyle name="_ф.7.797.807.817.82_form_07-5043_Формы_5" xfId="239"/>
    <cellStyle name="_ф.7.797.807.817.82_form_07-5043_Формы_5_344_4_56 вариант2" xfId="240"/>
    <cellStyle name="_ф.7.797.807.817.82_form_07-5043_Формы_5_Лист1" xfId="241"/>
    <cellStyle name="_ф.7.797.807.817.82_tab3" xfId="242"/>
    <cellStyle name="_ф.7.797.807.817.82_tab3_Формы_прочее" xfId="243"/>
    <cellStyle name="_ф.7.797.807.817.82_tab4" xfId="244"/>
    <cellStyle name="_ф.7.797.807.817.82_tab4 2" xfId="245"/>
    <cellStyle name="_ф.7.797.807.817.82_tab4_Формы_прочее" xfId="246"/>
    <cellStyle name="_ф.7.797.807.817.82_tab5" xfId="247"/>
    <cellStyle name="_ф.7.797.807.817.82_tab5_Формы_прочее" xfId="248"/>
    <cellStyle name="_ф.7.797.807.817.82_tab6" xfId="249"/>
    <cellStyle name="_ф.7.797.807.817.82_tab6 2" xfId="250"/>
    <cellStyle name="_ф.7.797.807.817.82_tab6_Формы_прочее" xfId="251"/>
    <cellStyle name="_ф.7.797.807.817.82_tab7" xfId="252"/>
    <cellStyle name="_ф.7.797.807.817.82_tab7 2" xfId="253"/>
    <cellStyle name="_ф.7.797.807.817.82_tab7_Формы_прочее" xfId="254"/>
    <cellStyle name="_Формы для 7 стандарта 9" xfId="291"/>
    <cellStyle name="_Формы для 7 стандарта 9 2" xfId="292"/>
    <cellStyle name="_Формы для 7 стандарта 9_344_4_34" xfId="293"/>
    <cellStyle name="_Формы для 7 стандарта 9_344_4_34 2" xfId="294"/>
    <cellStyle name="_Формы для 7 стандарта 9_344_4_34_344_4_59" xfId="295"/>
    <cellStyle name="_Формы для 7 стандарта 9_344_4_34_344_4_59_Лист1" xfId="296"/>
    <cellStyle name="_Формы для 7 стандарта 9_344_4_34_форма 1_27 (2)" xfId="297"/>
    <cellStyle name="_Формы для 7 стандарта 9_344_4_34_Форма отчетности ОПФР" xfId="298"/>
    <cellStyle name="_Формы для 7 стандарта 9_344_4_34_Формы для РБ" xfId="299"/>
    <cellStyle name="_Формы для 7 стандарта 9_344_4_34_Формы для РБ_344_4_56 вариант2" xfId="300"/>
    <cellStyle name="_Формы для 7 стандарта 9_344_4_34_Формы для РБ_Лист1" xfId="301"/>
    <cellStyle name="_Формы для 7 стандарта 9_344_4_34_Формы_5" xfId="302"/>
    <cellStyle name="_Формы для 7 стандарта 9_344_4_34_Формы_5_344_4_56 вариант2" xfId="303"/>
    <cellStyle name="_Формы для 7 стандарта 9_344_4_34_Формы_5_Лист1" xfId="304"/>
    <cellStyle name="_Формы для 7 стандарта 9_344_4_36" xfId="305"/>
    <cellStyle name="_Формы для 7 стандарта 9_344_4_36 2" xfId="306"/>
    <cellStyle name="_Формы для 7 стандарта 9_344_4_36_Формы_прочее" xfId="307"/>
    <cellStyle name="_Формы для 7 стандарта 9_344_4_59" xfId="308"/>
    <cellStyle name="_Формы для 7 стандарта 9_344_4_59_Лист1" xfId="309"/>
    <cellStyle name="_Формы для 7 стандарта 9_Изменения в Табель 7_22" xfId="348"/>
    <cellStyle name="_Формы для 7 стандарта 9_Изменения в табель 7_5" xfId="349"/>
    <cellStyle name="_Формы для 7 стандарта 9_Изменения в Табель_01 01 11 (3)" xfId="350"/>
    <cellStyle name="_Формы для 7 стандарта 9_Книга2" xfId="351"/>
    <cellStyle name="_Формы для 7 стандарта 9_Книга2 2" xfId="352"/>
    <cellStyle name="_Формы для 7 стандарта 9_Книга2_Формы_прочее" xfId="353"/>
    <cellStyle name="_Формы для 7 стандарта 9_Макет формы 406 для Табеля" xfId="354"/>
    <cellStyle name="_Формы для 7 стандарта 9_Макеты формы на 2009" xfId="355"/>
    <cellStyle name="_Формы для 7 стандарта 9_Макеты формы на 2009 2" xfId="356"/>
    <cellStyle name="_Формы для 7 стандарта 9_Макеты формы на 2009_344_4_59" xfId="357"/>
    <cellStyle name="_Формы для 7 стандарта 9_Макеты формы на 2009_344_4_59_Лист1" xfId="358"/>
    <cellStyle name="_Формы для 7 стандарта 9_Макеты формы на 2009_форма 1_27 (2)" xfId="359"/>
    <cellStyle name="_Формы для 7 стандарта 9_Макеты формы на 2009_Форма отчетности ОПФР" xfId="360"/>
    <cellStyle name="_Формы для 7 стандарта 9_Макеты формы на 2009_Формы для РБ" xfId="361"/>
    <cellStyle name="_Формы для 7 стандарта 9_Макеты формы на 2009_Формы для РБ_344_4_56 вариант2" xfId="362"/>
    <cellStyle name="_Формы для 7 стандарта 9_Макеты формы на 2009_Формы для РБ_Лист1" xfId="363"/>
    <cellStyle name="_Формы для 7 стандарта 9_Макеты формы на 2009_Формы_5" xfId="364"/>
    <cellStyle name="_Формы для 7 стандарта 9_Макеты формы на 2009_Формы_5_344_4_56 вариант2" xfId="365"/>
    <cellStyle name="_Формы для 7 стандарта 9_Макеты формы на 2009_Формы_5_Лист1" xfId="366"/>
    <cellStyle name="_Формы для 7 стандарта 9_Макеты формы на 2010 печать А3" xfId="367"/>
    <cellStyle name="_Формы для 7 стандарта 9_отчет по труду" xfId="368"/>
    <cellStyle name="_Формы для 7 стандарта 9_отчет по труду 2" xfId="369"/>
    <cellStyle name="_Формы для 7 стандарта 9_отчет по труду_Формы_прочее" xfId="370"/>
    <cellStyle name="_Формы для 7 стандарта 9_форма 1_27 (2)" xfId="371"/>
    <cellStyle name="_Формы для 7 стандарта 9_Форма отчетности ОПФР" xfId="372"/>
    <cellStyle name="_Формы для 7 стандарта 9_Формы для РБ" xfId="373"/>
    <cellStyle name="_Формы для 7 стандарта 9_Формы для РБ_344_4_56 вариант2" xfId="374"/>
    <cellStyle name="_Формы для 7 стандарта 9_Формы для РБ_Лист1" xfId="375"/>
    <cellStyle name="_Формы для 7 стандарта 9_Формы_1 (2)" xfId="376"/>
    <cellStyle name="_Формы для 7 стандарта 9_Формы_3" xfId="377"/>
    <cellStyle name="_Формы для 7 стандарта 9_Формы_5" xfId="378"/>
    <cellStyle name="_Формы для 7 стандарта 9_Формы_5_344_4_56 вариант2" xfId="379"/>
    <cellStyle name="_Формы для 7 стандарта 9_Формы_5_Лист1" xfId="380"/>
    <cellStyle name="_Формы для 7 стандарта 9_f3_7_010211" xfId="310"/>
    <cellStyle name="_Формы для 7 стандарта 9_fMSFO" xfId="311"/>
    <cellStyle name="_Формы для 7 стандарта 9_fMSFO 2" xfId="312"/>
    <cellStyle name="_Формы для 7 стандарта 9_fMSFO_344_4_59" xfId="313"/>
    <cellStyle name="_Формы для 7 стандарта 9_fMSFO_344_4_59_Лист1" xfId="314"/>
    <cellStyle name="_Формы для 7 стандарта 9_fMSFO_форма 1_27 (2)" xfId="315"/>
    <cellStyle name="_Формы для 7 стандарта 9_fMSFO_Форма отчетности ОПФР" xfId="316"/>
    <cellStyle name="_Формы для 7 стандарта 9_fMSFO_Формы для РБ" xfId="317"/>
    <cellStyle name="_Формы для 7 стандарта 9_fMSFO_Формы для РБ_344_4_56 вариант2" xfId="318"/>
    <cellStyle name="_Формы для 7 стандарта 9_fMSFO_Формы для РБ_Лист1" xfId="319"/>
    <cellStyle name="_Формы для 7 стандарта 9_fMSFO_Формы_5" xfId="320"/>
    <cellStyle name="_Формы для 7 стандарта 9_fMSFO_Формы_5_344_4_56 вариант2" xfId="321"/>
    <cellStyle name="_Формы для 7 стандарта 9_fMSFO_Формы_5_Лист1" xfId="322"/>
    <cellStyle name="_Формы для 7 стандарта 9_form_07-5043" xfId="323"/>
    <cellStyle name="_Формы для 7 стандарта 9_form_07-5043 2" xfId="324"/>
    <cellStyle name="_Формы для 7 стандарта 9_form_07-5043_344_4_59" xfId="325"/>
    <cellStyle name="_Формы для 7 стандарта 9_form_07-5043_344_4_59_Лист1" xfId="326"/>
    <cellStyle name="_Формы для 7 стандарта 9_form_07-5043_форма 1_27 (2)" xfId="327"/>
    <cellStyle name="_Формы для 7 стандарта 9_form_07-5043_Форма отчетности ОПФР" xfId="328"/>
    <cellStyle name="_Формы для 7 стандарта 9_form_07-5043_Формы для РБ" xfId="329"/>
    <cellStyle name="_Формы для 7 стандарта 9_form_07-5043_Формы для РБ_344_4_56 вариант2" xfId="330"/>
    <cellStyle name="_Формы для 7 стандарта 9_form_07-5043_Формы для РБ_Лист1" xfId="331"/>
    <cellStyle name="_Формы для 7 стандарта 9_form_07-5043_Формы_5" xfId="332"/>
    <cellStyle name="_Формы для 7 стандарта 9_form_07-5043_Формы_5_344_4_56 вариант2" xfId="333"/>
    <cellStyle name="_Формы для 7 стандарта 9_form_07-5043_Формы_5_Лист1" xfId="334"/>
    <cellStyle name="_Формы для 7 стандарта 9_tab3" xfId="335"/>
    <cellStyle name="_Формы для 7 стандарта 9_tab3_Формы_прочее" xfId="336"/>
    <cellStyle name="_Формы для 7 стандарта 9_tab4" xfId="337"/>
    <cellStyle name="_Формы для 7 стандарта 9_tab4 2" xfId="338"/>
    <cellStyle name="_Формы для 7 стандарта 9_tab4_Формы_прочее" xfId="339"/>
    <cellStyle name="_Формы для 7 стандарта 9_tab5" xfId="340"/>
    <cellStyle name="_Формы для 7 стандарта 9_tab5_Формы_прочее" xfId="341"/>
    <cellStyle name="_Формы для 7 стандарта 9_tab6" xfId="342"/>
    <cellStyle name="_Формы для 7 стандарта 9_tab6 2" xfId="343"/>
    <cellStyle name="_Формы для 7 стандарта 9_tab6_Формы_прочее" xfId="344"/>
    <cellStyle name="_Формы для 7 стандарта 9_tab7" xfId="345"/>
    <cellStyle name="_Формы для 7 стандарта 9_tab7 2" xfId="346"/>
    <cellStyle name="_Формы для 7 стандарта 9_tab7_Формы_прочее" xfId="347"/>
    <cellStyle name="_Формы смет 2011_1" xfId="381"/>
    <cellStyle name="_Формы смет 2011_1 2" xfId="382"/>
    <cellStyle name="_Формы смет 2011_1 2 2" xfId="383"/>
    <cellStyle name="_Формы смет 2011_1 2_Приложения к Приказу по сметам на 2012 год_конечные_конечные" xfId="384"/>
    <cellStyle name="_Формы смет 2011_1 2_Приложения к Приказу по сметам на 2012 год_конечные_конечные 2" xfId="385"/>
    <cellStyle name="_Формы смет 2011_1 2_Приложения к Приказу по сметам на 2012 год_конечные_конечные 2 2" xfId="386"/>
    <cellStyle name="_Формы смет 2011_1 2_Приложения к Приказу по сметам на 2012 год_конечные_конечные 3" xfId="387"/>
    <cellStyle name="_Формы смет 2011_1 2_Приложения к Приказу по сметам на 2012 год_конечные_конечные 3 2" xfId="388"/>
    <cellStyle name="_Формы смет 2011_1 2_Приложения к Распоряжению по сметам 2012 согласование_V по ЦА (Г А )_corrEV" xfId="389"/>
    <cellStyle name="_Формы смет 2011_1 2_Приложения к Распоряжению по сметам 2012 согласование_V по ЦА (Г А )_corrEV 2" xfId="390"/>
    <cellStyle name="_Шаблон 01.07.08" xfId="391"/>
    <cellStyle name="_Шаблон 01.07.08 2" xfId="392"/>
    <cellStyle name="_Шаблон 01.07.08_344_4_59" xfId="393"/>
    <cellStyle name="_Шаблон 01.07.08_344_4_59_Лист1" xfId="394"/>
    <cellStyle name="_Шаблон 01.07.08_форма 1_27 (2)" xfId="395"/>
    <cellStyle name="_Шаблон 01.07.08_Форма отчетности ОПФР" xfId="396"/>
    <cellStyle name="_Шаблон 01.07.08_Формы для РБ" xfId="397"/>
    <cellStyle name="_Шаблон 01.07.08_Формы для РБ_344_4_56 вариант2" xfId="398"/>
    <cellStyle name="_Шаблон 01.07.08_Формы для РБ_Лист1" xfId="399"/>
    <cellStyle name="_Шаблон 01.07.08_Формы_5" xfId="400"/>
    <cellStyle name="_Шаблон 01.07.08_Формы_5_344_4_56 вариант2" xfId="401"/>
    <cellStyle name="_Шаблон 01.07.08_Формы_5_Лист1" xfId="402"/>
    <cellStyle name="_Шаблон01-12-07" xfId="403"/>
    <cellStyle name="_Communication Calendar 07" xfId="31"/>
    <cellStyle name="_Communication Calendar 07 2" xfId="32"/>
    <cellStyle name="_Communication Calendar 07_Копия Приложения к Приказу по сметам на 2011 год_2а (3)" xfId="33"/>
    <cellStyle name="_Communication Calendar 07_Приложения к Приказу по сметам на 2011 год_3." xfId="34"/>
    <cellStyle name="_Communication Calendar 07_Приложения к Приказу по сметам на 2011 год_на подпись1" xfId="35"/>
    <cellStyle name="_Communication Calendar 07_Приложения к Приказу по сметам на 2012 год_конечные_конечные" xfId="36"/>
    <cellStyle name="_Communication Calendar 07_Приложения к Распоряжению по сметам 2012 согласование_V по ЦА (Г А )_corrEV" xfId="37"/>
    <cellStyle name="_f2-39z" xfId="38"/>
    <cellStyle name="_f2-39z 2" xfId="39"/>
    <cellStyle name="_f2-39z_344_4_56 вариант2" xfId="40"/>
    <cellStyle name="_f2-39z_344_4_59" xfId="41"/>
    <cellStyle name="_f2-39z_Лист1" xfId="42"/>
    <cellStyle name="_f2-39z_Форма отчетности ОПФР" xfId="43"/>
    <cellStyle name="_f2-39z_Форма отчетности ОПФР_Лист1" xfId="44"/>
    <cellStyle name="_KCGOD9 в УРФ" xfId="45"/>
    <cellStyle name="_Market exercise" xfId="46"/>
    <cellStyle name="_Market exercise 2" xfId="47"/>
    <cellStyle name="_Market exercise_Копия Приложения к Приказу по сметам на 2011 год_2а (3)" xfId="48"/>
    <cellStyle name="_Market exercise_Приложения к Приказу по сметам на 2011 год_3." xfId="49"/>
    <cellStyle name="_Market exercise_Приложения к Приказу по сметам на 2011 год_на подпись1" xfId="50"/>
    <cellStyle name="_Market exercise_Приложения к Приказу по сметам на 2012 год_конечные_конечные" xfId="51"/>
    <cellStyle name="_Market exercise_Приложения к Распоряжению по сметам 2012 согласование_V по ЦА (Г А )_corrEV" xfId="52"/>
    <cellStyle name="_Media Brief 2007" xfId="53"/>
    <cellStyle name="_Media Brief 20082" xfId="54"/>
    <cellStyle name="_pitch info_25-09-2007" xfId="55"/>
    <cellStyle name="_Pril1" xfId="56"/>
    <cellStyle name="_Pril19" xfId="57"/>
    <cellStyle name="_Research Budget" xfId="58"/>
    <cellStyle name="_Research Budget 2" xfId="59"/>
    <cellStyle name="_Research Budget_Копия Приложения к Приказу по сметам на 2011 год_2а (3)" xfId="60"/>
    <cellStyle name="_Research Budget_Приложения к Приказу по сметам на 2011 год_3." xfId="61"/>
    <cellStyle name="_Research Budget_Приложения к Приказу по сметам на 2011 год_на подпись1" xfId="62"/>
    <cellStyle name="_Research Budget_Приложения к Приказу по сметам на 2012 год_конечные_конечные" xfId="63"/>
    <cellStyle name="_Research Budget_Приложения к Распоряжению по сметам 2012 согласование_V по ЦА (Г А )_corrEV" xfId="64"/>
    <cellStyle name=";;;" xfId="2"/>
    <cellStyle name="=C:\WINNT35\SYSTEM32\COMMAND.COM" xfId="404"/>
    <cellStyle name="=D:\WINNT\SYSTEM32\COMMAND.COM" xfId="405"/>
    <cellStyle name="1Outputbox1" xfId="406"/>
    <cellStyle name="1Outputbox2" xfId="407"/>
    <cellStyle name="1Outputheader" xfId="408"/>
    <cellStyle name="1Outputheader2" xfId="409"/>
    <cellStyle name="1Outputsubtitle" xfId="410"/>
    <cellStyle name="1Outputtitle" xfId="411"/>
    <cellStyle name="1Profileheader" xfId="412"/>
    <cellStyle name="1Profilelowerbox" xfId="413"/>
    <cellStyle name="1Profilesubheader" xfId="414"/>
    <cellStyle name="1Profiletitle" xfId="415"/>
    <cellStyle name="1Profiletopbox" xfId="416"/>
    <cellStyle name="20% - Акцент1 10" xfId="429"/>
    <cellStyle name="20% - Акцент1 10 2" xfId="430"/>
    <cellStyle name="20% - Акцент1 10 3" xfId="431"/>
    <cellStyle name="20% - Акцент1 11" xfId="432"/>
    <cellStyle name="20% - Акцент1 11 2" xfId="433"/>
    <cellStyle name="20% - Акцент1 11 3" xfId="434"/>
    <cellStyle name="20% - Акцент1 12" xfId="435"/>
    <cellStyle name="20% - Акцент1 12 2" xfId="436"/>
    <cellStyle name="20% - Акцент1 12 3" xfId="437"/>
    <cellStyle name="20% - Акцент1 13" xfId="438"/>
    <cellStyle name="20% - Акцент1 13 2" xfId="439"/>
    <cellStyle name="20% - Акцент1 13 3" xfId="440"/>
    <cellStyle name="20% - Акцент1 14" xfId="441"/>
    <cellStyle name="20% - Акцент1 14 2" xfId="442"/>
    <cellStyle name="20% - Акцент1 14 3" xfId="443"/>
    <cellStyle name="20% - Акцент1 15" xfId="444"/>
    <cellStyle name="20% - Акцент1 15 2" xfId="445"/>
    <cellStyle name="20% - Акцент1 15 3" xfId="446"/>
    <cellStyle name="20% - Акцент1 16" xfId="447"/>
    <cellStyle name="20% - Акцент1 16 2" xfId="448"/>
    <cellStyle name="20% - Акцент1 16 3" xfId="449"/>
    <cellStyle name="20% - Акцент1 17" xfId="450"/>
    <cellStyle name="20% - Акцент1 18" xfId="451"/>
    <cellStyle name="20% - Акцент1 19" xfId="452"/>
    <cellStyle name="20% - Акцент1 2" xfId="453"/>
    <cellStyle name="20% - Акцент1 2 2" xfId="454"/>
    <cellStyle name="20% - Акцент1 2 2 2" xfId="455"/>
    <cellStyle name="20% - Акцент1 2 3" xfId="456"/>
    <cellStyle name="20% - Акцент1 20" xfId="457"/>
    <cellStyle name="20% - Акцент1 21" xfId="458"/>
    <cellStyle name="20% - Акцент1 22" xfId="459"/>
    <cellStyle name="20% - Акцент1 23" xfId="460"/>
    <cellStyle name="20% - Акцент1 24" xfId="461"/>
    <cellStyle name="20% - Акцент1 25" xfId="462"/>
    <cellStyle name="20% - Акцент1 26" xfId="463"/>
    <cellStyle name="20% - Акцент1 27" xfId="464"/>
    <cellStyle name="20% - Акцент1 28" xfId="465"/>
    <cellStyle name="20% - Акцент1 29" xfId="466"/>
    <cellStyle name="20% - Акцент1 3" xfId="467"/>
    <cellStyle name="20% - Акцент1 3 2" xfId="468"/>
    <cellStyle name="20% - Акцент1 3 3" xfId="469"/>
    <cellStyle name="20% - Акцент1 30" xfId="470"/>
    <cellStyle name="20% - Акцент1 31" xfId="471"/>
    <cellStyle name="20% - Акцент1 32" xfId="472"/>
    <cellStyle name="20% - Акцент1 33" xfId="473"/>
    <cellStyle name="20% - Акцент1 34" xfId="474"/>
    <cellStyle name="20% - Акцент1 35" xfId="475"/>
    <cellStyle name="20% - Акцент1 36" xfId="476"/>
    <cellStyle name="20% - Акцент1 37" xfId="477"/>
    <cellStyle name="20% - Акцент1 38" xfId="478"/>
    <cellStyle name="20% - Акцент1 39" xfId="479"/>
    <cellStyle name="20% - Акцент1 4" xfId="480"/>
    <cellStyle name="20% - Акцент1 4 10" xfId="481"/>
    <cellStyle name="20% - Акцент1 4 2" xfId="482"/>
    <cellStyle name="20% - Акцент1 4 3" xfId="483"/>
    <cellStyle name="20% - Акцент1 4 4" xfId="484"/>
    <cellStyle name="20% - Акцент1 4 5" xfId="485"/>
    <cellStyle name="20% - Акцент1 4 6" xfId="486"/>
    <cellStyle name="20% - Акцент1 4 7" xfId="487"/>
    <cellStyle name="20% - Акцент1 4 8" xfId="488"/>
    <cellStyle name="20% - Акцент1 4 9" xfId="489"/>
    <cellStyle name="20% - Акцент1 5" xfId="490"/>
    <cellStyle name="20% - Акцент1 5 2" xfId="491"/>
    <cellStyle name="20% - Акцент1 5 3" xfId="492"/>
    <cellStyle name="20% - Акцент1 5 4" xfId="493"/>
    <cellStyle name="20% - Акцент1 5 5" xfId="494"/>
    <cellStyle name="20% - Акцент1 5 6" xfId="495"/>
    <cellStyle name="20% - Акцент1 5 7" xfId="496"/>
    <cellStyle name="20% - Акцент1 5 8" xfId="497"/>
    <cellStyle name="20% - Акцент1 5 9" xfId="498"/>
    <cellStyle name="20% - Акцент1 6" xfId="499"/>
    <cellStyle name="20% - Акцент1 6 2" xfId="500"/>
    <cellStyle name="20% - Акцент1 6 3" xfId="501"/>
    <cellStyle name="20% - Акцент1 6 4" xfId="502"/>
    <cellStyle name="20% - Акцент1 6 5" xfId="503"/>
    <cellStyle name="20% - Акцент1 6 6" xfId="504"/>
    <cellStyle name="20% - Акцент1 6 7" xfId="505"/>
    <cellStyle name="20% - Акцент1 6 8" xfId="506"/>
    <cellStyle name="20% - Акцент1 7" xfId="507"/>
    <cellStyle name="20% - Акцент1 7 2" xfId="508"/>
    <cellStyle name="20% - Акцент1 7 3" xfId="509"/>
    <cellStyle name="20% - Акцент1 7 4" xfId="510"/>
    <cellStyle name="20% - Акцент1 7 5" xfId="511"/>
    <cellStyle name="20% - Акцент1 7 6" xfId="512"/>
    <cellStyle name="20% - Акцент1 7 7" xfId="513"/>
    <cellStyle name="20% - Акцент1 8" xfId="514"/>
    <cellStyle name="20% - Акцент1 8 2" xfId="515"/>
    <cellStyle name="20% - Акцент1 8 3" xfId="516"/>
    <cellStyle name="20% - Акцент1 8 4" xfId="517"/>
    <cellStyle name="20% - Акцент1 8 5" xfId="518"/>
    <cellStyle name="20% - Акцент1 8 6" xfId="519"/>
    <cellStyle name="20% - Акцент1 9" xfId="520"/>
    <cellStyle name="20% - Акцент1 9 2" xfId="521"/>
    <cellStyle name="20% - Акцент1 9 3" xfId="522"/>
    <cellStyle name="20% - Акцент1 9 4" xfId="523"/>
    <cellStyle name="20% - Акцент1 9 5" xfId="524"/>
    <cellStyle name="20% - Акцент2 10" xfId="525"/>
    <cellStyle name="20% - Акцент2 10 2" xfId="526"/>
    <cellStyle name="20% - Акцент2 10 3" xfId="527"/>
    <cellStyle name="20% - Акцент2 11" xfId="528"/>
    <cellStyle name="20% - Акцент2 11 2" xfId="529"/>
    <cellStyle name="20% - Акцент2 11 3" xfId="530"/>
    <cellStyle name="20% - Акцент2 12" xfId="531"/>
    <cellStyle name="20% - Акцент2 12 2" xfId="532"/>
    <cellStyle name="20% - Акцент2 12 3" xfId="533"/>
    <cellStyle name="20% - Акцент2 13" xfId="534"/>
    <cellStyle name="20% - Акцент2 13 2" xfId="535"/>
    <cellStyle name="20% - Акцент2 13 3" xfId="536"/>
    <cellStyle name="20% - Акцент2 14" xfId="537"/>
    <cellStyle name="20% - Акцент2 14 2" xfId="538"/>
    <cellStyle name="20% - Акцент2 14 3" xfId="539"/>
    <cellStyle name="20% - Акцент2 15" xfId="540"/>
    <cellStyle name="20% - Акцент2 15 2" xfId="541"/>
    <cellStyle name="20% - Акцент2 15 3" xfId="542"/>
    <cellStyle name="20% - Акцент2 16" xfId="543"/>
    <cellStyle name="20% - Акцент2 16 2" xfId="544"/>
    <cellStyle name="20% - Акцент2 16 3" xfId="545"/>
    <cellStyle name="20% - Акцент2 17" xfId="546"/>
    <cellStyle name="20% - Акцент2 18" xfId="547"/>
    <cellStyle name="20% - Акцент2 19" xfId="548"/>
    <cellStyle name="20% - Акцент2 2" xfId="549"/>
    <cellStyle name="20% - Акцент2 2 2" xfId="550"/>
    <cellStyle name="20% - Акцент2 2 2 2" xfId="551"/>
    <cellStyle name="20% - Акцент2 2 3" xfId="552"/>
    <cellStyle name="20% - Акцент2 20" xfId="553"/>
    <cellStyle name="20% - Акцент2 21" xfId="554"/>
    <cellStyle name="20% - Акцент2 22" xfId="555"/>
    <cellStyle name="20% - Акцент2 23" xfId="556"/>
    <cellStyle name="20% - Акцент2 24" xfId="557"/>
    <cellStyle name="20% - Акцент2 25" xfId="558"/>
    <cellStyle name="20% - Акцент2 26" xfId="559"/>
    <cellStyle name="20% - Акцент2 27" xfId="560"/>
    <cellStyle name="20% - Акцент2 28" xfId="561"/>
    <cellStyle name="20% - Акцент2 29" xfId="562"/>
    <cellStyle name="20% - Акцент2 3" xfId="563"/>
    <cellStyle name="20% - Акцент2 3 2" xfId="564"/>
    <cellStyle name="20% - Акцент2 3 3" xfId="565"/>
    <cellStyle name="20% - Акцент2 30" xfId="566"/>
    <cellStyle name="20% - Акцент2 31" xfId="567"/>
    <cellStyle name="20% - Акцент2 32" xfId="568"/>
    <cellStyle name="20% - Акцент2 33" xfId="569"/>
    <cellStyle name="20% - Акцент2 34" xfId="570"/>
    <cellStyle name="20% - Акцент2 35" xfId="571"/>
    <cellStyle name="20% - Акцент2 36" xfId="572"/>
    <cellStyle name="20% - Акцент2 37" xfId="573"/>
    <cellStyle name="20% - Акцент2 38" xfId="574"/>
    <cellStyle name="20% - Акцент2 39" xfId="575"/>
    <cellStyle name="20% - Акцент2 4" xfId="576"/>
    <cellStyle name="20% - Акцент2 4 10" xfId="577"/>
    <cellStyle name="20% - Акцент2 4 2" xfId="578"/>
    <cellStyle name="20% - Акцент2 4 3" xfId="579"/>
    <cellStyle name="20% - Акцент2 4 4" xfId="580"/>
    <cellStyle name="20% - Акцент2 4 5" xfId="581"/>
    <cellStyle name="20% - Акцент2 4 6" xfId="582"/>
    <cellStyle name="20% - Акцент2 4 7" xfId="583"/>
    <cellStyle name="20% - Акцент2 4 8" xfId="584"/>
    <cellStyle name="20% - Акцент2 4 9" xfId="585"/>
    <cellStyle name="20% - Акцент2 5" xfId="586"/>
    <cellStyle name="20% - Акцент2 5 2" xfId="587"/>
    <cellStyle name="20% - Акцент2 5 3" xfId="588"/>
    <cellStyle name="20% - Акцент2 5 4" xfId="589"/>
    <cellStyle name="20% - Акцент2 5 5" xfId="590"/>
    <cellStyle name="20% - Акцент2 5 6" xfId="591"/>
    <cellStyle name="20% - Акцент2 5 7" xfId="592"/>
    <cellStyle name="20% - Акцент2 5 8" xfId="593"/>
    <cellStyle name="20% - Акцент2 5 9" xfId="594"/>
    <cellStyle name="20% - Акцент2 6" xfId="595"/>
    <cellStyle name="20% - Акцент2 6 2" xfId="596"/>
    <cellStyle name="20% - Акцент2 6 3" xfId="597"/>
    <cellStyle name="20% - Акцент2 6 4" xfId="598"/>
    <cellStyle name="20% - Акцент2 6 5" xfId="599"/>
    <cellStyle name="20% - Акцент2 6 6" xfId="600"/>
    <cellStyle name="20% - Акцент2 6 7" xfId="601"/>
    <cellStyle name="20% - Акцент2 6 8" xfId="602"/>
    <cellStyle name="20% - Акцент2 7" xfId="603"/>
    <cellStyle name="20% - Акцент2 7 2" xfId="604"/>
    <cellStyle name="20% - Акцент2 7 3" xfId="605"/>
    <cellStyle name="20% - Акцент2 7 4" xfId="606"/>
    <cellStyle name="20% - Акцент2 7 5" xfId="607"/>
    <cellStyle name="20% - Акцент2 7 6" xfId="608"/>
    <cellStyle name="20% - Акцент2 7 7" xfId="609"/>
    <cellStyle name="20% - Акцент2 8" xfId="610"/>
    <cellStyle name="20% - Акцент2 8 2" xfId="611"/>
    <cellStyle name="20% - Акцент2 8 3" xfId="612"/>
    <cellStyle name="20% - Акцент2 8 4" xfId="613"/>
    <cellStyle name="20% - Акцент2 8 5" xfId="614"/>
    <cellStyle name="20% - Акцент2 8 6" xfId="615"/>
    <cellStyle name="20% - Акцент2 9" xfId="616"/>
    <cellStyle name="20% - Акцент2 9 2" xfId="617"/>
    <cellStyle name="20% - Акцент2 9 3" xfId="618"/>
    <cellStyle name="20% - Акцент2 9 4" xfId="619"/>
    <cellStyle name="20% - Акцент2 9 5" xfId="620"/>
    <cellStyle name="20% - Акцент3 10" xfId="621"/>
    <cellStyle name="20% - Акцент3 10 2" xfId="622"/>
    <cellStyle name="20% - Акцент3 10 3" xfId="623"/>
    <cellStyle name="20% - Акцент3 11" xfId="624"/>
    <cellStyle name="20% - Акцент3 11 2" xfId="625"/>
    <cellStyle name="20% - Акцент3 11 3" xfId="626"/>
    <cellStyle name="20% - Акцент3 12" xfId="627"/>
    <cellStyle name="20% - Акцент3 12 2" xfId="628"/>
    <cellStyle name="20% - Акцент3 12 3" xfId="629"/>
    <cellStyle name="20% - Акцент3 13" xfId="630"/>
    <cellStyle name="20% - Акцент3 13 2" xfId="631"/>
    <cellStyle name="20% - Акцент3 13 3" xfId="632"/>
    <cellStyle name="20% - Акцент3 14" xfId="633"/>
    <cellStyle name="20% - Акцент3 14 2" xfId="634"/>
    <cellStyle name="20% - Акцент3 14 3" xfId="635"/>
    <cellStyle name="20% - Акцент3 15" xfId="636"/>
    <cellStyle name="20% - Акцент3 15 2" xfId="637"/>
    <cellStyle name="20% - Акцент3 15 3" xfId="638"/>
    <cellStyle name="20% - Акцент3 16" xfId="639"/>
    <cellStyle name="20% - Акцент3 16 2" xfId="640"/>
    <cellStyle name="20% - Акцент3 16 3" xfId="641"/>
    <cellStyle name="20% - Акцент3 17" xfId="642"/>
    <cellStyle name="20% - Акцент3 18" xfId="643"/>
    <cellStyle name="20% - Акцент3 19" xfId="644"/>
    <cellStyle name="20% - Акцент3 2" xfId="645"/>
    <cellStyle name="20% - Акцент3 2 2" xfId="646"/>
    <cellStyle name="20% - Акцент3 2 2 2" xfId="647"/>
    <cellStyle name="20% - Акцент3 2 3" xfId="648"/>
    <cellStyle name="20% - Акцент3 20" xfId="649"/>
    <cellStyle name="20% - Акцент3 21" xfId="650"/>
    <cellStyle name="20% - Акцент3 22" xfId="651"/>
    <cellStyle name="20% - Акцент3 23" xfId="652"/>
    <cellStyle name="20% - Акцент3 24" xfId="653"/>
    <cellStyle name="20% - Акцент3 25" xfId="654"/>
    <cellStyle name="20% - Акцент3 26" xfId="655"/>
    <cellStyle name="20% - Акцент3 27" xfId="656"/>
    <cellStyle name="20% - Акцент3 28" xfId="657"/>
    <cellStyle name="20% - Акцент3 29" xfId="658"/>
    <cellStyle name="20% - Акцент3 3" xfId="659"/>
    <cellStyle name="20% - Акцент3 3 2" xfId="660"/>
    <cellStyle name="20% - Акцент3 3 3" xfId="661"/>
    <cellStyle name="20% - Акцент3 30" xfId="662"/>
    <cellStyle name="20% - Акцент3 31" xfId="663"/>
    <cellStyle name="20% - Акцент3 32" xfId="664"/>
    <cellStyle name="20% - Акцент3 33" xfId="665"/>
    <cellStyle name="20% - Акцент3 34" xfId="666"/>
    <cellStyle name="20% - Акцент3 35" xfId="667"/>
    <cellStyle name="20% - Акцент3 36" xfId="668"/>
    <cellStyle name="20% - Акцент3 37" xfId="669"/>
    <cellStyle name="20% - Акцент3 38" xfId="670"/>
    <cellStyle name="20% - Акцент3 39" xfId="671"/>
    <cellStyle name="20% - Акцент3 4" xfId="672"/>
    <cellStyle name="20% - Акцент3 4 10" xfId="673"/>
    <cellStyle name="20% - Акцент3 4 2" xfId="674"/>
    <cellStyle name="20% - Акцент3 4 3" xfId="675"/>
    <cellStyle name="20% - Акцент3 4 4" xfId="676"/>
    <cellStyle name="20% - Акцент3 4 5" xfId="677"/>
    <cellStyle name="20% - Акцент3 4 6" xfId="678"/>
    <cellStyle name="20% - Акцент3 4 7" xfId="679"/>
    <cellStyle name="20% - Акцент3 4 8" xfId="680"/>
    <cellStyle name="20% - Акцент3 4 9" xfId="681"/>
    <cellStyle name="20% - Акцент3 5" xfId="682"/>
    <cellStyle name="20% - Акцент3 5 2" xfId="683"/>
    <cellStyle name="20% - Акцент3 5 3" xfId="684"/>
    <cellStyle name="20% - Акцент3 5 4" xfId="685"/>
    <cellStyle name="20% - Акцент3 5 5" xfId="686"/>
    <cellStyle name="20% - Акцент3 5 6" xfId="687"/>
    <cellStyle name="20% - Акцент3 5 7" xfId="688"/>
    <cellStyle name="20% - Акцент3 5 8" xfId="689"/>
    <cellStyle name="20% - Акцент3 5 9" xfId="690"/>
    <cellStyle name="20% - Акцент3 6" xfId="691"/>
    <cellStyle name="20% - Акцент3 6 2" xfId="692"/>
    <cellStyle name="20% - Акцент3 6 3" xfId="693"/>
    <cellStyle name="20% - Акцент3 6 4" xfId="694"/>
    <cellStyle name="20% - Акцент3 6 5" xfId="695"/>
    <cellStyle name="20% - Акцент3 6 6" xfId="696"/>
    <cellStyle name="20% - Акцент3 6 7" xfId="697"/>
    <cellStyle name="20% - Акцент3 6 8" xfId="698"/>
    <cellStyle name="20% - Акцент3 7" xfId="699"/>
    <cellStyle name="20% - Акцент3 7 2" xfId="700"/>
    <cellStyle name="20% - Акцент3 7 3" xfId="701"/>
    <cellStyle name="20% - Акцент3 7 4" xfId="702"/>
    <cellStyle name="20% - Акцент3 7 5" xfId="703"/>
    <cellStyle name="20% - Акцент3 7 6" xfId="704"/>
    <cellStyle name="20% - Акцент3 7 7" xfId="705"/>
    <cellStyle name="20% - Акцент3 8" xfId="706"/>
    <cellStyle name="20% - Акцент3 8 2" xfId="707"/>
    <cellStyle name="20% - Акцент3 8 3" xfId="708"/>
    <cellStyle name="20% - Акцент3 8 4" xfId="709"/>
    <cellStyle name="20% - Акцент3 8 5" xfId="710"/>
    <cellStyle name="20% - Акцент3 8 6" xfId="711"/>
    <cellStyle name="20% - Акцент3 9" xfId="712"/>
    <cellStyle name="20% - Акцент3 9 2" xfId="713"/>
    <cellStyle name="20% - Акцент3 9 3" xfId="714"/>
    <cellStyle name="20% - Акцент3 9 4" xfId="715"/>
    <cellStyle name="20% - Акцент3 9 5" xfId="716"/>
    <cellStyle name="20% - Акцент4 10" xfId="717"/>
    <cellStyle name="20% - Акцент4 10 2" xfId="718"/>
    <cellStyle name="20% - Акцент4 10 3" xfId="719"/>
    <cellStyle name="20% - Акцент4 11" xfId="720"/>
    <cellStyle name="20% - Акцент4 11 2" xfId="721"/>
    <cellStyle name="20% - Акцент4 11 3" xfId="722"/>
    <cellStyle name="20% - Акцент4 12" xfId="723"/>
    <cellStyle name="20% - Акцент4 12 2" xfId="724"/>
    <cellStyle name="20% - Акцент4 12 3" xfId="725"/>
    <cellStyle name="20% - Акцент4 13" xfId="726"/>
    <cellStyle name="20% - Акцент4 13 2" xfId="727"/>
    <cellStyle name="20% - Акцент4 13 3" xfId="728"/>
    <cellStyle name="20% - Акцент4 14" xfId="729"/>
    <cellStyle name="20% - Акцент4 14 2" xfId="730"/>
    <cellStyle name="20% - Акцент4 14 3" xfId="731"/>
    <cellStyle name="20% - Акцент4 15" xfId="732"/>
    <cellStyle name="20% - Акцент4 15 2" xfId="733"/>
    <cellStyle name="20% - Акцент4 15 3" xfId="734"/>
    <cellStyle name="20% - Акцент4 16" xfId="735"/>
    <cellStyle name="20% - Акцент4 16 2" xfId="736"/>
    <cellStyle name="20% - Акцент4 16 3" xfId="737"/>
    <cellStyle name="20% - Акцент4 17" xfId="738"/>
    <cellStyle name="20% - Акцент4 18" xfId="739"/>
    <cellStyle name="20% - Акцент4 19" xfId="740"/>
    <cellStyle name="20% - Акцент4 2" xfId="741"/>
    <cellStyle name="20% - Акцент4 2 2" xfId="742"/>
    <cellStyle name="20% - Акцент4 2 2 2" xfId="743"/>
    <cellStyle name="20% - Акцент4 2 3" xfId="744"/>
    <cellStyle name="20% - Акцент4 20" xfId="745"/>
    <cellStyle name="20% - Акцент4 21" xfId="746"/>
    <cellStyle name="20% - Акцент4 22" xfId="747"/>
    <cellStyle name="20% - Акцент4 23" xfId="748"/>
    <cellStyle name="20% - Акцент4 24" xfId="749"/>
    <cellStyle name="20% - Акцент4 25" xfId="750"/>
    <cellStyle name="20% - Акцент4 26" xfId="751"/>
    <cellStyle name="20% - Акцент4 27" xfId="752"/>
    <cellStyle name="20% - Акцент4 28" xfId="753"/>
    <cellStyle name="20% - Акцент4 29" xfId="754"/>
    <cellStyle name="20% - Акцент4 3" xfId="755"/>
    <cellStyle name="20% - Акцент4 3 2" xfId="756"/>
    <cellStyle name="20% - Акцент4 3 3" xfId="757"/>
    <cellStyle name="20% - Акцент4 30" xfId="758"/>
    <cellStyle name="20% - Акцент4 31" xfId="759"/>
    <cellStyle name="20% - Акцент4 32" xfId="760"/>
    <cellStyle name="20% - Акцент4 33" xfId="761"/>
    <cellStyle name="20% - Акцент4 34" xfId="762"/>
    <cellStyle name="20% - Акцент4 35" xfId="763"/>
    <cellStyle name="20% - Акцент4 36" xfId="764"/>
    <cellStyle name="20% - Акцент4 37" xfId="765"/>
    <cellStyle name="20% - Акцент4 38" xfId="766"/>
    <cellStyle name="20% - Акцент4 39" xfId="767"/>
    <cellStyle name="20% - Акцент4 4" xfId="768"/>
    <cellStyle name="20% - Акцент4 4 10" xfId="769"/>
    <cellStyle name="20% - Акцент4 4 2" xfId="770"/>
    <cellStyle name="20% - Акцент4 4 3" xfId="771"/>
    <cellStyle name="20% - Акцент4 4 4" xfId="772"/>
    <cellStyle name="20% - Акцент4 4 5" xfId="773"/>
    <cellStyle name="20% - Акцент4 4 6" xfId="774"/>
    <cellStyle name="20% - Акцент4 4 7" xfId="775"/>
    <cellStyle name="20% - Акцент4 4 8" xfId="776"/>
    <cellStyle name="20% - Акцент4 4 9" xfId="777"/>
    <cellStyle name="20% - Акцент4 5" xfId="778"/>
    <cellStyle name="20% - Акцент4 5 2" xfId="779"/>
    <cellStyle name="20% - Акцент4 5 3" xfId="780"/>
    <cellStyle name="20% - Акцент4 5 4" xfId="781"/>
    <cellStyle name="20% - Акцент4 5 5" xfId="782"/>
    <cellStyle name="20% - Акцент4 5 6" xfId="783"/>
    <cellStyle name="20% - Акцент4 5 7" xfId="784"/>
    <cellStyle name="20% - Акцент4 5 8" xfId="785"/>
    <cellStyle name="20% - Акцент4 5 9" xfId="786"/>
    <cellStyle name="20% - Акцент4 6" xfId="787"/>
    <cellStyle name="20% - Акцент4 6 2" xfId="788"/>
    <cellStyle name="20% - Акцент4 6 3" xfId="789"/>
    <cellStyle name="20% - Акцент4 6 4" xfId="790"/>
    <cellStyle name="20% - Акцент4 6 5" xfId="791"/>
    <cellStyle name="20% - Акцент4 6 6" xfId="792"/>
    <cellStyle name="20% - Акцент4 6 7" xfId="793"/>
    <cellStyle name="20% - Акцент4 6 8" xfId="794"/>
    <cellStyle name="20% - Акцент4 7" xfId="795"/>
    <cellStyle name="20% - Акцент4 7 2" xfId="796"/>
    <cellStyle name="20% - Акцент4 7 3" xfId="797"/>
    <cellStyle name="20% - Акцент4 7 4" xfId="798"/>
    <cellStyle name="20% - Акцент4 7 5" xfId="799"/>
    <cellStyle name="20% - Акцент4 7 6" xfId="800"/>
    <cellStyle name="20% - Акцент4 7 7" xfId="801"/>
    <cellStyle name="20% - Акцент4 8" xfId="802"/>
    <cellStyle name="20% - Акцент4 8 2" xfId="803"/>
    <cellStyle name="20% - Акцент4 8 3" xfId="804"/>
    <cellStyle name="20% - Акцент4 8 4" xfId="805"/>
    <cellStyle name="20% - Акцент4 8 5" xfId="806"/>
    <cellStyle name="20% - Акцент4 8 6" xfId="807"/>
    <cellStyle name="20% - Акцент4 9" xfId="808"/>
    <cellStyle name="20% - Акцент4 9 2" xfId="809"/>
    <cellStyle name="20% - Акцент4 9 3" xfId="810"/>
    <cellStyle name="20% - Акцент4 9 4" xfId="811"/>
    <cellStyle name="20% - Акцент4 9 5" xfId="812"/>
    <cellStyle name="20% - Акцент5 10" xfId="813"/>
    <cellStyle name="20% - Акцент5 10 2" xfId="814"/>
    <cellStyle name="20% - Акцент5 10 3" xfId="815"/>
    <cellStyle name="20% - Акцент5 11" xfId="816"/>
    <cellStyle name="20% - Акцент5 11 2" xfId="817"/>
    <cellStyle name="20% - Акцент5 11 3" xfId="818"/>
    <cellStyle name="20% - Акцент5 12" xfId="819"/>
    <cellStyle name="20% - Акцент5 12 2" xfId="820"/>
    <cellStyle name="20% - Акцент5 12 3" xfId="821"/>
    <cellStyle name="20% - Акцент5 13" xfId="822"/>
    <cellStyle name="20% - Акцент5 13 2" xfId="823"/>
    <cellStyle name="20% - Акцент5 13 3" xfId="824"/>
    <cellStyle name="20% - Акцент5 14" xfId="825"/>
    <cellStyle name="20% - Акцент5 14 2" xfId="826"/>
    <cellStyle name="20% - Акцент5 14 3" xfId="827"/>
    <cellStyle name="20% - Акцент5 15" xfId="828"/>
    <cellStyle name="20% - Акцент5 15 2" xfId="829"/>
    <cellStyle name="20% - Акцент5 15 3" xfId="830"/>
    <cellStyle name="20% - Акцент5 16" xfId="831"/>
    <cellStyle name="20% - Акцент5 16 2" xfId="832"/>
    <cellStyle name="20% - Акцент5 16 3" xfId="833"/>
    <cellStyle name="20% - Акцент5 17" xfId="834"/>
    <cellStyle name="20% - Акцент5 18" xfId="835"/>
    <cellStyle name="20% - Акцент5 19" xfId="836"/>
    <cellStyle name="20% - Акцент5 2" xfId="837"/>
    <cellStyle name="20% - Акцент5 2 2" xfId="838"/>
    <cellStyle name="20% - Акцент5 2 2 2" xfId="839"/>
    <cellStyle name="20% - Акцент5 2 3" xfId="840"/>
    <cellStyle name="20% - Акцент5 20" xfId="841"/>
    <cellStyle name="20% - Акцент5 21" xfId="842"/>
    <cellStyle name="20% - Акцент5 22" xfId="843"/>
    <cellStyle name="20% - Акцент5 23" xfId="844"/>
    <cellStyle name="20% - Акцент5 24" xfId="845"/>
    <cellStyle name="20% - Акцент5 25" xfId="846"/>
    <cellStyle name="20% - Акцент5 26" xfId="847"/>
    <cellStyle name="20% - Акцент5 27" xfId="848"/>
    <cellStyle name="20% - Акцент5 28" xfId="849"/>
    <cellStyle name="20% - Акцент5 29" xfId="850"/>
    <cellStyle name="20% - Акцент5 3" xfId="851"/>
    <cellStyle name="20% - Акцент5 3 2" xfId="852"/>
    <cellStyle name="20% - Акцент5 3 3" xfId="853"/>
    <cellStyle name="20% - Акцент5 30" xfId="854"/>
    <cellStyle name="20% - Акцент5 31" xfId="855"/>
    <cellStyle name="20% - Акцент5 32" xfId="856"/>
    <cellStyle name="20% - Акцент5 33" xfId="857"/>
    <cellStyle name="20% - Акцент5 34" xfId="858"/>
    <cellStyle name="20% - Акцент5 35" xfId="859"/>
    <cellStyle name="20% - Акцент5 36" xfId="860"/>
    <cellStyle name="20% - Акцент5 37" xfId="861"/>
    <cellStyle name="20% - Акцент5 38" xfId="862"/>
    <cellStyle name="20% - Акцент5 39" xfId="863"/>
    <cellStyle name="20% - Акцент5 4" xfId="864"/>
    <cellStyle name="20% - Акцент5 4 10" xfId="865"/>
    <cellStyle name="20% - Акцент5 4 2" xfId="866"/>
    <cellStyle name="20% - Акцент5 4 3" xfId="867"/>
    <cellStyle name="20% - Акцент5 4 4" xfId="868"/>
    <cellStyle name="20% - Акцент5 4 5" xfId="869"/>
    <cellStyle name="20% - Акцент5 4 6" xfId="870"/>
    <cellStyle name="20% - Акцент5 4 7" xfId="871"/>
    <cellStyle name="20% - Акцент5 4 8" xfId="872"/>
    <cellStyle name="20% - Акцент5 4 9" xfId="873"/>
    <cellStyle name="20% - Акцент5 5" xfId="874"/>
    <cellStyle name="20% - Акцент5 5 2" xfId="875"/>
    <cellStyle name="20% - Акцент5 5 3" xfId="876"/>
    <cellStyle name="20% - Акцент5 5 4" xfId="877"/>
    <cellStyle name="20% - Акцент5 5 5" xfId="878"/>
    <cellStyle name="20% - Акцент5 5 6" xfId="879"/>
    <cellStyle name="20% - Акцент5 5 7" xfId="880"/>
    <cellStyle name="20% - Акцент5 5 8" xfId="881"/>
    <cellStyle name="20% - Акцент5 5 9" xfId="882"/>
    <cellStyle name="20% - Акцент5 6" xfId="883"/>
    <cellStyle name="20% - Акцент5 6 2" xfId="884"/>
    <cellStyle name="20% - Акцент5 6 3" xfId="885"/>
    <cellStyle name="20% - Акцент5 6 4" xfId="886"/>
    <cellStyle name="20% - Акцент5 6 5" xfId="887"/>
    <cellStyle name="20% - Акцент5 6 6" xfId="888"/>
    <cellStyle name="20% - Акцент5 6 7" xfId="889"/>
    <cellStyle name="20% - Акцент5 6 8" xfId="890"/>
    <cellStyle name="20% - Акцент5 7" xfId="891"/>
    <cellStyle name="20% - Акцент5 7 2" xfId="892"/>
    <cellStyle name="20% - Акцент5 7 3" xfId="893"/>
    <cellStyle name="20% - Акцент5 7 4" xfId="894"/>
    <cellStyle name="20% - Акцент5 7 5" xfId="895"/>
    <cellStyle name="20% - Акцент5 7 6" xfId="896"/>
    <cellStyle name="20% - Акцент5 7 7" xfId="897"/>
    <cellStyle name="20% - Акцент5 8" xfId="898"/>
    <cellStyle name="20% - Акцент5 8 2" xfId="899"/>
    <cellStyle name="20% - Акцент5 8 3" xfId="900"/>
    <cellStyle name="20% - Акцент5 8 4" xfId="901"/>
    <cellStyle name="20% - Акцент5 8 5" xfId="902"/>
    <cellStyle name="20% - Акцент5 8 6" xfId="903"/>
    <cellStyle name="20% - Акцент5 9" xfId="904"/>
    <cellStyle name="20% - Акцент5 9 2" xfId="905"/>
    <cellStyle name="20% - Акцент5 9 3" xfId="906"/>
    <cellStyle name="20% - Акцент5 9 4" xfId="907"/>
    <cellStyle name="20% - Акцент5 9 5" xfId="908"/>
    <cellStyle name="20% - Акцент6 10" xfId="909"/>
    <cellStyle name="20% - Акцент6 10 2" xfId="910"/>
    <cellStyle name="20% - Акцент6 10 3" xfId="911"/>
    <cellStyle name="20% - Акцент6 11" xfId="912"/>
    <cellStyle name="20% - Акцент6 11 2" xfId="913"/>
    <cellStyle name="20% - Акцент6 11 3" xfId="914"/>
    <cellStyle name="20% - Акцент6 12" xfId="915"/>
    <cellStyle name="20% - Акцент6 12 2" xfId="916"/>
    <cellStyle name="20% - Акцент6 12 3" xfId="917"/>
    <cellStyle name="20% - Акцент6 13" xfId="918"/>
    <cellStyle name="20% - Акцент6 13 2" xfId="919"/>
    <cellStyle name="20% - Акцент6 13 3" xfId="920"/>
    <cellStyle name="20% - Акцент6 14" xfId="921"/>
    <cellStyle name="20% - Акцент6 14 2" xfId="922"/>
    <cellStyle name="20% - Акцент6 14 3" xfId="923"/>
    <cellStyle name="20% - Акцент6 15" xfId="924"/>
    <cellStyle name="20% - Акцент6 15 2" xfId="925"/>
    <cellStyle name="20% - Акцент6 15 3" xfId="926"/>
    <cellStyle name="20% - Акцент6 16" xfId="927"/>
    <cellStyle name="20% - Акцент6 16 2" xfId="928"/>
    <cellStyle name="20% - Акцент6 16 3" xfId="929"/>
    <cellStyle name="20% - Акцент6 17" xfId="930"/>
    <cellStyle name="20% - Акцент6 18" xfId="931"/>
    <cellStyle name="20% - Акцент6 19" xfId="932"/>
    <cellStyle name="20% - Акцент6 2" xfId="933"/>
    <cellStyle name="20% - Акцент6 2 2" xfId="934"/>
    <cellStyle name="20% - Акцент6 2 2 2" xfId="935"/>
    <cellStyle name="20% - Акцент6 2 3" xfId="936"/>
    <cellStyle name="20% - Акцент6 20" xfId="937"/>
    <cellStyle name="20% - Акцент6 21" xfId="938"/>
    <cellStyle name="20% - Акцент6 22" xfId="939"/>
    <cellStyle name="20% - Акцент6 23" xfId="940"/>
    <cellStyle name="20% - Акцент6 24" xfId="941"/>
    <cellStyle name="20% - Акцент6 25" xfId="942"/>
    <cellStyle name="20% - Акцент6 26" xfId="943"/>
    <cellStyle name="20% - Акцент6 27" xfId="944"/>
    <cellStyle name="20% - Акцент6 28" xfId="945"/>
    <cellStyle name="20% - Акцент6 29" xfId="946"/>
    <cellStyle name="20% - Акцент6 3" xfId="947"/>
    <cellStyle name="20% - Акцент6 3 2" xfId="948"/>
    <cellStyle name="20% - Акцент6 3 3" xfId="949"/>
    <cellStyle name="20% - Акцент6 30" xfId="950"/>
    <cellStyle name="20% - Акцент6 31" xfId="951"/>
    <cellStyle name="20% - Акцент6 32" xfId="952"/>
    <cellStyle name="20% - Акцент6 33" xfId="953"/>
    <cellStyle name="20% - Акцент6 34" xfId="954"/>
    <cellStyle name="20% - Акцент6 35" xfId="955"/>
    <cellStyle name="20% - Акцент6 36" xfId="956"/>
    <cellStyle name="20% - Акцент6 37" xfId="957"/>
    <cellStyle name="20% - Акцент6 38" xfId="958"/>
    <cellStyle name="20% - Акцент6 39" xfId="959"/>
    <cellStyle name="20% - Акцент6 4" xfId="960"/>
    <cellStyle name="20% - Акцент6 4 10" xfId="961"/>
    <cellStyle name="20% - Акцент6 4 2" xfId="962"/>
    <cellStyle name="20% - Акцент6 4 3" xfId="963"/>
    <cellStyle name="20% - Акцент6 4 4" xfId="964"/>
    <cellStyle name="20% - Акцент6 4 5" xfId="965"/>
    <cellStyle name="20% - Акцент6 4 6" xfId="966"/>
    <cellStyle name="20% - Акцент6 4 7" xfId="967"/>
    <cellStyle name="20% - Акцент6 4 8" xfId="968"/>
    <cellStyle name="20% - Акцент6 4 9" xfId="969"/>
    <cellStyle name="20% - Акцент6 5" xfId="970"/>
    <cellStyle name="20% - Акцент6 5 2" xfId="971"/>
    <cellStyle name="20% - Акцент6 5 3" xfId="972"/>
    <cellStyle name="20% - Акцент6 5 4" xfId="973"/>
    <cellStyle name="20% - Акцент6 5 5" xfId="974"/>
    <cellStyle name="20% - Акцент6 5 6" xfId="975"/>
    <cellStyle name="20% - Акцент6 5 7" xfId="976"/>
    <cellStyle name="20% - Акцент6 5 8" xfId="977"/>
    <cellStyle name="20% - Акцент6 5 9" xfId="978"/>
    <cellStyle name="20% - Акцент6 6" xfId="979"/>
    <cellStyle name="20% - Акцент6 6 2" xfId="980"/>
    <cellStyle name="20% - Акцент6 6 3" xfId="981"/>
    <cellStyle name="20% - Акцент6 6 4" xfId="982"/>
    <cellStyle name="20% - Акцент6 6 5" xfId="983"/>
    <cellStyle name="20% - Акцент6 6 6" xfId="984"/>
    <cellStyle name="20% - Акцент6 6 7" xfId="985"/>
    <cellStyle name="20% - Акцент6 6 8" xfId="986"/>
    <cellStyle name="20% - Акцент6 7" xfId="987"/>
    <cellStyle name="20% - Акцент6 7 2" xfId="988"/>
    <cellStyle name="20% - Акцент6 7 3" xfId="989"/>
    <cellStyle name="20% - Акцент6 7 4" xfId="990"/>
    <cellStyle name="20% - Акцент6 7 5" xfId="991"/>
    <cellStyle name="20% - Акцент6 7 6" xfId="992"/>
    <cellStyle name="20% - Акцент6 7 7" xfId="993"/>
    <cellStyle name="20% - Акцент6 8" xfId="994"/>
    <cellStyle name="20% - Акцент6 8 2" xfId="995"/>
    <cellStyle name="20% - Акцент6 8 3" xfId="996"/>
    <cellStyle name="20% - Акцент6 8 4" xfId="997"/>
    <cellStyle name="20% - Акцент6 8 5" xfId="998"/>
    <cellStyle name="20% - Акцент6 8 6" xfId="999"/>
    <cellStyle name="20% - Акцент6 9" xfId="1000"/>
    <cellStyle name="20% - Акцент6 9 2" xfId="1001"/>
    <cellStyle name="20% - Акцент6 9 3" xfId="1002"/>
    <cellStyle name="20% - Акцент6 9 4" xfId="1003"/>
    <cellStyle name="20% - Акцент6 9 5" xfId="1004"/>
    <cellStyle name="20% - Accent1" xfId="417"/>
    <cellStyle name="20% - Accent1 2" xfId="418"/>
    <cellStyle name="20% - Accent2" xfId="419"/>
    <cellStyle name="20% - Accent2 2" xfId="420"/>
    <cellStyle name="20% - Accent3" xfId="421"/>
    <cellStyle name="20% - Accent3 2" xfId="422"/>
    <cellStyle name="20% - Accent4" xfId="423"/>
    <cellStyle name="20% - Accent4 2" xfId="424"/>
    <cellStyle name="20% - Accent5" xfId="425"/>
    <cellStyle name="20% - Accent5 2" xfId="426"/>
    <cellStyle name="20% - Accent6" xfId="427"/>
    <cellStyle name="20% - Accent6 2" xfId="428"/>
    <cellStyle name="40% - Акцент1 10" xfId="1017"/>
    <cellStyle name="40% - Акцент1 10 2" xfId="1018"/>
    <cellStyle name="40% - Акцент1 10 3" xfId="1019"/>
    <cellStyle name="40% - Акцент1 11" xfId="1020"/>
    <cellStyle name="40% - Акцент1 11 2" xfId="1021"/>
    <cellStyle name="40% - Акцент1 11 3" xfId="1022"/>
    <cellStyle name="40% - Акцент1 12" xfId="1023"/>
    <cellStyle name="40% - Акцент1 12 2" xfId="1024"/>
    <cellStyle name="40% - Акцент1 12 3" xfId="1025"/>
    <cellStyle name="40% - Акцент1 13" xfId="1026"/>
    <cellStyle name="40% - Акцент1 13 2" xfId="1027"/>
    <cellStyle name="40% - Акцент1 13 3" xfId="1028"/>
    <cellStyle name="40% - Акцент1 14" xfId="1029"/>
    <cellStyle name="40% - Акцент1 14 2" xfId="1030"/>
    <cellStyle name="40% - Акцент1 14 3" xfId="1031"/>
    <cellStyle name="40% - Акцент1 15" xfId="1032"/>
    <cellStyle name="40% - Акцент1 15 2" xfId="1033"/>
    <cellStyle name="40% - Акцент1 15 3" xfId="1034"/>
    <cellStyle name="40% - Акцент1 16" xfId="1035"/>
    <cellStyle name="40% - Акцент1 16 2" xfId="1036"/>
    <cellStyle name="40% - Акцент1 16 3" xfId="1037"/>
    <cellStyle name="40% - Акцент1 17" xfId="1038"/>
    <cellStyle name="40% - Акцент1 18" xfId="1039"/>
    <cellStyle name="40% - Акцент1 19" xfId="1040"/>
    <cellStyle name="40% - Акцент1 2" xfId="1041"/>
    <cellStyle name="40% - Акцент1 2 2" xfId="1042"/>
    <cellStyle name="40% - Акцент1 2 2 2" xfId="1043"/>
    <cellStyle name="40% - Акцент1 2 3" xfId="1044"/>
    <cellStyle name="40% - Акцент1 2 3 2" xfId="1045"/>
    <cellStyle name="40% - Акцент1 2 4" xfId="1046"/>
    <cellStyle name="40% - Акцент1 20" xfId="1047"/>
    <cellStyle name="40% - Акцент1 21" xfId="1048"/>
    <cellStyle name="40% - Акцент1 22" xfId="1049"/>
    <cellStyle name="40% - Акцент1 23" xfId="1050"/>
    <cellStyle name="40% - Акцент1 24" xfId="1051"/>
    <cellStyle name="40% - Акцент1 25" xfId="1052"/>
    <cellStyle name="40% - Акцент1 26" xfId="1053"/>
    <cellStyle name="40% - Акцент1 27" xfId="1054"/>
    <cellStyle name="40% - Акцент1 28" xfId="1055"/>
    <cellStyle name="40% - Акцент1 29" xfId="1056"/>
    <cellStyle name="40% - Акцент1 3" xfId="1057"/>
    <cellStyle name="40% - Акцент1 3 2" xfId="1058"/>
    <cellStyle name="40% - Акцент1 3 3" xfId="1059"/>
    <cellStyle name="40% - Акцент1 30" xfId="1060"/>
    <cellStyle name="40% - Акцент1 31" xfId="1061"/>
    <cellStyle name="40% - Акцент1 32" xfId="1062"/>
    <cellStyle name="40% - Акцент1 33" xfId="1063"/>
    <cellStyle name="40% - Акцент1 34" xfId="1064"/>
    <cellStyle name="40% - Акцент1 35" xfId="1065"/>
    <cellStyle name="40% - Акцент1 36" xfId="1066"/>
    <cellStyle name="40% - Акцент1 37" xfId="1067"/>
    <cellStyle name="40% - Акцент1 38" xfId="1068"/>
    <cellStyle name="40% - Акцент1 39" xfId="1069"/>
    <cellStyle name="40% - Акцент1 4" xfId="1070"/>
    <cellStyle name="40% - Акцент1 4 10" xfId="1071"/>
    <cellStyle name="40% - Акцент1 4 2" xfId="1072"/>
    <cellStyle name="40% - Акцент1 4 3" xfId="1073"/>
    <cellStyle name="40% - Акцент1 4 4" xfId="1074"/>
    <cellStyle name="40% - Акцент1 4 5" xfId="1075"/>
    <cellStyle name="40% - Акцент1 4 6" xfId="1076"/>
    <cellStyle name="40% - Акцент1 4 7" xfId="1077"/>
    <cellStyle name="40% - Акцент1 4 8" xfId="1078"/>
    <cellStyle name="40% - Акцент1 4 9" xfId="1079"/>
    <cellStyle name="40% - Акцент1 5" xfId="1080"/>
    <cellStyle name="40% - Акцент1 5 2" xfId="1081"/>
    <cellStyle name="40% - Акцент1 5 3" xfId="1082"/>
    <cellStyle name="40% - Акцент1 5 4" xfId="1083"/>
    <cellStyle name="40% - Акцент1 5 5" xfId="1084"/>
    <cellStyle name="40% - Акцент1 5 6" xfId="1085"/>
    <cellStyle name="40% - Акцент1 5 7" xfId="1086"/>
    <cellStyle name="40% - Акцент1 5 8" xfId="1087"/>
    <cellStyle name="40% - Акцент1 5 9" xfId="1088"/>
    <cellStyle name="40% - Акцент1 6" xfId="1089"/>
    <cellStyle name="40% - Акцент1 6 2" xfId="1090"/>
    <cellStyle name="40% - Акцент1 6 3" xfId="1091"/>
    <cellStyle name="40% - Акцент1 6 4" xfId="1092"/>
    <cellStyle name="40% - Акцент1 6 5" xfId="1093"/>
    <cellStyle name="40% - Акцент1 6 6" xfId="1094"/>
    <cellStyle name="40% - Акцент1 6 7" xfId="1095"/>
    <cellStyle name="40% - Акцент1 6 8" xfId="1096"/>
    <cellStyle name="40% - Акцент1 7" xfId="1097"/>
    <cellStyle name="40% - Акцент1 7 2" xfId="1098"/>
    <cellStyle name="40% - Акцент1 7 3" xfId="1099"/>
    <cellStyle name="40% - Акцент1 7 4" xfId="1100"/>
    <cellStyle name="40% - Акцент1 7 5" xfId="1101"/>
    <cellStyle name="40% - Акцент1 7 6" xfId="1102"/>
    <cellStyle name="40% - Акцент1 7 7" xfId="1103"/>
    <cellStyle name="40% - Акцент1 8" xfId="1104"/>
    <cellStyle name="40% - Акцент1 8 2" xfId="1105"/>
    <cellStyle name="40% - Акцент1 8 3" xfId="1106"/>
    <cellStyle name="40% - Акцент1 8 4" xfId="1107"/>
    <cellStyle name="40% - Акцент1 8 5" xfId="1108"/>
    <cellStyle name="40% - Акцент1 8 6" xfId="1109"/>
    <cellStyle name="40% - Акцент1 9" xfId="1110"/>
    <cellStyle name="40% - Акцент1 9 2" xfId="1111"/>
    <cellStyle name="40% - Акцент1 9 3" xfId="1112"/>
    <cellStyle name="40% - Акцент1 9 4" xfId="1113"/>
    <cellStyle name="40% - Акцент1 9 5" xfId="1114"/>
    <cellStyle name="40% - Акцент2 10" xfId="1115"/>
    <cellStyle name="40% - Акцент2 10 2" xfId="1116"/>
    <cellStyle name="40% - Акцент2 10 3" xfId="1117"/>
    <cellStyle name="40% - Акцент2 11" xfId="1118"/>
    <cellStyle name="40% - Акцент2 11 2" xfId="1119"/>
    <cellStyle name="40% - Акцент2 11 3" xfId="1120"/>
    <cellStyle name="40% - Акцент2 12" xfId="1121"/>
    <cellStyle name="40% - Акцент2 12 2" xfId="1122"/>
    <cellStyle name="40% - Акцент2 12 3" xfId="1123"/>
    <cellStyle name="40% - Акцент2 13" xfId="1124"/>
    <cellStyle name="40% - Акцент2 13 2" xfId="1125"/>
    <cellStyle name="40% - Акцент2 13 3" xfId="1126"/>
    <cellStyle name="40% - Акцент2 14" xfId="1127"/>
    <cellStyle name="40% - Акцент2 14 2" xfId="1128"/>
    <cellStyle name="40% - Акцент2 14 3" xfId="1129"/>
    <cellStyle name="40% - Акцент2 15" xfId="1130"/>
    <cellStyle name="40% - Акцент2 15 2" xfId="1131"/>
    <cellStyle name="40% - Акцент2 15 3" xfId="1132"/>
    <cellStyle name="40% - Акцент2 16" xfId="1133"/>
    <cellStyle name="40% - Акцент2 16 2" xfId="1134"/>
    <cellStyle name="40% - Акцент2 16 3" xfId="1135"/>
    <cellStyle name="40% - Акцент2 17" xfId="1136"/>
    <cellStyle name="40% - Акцент2 18" xfId="1137"/>
    <cellStyle name="40% - Акцент2 19" xfId="1138"/>
    <cellStyle name="40% - Акцент2 2" xfId="1139"/>
    <cellStyle name="40% - Акцент2 2 2" xfId="1140"/>
    <cellStyle name="40% - Акцент2 2 2 2" xfId="1141"/>
    <cellStyle name="40% - Акцент2 2 3" xfId="1142"/>
    <cellStyle name="40% - Акцент2 20" xfId="1143"/>
    <cellStyle name="40% - Акцент2 21" xfId="1144"/>
    <cellStyle name="40% - Акцент2 22" xfId="1145"/>
    <cellStyle name="40% - Акцент2 23" xfId="1146"/>
    <cellStyle name="40% - Акцент2 24" xfId="1147"/>
    <cellStyle name="40% - Акцент2 25" xfId="1148"/>
    <cellStyle name="40% - Акцент2 26" xfId="1149"/>
    <cellStyle name="40% - Акцент2 27" xfId="1150"/>
    <cellStyle name="40% - Акцент2 28" xfId="1151"/>
    <cellStyle name="40% - Акцент2 29" xfId="1152"/>
    <cellStyle name="40% - Акцент2 3" xfId="1153"/>
    <cellStyle name="40% - Акцент2 3 2" xfId="1154"/>
    <cellStyle name="40% - Акцент2 3 3" xfId="1155"/>
    <cellStyle name="40% - Акцент2 30" xfId="1156"/>
    <cellStyle name="40% - Акцент2 31" xfId="1157"/>
    <cellStyle name="40% - Акцент2 32" xfId="1158"/>
    <cellStyle name="40% - Акцент2 33" xfId="1159"/>
    <cellStyle name="40% - Акцент2 34" xfId="1160"/>
    <cellStyle name="40% - Акцент2 35" xfId="1161"/>
    <cellStyle name="40% - Акцент2 36" xfId="1162"/>
    <cellStyle name="40% - Акцент2 37" xfId="1163"/>
    <cellStyle name="40% - Акцент2 38" xfId="1164"/>
    <cellStyle name="40% - Акцент2 39" xfId="1165"/>
    <cellStyle name="40% - Акцент2 4" xfId="1166"/>
    <cellStyle name="40% - Акцент2 4 10" xfId="1167"/>
    <cellStyle name="40% - Акцент2 4 2" xfId="1168"/>
    <cellStyle name="40% - Акцент2 4 3" xfId="1169"/>
    <cellStyle name="40% - Акцент2 4 4" xfId="1170"/>
    <cellStyle name="40% - Акцент2 4 5" xfId="1171"/>
    <cellStyle name="40% - Акцент2 4 6" xfId="1172"/>
    <cellStyle name="40% - Акцент2 4 7" xfId="1173"/>
    <cellStyle name="40% - Акцент2 4 8" xfId="1174"/>
    <cellStyle name="40% - Акцент2 4 9" xfId="1175"/>
    <cellStyle name="40% - Акцент2 5" xfId="1176"/>
    <cellStyle name="40% - Акцент2 5 2" xfId="1177"/>
    <cellStyle name="40% - Акцент2 5 3" xfId="1178"/>
    <cellStyle name="40% - Акцент2 5 4" xfId="1179"/>
    <cellStyle name="40% - Акцент2 5 5" xfId="1180"/>
    <cellStyle name="40% - Акцент2 5 6" xfId="1181"/>
    <cellStyle name="40% - Акцент2 5 7" xfId="1182"/>
    <cellStyle name="40% - Акцент2 5 8" xfId="1183"/>
    <cellStyle name="40% - Акцент2 5 9" xfId="1184"/>
    <cellStyle name="40% - Акцент2 6" xfId="1185"/>
    <cellStyle name="40% - Акцент2 6 2" xfId="1186"/>
    <cellStyle name="40% - Акцент2 6 3" xfId="1187"/>
    <cellStyle name="40% - Акцент2 6 4" xfId="1188"/>
    <cellStyle name="40% - Акцент2 6 5" xfId="1189"/>
    <cellStyle name="40% - Акцент2 6 6" xfId="1190"/>
    <cellStyle name="40% - Акцент2 6 7" xfId="1191"/>
    <cellStyle name="40% - Акцент2 6 8" xfId="1192"/>
    <cellStyle name="40% - Акцент2 7" xfId="1193"/>
    <cellStyle name="40% - Акцент2 7 2" xfId="1194"/>
    <cellStyle name="40% - Акцент2 7 3" xfId="1195"/>
    <cellStyle name="40% - Акцент2 7 4" xfId="1196"/>
    <cellStyle name="40% - Акцент2 7 5" xfId="1197"/>
    <cellStyle name="40% - Акцент2 7 6" xfId="1198"/>
    <cellStyle name="40% - Акцент2 7 7" xfId="1199"/>
    <cellStyle name="40% - Акцент2 8" xfId="1200"/>
    <cellStyle name="40% - Акцент2 8 2" xfId="1201"/>
    <cellStyle name="40% - Акцент2 8 3" xfId="1202"/>
    <cellStyle name="40% - Акцент2 8 4" xfId="1203"/>
    <cellStyle name="40% - Акцент2 8 5" xfId="1204"/>
    <cellStyle name="40% - Акцент2 8 6" xfId="1205"/>
    <cellStyle name="40% - Акцент2 9" xfId="1206"/>
    <cellStyle name="40% - Акцент2 9 2" xfId="1207"/>
    <cellStyle name="40% - Акцент2 9 3" xfId="1208"/>
    <cellStyle name="40% - Акцент2 9 4" xfId="1209"/>
    <cellStyle name="40% - Акцент2 9 5" xfId="1210"/>
    <cellStyle name="40% - Акцент3 10" xfId="1211"/>
    <cellStyle name="40% - Акцент3 10 2" xfId="1212"/>
    <cellStyle name="40% - Акцент3 10 3" xfId="1213"/>
    <cellStyle name="40% - Акцент3 11" xfId="1214"/>
    <cellStyle name="40% - Акцент3 11 2" xfId="1215"/>
    <cellStyle name="40% - Акцент3 11 3" xfId="1216"/>
    <cellStyle name="40% - Акцент3 12" xfId="1217"/>
    <cellStyle name="40% - Акцент3 12 2" xfId="1218"/>
    <cellStyle name="40% - Акцент3 12 3" xfId="1219"/>
    <cellStyle name="40% - Акцент3 13" xfId="1220"/>
    <cellStyle name="40% - Акцент3 13 2" xfId="1221"/>
    <cellStyle name="40% - Акцент3 13 3" xfId="1222"/>
    <cellStyle name="40% - Акцент3 14" xfId="1223"/>
    <cellStyle name="40% - Акцент3 14 2" xfId="1224"/>
    <cellStyle name="40% - Акцент3 14 3" xfId="1225"/>
    <cellStyle name="40% - Акцент3 15" xfId="1226"/>
    <cellStyle name="40% - Акцент3 15 2" xfId="1227"/>
    <cellStyle name="40% - Акцент3 15 3" xfId="1228"/>
    <cellStyle name="40% - Акцент3 16" xfId="1229"/>
    <cellStyle name="40% - Акцент3 16 2" xfId="1230"/>
    <cellStyle name="40% - Акцент3 16 3" xfId="1231"/>
    <cellStyle name="40% - Акцент3 17" xfId="1232"/>
    <cellStyle name="40% - Акцент3 18" xfId="1233"/>
    <cellStyle name="40% - Акцент3 19" xfId="1234"/>
    <cellStyle name="40% - Акцент3 2" xfId="1235"/>
    <cellStyle name="40% - Акцент3 2 2" xfId="1236"/>
    <cellStyle name="40% - Акцент3 2 2 2" xfId="1237"/>
    <cellStyle name="40% - Акцент3 2 3" xfId="1238"/>
    <cellStyle name="40% - Акцент3 20" xfId="1239"/>
    <cellStyle name="40% - Акцент3 21" xfId="1240"/>
    <cellStyle name="40% - Акцент3 22" xfId="1241"/>
    <cellStyle name="40% - Акцент3 23" xfId="1242"/>
    <cellStyle name="40% - Акцент3 24" xfId="1243"/>
    <cellStyle name="40% - Акцент3 25" xfId="1244"/>
    <cellStyle name="40% - Акцент3 26" xfId="1245"/>
    <cellStyle name="40% - Акцент3 27" xfId="1246"/>
    <cellStyle name="40% - Акцент3 28" xfId="1247"/>
    <cellStyle name="40% - Акцент3 29" xfId="1248"/>
    <cellStyle name="40% - Акцент3 3" xfId="1249"/>
    <cellStyle name="40% - Акцент3 3 2" xfId="1250"/>
    <cellStyle name="40% - Акцент3 3 3" xfId="1251"/>
    <cellStyle name="40% - Акцент3 30" xfId="1252"/>
    <cellStyle name="40% - Акцент3 31" xfId="1253"/>
    <cellStyle name="40% - Акцент3 32" xfId="1254"/>
    <cellStyle name="40% - Акцент3 33" xfId="1255"/>
    <cellStyle name="40% - Акцент3 34" xfId="1256"/>
    <cellStyle name="40% - Акцент3 35" xfId="1257"/>
    <cellStyle name="40% - Акцент3 36" xfId="1258"/>
    <cellStyle name="40% - Акцент3 37" xfId="1259"/>
    <cellStyle name="40% - Акцент3 38" xfId="1260"/>
    <cellStyle name="40% - Акцент3 39" xfId="1261"/>
    <cellStyle name="40% - Акцент3 4" xfId="1262"/>
    <cellStyle name="40% - Акцент3 4 10" xfId="1263"/>
    <cellStyle name="40% - Акцент3 4 2" xfId="1264"/>
    <cellStyle name="40% - Акцент3 4 3" xfId="1265"/>
    <cellStyle name="40% - Акцент3 4 4" xfId="1266"/>
    <cellStyle name="40% - Акцент3 4 5" xfId="1267"/>
    <cellStyle name="40% - Акцент3 4 6" xfId="1268"/>
    <cellStyle name="40% - Акцент3 4 7" xfId="1269"/>
    <cellStyle name="40% - Акцент3 4 8" xfId="1270"/>
    <cellStyle name="40% - Акцент3 4 9" xfId="1271"/>
    <cellStyle name="40% - Акцент3 5" xfId="1272"/>
    <cellStyle name="40% - Акцент3 5 2" xfId="1273"/>
    <cellStyle name="40% - Акцент3 5 3" xfId="1274"/>
    <cellStyle name="40% - Акцент3 5 4" xfId="1275"/>
    <cellStyle name="40% - Акцент3 5 5" xfId="1276"/>
    <cellStyle name="40% - Акцент3 5 6" xfId="1277"/>
    <cellStyle name="40% - Акцент3 5 7" xfId="1278"/>
    <cellStyle name="40% - Акцент3 5 8" xfId="1279"/>
    <cellStyle name="40% - Акцент3 5 9" xfId="1280"/>
    <cellStyle name="40% - Акцент3 6" xfId="1281"/>
    <cellStyle name="40% - Акцент3 6 2" xfId="1282"/>
    <cellStyle name="40% - Акцент3 6 3" xfId="1283"/>
    <cellStyle name="40% - Акцент3 6 4" xfId="1284"/>
    <cellStyle name="40% - Акцент3 6 5" xfId="1285"/>
    <cellStyle name="40% - Акцент3 6 6" xfId="1286"/>
    <cellStyle name="40% - Акцент3 6 7" xfId="1287"/>
    <cellStyle name="40% - Акцент3 6 8" xfId="1288"/>
    <cellStyle name="40% - Акцент3 7" xfId="1289"/>
    <cellStyle name="40% - Акцент3 7 2" xfId="1290"/>
    <cellStyle name="40% - Акцент3 7 3" xfId="1291"/>
    <cellStyle name="40% - Акцент3 7 4" xfId="1292"/>
    <cellStyle name="40% - Акцент3 7 5" xfId="1293"/>
    <cellStyle name="40% - Акцент3 7 6" xfId="1294"/>
    <cellStyle name="40% - Акцент3 7 7" xfId="1295"/>
    <cellStyle name="40% - Акцент3 8" xfId="1296"/>
    <cellStyle name="40% - Акцент3 8 2" xfId="1297"/>
    <cellStyle name="40% - Акцент3 8 3" xfId="1298"/>
    <cellStyle name="40% - Акцент3 8 4" xfId="1299"/>
    <cellStyle name="40% - Акцент3 8 5" xfId="1300"/>
    <cellStyle name="40% - Акцент3 8 6" xfId="1301"/>
    <cellStyle name="40% - Акцент3 9" xfId="1302"/>
    <cellStyle name="40% - Акцент3 9 2" xfId="1303"/>
    <cellStyle name="40% - Акцент3 9 3" xfId="1304"/>
    <cellStyle name="40% - Акцент3 9 4" xfId="1305"/>
    <cellStyle name="40% - Акцент3 9 5" xfId="1306"/>
    <cellStyle name="40% - Акцент4 10" xfId="1307"/>
    <cellStyle name="40% - Акцент4 10 2" xfId="1308"/>
    <cellStyle name="40% - Акцент4 10 3" xfId="1309"/>
    <cellStyle name="40% - Акцент4 11" xfId="1310"/>
    <cellStyle name="40% - Акцент4 11 2" xfId="1311"/>
    <cellStyle name="40% - Акцент4 11 3" xfId="1312"/>
    <cellStyle name="40% - Акцент4 12" xfId="1313"/>
    <cellStyle name="40% - Акцент4 12 2" xfId="1314"/>
    <cellStyle name="40% - Акцент4 12 3" xfId="1315"/>
    <cellStyle name="40% - Акцент4 13" xfId="1316"/>
    <cellStyle name="40% - Акцент4 13 2" xfId="1317"/>
    <cellStyle name="40% - Акцент4 13 3" xfId="1318"/>
    <cellStyle name="40% - Акцент4 14" xfId="1319"/>
    <cellStyle name="40% - Акцент4 14 2" xfId="1320"/>
    <cellStyle name="40% - Акцент4 14 3" xfId="1321"/>
    <cellStyle name="40% - Акцент4 15" xfId="1322"/>
    <cellStyle name="40% - Акцент4 15 2" xfId="1323"/>
    <cellStyle name="40% - Акцент4 15 3" xfId="1324"/>
    <cellStyle name="40% - Акцент4 16" xfId="1325"/>
    <cellStyle name="40% - Акцент4 16 2" xfId="1326"/>
    <cellStyle name="40% - Акцент4 16 3" xfId="1327"/>
    <cellStyle name="40% - Акцент4 17" xfId="1328"/>
    <cellStyle name="40% - Акцент4 18" xfId="1329"/>
    <cellStyle name="40% - Акцент4 19" xfId="1330"/>
    <cellStyle name="40% - Акцент4 2" xfId="1331"/>
    <cellStyle name="40% - Акцент4 2 2" xfId="1332"/>
    <cellStyle name="40% - Акцент4 2 2 2" xfId="1333"/>
    <cellStyle name="40% - Акцент4 2 3" xfId="1334"/>
    <cellStyle name="40% - Акцент4 2 3 2" xfId="1335"/>
    <cellStyle name="40% - Акцент4 2 4" xfId="1336"/>
    <cellStyle name="40% - Акцент4 20" xfId="1337"/>
    <cellStyle name="40% - Акцент4 21" xfId="1338"/>
    <cellStyle name="40% - Акцент4 22" xfId="1339"/>
    <cellStyle name="40% - Акцент4 23" xfId="1340"/>
    <cellStyle name="40% - Акцент4 24" xfId="1341"/>
    <cellStyle name="40% - Акцент4 25" xfId="1342"/>
    <cellStyle name="40% - Акцент4 26" xfId="1343"/>
    <cellStyle name="40% - Акцент4 27" xfId="1344"/>
    <cellStyle name="40% - Акцент4 28" xfId="1345"/>
    <cellStyle name="40% - Акцент4 29" xfId="1346"/>
    <cellStyle name="40% - Акцент4 3" xfId="1347"/>
    <cellStyle name="40% - Акцент4 3 2" xfId="1348"/>
    <cellStyle name="40% - Акцент4 3 3" xfId="1349"/>
    <cellStyle name="40% - Акцент4 30" xfId="1350"/>
    <cellStyle name="40% - Акцент4 31" xfId="1351"/>
    <cellStyle name="40% - Акцент4 32" xfId="1352"/>
    <cellStyle name="40% - Акцент4 33" xfId="1353"/>
    <cellStyle name="40% - Акцент4 34" xfId="1354"/>
    <cellStyle name="40% - Акцент4 35" xfId="1355"/>
    <cellStyle name="40% - Акцент4 36" xfId="1356"/>
    <cellStyle name="40% - Акцент4 37" xfId="1357"/>
    <cellStyle name="40% - Акцент4 38" xfId="1358"/>
    <cellStyle name="40% - Акцент4 39" xfId="1359"/>
    <cellStyle name="40% - Акцент4 4" xfId="1360"/>
    <cellStyle name="40% - Акцент4 4 10" xfId="1361"/>
    <cellStyle name="40% - Акцент4 4 2" xfId="1362"/>
    <cellStyle name="40% - Акцент4 4 3" xfId="1363"/>
    <cellStyle name="40% - Акцент4 4 4" xfId="1364"/>
    <cellStyle name="40% - Акцент4 4 5" xfId="1365"/>
    <cellStyle name="40% - Акцент4 4 6" xfId="1366"/>
    <cellStyle name="40% - Акцент4 4 7" xfId="1367"/>
    <cellStyle name="40% - Акцент4 4 8" xfId="1368"/>
    <cellStyle name="40% - Акцент4 4 9" xfId="1369"/>
    <cellStyle name="40% - Акцент4 5" xfId="1370"/>
    <cellStyle name="40% - Акцент4 5 2" xfId="1371"/>
    <cellStyle name="40% - Акцент4 5 3" xfId="1372"/>
    <cellStyle name="40% - Акцент4 5 4" xfId="1373"/>
    <cellStyle name="40% - Акцент4 5 5" xfId="1374"/>
    <cellStyle name="40% - Акцент4 5 6" xfId="1375"/>
    <cellStyle name="40% - Акцент4 5 7" xfId="1376"/>
    <cellStyle name="40% - Акцент4 5 8" xfId="1377"/>
    <cellStyle name="40% - Акцент4 5 9" xfId="1378"/>
    <cellStyle name="40% - Акцент4 6" xfId="1379"/>
    <cellStyle name="40% - Акцент4 6 2" xfId="1380"/>
    <cellStyle name="40% - Акцент4 6 3" xfId="1381"/>
    <cellStyle name="40% - Акцент4 6 4" xfId="1382"/>
    <cellStyle name="40% - Акцент4 6 5" xfId="1383"/>
    <cellStyle name="40% - Акцент4 6 6" xfId="1384"/>
    <cellStyle name="40% - Акцент4 6 7" xfId="1385"/>
    <cellStyle name="40% - Акцент4 6 8" xfId="1386"/>
    <cellStyle name="40% - Акцент4 7" xfId="1387"/>
    <cellStyle name="40% - Акцент4 7 2" xfId="1388"/>
    <cellStyle name="40% - Акцент4 7 3" xfId="1389"/>
    <cellStyle name="40% - Акцент4 7 4" xfId="1390"/>
    <cellStyle name="40% - Акцент4 7 5" xfId="1391"/>
    <cellStyle name="40% - Акцент4 7 6" xfId="1392"/>
    <cellStyle name="40% - Акцент4 7 7" xfId="1393"/>
    <cellStyle name="40% - Акцент4 8" xfId="1394"/>
    <cellStyle name="40% - Акцент4 8 2" xfId="1395"/>
    <cellStyle name="40% - Акцент4 8 3" xfId="1396"/>
    <cellStyle name="40% - Акцент4 8 4" xfId="1397"/>
    <cellStyle name="40% - Акцент4 8 5" xfId="1398"/>
    <cellStyle name="40% - Акцент4 8 6" xfId="1399"/>
    <cellStyle name="40% - Акцент4 9" xfId="1400"/>
    <cellStyle name="40% - Акцент4 9 2" xfId="1401"/>
    <cellStyle name="40% - Акцент4 9 3" xfId="1402"/>
    <cellStyle name="40% - Акцент4 9 4" xfId="1403"/>
    <cellStyle name="40% - Акцент4 9 5" xfId="1404"/>
    <cellStyle name="40% - Акцент5 10" xfId="1405"/>
    <cellStyle name="40% - Акцент5 10 2" xfId="1406"/>
    <cellStyle name="40% - Акцент5 10 3" xfId="1407"/>
    <cellStyle name="40% - Акцент5 11" xfId="1408"/>
    <cellStyle name="40% - Акцент5 11 2" xfId="1409"/>
    <cellStyle name="40% - Акцент5 11 3" xfId="1410"/>
    <cellStyle name="40% - Акцент5 12" xfId="1411"/>
    <cellStyle name="40% - Акцент5 12 2" xfId="1412"/>
    <cellStyle name="40% - Акцент5 12 3" xfId="1413"/>
    <cellStyle name="40% - Акцент5 13" xfId="1414"/>
    <cellStyle name="40% - Акцент5 13 2" xfId="1415"/>
    <cellStyle name="40% - Акцент5 13 3" xfId="1416"/>
    <cellStyle name="40% - Акцент5 14" xfId="1417"/>
    <cellStyle name="40% - Акцент5 14 2" xfId="1418"/>
    <cellStyle name="40% - Акцент5 14 3" xfId="1419"/>
    <cellStyle name="40% - Акцент5 15" xfId="1420"/>
    <cellStyle name="40% - Акцент5 15 2" xfId="1421"/>
    <cellStyle name="40% - Акцент5 15 3" xfId="1422"/>
    <cellStyle name="40% - Акцент5 16" xfId="1423"/>
    <cellStyle name="40% - Акцент5 16 2" xfId="1424"/>
    <cellStyle name="40% - Акцент5 16 3" xfId="1425"/>
    <cellStyle name="40% - Акцент5 17" xfId="1426"/>
    <cellStyle name="40% - Акцент5 18" xfId="1427"/>
    <cellStyle name="40% - Акцент5 19" xfId="1428"/>
    <cellStyle name="40% - Акцент5 2" xfId="1429"/>
    <cellStyle name="40% - Акцент5 2 2" xfId="1430"/>
    <cellStyle name="40% - Акцент5 2 2 2" xfId="1431"/>
    <cellStyle name="40% - Акцент5 2 3" xfId="1432"/>
    <cellStyle name="40% - Акцент5 20" xfId="1433"/>
    <cellStyle name="40% - Акцент5 21" xfId="1434"/>
    <cellStyle name="40% - Акцент5 22" xfId="1435"/>
    <cellStyle name="40% - Акцент5 23" xfId="1436"/>
    <cellStyle name="40% - Акцент5 24" xfId="1437"/>
    <cellStyle name="40% - Акцент5 25" xfId="1438"/>
    <cellStyle name="40% - Акцент5 26" xfId="1439"/>
    <cellStyle name="40% - Акцент5 27" xfId="1440"/>
    <cellStyle name="40% - Акцент5 28" xfId="1441"/>
    <cellStyle name="40% - Акцент5 29" xfId="1442"/>
    <cellStyle name="40% - Акцент5 3" xfId="1443"/>
    <cellStyle name="40% - Акцент5 3 2" xfId="1444"/>
    <cellStyle name="40% - Акцент5 3 3" xfId="1445"/>
    <cellStyle name="40% - Акцент5 30" xfId="1446"/>
    <cellStyle name="40% - Акцент5 31" xfId="1447"/>
    <cellStyle name="40% - Акцент5 32" xfId="1448"/>
    <cellStyle name="40% - Акцент5 33" xfId="1449"/>
    <cellStyle name="40% - Акцент5 34" xfId="1450"/>
    <cellStyle name="40% - Акцент5 35" xfId="1451"/>
    <cellStyle name="40% - Акцент5 36" xfId="1452"/>
    <cellStyle name="40% - Акцент5 37" xfId="1453"/>
    <cellStyle name="40% - Акцент5 38" xfId="1454"/>
    <cellStyle name="40% - Акцент5 39" xfId="1455"/>
    <cellStyle name="40% - Акцент5 4" xfId="1456"/>
    <cellStyle name="40% - Акцент5 4 10" xfId="1457"/>
    <cellStyle name="40% - Акцент5 4 2" xfId="1458"/>
    <cellStyle name="40% - Акцент5 4 3" xfId="1459"/>
    <cellStyle name="40% - Акцент5 4 4" xfId="1460"/>
    <cellStyle name="40% - Акцент5 4 5" xfId="1461"/>
    <cellStyle name="40% - Акцент5 4 6" xfId="1462"/>
    <cellStyle name="40% - Акцент5 4 7" xfId="1463"/>
    <cellStyle name="40% - Акцент5 4 8" xfId="1464"/>
    <cellStyle name="40% - Акцент5 4 9" xfId="1465"/>
    <cellStyle name="40% - Акцент5 5" xfId="1466"/>
    <cellStyle name="40% - Акцент5 5 2" xfId="1467"/>
    <cellStyle name="40% - Акцент5 5 3" xfId="1468"/>
    <cellStyle name="40% - Акцент5 5 4" xfId="1469"/>
    <cellStyle name="40% - Акцент5 5 5" xfId="1470"/>
    <cellStyle name="40% - Акцент5 5 6" xfId="1471"/>
    <cellStyle name="40% - Акцент5 5 7" xfId="1472"/>
    <cellStyle name="40% - Акцент5 5 8" xfId="1473"/>
    <cellStyle name="40% - Акцент5 5 9" xfId="1474"/>
    <cellStyle name="40% - Акцент5 6" xfId="1475"/>
    <cellStyle name="40% - Акцент5 6 2" xfId="1476"/>
    <cellStyle name="40% - Акцент5 6 3" xfId="1477"/>
    <cellStyle name="40% - Акцент5 6 4" xfId="1478"/>
    <cellStyle name="40% - Акцент5 6 5" xfId="1479"/>
    <cellStyle name="40% - Акцент5 6 6" xfId="1480"/>
    <cellStyle name="40% - Акцент5 6 7" xfId="1481"/>
    <cellStyle name="40% - Акцент5 6 8" xfId="1482"/>
    <cellStyle name="40% - Акцент5 7" xfId="1483"/>
    <cellStyle name="40% - Акцент5 7 2" xfId="1484"/>
    <cellStyle name="40% - Акцент5 7 3" xfId="1485"/>
    <cellStyle name="40% - Акцент5 7 4" xfId="1486"/>
    <cellStyle name="40% - Акцент5 7 5" xfId="1487"/>
    <cellStyle name="40% - Акцент5 7 6" xfId="1488"/>
    <cellStyle name="40% - Акцент5 7 7" xfId="1489"/>
    <cellStyle name="40% - Акцент5 8" xfId="1490"/>
    <cellStyle name="40% - Акцент5 8 2" xfId="1491"/>
    <cellStyle name="40% - Акцент5 8 3" xfId="1492"/>
    <cellStyle name="40% - Акцент5 8 4" xfId="1493"/>
    <cellStyle name="40% - Акцент5 8 5" xfId="1494"/>
    <cellStyle name="40% - Акцент5 8 6" xfId="1495"/>
    <cellStyle name="40% - Акцент5 9" xfId="1496"/>
    <cellStyle name="40% - Акцент5 9 2" xfId="1497"/>
    <cellStyle name="40% - Акцент5 9 3" xfId="1498"/>
    <cellStyle name="40% - Акцент5 9 4" xfId="1499"/>
    <cellStyle name="40% - Акцент5 9 5" xfId="1500"/>
    <cellStyle name="40% - Акцент6 10" xfId="1501"/>
    <cellStyle name="40% - Акцент6 10 2" xfId="1502"/>
    <cellStyle name="40% - Акцент6 10 3" xfId="1503"/>
    <cellStyle name="40% - Акцент6 11" xfId="1504"/>
    <cellStyle name="40% - Акцент6 11 2" xfId="1505"/>
    <cellStyle name="40% - Акцент6 11 3" xfId="1506"/>
    <cellStyle name="40% - Акцент6 12" xfId="1507"/>
    <cellStyle name="40% - Акцент6 12 2" xfId="1508"/>
    <cellStyle name="40% - Акцент6 12 3" xfId="1509"/>
    <cellStyle name="40% - Акцент6 13" xfId="1510"/>
    <cellStyle name="40% - Акцент6 13 2" xfId="1511"/>
    <cellStyle name="40% - Акцент6 13 3" xfId="1512"/>
    <cellStyle name="40% - Акцент6 14" xfId="1513"/>
    <cellStyle name="40% - Акцент6 14 2" xfId="1514"/>
    <cellStyle name="40% - Акцент6 14 3" xfId="1515"/>
    <cellStyle name="40% - Акцент6 15" xfId="1516"/>
    <cellStyle name="40% - Акцент6 15 2" xfId="1517"/>
    <cellStyle name="40% - Акцент6 15 3" xfId="1518"/>
    <cellStyle name="40% - Акцент6 16" xfId="1519"/>
    <cellStyle name="40% - Акцент6 16 2" xfId="1520"/>
    <cellStyle name="40% - Акцент6 16 3" xfId="1521"/>
    <cellStyle name="40% - Акцент6 17" xfId="1522"/>
    <cellStyle name="40% - Акцент6 18" xfId="1523"/>
    <cellStyle name="40% - Акцент6 19" xfId="1524"/>
    <cellStyle name="40% - Акцент6 2" xfId="1525"/>
    <cellStyle name="40% - Акцент6 2 2" xfId="1526"/>
    <cellStyle name="40% - Акцент6 2 2 2" xfId="1527"/>
    <cellStyle name="40% - Акцент6 2 3" xfId="1528"/>
    <cellStyle name="40% - Акцент6 2 3 2" xfId="1529"/>
    <cellStyle name="40% - Акцент6 2 4" xfId="1530"/>
    <cellStyle name="40% - Акцент6 20" xfId="1531"/>
    <cellStyle name="40% - Акцент6 21" xfId="1532"/>
    <cellStyle name="40% - Акцент6 22" xfId="1533"/>
    <cellStyle name="40% - Акцент6 23" xfId="1534"/>
    <cellStyle name="40% - Акцент6 24" xfId="1535"/>
    <cellStyle name="40% - Акцент6 25" xfId="1536"/>
    <cellStyle name="40% - Акцент6 26" xfId="1537"/>
    <cellStyle name="40% - Акцент6 27" xfId="1538"/>
    <cellStyle name="40% - Акцент6 28" xfId="1539"/>
    <cellStyle name="40% - Акцент6 29" xfId="1540"/>
    <cellStyle name="40% - Акцент6 3" xfId="1541"/>
    <cellStyle name="40% - Акцент6 3 2" xfId="1542"/>
    <cellStyle name="40% - Акцент6 3 3" xfId="1543"/>
    <cellStyle name="40% - Акцент6 30" xfId="1544"/>
    <cellStyle name="40% - Акцент6 31" xfId="1545"/>
    <cellStyle name="40% - Акцент6 32" xfId="1546"/>
    <cellStyle name="40% - Акцент6 33" xfId="1547"/>
    <cellStyle name="40% - Акцент6 34" xfId="1548"/>
    <cellStyle name="40% - Акцент6 35" xfId="1549"/>
    <cellStyle name="40% - Акцент6 36" xfId="1550"/>
    <cellStyle name="40% - Акцент6 37" xfId="1551"/>
    <cellStyle name="40% - Акцент6 38" xfId="1552"/>
    <cellStyle name="40% - Акцент6 39" xfId="1553"/>
    <cellStyle name="40% - Акцент6 4" xfId="1554"/>
    <cellStyle name="40% - Акцент6 4 10" xfId="1555"/>
    <cellStyle name="40% - Акцент6 4 2" xfId="1556"/>
    <cellStyle name="40% - Акцент6 4 3" xfId="1557"/>
    <cellStyle name="40% - Акцент6 4 4" xfId="1558"/>
    <cellStyle name="40% - Акцент6 4 5" xfId="1559"/>
    <cellStyle name="40% - Акцент6 4 6" xfId="1560"/>
    <cellStyle name="40% - Акцент6 4 7" xfId="1561"/>
    <cellStyle name="40% - Акцент6 4 8" xfId="1562"/>
    <cellStyle name="40% - Акцент6 4 9" xfId="1563"/>
    <cellStyle name="40% - Акцент6 5" xfId="1564"/>
    <cellStyle name="40% - Акцент6 5 2" xfId="1565"/>
    <cellStyle name="40% - Акцент6 5 3" xfId="1566"/>
    <cellStyle name="40% - Акцент6 5 4" xfId="1567"/>
    <cellStyle name="40% - Акцент6 5 5" xfId="1568"/>
    <cellStyle name="40% - Акцент6 5 6" xfId="1569"/>
    <cellStyle name="40% - Акцент6 5 7" xfId="1570"/>
    <cellStyle name="40% - Акцент6 5 8" xfId="1571"/>
    <cellStyle name="40% - Акцент6 5 9" xfId="1572"/>
    <cellStyle name="40% - Акцент6 6" xfId="1573"/>
    <cellStyle name="40% - Акцент6 6 2" xfId="1574"/>
    <cellStyle name="40% - Акцент6 6 3" xfId="1575"/>
    <cellStyle name="40% - Акцент6 6 4" xfId="1576"/>
    <cellStyle name="40% - Акцент6 6 5" xfId="1577"/>
    <cellStyle name="40% - Акцент6 6 6" xfId="1578"/>
    <cellStyle name="40% - Акцент6 6 7" xfId="1579"/>
    <cellStyle name="40% - Акцент6 6 8" xfId="1580"/>
    <cellStyle name="40% - Акцент6 7" xfId="1581"/>
    <cellStyle name="40% - Акцент6 7 2" xfId="1582"/>
    <cellStyle name="40% - Акцент6 7 3" xfId="1583"/>
    <cellStyle name="40% - Акцент6 7 4" xfId="1584"/>
    <cellStyle name="40% - Акцент6 7 5" xfId="1585"/>
    <cellStyle name="40% - Акцент6 7 6" xfId="1586"/>
    <cellStyle name="40% - Акцент6 7 7" xfId="1587"/>
    <cellStyle name="40% - Акцент6 8" xfId="1588"/>
    <cellStyle name="40% - Акцент6 8 2" xfId="1589"/>
    <cellStyle name="40% - Акцент6 8 3" xfId="1590"/>
    <cellStyle name="40% - Акцент6 8 4" xfId="1591"/>
    <cellStyle name="40% - Акцент6 8 5" xfId="1592"/>
    <cellStyle name="40% - Акцент6 8 6" xfId="1593"/>
    <cellStyle name="40% - Акцент6 9" xfId="1594"/>
    <cellStyle name="40% - Акцент6 9 2" xfId="1595"/>
    <cellStyle name="40% - Акцент6 9 3" xfId="1596"/>
    <cellStyle name="40% - Акцент6 9 4" xfId="1597"/>
    <cellStyle name="40% - Акцент6 9 5" xfId="1598"/>
    <cellStyle name="40% - Accent1" xfId="1005"/>
    <cellStyle name="40% - Accent1 2" xfId="1006"/>
    <cellStyle name="40% - Accent2" xfId="1007"/>
    <cellStyle name="40% - Accent2 2" xfId="1008"/>
    <cellStyle name="40% - Accent3" xfId="1009"/>
    <cellStyle name="40% - Accent3 2" xfId="1010"/>
    <cellStyle name="40% - Accent4" xfId="1011"/>
    <cellStyle name="40% - Accent4 2" xfId="1012"/>
    <cellStyle name="40% - Accent5" xfId="1013"/>
    <cellStyle name="40% - Accent5 2" xfId="1014"/>
    <cellStyle name="40% - Accent6" xfId="1015"/>
    <cellStyle name="40% - Accent6 2" xfId="1016"/>
    <cellStyle name="60% - Акцент1 10" xfId="1611"/>
    <cellStyle name="60% - Акцент1 10 2" xfId="1612"/>
    <cellStyle name="60% - Акцент1 10 3" xfId="1613"/>
    <cellStyle name="60% - Акцент1 11" xfId="1614"/>
    <cellStyle name="60% - Акцент1 11 2" xfId="1615"/>
    <cellStyle name="60% - Акцент1 11 3" xfId="1616"/>
    <cellStyle name="60% - Акцент1 12" xfId="1617"/>
    <cellStyle name="60% - Акцент1 12 2" xfId="1618"/>
    <cellStyle name="60% - Акцент1 12 3" xfId="1619"/>
    <cellStyle name="60% - Акцент1 13" xfId="1620"/>
    <cellStyle name="60% - Акцент1 13 2" xfId="1621"/>
    <cellStyle name="60% - Акцент1 13 3" xfId="1622"/>
    <cellStyle name="60% - Акцент1 14" xfId="1623"/>
    <cellStyle name="60% - Акцент1 14 2" xfId="1624"/>
    <cellStyle name="60% - Акцент1 14 3" xfId="1625"/>
    <cellStyle name="60% - Акцент1 15" xfId="1626"/>
    <cellStyle name="60% - Акцент1 15 2" xfId="1627"/>
    <cellStyle name="60% - Акцент1 15 3" xfId="1628"/>
    <cellStyle name="60% - Акцент1 16" xfId="1629"/>
    <cellStyle name="60% - Акцент1 16 2" xfId="1630"/>
    <cellStyle name="60% - Акцент1 16 3" xfId="1631"/>
    <cellStyle name="60% - Акцент1 17" xfId="1632"/>
    <cellStyle name="60% - Акцент1 18" xfId="1633"/>
    <cellStyle name="60% - Акцент1 19" xfId="1634"/>
    <cellStyle name="60% - Акцент1 2" xfId="1635"/>
    <cellStyle name="60% - Акцент1 2 2" xfId="1636"/>
    <cellStyle name="60% - Акцент1 2 3" xfId="1637"/>
    <cellStyle name="60% - Акцент1 20" xfId="1638"/>
    <cellStyle name="60% - Акцент1 3" xfId="1639"/>
    <cellStyle name="60% - Акцент1 3 2" xfId="1640"/>
    <cellStyle name="60% - Акцент1 3 3" xfId="1641"/>
    <cellStyle name="60% - Акцент1 4" xfId="1642"/>
    <cellStyle name="60% - Акцент1 4 10" xfId="1643"/>
    <cellStyle name="60% - Акцент1 4 2" xfId="1644"/>
    <cellStyle name="60% - Акцент1 4 3" xfId="1645"/>
    <cellStyle name="60% - Акцент1 4 4" xfId="1646"/>
    <cellStyle name="60% - Акцент1 4 5" xfId="1647"/>
    <cellStyle name="60% - Акцент1 4 6" xfId="1648"/>
    <cellStyle name="60% - Акцент1 4 7" xfId="1649"/>
    <cellStyle name="60% - Акцент1 4 8" xfId="1650"/>
    <cellStyle name="60% - Акцент1 4 9" xfId="1651"/>
    <cellStyle name="60% - Акцент1 5" xfId="1652"/>
    <cellStyle name="60% - Акцент1 5 2" xfId="1653"/>
    <cellStyle name="60% - Акцент1 5 3" xfId="1654"/>
    <cellStyle name="60% - Акцент1 5 4" xfId="1655"/>
    <cellStyle name="60% - Акцент1 5 5" xfId="1656"/>
    <cellStyle name="60% - Акцент1 5 6" xfId="1657"/>
    <cellStyle name="60% - Акцент1 5 7" xfId="1658"/>
    <cellStyle name="60% - Акцент1 5 8" xfId="1659"/>
    <cellStyle name="60% - Акцент1 5 9" xfId="1660"/>
    <cellStyle name="60% - Акцент1 6" xfId="1661"/>
    <cellStyle name="60% - Акцент1 6 2" xfId="1662"/>
    <cellStyle name="60% - Акцент1 6 3" xfId="1663"/>
    <cellStyle name="60% - Акцент1 6 4" xfId="1664"/>
    <cellStyle name="60% - Акцент1 6 5" xfId="1665"/>
    <cellStyle name="60% - Акцент1 6 6" xfId="1666"/>
    <cellStyle name="60% - Акцент1 6 7" xfId="1667"/>
    <cellStyle name="60% - Акцент1 6 8" xfId="1668"/>
    <cellStyle name="60% - Акцент1 7" xfId="1669"/>
    <cellStyle name="60% - Акцент1 7 2" xfId="1670"/>
    <cellStyle name="60% - Акцент1 7 3" xfId="1671"/>
    <cellStyle name="60% - Акцент1 7 4" xfId="1672"/>
    <cellStyle name="60% - Акцент1 7 5" xfId="1673"/>
    <cellStyle name="60% - Акцент1 7 6" xfId="1674"/>
    <cellStyle name="60% - Акцент1 7 7" xfId="1675"/>
    <cellStyle name="60% - Акцент1 8" xfId="1676"/>
    <cellStyle name="60% - Акцент1 8 2" xfId="1677"/>
    <cellStyle name="60% - Акцент1 8 3" xfId="1678"/>
    <cellStyle name="60% - Акцент1 8 4" xfId="1679"/>
    <cellStyle name="60% - Акцент1 8 5" xfId="1680"/>
    <cellStyle name="60% - Акцент1 8 6" xfId="1681"/>
    <cellStyle name="60% - Акцент1 9" xfId="1682"/>
    <cellStyle name="60% - Акцент1 9 2" xfId="1683"/>
    <cellStyle name="60% - Акцент1 9 3" xfId="1684"/>
    <cellStyle name="60% - Акцент1 9 4" xfId="1685"/>
    <cellStyle name="60% - Акцент1 9 5" xfId="1686"/>
    <cellStyle name="60% - Акцент2 10" xfId="1687"/>
    <cellStyle name="60% - Акцент2 10 2" xfId="1688"/>
    <cellStyle name="60% - Акцент2 10 3" xfId="1689"/>
    <cellStyle name="60% - Акцент2 11" xfId="1690"/>
    <cellStyle name="60% - Акцент2 11 2" xfId="1691"/>
    <cellStyle name="60% - Акцент2 11 3" xfId="1692"/>
    <cellStyle name="60% - Акцент2 12" xfId="1693"/>
    <cellStyle name="60% - Акцент2 12 2" xfId="1694"/>
    <cellStyle name="60% - Акцент2 12 3" xfId="1695"/>
    <cellStyle name="60% - Акцент2 13" xfId="1696"/>
    <cellStyle name="60% - Акцент2 13 2" xfId="1697"/>
    <cellStyle name="60% - Акцент2 13 3" xfId="1698"/>
    <cellStyle name="60% - Акцент2 14" xfId="1699"/>
    <cellStyle name="60% - Акцент2 14 2" xfId="1700"/>
    <cellStyle name="60% - Акцент2 14 3" xfId="1701"/>
    <cellStyle name="60% - Акцент2 15" xfId="1702"/>
    <cellStyle name="60% - Акцент2 15 2" xfId="1703"/>
    <cellStyle name="60% - Акцент2 15 3" xfId="1704"/>
    <cellStyle name="60% - Акцент2 16" xfId="1705"/>
    <cellStyle name="60% - Акцент2 16 2" xfId="1706"/>
    <cellStyle name="60% - Акцент2 16 3" xfId="1707"/>
    <cellStyle name="60% - Акцент2 17" xfId="1708"/>
    <cellStyle name="60% - Акцент2 18" xfId="1709"/>
    <cellStyle name="60% - Акцент2 19" xfId="1710"/>
    <cellStyle name="60% - Акцент2 2" xfId="1711"/>
    <cellStyle name="60% - Акцент2 2 2" xfId="1712"/>
    <cellStyle name="60% - Акцент2 2 3" xfId="1713"/>
    <cellStyle name="60% - Акцент2 20" xfId="1714"/>
    <cellStyle name="60% - Акцент2 3" xfId="1715"/>
    <cellStyle name="60% - Акцент2 3 2" xfId="1716"/>
    <cellStyle name="60% - Акцент2 3 3" xfId="1717"/>
    <cellStyle name="60% - Акцент2 4" xfId="1718"/>
    <cellStyle name="60% - Акцент2 4 10" xfId="1719"/>
    <cellStyle name="60% - Акцент2 4 2" xfId="1720"/>
    <cellStyle name="60% - Акцент2 4 3" xfId="1721"/>
    <cellStyle name="60% - Акцент2 4 4" xfId="1722"/>
    <cellStyle name="60% - Акцент2 4 5" xfId="1723"/>
    <cellStyle name="60% - Акцент2 4 6" xfId="1724"/>
    <cellStyle name="60% - Акцент2 4 7" xfId="1725"/>
    <cellStyle name="60% - Акцент2 4 8" xfId="1726"/>
    <cellStyle name="60% - Акцент2 4 9" xfId="1727"/>
    <cellStyle name="60% - Акцент2 5" xfId="1728"/>
    <cellStyle name="60% - Акцент2 5 2" xfId="1729"/>
    <cellStyle name="60% - Акцент2 5 3" xfId="1730"/>
    <cellStyle name="60% - Акцент2 5 4" xfId="1731"/>
    <cellStyle name="60% - Акцент2 5 5" xfId="1732"/>
    <cellStyle name="60% - Акцент2 5 6" xfId="1733"/>
    <cellStyle name="60% - Акцент2 5 7" xfId="1734"/>
    <cellStyle name="60% - Акцент2 5 8" xfId="1735"/>
    <cellStyle name="60% - Акцент2 5 9" xfId="1736"/>
    <cellStyle name="60% - Акцент2 6" xfId="1737"/>
    <cellStyle name="60% - Акцент2 6 2" xfId="1738"/>
    <cellStyle name="60% - Акцент2 6 3" xfId="1739"/>
    <cellStyle name="60% - Акцент2 6 4" xfId="1740"/>
    <cellStyle name="60% - Акцент2 6 5" xfId="1741"/>
    <cellStyle name="60% - Акцент2 6 6" xfId="1742"/>
    <cellStyle name="60% - Акцент2 6 7" xfId="1743"/>
    <cellStyle name="60% - Акцент2 6 8" xfId="1744"/>
    <cellStyle name="60% - Акцент2 7" xfId="1745"/>
    <cellStyle name="60% - Акцент2 7 2" xfId="1746"/>
    <cellStyle name="60% - Акцент2 7 3" xfId="1747"/>
    <cellStyle name="60% - Акцент2 7 4" xfId="1748"/>
    <cellStyle name="60% - Акцент2 7 5" xfId="1749"/>
    <cellStyle name="60% - Акцент2 7 6" xfId="1750"/>
    <cellStyle name="60% - Акцент2 7 7" xfId="1751"/>
    <cellStyle name="60% - Акцент2 8" xfId="1752"/>
    <cellStyle name="60% - Акцент2 8 2" xfId="1753"/>
    <cellStyle name="60% - Акцент2 8 3" xfId="1754"/>
    <cellStyle name="60% - Акцент2 8 4" xfId="1755"/>
    <cellStyle name="60% - Акцент2 8 5" xfId="1756"/>
    <cellStyle name="60% - Акцент2 8 6" xfId="1757"/>
    <cellStyle name="60% - Акцент2 9" xfId="1758"/>
    <cellStyle name="60% - Акцент2 9 2" xfId="1759"/>
    <cellStyle name="60% - Акцент2 9 3" xfId="1760"/>
    <cellStyle name="60% - Акцент2 9 4" xfId="1761"/>
    <cellStyle name="60% - Акцент2 9 5" xfId="1762"/>
    <cellStyle name="60% - Акцент3 10" xfId="1763"/>
    <cellStyle name="60% - Акцент3 10 2" xfId="1764"/>
    <cellStyle name="60% - Акцент3 10 3" xfId="1765"/>
    <cellStyle name="60% - Акцент3 11" xfId="1766"/>
    <cellStyle name="60% - Акцент3 11 2" xfId="1767"/>
    <cellStyle name="60% - Акцент3 11 3" xfId="1768"/>
    <cellStyle name="60% - Акцент3 12" xfId="1769"/>
    <cellStyle name="60% - Акцент3 12 2" xfId="1770"/>
    <cellStyle name="60% - Акцент3 12 3" xfId="1771"/>
    <cellStyle name="60% - Акцент3 13" xfId="1772"/>
    <cellStyle name="60% - Акцент3 13 2" xfId="1773"/>
    <cellStyle name="60% - Акцент3 13 3" xfId="1774"/>
    <cellStyle name="60% - Акцент3 14" xfId="1775"/>
    <cellStyle name="60% - Акцент3 14 2" xfId="1776"/>
    <cellStyle name="60% - Акцент3 14 3" xfId="1777"/>
    <cellStyle name="60% - Акцент3 15" xfId="1778"/>
    <cellStyle name="60% - Акцент3 15 2" xfId="1779"/>
    <cellStyle name="60% - Акцент3 15 3" xfId="1780"/>
    <cellStyle name="60% - Акцент3 16" xfId="1781"/>
    <cellStyle name="60% - Акцент3 16 2" xfId="1782"/>
    <cellStyle name="60% - Акцент3 16 3" xfId="1783"/>
    <cellStyle name="60% - Акцент3 17" xfId="1784"/>
    <cellStyle name="60% - Акцент3 18" xfId="1785"/>
    <cellStyle name="60% - Акцент3 19" xfId="1786"/>
    <cellStyle name="60% - Акцент3 2" xfId="1787"/>
    <cellStyle name="60% - Акцент3 2 2" xfId="1788"/>
    <cellStyle name="60% - Акцент3 2 3" xfId="1789"/>
    <cellStyle name="60% - Акцент3 20" xfId="1790"/>
    <cellStyle name="60% - Акцент3 3" xfId="1791"/>
    <cellStyle name="60% - Акцент3 3 2" xfId="1792"/>
    <cellStyle name="60% - Акцент3 3 3" xfId="1793"/>
    <cellStyle name="60% - Акцент3 4" xfId="1794"/>
    <cellStyle name="60% - Акцент3 4 10" xfId="1795"/>
    <cellStyle name="60% - Акцент3 4 2" xfId="1796"/>
    <cellStyle name="60% - Акцент3 4 3" xfId="1797"/>
    <cellStyle name="60% - Акцент3 4 4" xfId="1798"/>
    <cellStyle name="60% - Акцент3 4 5" xfId="1799"/>
    <cellStyle name="60% - Акцент3 4 6" xfId="1800"/>
    <cellStyle name="60% - Акцент3 4 7" xfId="1801"/>
    <cellStyle name="60% - Акцент3 4 8" xfId="1802"/>
    <cellStyle name="60% - Акцент3 4 9" xfId="1803"/>
    <cellStyle name="60% - Акцент3 5" xfId="1804"/>
    <cellStyle name="60% - Акцент3 5 2" xfId="1805"/>
    <cellStyle name="60% - Акцент3 5 3" xfId="1806"/>
    <cellStyle name="60% - Акцент3 5 4" xfId="1807"/>
    <cellStyle name="60% - Акцент3 5 5" xfId="1808"/>
    <cellStyle name="60% - Акцент3 5 6" xfId="1809"/>
    <cellStyle name="60% - Акцент3 5 7" xfId="1810"/>
    <cellStyle name="60% - Акцент3 5 8" xfId="1811"/>
    <cellStyle name="60% - Акцент3 5 9" xfId="1812"/>
    <cellStyle name="60% - Акцент3 6" xfId="1813"/>
    <cellStyle name="60% - Акцент3 6 2" xfId="1814"/>
    <cellStyle name="60% - Акцент3 6 3" xfId="1815"/>
    <cellStyle name="60% - Акцент3 6 4" xfId="1816"/>
    <cellStyle name="60% - Акцент3 6 5" xfId="1817"/>
    <cellStyle name="60% - Акцент3 6 6" xfId="1818"/>
    <cellStyle name="60% - Акцент3 6 7" xfId="1819"/>
    <cellStyle name="60% - Акцент3 6 8" xfId="1820"/>
    <cellStyle name="60% - Акцент3 7" xfId="1821"/>
    <cellStyle name="60% - Акцент3 7 2" xfId="1822"/>
    <cellStyle name="60% - Акцент3 7 3" xfId="1823"/>
    <cellStyle name="60% - Акцент3 7 4" xfId="1824"/>
    <cellStyle name="60% - Акцент3 7 5" xfId="1825"/>
    <cellStyle name="60% - Акцент3 7 6" xfId="1826"/>
    <cellStyle name="60% - Акцент3 7 7" xfId="1827"/>
    <cellStyle name="60% - Акцент3 8" xfId="1828"/>
    <cellStyle name="60% - Акцент3 8 2" xfId="1829"/>
    <cellStyle name="60% - Акцент3 8 3" xfId="1830"/>
    <cellStyle name="60% - Акцент3 8 4" xfId="1831"/>
    <cellStyle name="60% - Акцент3 8 5" xfId="1832"/>
    <cellStyle name="60% - Акцент3 8 6" xfId="1833"/>
    <cellStyle name="60% - Акцент3 9" xfId="1834"/>
    <cellStyle name="60% - Акцент3 9 2" xfId="1835"/>
    <cellStyle name="60% - Акцент3 9 3" xfId="1836"/>
    <cellStyle name="60% - Акцент3 9 4" xfId="1837"/>
    <cellStyle name="60% - Акцент3 9 5" xfId="1838"/>
    <cellStyle name="60% - Акцент4 10" xfId="1839"/>
    <cellStyle name="60% - Акцент4 10 2" xfId="1840"/>
    <cellStyle name="60% - Акцент4 10 3" xfId="1841"/>
    <cellStyle name="60% - Акцент4 11" xfId="1842"/>
    <cellStyle name="60% - Акцент4 11 2" xfId="1843"/>
    <cellStyle name="60% - Акцент4 11 3" xfId="1844"/>
    <cellStyle name="60% - Акцент4 12" xfId="1845"/>
    <cellStyle name="60% - Акцент4 12 2" xfId="1846"/>
    <cellStyle name="60% - Акцент4 12 3" xfId="1847"/>
    <cellStyle name="60% - Акцент4 13" xfId="1848"/>
    <cellStyle name="60% - Акцент4 13 2" xfId="1849"/>
    <cellStyle name="60% - Акцент4 13 3" xfId="1850"/>
    <cellStyle name="60% - Акцент4 14" xfId="1851"/>
    <cellStyle name="60% - Акцент4 14 2" xfId="1852"/>
    <cellStyle name="60% - Акцент4 14 3" xfId="1853"/>
    <cellStyle name="60% - Акцент4 15" xfId="1854"/>
    <cellStyle name="60% - Акцент4 15 2" xfId="1855"/>
    <cellStyle name="60% - Акцент4 15 3" xfId="1856"/>
    <cellStyle name="60% - Акцент4 16" xfId="1857"/>
    <cellStyle name="60% - Акцент4 16 2" xfId="1858"/>
    <cellStyle name="60% - Акцент4 16 3" xfId="1859"/>
    <cellStyle name="60% - Акцент4 17" xfId="1860"/>
    <cellStyle name="60% - Акцент4 18" xfId="1861"/>
    <cellStyle name="60% - Акцент4 19" xfId="1862"/>
    <cellStyle name="60% - Акцент4 2" xfId="1863"/>
    <cellStyle name="60% - Акцент4 2 2" xfId="1864"/>
    <cellStyle name="60% - Акцент4 2 3" xfId="1865"/>
    <cellStyle name="60% - Акцент4 20" xfId="1866"/>
    <cellStyle name="60% - Акцент4 3" xfId="1867"/>
    <cellStyle name="60% - Акцент4 3 2" xfId="1868"/>
    <cellStyle name="60% - Акцент4 3 3" xfId="1869"/>
    <cellStyle name="60% - Акцент4 4" xfId="1870"/>
    <cellStyle name="60% - Акцент4 4 10" xfId="1871"/>
    <cellStyle name="60% - Акцент4 4 2" xfId="1872"/>
    <cellStyle name="60% - Акцент4 4 3" xfId="1873"/>
    <cellStyle name="60% - Акцент4 4 4" xfId="1874"/>
    <cellStyle name="60% - Акцент4 4 5" xfId="1875"/>
    <cellStyle name="60% - Акцент4 4 6" xfId="1876"/>
    <cellStyle name="60% - Акцент4 4 7" xfId="1877"/>
    <cellStyle name="60% - Акцент4 4 8" xfId="1878"/>
    <cellStyle name="60% - Акцент4 4 9" xfId="1879"/>
    <cellStyle name="60% - Акцент4 5" xfId="1880"/>
    <cellStyle name="60% - Акцент4 5 2" xfId="1881"/>
    <cellStyle name="60% - Акцент4 5 3" xfId="1882"/>
    <cellStyle name="60% - Акцент4 5 4" xfId="1883"/>
    <cellStyle name="60% - Акцент4 5 5" xfId="1884"/>
    <cellStyle name="60% - Акцент4 5 6" xfId="1885"/>
    <cellStyle name="60% - Акцент4 5 7" xfId="1886"/>
    <cellStyle name="60% - Акцент4 5 8" xfId="1887"/>
    <cellStyle name="60% - Акцент4 5 9" xfId="1888"/>
    <cellStyle name="60% - Акцент4 6" xfId="1889"/>
    <cellStyle name="60% - Акцент4 6 2" xfId="1890"/>
    <cellStyle name="60% - Акцент4 6 3" xfId="1891"/>
    <cellStyle name="60% - Акцент4 6 4" xfId="1892"/>
    <cellStyle name="60% - Акцент4 6 5" xfId="1893"/>
    <cellStyle name="60% - Акцент4 6 6" xfId="1894"/>
    <cellStyle name="60% - Акцент4 6 7" xfId="1895"/>
    <cellStyle name="60% - Акцент4 6 8" xfId="1896"/>
    <cellStyle name="60% - Акцент4 7" xfId="1897"/>
    <cellStyle name="60% - Акцент4 7 2" xfId="1898"/>
    <cellStyle name="60% - Акцент4 7 3" xfId="1899"/>
    <cellStyle name="60% - Акцент4 7 4" xfId="1900"/>
    <cellStyle name="60% - Акцент4 7 5" xfId="1901"/>
    <cellStyle name="60% - Акцент4 7 6" xfId="1902"/>
    <cellStyle name="60% - Акцент4 7 7" xfId="1903"/>
    <cellStyle name="60% - Акцент4 8" xfId="1904"/>
    <cellStyle name="60% - Акцент4 8 2" xfId="1905"/>
    <cellStyle name="60% - Акцент4 8 3" xfId="1906"/>
    <cellStyle name="60% - Акцент4 8 4" xfId="1907"/>
    <cellStyle name="60% - Акцент4 8 5" xfId="1908"/>
    <cellStyle name="60% - Акцент4 8 6" xfId="1909"/>
    <cellStyle name="60% - Акцент4 9" xfId="1910"/>
    <cellStyle name="60% - Акцент4 9 2" xfId="1911"/>
    <cellStyle name="60% - Акцент4 9 3" xfId="1912"/>
    <cellStyle name="60% - Акцент4 9 4" xfId="1913"/>
    <cellStyle name="60% - Акцент4 9 5" xfId="1914"/>
    <cellStyle name="60% - Акцент5 10" xfId="1915"/>
    <cellStyle name="60% - Акцент5 10 2" xfId="1916"/>
    <cellStyle name="60% - Акцент5 10 3" xfId="1917"/>
    <cellStyle name="60% - Акцент5 11" xfId="1918"/>
    <cellStyle name="60% - Акцент5 11 2" xfId="1919"/>
    <cellStyle name="60% - Акцент5 11 3" xfId="1920"/>
    <cellStyle name="60% - Акцент5 12" xfId="1921"/>
    <cellStyle name="60% - Акцент5 12 2" xfId="1922"/>
    <cellStyle name="60% - Акцент5 12 3" xfId="1923"/>
    <cellStyle name="60% - Акцент5 13" xfId="1924"/>
    <cellStyle name="60% - Акцент5 13 2" xfId="1925"/>
    <cellStyle name="60% - Акцент5 13 3" xfId="1926"/>
    <cellStyle name="60% - Акцент5 14" xfId="1927"/>
    <cellStyle name="60% - Акцент5 14 2" xfId="1928"/>
    <cellStyle name="60% - Акцент5 14 3" xfId="1929"/>
    <cellStyle name="60% - Акцент5 15" xfId="1930"/>
    <cellStyle name="60% - Акцент5 15 2" xfId="1931"/>
    <cellStyle name="60% - Акцент5 15 3" xfId="1932"/>
    <cellStyle name="60% - Акцент5 16" xfId="1933"/>
    <cellStyle name="60% - Акцент5 16 2" xfId="1934"/>
    <cellStyle name="60% - Акцент5 16 3" xfId="1935"/>
    <cellStyle name="60% - Акцент5 17" xfId="1936"/>
    <cellStyle name="60% - Акцент5 18" xfId="1937"/>
    <cellStyle name="60% - Акцент5 19" xfId="1938"/>
    <cellStyle name="60% - Акцент5 2" xfId="1939"/>
    <cellStyle name="60% - Акцент5 2 2" xfId="1940"/>
    <cellStyle name="60% - Акцент5 2 3" xfId="1941"/>
    <cellStyle name="60% - Акцент5 20" xfId="1942"/>
    <cellStyle name="60% - Акцент5 3" xfId="1943"/>
    <cellStyle name="60% - Акцент5 3 2" xfId="1944"/>
    <cellStyle name="60% - Акцент5 3 3" xfId="1945"/>
    <cellStyle name="60% - Акцент5 4" xfId="1946"/>
    <cellStyle name="60% - Акцент5 4 10" xfId="1947"/>
    <cellStyle name="60% - Акцент5 4 2" xfId="1948"/>
    <cellStyle name="60% - Акцент5 4 3" xfId="1949"/>
    <cellStyle name="60% - Акцент5 4 4" xfId="1950"/>
    <cellStyle name="60% - Акцент5 4 5" xfId="1951"/>
    <cellStyle name="60% - Акцент5 4 6" xfId="1952"/>
    <cellStyle name="60% - Акцент5 4 7" xfId="1953"/>
    <cellStyle name="60% - Акцент5 4 8" xfId="1954"/>
    <cellStyle name="60% - Акцент5 4 9" xfId="1955"/>
    <cellStyle name="60% - Акцент5 5" xfId="1956"/>
    <cellStyle name="60% - Акцент5 5 2" xfId="1957"/>
    <cellStyle name="60% - Акцент5 5 3" xfId="1958"/>
    <cellStyle name="60% - Акцент5 5 4" xfId="1959"/>
    <cellStyle name="60% - Акцент5 5 5" xfId="1960"/>
    <cellStyle name="60% - Акцент5 5 6" xfId="1961"/>
    <cellStyle name="60% - Акцент5 5 7" xfId="1962"/>
    <cellStyle name="60% - Акцент5 5 8" xfId="1963"/>
    <cellStyle name="60% - Акцент5 5 9" xfId="1964"/>
    <cellStyle name="60% - Акцент5 6" xfId="1965"/>
    <cellStyle name="60% - Акцент5 6 2" xfId="1966"/>
    <cellStyle name="60% - Акцент5 6 3" xfId="1967"/>
    <cellStyle name="60% - Акцент5 6 4" xfId="1968"/>
    <cellStyle name="60% - Акцент5 6 5" xfId="1969"/>
    <cellStyle name="60% - Акцент5 6 6" xfId="1970"/>
    <cellStyle name="60% - Акцент5 6 7" xfId="1971"/>
    <cellStyle name="60% - Акцент5 6 8" xfId="1972"/>
    <cellStyle name="60% - Акцент5 7" xfId="1973"/>
    <cellStyle name="60% - Акцент5 7 2" xfId="1974"/>
    <cellStyle name="60% - Акцент5 7 3" xfId="1975"/>
    <cellStyle name="60% - Акцент5 7 4" xfId="1976"/>
    <cellStyle name="60% - Акцент5 7 5" xfId="1977"/>
    <cellStyle name="60% - Акцент5 7 6" xfId="1978"/>
    <cellStyle name="60% - Акцент5 7 7" xfId="1979"/>
    <cellStyle name="60% - Акцент5 8" xfId="1980"/>
    <cellStyle name="60% - Акцент5 8 2" xfId="1981"/>
    <cellStyle name="60% - Акцент5 8 3" xfId="1982"/>
    <cellStyle name="60% - Акцент5 8 4" xfId="1983"/>
    <cellStyle name="60% - Акцент5 8 5" xfId="1984"/>
    <cellStyle name="60% - Акцент5 8 6" xfId="1985"/>
    <cellStyle name="60% - Акцент5 9" xfId="1986"/>
    <cellStyle name="60% - Акцент5 9 2" xfId="1987"/>
    <cellStyle name="60% - Акцент5 9 3" xfId="1988"/>
    <cellStyle name="60% - Акцент5 9 4" xfId="1989"/>
    <cellStyle name="60% - Акцент5 9 5" xfId="1990"/>
    <cellStyle name="60% - Акцент6 10" xfId="1991"/>
    <cellStyle name="60% - Акцент6 10 2" xfId="1992"/>
    <cellStyle name="60% - Акцент6 10 3" xfId="1993"/>
    <cellStyle name="60% - Акцент6 11" xfId="1994"/>
    <cellStyle name="60% - Акцент6 11 2" xfId="1995"/>
    <cellStyle name="60% - Акцент6 11 3" xfId="1996"/>
    <cellStyle name="60% - Акцент6 12" xfId="1997"/>
    <cellStyle name="60% - Акцент6 12 2" xfId="1998"/>
    <cellStyle name="60% - Акцент6 12 3" xfId="1999"/>
    <cellStyle name="60% - Акцент6 13" xfId="2000"/>
    <cellStyle name="60% - Акцент6 13 2" xfId="2001"/>
    <cellStyle name="60% - Акцент6 13 3" xfId="2002"/>
    <cellStyle name="60% - Акцент6 14" xfId="2003"/>
    <cellStyle name="60% - Акцент6 14 2" xfId="2004"/>
    <cellStyle name="60% - Акцент6 14 3" xfId="2005"/>
    <cellStyle name="60% - Акцент6 15" xfId="2006"/>
    <cellStyle name="60% - Акцент6 15 2" xfId="2007"/>
    <cellStyle name="60% - Акцент6 15 3" xfId="2008"/>
    <cellStyle name="60% - Акцент6 16" xfId="2009"/>
    <cellStyle name="60% - Акцент6 16 2" xfId="2010"/>
    <cellStyle name="60% - Акцент6 16 3" xfId="2011"/>
    <cellStyle name="60% - Акцент6 17" xfId="2012"/>
    <cellStyle name="60% - Акцент6 18" xfId="2013"/>
    <cellStyle name="60% - Акцент6 19" xfId="2014"/>
    <cellStyle name="60% - Акцент6 2" xfId="2015"/>
    <cellStyle name="60% - Акцент6 2 2" xfId="2016"/>
    <cellStyle name="60% - Акцент6 2 3" xfId="2017"/>
    <cellStyle name="60% - Акцент6 20" xfId="2018"/>
    <cellStyle name="60% - Акцент6 3" xfId="2019"/>
    <cellStyle name="60% - Акцент6 3 2" xfId="2020"/>
    <cellStyle name="60% - Акцент6 3 3" xfId="2021"/>
    <cellStyle name="60% - Акцент6 4" xfId="2022"/>
    <cellStyle name="60% - Акцент6 4 10" xfId="2023"/>
    <cellStyle name="60% - Акцент6 4 2" xfId="2024"/>
    <cellStyle name="60% - Акцент6 4 3" xfId="2025"/>
    <cellStyle name="60% - Акцент6 4 4" xfId="2026"/>
    <cellStyle name="60% - Акцент6 4 5" xfId="2027"/>
    <cellStyle name="60% - Акцент6 4 6" xfId="2028"/>
    <cellStyle name="60% - Акцент6 4 7" xfId="2029"/>
    <cellStyle name="60% - Акцент6 4 8" xfId="2030"/>
    <cellStyle name="60% - Акцент6 4 9" xfId="2031"/>
    <cellStyle name="60% - Акцент6 5" xfId="2032"/>
    <cellStyle name="60% - Акцент6 5 2" xfId="2033"/>
    <cellStyle name="60% - Акцент6 5 3" xfId="2034"/>
    <cellStyle name="60% - Акцент6 5 4" xfId="2035"/>
    <cellStyle name="60% - Акцент6 5 5" xfId="2036"/>
    <cellStyle name="60% - Акцент6 5 6" xfId="2037"/>
    <cellStyle name="60% - Акцент6 5 7" xfId="2038"/>
    <cellStyle name="60% - Акцент6 5 8" xfId="2039"/>
    <cellStyle name="60% - Акцент6 5 9" xfId="2040"/>
    <cellStyle name="60% - Акцент6 6" xfId="2041"/>
    <cellStyle name="60% - Акцент6 6 2" xfId="2042"/>
    <cellStyle name="60% - Акцент6 6 3" xfId="2043"/>
    <cellStyle name="60% - Акцент6 6 4" xfId="2044"/>
    <cellStyle name="60% - Акцент6 6 5" xfId="2045"/>
    <cellStyle name="60% - Акцент6 6 6" xfId="2046"/>
    <cellStyle name="60% - Акцент6 6 7" xfId="2047"/>
    <cellStyle name="60% - Акцент6 6 8" xfId="2048"/>
    <cellStyle name="60% - Акцент6 7" xfId="2049"/>
    <cellStyle name="60% - Акцент6 7 2" xfId="2050"/>
    <cellStyle name="60% - Акцент6 7 3" xfId="2051"/>
    <cellStyle name="60% - Акцент6 7 4" xfId="2052"/>
    <cellStyle name="60% - Акцент6 7 5" xfId="2053"/>
    <cellStyle name="60% - Акцент6 7 6" xfId="2054"/>
    <cellStyle name="60% - Акцент6 7 7" xfId="2055"/>
    <cellStyle name="60% - Акцент6 8" xfId="2056"/>
    <cellStyle name="60% - Акцент6 8 2" xfId="2057"/>
    <cellStyle name="60% - Акцент6 8 3" xfId="2058"/>
    <cellStyle name="60% - Акцент6 8 4" xfId="2059"/>
    <cellStyle name="60% - Акцент6 8 5" xfId="2060"/>
    <cellStyle name="60% - Акцент6 8 6" xfId="2061"/>
    <cellStyle name="60% - Акцент6 9" xfId="2062"/>
    <cellStyle name="60% - Акцент6 9 2" xfId="2063"/>
    <cellStyle name="60% - Акцент6 9 3" xfId="2064"/>
    <cellStyle name="60% - Акцент6 9 4" xfId="2065"/>
    <cellStyle name="60% - Акцент6 9 5" xfId="2066"/>
    <cellStyle name="60% - Accent1" xfId="1599"/>
    <cellStyle name="60% - Accent1 2" xfId="1600"/>
    <cellStyle name="60% - Accent2" xfId="1601"/>
    <cellStyle name="60% - Accent2 2" xfId="1602"/>
    <cellStyle name="60% - Accent3" xfId="1603"/>
    <cellStyle name="60% - Accent3 2" xfId="1604"/>
    <cellStyle name="60% - Accent4" xfId="1605"/>
    <cellStyle name="60% - Accent4 2" xfId="1606"/>
    <cellStyle name="60% - Accent5" xfId="1607"/>
    <cellStyle name="60% - Accent5 2" xfId="1608"/>
    <cellStyle name="60% - Accent6" xfId="1609"/>
    <cellStyle name="60% - Accent6 2" xfId="1610"/>
    <cellStyle name="8pt" xfId="2067"/>
    <cellStyle name="Акцент1 10" xfId="2700"/>
    <cellStyle name="Акцент1 10 2" xfId="2701"/>
    <cellStyle name="Акцент1 10 3" xfId="2702"/>
    <cellStyle name="Акцент1 11" xfId="2703"/>
    <cellStyle name="Акцент1 11 2" xfId="2704"/>
    <cellStyle name="Акцент1 11 3" xfId="2705"/>
    <cellStyle name="Акцент1 12" xfId="2706"/>
    <cellStyle name="Акцент1 12 2" xfId="2707"/>
    <cellStyle name="Акцент1 12 3" xfId="2708"/>
    <cellStyle name="Акцент1 13" xfId="2709"/>
    <cellStyle name="Акцент1 13 2" xfId="2710"/>
    <cellStyle name="Акцент1 13 3" xfId="2711"/>
    <cellStyle name="Акцент1 14" xfId="2712"/>
    <cellStyle name="Акцент1 14 2" xfId="2713"/>
    <cellStyle name="Акцент1 14 3" xfId="2714"/>
    <cellStyle name="Акцент1 15" xfId="2715"/>
    <cellStyle name="Акцент1 15 2" xfId="2716"/>
    <cellStyle name="Акцент1 15 3" xfId="2717"/>
    <cellStyle name="Акцент1 16" xfId="2718"/>
    <cellStyle name="Акцент1 16 2" xfId="2719"/>
    <cellStyle name="Акцент1 16 3" xfId="2720"/>
    <cellStyle name="Акцент1 17" xfId="2721"/>
    <cellStyle name="Акцент1 18" xfId="2722"/>
    <cellStyle name="Акцент1 19" xfId="2723"/>
    <cellStyle name="Акцент1 2" xfId="2724"/>
    <cellStyle name="Акцент1 2 2" xfId="2725"/>
    <cellStyle name="Акцент1 2 3" xfId="2726"/>
    <cellStyle name="Акцент1 20" xfId="2727"/>
    <cellStyle name="Акцент1 3" xfId="2728"/>
    <cellStyle name="Акцент1 3 2" xfId="2729"/>
    <cellStyle name="Акцент1 3 3" xfId="2730"/>
    <cellStyle name="Акцент1 4" xfId="2731"/>
    <cellStyle name="Акцент1 4 10" xfId="2732"/>
    <cellStyle name="Акцент1 4 2" xfId="2733"/>
    <cellStyle name="Акцент1 4 3" xfId="2734"/>
    <cellStyle name="Акцент1 4 4" xfId="2735"/>
    <cellStyle name="Акцент1 4 5" xfId="2736"/>
    <cellStyle name="Акцент1 4 6" xfId="2737"/>
    <cellStyle name="Акцент1 4 7" xfId="2738"/>
    <cellStyle name="Акцент1 4 8" xfId="2739"/>
    <cellStyle name="Акцент1 4 9" xfId="2740"/>
    <cellStyle name="Акцент1 5" xfId="2741"/>
    <cellStyle name="Акцент1 5 2" xfId="2742"/>
    <cellStyle name="Акцент1 5 3" xfId="2743"/>
    <cellStyle name="Акцент1 5 4" xfId="2744"/>
    <cellStyle name="Акцент1 5 5" xfId="2745"/>
    <cellStyle name="Акцент1 5 6" xfId="2746"/>
    <cellStyle name="Акцент1 5 7" xfId="2747"/>
    <cellStyle name="Акцент1 5 8" xfId="2748"/>
    <cellStyle name="Акцент1 5 9" xfId="2749"/>
    <cellStyle name="Акцент1 6" xfId="2750"/>
    <cellStyle name="Акцент1 6 2" xfId="2751"/>
    <cellStyle name="Акцент1 6 3" xfId="2752"/>
    <cellStyle name="Акцент1 6 4" xfId="2753"/>
    <cellStyle name="Акцент1 6 5" xfId="2754"/>
    <cellStyle name="Акцент1 6 6" xfId="2755"/>
    <cellStyle name="Акцент1 6 7" xfId="2756"/>
    <cellStyle name="Акцент1 6 8" xfId="2757"/>
    <cellStyle name="Акцент1 7" xfId="2758"/>
    <cellStyle name="Акцент1 7 2" xfId="2759"/>
    <cellStyle name="Акцент1 7 3" xfId="2760"/>
    <cellStyle name="Акцент1 7 4" xfId="2761"/>
    <cellStyle name="Акцент1 7 5" xfId="2762"/>
    <cellStyle name="Акцент1 7 6" xfId="2763"/>
    <cellStyle name="Акцент1 7 7" xfId="2764"/>
    <cellStyle name="Акцент1 8" xfId="2765"/>
    <cellStyle name="Акцент1 8 2" xfId="2766"/>
    <cellStyle name="Акцент1 8 3" xfId="2767"/>
    <cellStyle name="Акцент1 8 4" xfId="2768"/>
    <cellStyle name="Акцент1 8 5" xfId="2769"/>
    <cellStyle name="Акцент1 8 6" xfId="2770"/>
    <cellStyle name="Акцент1 9" xfId="2771"/>
    <cellStyle name="Акцент1 9 2" xfId="2772"/>
    <cellStyle name="Акцент1 9 3" xfId="2773"/>
    <cellStyle name="Акцент1 9 4" xfId="2774"/>
    <cellStyle name="Акцент1 9 5" xfId="2775"/>
    <cellStyle name="Акцент2 10" xfId="2776"/>
    <cellStyle name="Акцент2 10 2" xfId="2777"/>
    <cellStyle name="Акцент2 10 3" xfId="2778"/>
    <cellStyle name="Акцент2 11" xfId="2779"/>
    <cellStyle name="Акцент2 11 2" xfId="2780"/>
    <cellStyle name="Акцент2 11 3" xfId="2781"/>
    <cellStyle name="Акцент2 12" xfId="2782"/>
    <cellStyle name="Акцент2 12 2" xfId="2783"/>
    <cellStyle name="Акцент2 12 3" xfId="2784"/>
    <cellStyle name="Акцент2 13" xfId="2785"/>
    <cellStyle name="Акцент2 13 2" xfId="2786"/>
    <cellStyle name="Акцент2 13 3" xfId="2787"/>
    <cellStyle name="Акцент2 14" xfId="2788"/>
    <cellStyle name="Акцент2 14 2" xfId="2789"/>
    <cellStyle name="Акцент2 14 3" xfId="2790"/>
    <cellStyle name="Акцент2 15" xfId="2791"/>
    <cellStyle name="Акцент2 15 2" xfId="2792"/>
    <cellStyle name="Акцент2 15 3" xfId="2793"/>
    <cellStyle name="Акцент2 16" xfId="2794"/>
    <cellStyle name="Акцент2 16 2" xfId="2795"/>
    <cellStyle name="Акцент2 16 3" xfId="2796"/>
    <cellStyle name="Акцент2 17" xfId="2797"/>
    <cellStyle name="Акцент2 18" xfId="2798"/>
    <cellStyle name="Акцент2 19" xfId="2799"/>
    <cellStyle name="Акцент2 2" xfId="2800"/>
    <cellStyle name="Акцент2 2 2" xfId="2801"/>
    <cellStyle name="Акцент2 2 3" xfId="2802"/>
    <cellStyle name="Акцент2 20" xfId="2803"/>
    <cellStyle name="Акцент2 3" xfId="2804"/>
    <cellStyle name="Акцент2 3 2" xfId="2805"/>
    <cellStyle name="Акцент2 3 3" xfId="2806"/>
    <cellStyle name="Акцент2 4" xfId="2807"/>
    <cellStyle name="Акцент2 4 10" xfId="2808"/>
    <cellStyle name="Акцент2 4 2" xfId="2809"/>
    <cellStyle name="Акцент2 4 3" xfId="2810"/>
    <cellStyle name="Акцент2 4 4" xfId="2811"/>
    <cellStyle name="Акцент2 4 5" xfId="2812"/>
    <cellStyle name="Акцент2 4 6" xfId="2813"/>
    <cellStyle name="Акцент2 4 7" xfId="2814"/>
    <cellStyle name="Акцент2 4 8" xfId="2815"/>
    <cellStyle name="Акцент2 4 9" xfId="2816"/>
    <cellStyle name="Акцент2 5" xfId="2817"/>
    <cellStyle name="Акцент2 5 2" xfId="2818"/>
    <cellStyle name="Акцент2 5 3" xfId="2819"/>
    <cellStyle name="Акцент2 5 4" xfId="2820"/>
    <cellStyle name="Акцент2 5 5" xfId="2821"/>
    <cellStyle name="Акцент2 5 6" xfId="2822"/>
    <cellStyle name="Акцент2 5 7" xfId="2823"/>
    <cellStyle name="Акцент2 5 8" xfId="2824"/>
    <cellStyle name="Акцент2 5 9" xfId="2825"/>
    <cellStyle name="Акцент2 6" xfId="2826"/>
    <cellStyle name="Акцент2 6 2" xfId="2827"/>
    <cellStyle name="Акцент2 6 3" xfId="2828"/>
    <cellStyle name="Акцент2 6 4" xfId="2829"/>
    <cellStyle name="Акцент2 6 5" xfId="2830"/>
    <cellStyle name="Акцент2 6 6" xfId="2831"/>
    <cellStyle name="Акцент2 6 7" xfId="2832"/>
    <cellStyle name="Акцент2 6 8" xfId="2833"/>
    <cellStyle name="Акцент2 7" xfId="2834"/>
    <cellStyle name="Акцент2 7 2" xfId="2835"/>
    <cellStyle name="Акцент2 7 3" xfId="2836"/>
    <cellStyle name="Акцент2 7 4" xfId="2837"/>
    <cellStyle name="Акцент2 7 5" xfId="2838"/>
    <cellStyle name="Акцент2 7 6" xfId="2839"/>
    <cellStyle name="Акцент2 7 7" xfId="2840"/>
    <cellStyle name="Акцент2 8" xfId="2841"/>
    <cellStyle name="Акцент2 8 2" xfId="2842"/>
    <cellStyle name="Акцент2 8 3" xfId="2843"/>
    <cellStyle name="Акцент2 8 4" xfId="2844"/>
    <cellStyle name="Акцент2 8 5" xfId="2845"/>
    <cellStyle name="Акцент2 8 6" xfId="2846"/>
    <cellStyle name="Акцент2 9" xfId="2847"/>
    <cellStyle name="Акцент2 9 2" xfId="2848"/>
    <cellStyle name="Акцент2 9 3" xfId="2849"/>
    <cellStyle name="Акцент2 9 4" xfId="2850"/>
    <cellStyle name="Акцент2 9 5" xfId="2851"/>
    <cellStyle name="Акцент3 10" xfId="2852"/>
    <cellStyle name="Акцент3 10 2" xfId="2853"/>
    <cellStyle name="Акцент3 10 3" xfId="2854"/>
    <cellStyle name="Акцент3 11" xfId="2855"/>
    <cellStyle name="Акцент3 11 2" xfId="2856"/>
    <cellStyle name="Акцент3 11 3" xfId="2857"/>
    <cellStyle name="Акцент3 12" xfId="2858"/>
    <cellStyle name="Акцент3 12 2" xfId="2859"/>
    <cellStyle name="Акцент3 12 3" xfId="2860"/>
    <cellStyle name="Акцент3 13" xfId="2861"/>
    <cellStyle name="Акцент3 13 2" xfId="2862"/>
    <cellStyle name="Акцент3 13 3" xfId="2863"/>
    <cellStyle name="Акцент3 14" xfId="2864"/>
    <cellStyle name="Акцент3 14 2" xfId="2865"/>
    <cellStyle name="Акцент3 14 3" xfId="2866"/>
    <cellStyle name="Акцент3 15" xfId="2867"/>
    <cellStyle name="Акцент3 15 2" xfId="2868"/>
    <cellStyle name="Акцент3 15 3" xfId="2869"/>
    <cellStyle name="Акцент3 16" xfId="2870"/>
    <cellStyle name="Акцент3 16 2" xfId="2871"/>
    <cellStyle name="Акцент3 16 3" xfId="2872"/>
    <cellStyle name="Акцент3 17" xfId="2873"/>
    <cellStyle name="Акцент3 18" xfId="2874"/>
    <cellStyle name="Акцент3 19" xfId="2875"/>
    <cellStyle name="Акцент3 2" xfId="2876"/>
    <cellStyle name="Акцент3 2 2" xfId="2877"/>
    <cellStyle name="Акцент3 2 3" xfId="2878"/>
    <cellStyle name="Акцент3 20" xfId="2879"/>
    <cellStyle name="Акцент3 3" xfId="2880"/>
    <cellStyle name="Акцент3 3 2" xfId="2881"/>
    <cellStyle name="Акцент3 3 3" xfId="2882"/>
    <cellStyle name="Акцент3 4" xfId="2883"/>
    <cellStyle name="Акцент3 4 10" xfId="2884"/>
    <cellStyle name="Акцент3 4 2" xfId="2885"/>
    <cellStyle name="Акцент3 4 3" xfId="2886"/>
    <cellStyle name="Акцент3 4 4" xfId="2887"/>
    <cellStyle name="Акцент3 4 5" xfId="2888"/>
    <cellStyle name="Акцент3 4 6" xfId="2889"/>
    <cellStyle name="Акцент3 4 7" xfId="2890"/>
    <cellStyle name="Акцент3 4 8" xfId="2891"/>
    <cellStyle name="Акцент3 4 9" xfId="2892"/>
    <cellStyle name="Акцент3 5" xfId="2893"/>
    <cellStyle name="Акцент3 5 2" xfId="2894"/>
    <cellStyle name="Акцент3 5 3" xfId="2895"/>
    <cellStyle name="Акцент3 5 4" xfId="2896"/>
    <cellStyle name="Акцент3 5 5" xfId="2897"/>
    <cellStyle name="Акцент3 5 6" xfId="2898"/>
    <cellStyle name="Акцент3 5 7" xfId="2899"/>
    <cellStyle name="Акцент3 5 8" xfId="2900"/>
    <cellStyle name="Акцент3 5 9" xfId="2901"/>
    <cellStyle name="Акцент3 6" xfId="2902"/>
    <cellStyle name="Акцент3 6 2" xfId="2903"/>
    <cellStyle name="Акцент3 6 3" xfId="2904"/>
    <cellStyle name="Акцент3 6 4" xfId="2905"/>
    <cellStyle name="Акцент3 6 5" xfId="2906"/>
    <cellStyle name="Акцент3 6 6" xfId="2907"/>
    <cellStyle name="Акцент3 6 7" xfId="2908"/>
    <cellStyle name="Акцент3 6 8" xfId="2909"/>
    <cellStyle name="Акцент3 7" xfId="2910"/>
    <cellStyle name="Акцент3 7 2" xfId="2911"/>
    <cellStyle name="Акцент3 7 3" xfId="2912"/>
    <cellStyle name="Акцент3 7 4" xfId="2913"/>
    <cellStyle name="Акцент3 7 5" xfId="2914"/>
    <cellStyle name="Акцент3 7 6" xfId="2915"/>
    <cellStyle name="Акцент3 7 7" xfId="2916"/>
    <cellStyle name="Акцент3 8" xfId="2917"/>
    <cellStyle name="Акцент3 8 2" xfId="2918"/>
    <cellStyle name="Акцент3 8 3" xfId="2919"/>
    <cellStyle name="Акцент3 8 4" xfId="2920"/>
    <cellStyle name="Акцент3 8 5" xfId="2921"/>
    <cellStyle name="Акцент3 8 6" xfId="2922"/>
    <cellStyle name="Акцент3 9" xfId="2923"/>
    <cellStyle name="Акцент3 9 2" xfId="2924"/>
    <cellStyle name="Акцент3 9 3" xfId="2925"/>
    <cellStyle name="Акцент3 9 4" xfId="2926"/>
    <cellStyle name="Акцент3 9 5" xfId="2927"/>
    <cellStyle name="Акцент4 10" xfId="2928"/>
    <cellStyle name="Акцент4 10 2" xfId="2929"/>
    <cellStyle name="Акцент4 10 3" xfId="2930"/>
    <cellStyle name="Акцент4 11" xfId="2931"/>
    <cellStyle name="Акцент4 11 2" xfId="2932"/>
    <cellStyle name="Акцент4 11 3" xfId="2933"/>
    <cellStyle name="Акцент4 12" xfId="2934"/>
    <cellStyle name="Акцент4 12 2" xfId="2935"/>
    <cellStyle name="Акцент4 12 3" xfId="2936"/>
    <cellStyle name="Акцент4 13" xfId="2937"/>
    <cellStyle name="Акцент4 13 2" xfId="2938"/>
    <cellStyle name="Акцент4 13 3" xfId="2939"/>
    <cellStyle name="Акцент4 14" xfId="2940"/>
    <cellStyle name="Акцент4 14 2" xfId="2941"/>
    <cellStyle name="Акцент4 14 3" xfId="2942"/>
    <cellStyle name="Акцент4 15" xfId="2943"/>
    <cellStyle name="Акцент4 15 2" xfId="2944"/>
    <cellStyle name="Акцент4 15 3" xfId="2945"/>
    <cellStyle name="Акцент4 16" xfId="2946"/>
    <cellStyle name="Акцент4 16 2" xfId="2947"/>
    <cellStyle name="Акцент4 16 3" xfId="2948"/>
    <cellStyle name="Акцент4 17" xfId="2949"/>
    <cellStyle name="Акцент4 18" xfId="2950"/>
    <cellStyle name="Акцент4 19" xfId="2951"/>
    <cellStyle name="Акцент4 2" xfId="2952"/>
    <cellStyle name="Акцент4 2 2" xfId="2953"/>
    <cellStyle name="Акцент4 2 3" xfId="2954"/>
    <cellStyle name="Акцент4 20" xfId="2955"/>
    <cellStyle name="Акцент4 3" xfId="2956"/>
    <cellStyle name="Акцент4 3 2" xfId="2957"/>
    <cellStyle name="Акцент4 3 3" xfId="2958"/>
    <cellStyle name="Акцент4 4" xfId="2959"/>
    <cellStyle name="Акцент4 4 10" xfId="2960"/>
    <cellStyle name="Акцент4 4 2" xfId="2961"/>
    <cellStyle name="Акцент4 4 3" xfId="2962"/>
    <cellStyle name="Акцент4 4 4" xfId="2963"/>
    <cellStyle name="Акцент4 4 5" xfId="2964"/>
    <cellStyle name="Акцент4 4 6" xfId="2965"/>
    <cellStyle name="Акцент4 4 7" xfId="2966"/>
    <cellStyle name="Акцент4 4 8" xfId="2967"/>
    <cellStyle name="Акцент4 4 9" xfId="2968"/>
    <cellStyle name="Акцент4 5" xfId="2969"/>
    <cellStyle name="Акцент4 5 2" xfId="2970"/>
    <cellStyle name="Акцент4 5 3" xfId="2971"/>
    <cellStyle name="Акцент4 5 4" xfId="2972"/>
    <cellStyle name="Акцент4 5 5" xfId="2973"/>
    <cellStyle name="Акцент4 5 6" xfId="2974"/>
    <cellStyle name="Акцент4 5 7" xfId="2975"/>
    <cellStyle name="Акцент4 5 8" xfId="2976"/>
    <cellStyle name="Акцент4 5 9" xfId="2977"/>
    <cellStyle name="Акцент4 6" xfId="2978"/>
    <cellStyle name="Акцент4 6 2" xfId="2979"/>
    <cellStyle name="Акцент4 6 3" xfId="2980"/>
    <cellStyle name="Акцент4 6 4" xfId="2981"/>
    <cellStyle name="Акцент4 6 5" xfId="2982"/>
    <cellStyle name="Акцент4 6 6" xfId="2983"/>
    <cellStyle name="Акцент4 6 7" xfId="2984"/>
    <cellStyle name="Акцент4 6 8" xfId="2985"/>
    <cellStyle name="Акцент4 7" xfId="2986"/>
    <cellStyle name="Акцент4 7 2" xfId="2987"/>
    <cellStyle name="Акцент4 7 3" xfId="2988"/>
    <cellStyle name="Акцент4 7 4" xfId="2989"/>
    <cellStyle name="Акцент4 7 5" xfId="2990"/>
    <cellStyle name="Акцент4 7 6" xfId="2991"/>
    <cellStyle name="Акцент4 7 7" xfId="2992"/>
    <cellStyle name="Акцент4 8" xfId="2993"/>
    <cellStyle name="Акцент4 8 2" xfId="2994"/>
    <cellStyle name="Акцент4 8 3" xfId="2995"/>
    <cellStyle name="Акцент4 8 4" xfId="2996"/>
    <cellStyle name="Акцент4 8 5" xfId="2997"/>
    <cellStyle name="Акцент4 8 6" xfId="2998"/>
    <cellStyle name="Акцент4 9" xfId="2999"/>
    <cellStyle name="Акцент4 9 2" xfId="3000"/>
    <cellStyle name="Акцент4 9 3" xfId="3001"/>
    <cellStyle name="Акцент4 9 4" xfId="3002"/>
    <cellStyle name="Акцент4 9 5" xfId="3003"/>
    <cellStyle name="Акцент5 10" xfId="3004"/>
    <cellStyle name="Акцент5 10 2" xfId="3005"/>
    <cellStyle name="Акцент5 10 3" xfId="3006"/>
    <cellStyle name="Акцент5 11" xfId="3007"/>
    <cellStyle name="Акцент5 11 2" xfId="3008"/>
    <cellStyle name="Акцент5 11 3" xfId="3009"/>
    <cellStyle name="Акцент5 12" xfId="3010"/>
    <cellStyle name="Акцент5 12 2" xfId="3011"/>
    <cellStyle name="Акцент5 12 3" xfId="3012"/>
    <cellStyle name="Акцент5 13" xfId="3013"/>
    <cellStyle name="Акцент5 13 2" xfId="3014"/>
    <cellStyle name="Акцент5 13 3" xfId="3015"/>
    <cellStyle name="Акцент5 14" xfId="3016"/>
    <cellStyle name="Акцент5 14 2" xfId="3017"/>
    <cellStyle name="Акцент5 14 3" xfId="3018"/>
    <cellStyle name="Акцент5 15" xfId="3019"/>
    <cellStyle name="Акцент5 15 2" xfId="3020"/>
    <cellStyle name="Акцент5 15 3" xfId="3021"/>
    <cellStyle name="Акцент5 16" xfId="3022"/>
    <cellStyle name="Акцент5 16 2" xfId="3023"/>
    <cellStyle name="Акцент5 16 3" xfId="3024"/>
    <cellStyle name="Акцент5 17" xfId="3025"/>
    <cellStyle name="Акцент5 18" xfId="3026"/>
    <cellStyle name="Акцент5 19" xfId="3027"/>
    <cellStyle name="Акцент5 2" xfId="3028"/>
    <cellStyle name="Акцент5 2 2" xfId="3029"/>
    <cellStyle name="Акцент5 2 3" xfId="3030"/>
    <cellStyle name="Акцент5 20" xfId="3031"/>
    <cellStyle name="Акцент5 3" xfId="3032"/>
    <cellStyle name="Акцент5 3 2" xfId="3033"/>
    <cellStyle name="Акцент5 3 3" xfId="3034"/>
    <cellStyle name="Акцент5 4" xfId="3035"/>
    <cellStyle name="Акцент5 4 10" xfId="3036"/>
    <cellStyle name="Акцент5 4 2" xfId="3037"/>
    <cellStyle name="Акцент5 4 3" xfId="3038"/>
    <cellStyle name="Акцент5 4 4" xfId="3039"/>
    <cellStyle name="Акцент5 4 5" xfId="3040"/>
    <cellStyle name="Акцент5 4 6" xfId="3041"/>
    <cellStyle name="Акцент5 4 7" xfId="3042"/>
    <cellStyle name="Акцент5 4 8" xfId="3043"/>
    <cellStyle name="Акцент5 4 9" xfId="3044"/>
    <cellStyle name="Акцент5 5" xfId="3045"/>
    <cellStyle name="Акцент5 5 2" xfId="3046"/>
    <cellStyle name="Акцент5 5 3" xfId="3047"/>
    <cellStyle name="Акцент5 5 4" xfId="3048"/>
    <cellStyle name="Акцент5 5 5" xfId="3049"/>
    <cellStyle name="Акцент5 5 6" xfId="3050"/>
    <cellStyle name="Акцент5 5 7" xfId="3051"/>
    <cellStyle name="Акцент5 5 8" xfId="3052"/>
    <cellStyle name="Акцент5 5 9" xfId="3053"/>
    <cellStyle name="Акцент5 6" xfId="3054"/>
    <cellStyle name="Акцент5 6 2" xfId="3055"/>
    <cellStyle name="Акцент5 6 3" xfId="3056"/>
    <cellStyle name="Акцент5 6 4" xfId="3057"/>
    <cellStyle name="Акцент5 6 5" xfId="3058"/>
    <cellStyle name="Акцент5 6 6" xfId="3059"/>
    <cellStyle name="Акцент5 6 7" xfId="3060"/>
    <cellStyle name="Акцент5 6 8" xfId="3061"/>
    <cellStyle name="Акцент5 7" xfId="3062"/>
    <cellStyle name="Акцент5 7 2" xfId="3063"/>
    <cellStyle name="Акцент5 7 3" xfId="3064"/>
    <cellStyle name="Акцент5 7 4" xfId="3065"/>
    <cellStyle name="Акцент5 7 5" xfId="3066"/>
    <cellStyle name="Акцент5 7 6" xfId="3067"/>
    <cellStyle name="Акцент5 7 7" xfId="3068"/>
    <cellStyle name="Акцент5 8" xfId="3069"/>
    <cellStyle name="Акцент5 8 2" xfId="3070"/>
    <cellStyle name="Акцент5 8 3" xfId="3071"/>
    <cellStyle name="Акцент5 8 4" xfId="3072"/>
    <cellStyle name="Акцент5 8 5" xfId="3073"/>
    <cellStyle name="Акцент5 8 6" xfId="3074"/>
    <cellStyle name="Акцент5 9" xfId="3075"/>
    <cellStyle name="Акцент5 9 2" xfId="3076"/>
    <cellStyle name="Акцент5 9 3" xfId="3077"/>
    <cellStyle name="Акцент5 9 4" xfId="3078"/>
    <cellStyle name="Акцент5 9 5" xfId="3079"/>
    <cellStyle name="Акцент6 10" xfId="3080"/>
    <cellStyle name="Акцент6 10 2" xfId="3081"/>
    <cellStyle name="Акцент6 10 3" xfId="3082"/>
    <cellStyle name="Акцент6 11" xfId="3083"/>
    <cellStyle name="Акцент6 11 2" xfId="3084"/>
    <cellStyle name="Акцент6 11 3" xfId="3085"/>
    <cellStyle name="Акцент6 12" xfId="3086"/>
    <cellStyle name="Акцент6 12 2" xfId="3087"/>
    <cellStyle name="Акцент6 12 3" xfId="3088"/>
    <cellStyle name="Акцент6 13" xfId="3089"/>
    <cellStyle name="Акцент6 13 2" xfId="3090"/>
    <cellStyle name="Акцент6 13 3" xfId="3091"/>
    <cellStyle name="Акцент6 14" xfId="3092"/>
    <cellStyle name="Акцент6 14 2" xfId="3093"/>
    <cellStyle name="Акцент6 14 3" xfId="3094"/>
    <cellStyle name="Акцент6 15" xfId="3095"/>
    <cellStyle name="Акцент6 15 2" xfId="3096"/>
    <cellStyle name="Акцент6 15 3" xfId="3097"/>
    <cellStyle name="Акцент6 16" xfId="3098"/>
    <cellStyle name="Акцент6 16 2" xfId="3099"/>
    <cellStyle name="Акцент6 16 3" xfId="3100"/>
    <cellStyle name="Акцент6 17" xfId="3101"/>
    <cellStyle name="Акцент6 18" xfId="3102"/>
    <cellStyle name="Акцент6 19" xfId="3103"/>
    <cellStyle name="Акцент6 2" xfId="3104"/>
    <cellStyle name="Акцент6 2 2" xfId="3105"/>
    <cellStyle name="Акцент6 2 3" xfId="3106"/>
    <cellStyle name="Акцент6 20" xfId="3107"/>
    <cellStyle name="Акцент6 3" xfId="3108"/>
    <cellStyle name="Акцент6 3 2" xfId="3109"/>
    <cellStyle name="Акцент6 3 3" xfId="3110"/>
    <cellStyle name="Акцент6 4" xfId="3111"/>
    <cellStyle name="Акцент6 4 10" xfId="3112"/>
    <cellStyle name="Акцент6 4 2" xfId="3113"/>
    <cellStyle name="Акцент6 4 3" xfId="3114"/>
    <cellStyle name="Акцент6 4 4" xfId="3115"/>
    <cellStyle name="Акцент6 4 5" xfId="3116"/>
    <cellStyle name="Акцент6 4 6" xfId="3117"/>
    <cellStyle name="Акцент6 4 7" xfId="3118"/>
    <cellStyle name="Акцент6 4 8" xfId="3119"/>
    <cellStyle name="Акцент6 4 9" xfId="3120"/>
    <cellStyle name="Акцент6 5" xfId="3121"/>
    <cellStyle name="Акцент6 5 2" xfId="3122"/>
    <cellStyle name="Акцент6 5 3" xfId="3123"/>
    <cellStyle name="Акцент6 5 4" xfId="3124"/>
    <cellStyle name="Акцент6 5 5" xfId="3125"/>
    <cellStyle name="Акцент6 5 6" xfId="3126"/>
    <cellStyle name="Акцент6 5 7" xfId="3127"/>
    <cellStyle name="Акцент6 5 8" xfId="3128"/>
    <cellStyle name="Акцент6 5 9" xfId="3129"/>
    <cellStyle name="Акцент6 6" xfId="3130"/>
    <cellStyle name="Акцент6 6 2" xfId="3131"/>
    <cellStyle name="Акцент6 6 3" xfId="3132"/>
    <cellStyle name="Акцент6 6 4" xfId="3133"/>
    <cellStyle name="Акцент6 6 5" xfId="3134"/>
    <cellStyle name="Акцент6 6 6" xfId="3135"/>
    <cellStyle name="Акцент6 6 7" xfId="3136"/>
    <cellStyle name="Акцент6 6 8" xfId="3137"/>
    <cellStyle name="Акцент6 7" xfId="3138"/>
    <cellStyle name="Акцент6 7 2" xfId="3139"/>
    <cellStyle name="Акцент6 7 3" xfId="3140"/>
    <cellStyle name="Акцент6 7 4" xfId="3141"/>
    <cellStyle name="Акцент6 7 5" xfId="3142"/>
    <cellStyle name="Акцент6 7 6" xfId="3143"/>
    <cellStyle name="Акцент6 7 7" xfId="3144"/>
    <cellStyle name="Акцент6 8" xfId="3145"/>
    <cellStyle name="Акцент6 8 2" xfId="3146"/>
    <cellStyle name="Акцент6 8 3" xfId="3147"/>
    <cellStyle name="Акцент6 8 4" xfId="3148"/>
    <cellStyle name="Акцент6 8 5" xfId="3149"/>
    <cellStyle name="Акцент6 8 6" xfId="3150"/>
    <cellStyle name="Акцент6 9" xfId="3151"/>
    <cellStyle name="Акцент6 9 2" xfId="3152"/>
    <cellStyle name="Акцент6 9 3" xfId="3153"/>
    <cellStyle name="Акцент6 9 4" xfId="3154"/>
    <cellStyle name="Акцент6 9 5" xfId="3155"/>
    <cellStyle name="Ввод  10" xfId="3156"/>
    <cellStyle name="Ввод  10 2" xfId="3157"/>
    <cellStyle name="Ввод  10 2 2" xfId="3158"/>
    <cellStyle name="Ввод  10 2 3" xfId="3159"/>
    <cellStyle name="Ввод  10 3" xfId="3160"/>
    <cellStyle name="Ввод  10 4" xfId="3161"/>
    <cellStyle name="Ввод  11" xfId="3162"/>
    <cellStyle name="Ввод  11 2" xfId="3163"/>
    <cellStyle name="Ввод  11 2 2" xfId="3164"/>
    <cellStyle name="Ввод  11 2 3" xfId="3165"/>
    <cellStyle name="Ввод  11 3" xfId="3166"/>
    <cellStyle name="Ввод  11 4" xfId="3167"/>
    <cellStyle name="Ввод  12" xfId="3168"/>
    <cellStyle name="Ввод  12 2" xfId="3169"/>
    <cellStyle name="Ввод  12 2 2" xfId="3170"/>
    <cellStyle name="Ввод  12 2 3" xfId="3171"/>
    <cellStyle name="Ввод  12 3" xfId="3172"/>
    <cellStyle name="Ввод  12 4" xfId="3173"/>
    <cellStyle name="Ввод  13" xfId="3174"/>
    <cellStyle name="Ввод  13 2" xfId="3175"/>
    <cellStyle name="Ввод  13 3" xfId="3176"/>
    <cellStyle name="Ввод  14" xfId="3177"/>
    <cellStyle name="Ввод  14 2" xfId="3178"/>
    <cellStyle name="Ввод  14 3" xfId="3179"/>
    <cellStyle name="Ввод  15" xfId="3180"/>
    <cellStyle name="Ввод  15 2" xfId="3181"/>
    <cellStyle name="Ввод  15 3" xfId="3182"/>
    <cellStyle name="Ввод  16" xfId="3183"/>
    <cellStyle name="Ввод  16 2" xfId="3184"/>
    <cellStyle name="Ввод  16 3" xfId="3185"/>
    <cellStyle name="Ввод  17" xfId="3186"/>
    <cellStyle name="Ввод  17 2" xfId="3187"/>
    <cellStyle name="Ввод  18" xfId="3188"/>
    <cellStyle name="Ввод  19" xfId="3189"/>
    <cellStyle name="Ввод  2" xfId="3190"/>
    <cellStyle name="Ввод  2 2" xfId="3191"/>
    <cellStyle name="Ввод  2 3" xfId="3192"/>
    <cellStyle name="Ввод  2_Приложения к Приказу по сметам на 2012 год_конечные_конечные" xfId="3193"/>
    <cellStyle name="Ввод  20" xfId="3194"/>
    <cellStyle name="Ввод  3" xfId="3195"/>
    <cellStyle name="Ввод  3 2" xfId="3196"/>
    <cellStyle name="Ввод  3 3" xfId="3197"/>
    <cellStyle name="Ввод  4" xfId="3198"/>
    <cellStyle name="Ввод  4 10" xfId="3199"/>
    <cellStyle name="Ввод  4 10 2" xfId="3200"/>
    <cellStyle name="Ввод  4 11" xfId="3201"/>
    <cellStyle name="Ввод  4 12" xfId="3202"/>
    <cellStyle name="Ввод  4 2" xfId="3203"/>
    <cellStyle name="Ввод  4 2 2" xfId="3204"/>
    <cellStyle name="Ввод  4 2 3" xfId="3205"/>
    <cellStyle name="Ввод  4 3" xfId="3206"/>
    <cellStyle name="Ввод  4 3 2" xfId="3207"/>
    <cellStyle name="Ввод  4 3 3" xfId="3208"/>
    <cellStyle name="Ввод  4 4" xfId="3209"/>
    <cellStyle name="Ввод  4 4 2" xfId="3210"/>
    <cellStyle name="Ввод  4 5" xfId="3211"/>
    <cellStyle name="Ввод  4 5 2" xfId="3212"/>
    <cellStyle name="Ввод  4 6" xfId="3213"/>
    <cellStyle name="Ввод  4 6 2" xfId="3214"/>
    <cellStyle name="Ввод  4 7" xfId="3215"/>
    <cellStyle name="Ввод  4 7 2" xfId="3216"/>
    <cellStyle name="Ввод  4 8" xfId="3217"/>
    <cellStyle name="Ввод  4 8 2" xfId="3218"/>
    <cellStyle name="Ввод  4 9" xfId="3219"/>
    <cellStyle name="Ввод  4 9 2" xfId="3220"/>
    <cellStyle name="Ввод  5" xfId="3221"/>
    <cellStyle name="Ввод  5 10" xfId="3222"/>
    <cellStyle name="Ввод  5 11" xfId="3223"/>
    <cellStyle name="Ввод  5 2" xfId="3224"/>
    <cellStyle name="Ввод  5 2 2" xfId="3225"/>
    <cellStyle name="Ввод  5 2 3" xfId="3226"/>
    <cellStyle name="Ввод  5 3" xfId="3227"/>
    <cellStyle name="Ввод  5 3 2" xfId="3228"/>
    <cellStyle name="Ввод  5 3 3" xfId="3229"/>
    <cellStyle name="Ввод  5 4" xfId="3230"/>
    <cellStyle name="Ввод  5 4 2" xfId="3231"/>
    <cellStyle name="Ввод  5 5" xfId="3232"/>
    <cellStyle name="Ввод  5 5 2" xfId="3233"/>
    <cellStyle name="Ввод  5 6" xfId="3234"/>
    <cellStyle name="Ввод  5 6 2" xfId="3235"/>
    <cellStyle name="Ввод  5 7" xfId="3236"/>
    <cellStyle name="Ввод  5 7 2" xfId="3237"/>
    <cellStyle name="Ввод  5 8" xfId="3238"/>
    <cellStyle name="Ввод  5 8 2" xfId="3239"/>
    <cellStyle name="Ввод  5 9" xfId="3240"/>
    <cellStyle name="Ввод  5 9 2" xfId="3241"/>
    <cellStyle name="Ввод  6" xfId="3242"/>
    <cellStyle name="Ввод  6 10" xfId="3243"/>
    <cellStyle name="Ввод  6 2" xfId="3244"/>
    <cellStyle name="Ввод  6 2 2" xfId="3245"/>
    <cellStyle name="Ввод  6 2 3" xfId="3246"/>
    <cellStyle name="Ввод  6 3" xfId="3247"/>
    <cellStyle name="Ввод  6 3 2" xfId="3248"/>
    <cellStyle name="Ввод  6 3 3" xfId="3249"/>
    <cellStyle name="Ввод  6 4" xfId="3250"/>
    <cellStyle name="Ввод  6 4 2" xfId="3251"/>
    <cellStyle name="Ввод  6 5" xfId="3252"/>
    <cellStyle name="Ввод  6 5 2" xfId="3253"/>
    <cellStyle name="Ввод  6 6" xfId="3254"/>
    <cellStyle name="Ввод  6 6 2" xfId="3255"/>
    <cellStyle name="Ввод  6 7" xfId="3256"/>
    <cellStyle name="Ввод  6 7 2" xfId="3257"/>
    <cellStyle name="Ввод  6 8" xfId="3258"/>
    <cellStyle name="Ввод  6 8 2" xfId="3259"/>
    <cellStyle name="Ввод  6 9" xfId="3260"/>
    <cellStyle name="Ввод  7" xfId="3261"/>
    <cellStyle name="Ввод  7 2" xfId="3262"/>
    <cellStyle name="Ввод  7 2 2" xfId="3263"/>
    <cellStyle name="Ввод  7 2 3" xfId="3264"/>
    <cellStyle name="Ввод  7 3" xfId="3265"/>
    <cellStyle name="Ввод  7 3 2" xfId="3266"/>
    <cellStyle name="Ввод  7 3 3" xfId="3267"/>
    <cellStyle name="Ввод  7 4" xfId="3268"/>
    <cellStyle name="Ввод  7 4 2" xfId="3269"/>
    <cellStyle name="Ввод  7 5" xfId="3270"/>
    <cellStyle name="Ввод  7 5 2" xfId="3271"/>
    <cellStyle name="Ввод  7 6" xfId="3272"/>
    <cellStyle name="Ввод  7 6 2" xfId="3273"/>
    <cellStyle name="Ввод  7 7" xfId="3274"/>
    <cellStyle name="Ввод  7 7 2" xfId="3275"/>
    <cellStyle name="Ввод  7 8" xfId="3276"/>
    <cellStyle name="Ввод  7 9" xfId="3277"/>
    <cellStyle name="Ввод  8" xfId="3278"/>
    <cellStyle name="Ввод  8 2" xfId="3279"/>
    <cellStyle name="Ввод  8 2 2" xfId="3280"/>
    <cellStyle name="Ввод  8 2 3" xfId="3281"/>
    <cellStyle name="Ввод  8 3" xfId="3282"/>
    <cellStyle name="Ввод  8 3 2" xfId="3283"/>
    <cellStyle name="Ввод  8 3 3" xfId="3284"/>
    <cellStyle name="Ввод  8 4" xfId="3285"/>
    <cellStyle name="Ввод  8 4 2" xfId="3286"/>
    <cellStyle name="Ввод  8 5" xfId="3287"/>
    <cellStyle name="Ввод  8 5 2" xfId="3288"/>
    <cellStyle name="Ввод  8 6" xfId="3289"/>
    <cellStyle name="Ввод  8 6 2" xfId="3290"/>
    <cellStyle name="Ввод  8 7" xfId="3291"/>
    <cellStyle name="Ввод  8 8" xfId="3292"/>
    <cellStyle name="Ввод  9" xfId="3293"/>
    <cellStyle name="Ввод  9 2" xfId="3294"/>
    <cellStyle name="Ввод  9 2 2" xfId="3295"/>
    <cellStyle name="Ввод  9 2 3" xfId="3296"/>
    <cellStyle name="Ввод  9 3" xfId="3297"/>
    <cellStyle name="Ввод  9 3 2" xfId="3298"/>
    <cellStyle name="Ввод  9 3 3" xfId="3299"/>
    <cellStyle name="Ввод  9 4" xfId="3300"/>
    <cellStyle name="Ввод  9 4 2" xfId="3301"/>
    <cellStyle name="Ввод  9 5" xfId="3302"/>
    <cellStyle name="Ввод  9 5 2" xfId="3303"/>
    <cellStyle name="Ввод  9 6" xfId="3304"/>
    <cellStyle name="Ввод  9 7" xfId="3305"/>
    <cellStyle name="Вывод 10" xfId="3306"/>
    <cellStyle name="Вывод 10 2" xfId="3307"/>
    <cellStyle name="Вывод 10 2 2" xfId="3308"/>
    <cellStyle name="Вывод 10 2 3" xfId="3309"/>
    <cellStyle name="Вывод 10 3" xfId="3310"/>
    <cellStyle name="Вывод 10 4" xfId="3311"/>
    <cellStyle name="Вывод 11" xfId="3312"/>
    <cellStyle name="Вывод 11 2" xfId="3313"/>
    <cellStyle name="Вывод 11 2 2" xfId="3314"/>
    <cellStyle name="Вывод 11 2 3" xfId="3315"/>
    <cellStyle name="Вывод 11 3" xfId="3316"/>
    <cellStyle name="Вывод 11 4" xfId="3317"/>
    <cellStyle name="Вывод 12" xfId="3318"/>
    <cellStyle name="Вывод 12 2" xfId="3319"/>
    <cellStyle name="Вывод 12 2 2" xfId="3320"/>
    <cellStyle name="Вывод 12 2 3" xfId="3321"/>
    <cellStyle name="Вывод 12 3" xfId="3322"/>
    <cellStyle name="Вывод 12 4" xfId="3323"/>
    <cellStyle name="Вывод 13" xfId="3324"/>
    <cellStyle name="Вывод 13 2" xfId="3325"/>
    <cellStyle name="Вывод 13 3" xfId="3326"/>
    <cellStyle name="Вывод 14" xfId="3327"/>
    <cellStyle name="Вывод 14 2" xfId="3328"/>
    <cellStyle name="Вывод 14 3" xfId="3329"/>
    <cellStyle name="Вывод 15" xfId="3330"/>
    <cellStyle name="Вывод 15 2" xfId="3331"/>
    <cellStyle name="Вывод 15 3" xfId="3332"/>
    <cellStyle name="Вывод 16" xfId="3333"/>
    <cellStyle name="Вывод 16 2" xfId="3334"/>
    <cellStyle name="Вывод 16 3" xfId="3335"/>
    <cellStyle name="Вывод 17" xfId="3336"/>
    <cellStyle name="Вывод 17 2" xfId="3337"/>
    <cellStyle name="Вывод 18" xfId="3338"/>
    <cellStyle name="Вывод 19" xfId="3339"/>
    <cellStyle name="Вывод 2" xfId="3340"/>
    <cellStyle name="Вывод 2 2" xfId="3341"/>
    <cellStyle name="Вывод 2 3" xfId="3342"/>
    <cellStyle name="Вывод 2_Приложения к Приказу по сметам на 2012 год_конечные_конечные" xfId="3343"/>
    <cellStyle name="Вывод 20" xfId="3344"/>
    <cellStyle name="Вывод 3" xfId="3345"/>
    <cellStyle name="Вывод 3 2" xfId="3346"/>
    <cellStyle name="Вывод 3 3" xfId="3347"/>
    <cellStyle name="Вывод 4" xfId="3348"/>
    <cellStyle name="Вывод 4 10" xfId="3349"/>
    <cellStyle name="Вывод 4 10 2" xfId="3350"/>
    <cellStyle name="Вывод 4 11" xfId="3351"/>
    <cellStyle name="Вывод 4 12" xfId="3352"/>
    <cellStyle name="Вывод 4 2" xfId="3353"/>
    <cellStyle name="Вывод 4 2 2" xfId="3354"/>
    <cellStyle name="Вывод 4 2 3" xfId="3355"/>
    <cellStyle name="Вывод 4 3" xfId="3356"/>
    <cellStyle name="Вывод 4 3 2" xfId="3357"/>
    <cellStyle name="Вывод 4 3 3" xfId="3358"/>
    <cellStyle name="Вывод 4 4" xfId="3359"/>
    <cellStyle name="Вывод 4 4 2" xfId="3360"/>
    <cellStyle name="Вывод 4 5" xfId="3361"/>
    <cellStyle name="Вывод 4 5 2" xfId="3362"/>
    <cellStyle name="Вывод 4 6" xfId="3363"/>
    <cellStyle name="Вывод 4 6 2" xfId="3364"/>
    <cellStyle name="Вывод 4 7" xfId="3365"/>
    <cellStyle name="Вывод 4 7 2" xfId="3366"/>
    <cellStyle name="Вывод 4 8" xfId="3367"/>
    <cellStyle name="Вывод 4 8 2" xfId="3368"/>
    <cellStyle name="Вывод 4 9" xfId="3369"/>
    <cellStyle name="Вывод 4 9 2" xfId="3370"/>
    <cellStyle name="Вывод 5" xfId="3371"/>
    <cellStyle name="Вывод 5 10" xfId="3372"/>
    <cellStyle name="Вывод 5 11" xfId="3373"/>
    <cellStyle name="Вывод 5 2" xfId="3374"/>
    <cellStyle name="Вывод 5 2 2" xfId="3375"/>
    <cellStyle name="Вывод 5 2 3" xfId="3376"/>
    <cellStyle name="Вывод 5 3" xfId="3377"/>
    <cellStyle name="Вывод 5 3 2" xfId="3378"/>
    <cellStyle name="Вывод 5 3 3" xfId="3379"/>
    <cellStyle name="Вывод 5 4" xfId="3380"/>
    <cellStyle name="Вывод 5 4 2" xfId="3381"/>
    <cellStyle name="Вывод 5 5" xfId="3382"/>
    <cellStyle name="Вывод 5 5 2" xfId="3383"/>
    <cellStyle name="Вывод 5 6" xfId="3384"/>
    <cellStyle name="Вывод 5 6 2" xfId="3385"/>
    <cellStyle name="Вывод 5 7" xfId="3386"/>
    <cellStyle name="Вывод 5 7 2" xfId="3387"/>
    <cellStyle name="Вывод 5 8" xfId="3388"/>
    <cellStyle name="Вывод 5 8 2" xfId="3389"/>
    <cellStyle name="Вывод 5 9" xfId="3390"/>
    <cellStyle name="Вывод 5 9 2" xfId="3391"/>
    <cellStyle name="Вывод 6" xfId="3392"/>
    <cellStyle name="Вывод 6 10" xfId="3393"/>
    <cellStyle name="Вывод 6 2" xfId="3394"/>
    <cellStyle name="Вывод 6 2 2" xfId="3395"/>
    <cellStyle name="Вывод 6 2 3" xfId="3396"/>
    <cellStyle name="Вывод 6 3" xfId="3397"/>
    <cellStyle name="Вывод 6 3 2" xfId="3398"/>
    <cellStyle name="Вывод 6 3 3" xfId="3399"/>
    <cellStyle name="Вывод 6 4" xfId="3400"/>
    <cellStyle name="Вывод 6 4 2" xfId="3401"/>
    <cellStyle name="Вывод 6 5" xfId="3402"/>
    <cellStyle name="Вывод 6 5 2" xfId="3403"/>
    <cellStyle name="Вывод 6 6" xfId="3404"/>
    <cellStyle name="Вывод 6 6 2" xfId="3405"/>
    <cellStyle name="Вывод 6 7" xfId="3406"/>
    <cellStyle name="Вывод 6 7 2" xfId="3407"/>
    <cellStyle name="Вывод 6 8" xfId="3408"/>
    <cellStyle name="Вывод 6 8 2" xfId="3409"/>
    <cellStyle name="Вывод 6 9" xfId="3410"/>
    <cellStyle name="Вывод 7" xfId="3411"/>
    <cellStyle name="Вывод 7 2" xfId="3412"/>
    <cellStyle name="Вывод 7 2 2" xfId="3413"/>
    <cellStyle name="Вывод 7 2 3" xfId="3414"/>
    <cellStyle name="Вывод 7 3" xfId="3415"/>
    <cellStyle name="Вывод 7 3 2" xfId="3416"/>
    <cellStyle name="Вывод 7 3 3" xfId="3417"/>
    <cellStyle name="Вывод 7 4" xfId="3418"/>
    <cellStyle name="Вывод 7 4 2" xfId="3419"/>
    <cellStyle name="Вывод 7 5" xfId="3420"/>
    <cellStyle name="Вывод 7 5 2" xfId="3421"/>
    <cellStyle name="Вывод 7 6" xfId="3422"/>
    <cellStyle name="Вывод 7 6 2" xfId="3423"/>
    <cellStyle name="Вывод 7 7" xfId="3424"/>
    <cellStyle name="Вывод 7 7 2" xfId="3425"/>
    <cellStyle name="Вывод 7 8" xfId="3426"/>
    <cellStyle name="Вывод 7 9" xfId="3427"/>
    <cellStyle name="Вывод 8" xfId="3428"/>
    <cellStyle name="Вывод 8 2" xfId="3429"/>
    <cellStyle name="Вывод 8 2 2" xfId="3430"/>
    <cellStyle name="Вывод 8 2 3" xfId="3431"/>
    <cellStyle name="Вывод 8 3" xfId="3432"/>
    <cellStyle name="Вывод 8 3 2" xfId="3433"/>
    <cellStyle name="Вывод 8 3 3" xfId="3434"/>
    <cellStyle name="Вывод 8 4" xfId="3435"/>
    <cellStyle name="Вывод 8 4 2" xfId="3436"/>
    <cellStyle name="Вывод 8 5" xfId="3437"/>
    <cellStyle name="Вывод 8 5 2" xfId="3438"/>
    <cellStyle name="Вывод 8 6" xfId="3439"/>
    <cellStyle name="Вывод 8 6 2" xfId="3440"/>
    <cellStyle name="Вывод 8 7" xfId="3441"/>
    <cellStyle name="Вывод 8 8" xfId="3442"/>
    <cellStyle name="Вывод 9" xfId="3443"/>
    <cellStyle name="Вывод 9 2" xfId="3444"/>
    <cellStyle name="Вывод 9 2 2" xfId="3445"/>
    <cellStyle name="Вывод 9 2 3" xfId="3446"/>
    <cellStyle name="Вывод 9 3" xfId="3447"/>
    <cellStyle name="Вывод 9 3 2" xfId="3448"/>
    <cellStyle name="Вывод 9 3 3" xfId="3449"/>
    <cellStyle name="Вывод 9 4" xfId="3450"/>
    <cellStyle name="Вывод 9 4 2" xfId="3451"/>
    <cellStyle name="Вывод 9 5" xfId="3452"/>
    <cellStyle name="Вывод 9 5 2" xfId="3453"/>
    <cellStyle name="Вывод 9 6" xfId="3454"/>
    <cellStyle name="Вывод 9 7" xfId="3455"/>
    <cellStyle name="Вычисление 10" xfId="3456"/>
    <cellStyle name="Вычисление 10 2" xfId="3457"/>
    <cellStyle name="Вычисление 10 2 2" xfId="3458"/>
    <cellStyle name="Вычисление 10 2 3" xfId="3459"/>
    <cellStyle name="Вычисление 10 3" xfId="3460"/>
    <cellStyle name="Вычисление 10 4" xfId="3461"/>
    <cellStyle name="Вычисление 11" xfId="3462"/>
    <cellStyle name="Вычисление 11 2" xfId="3463"/>
    <cellStyle name="Вычисление 11 2 2" xfId="3464"/>
    <cellStyle name="Вычисление 11 2 3" xfId="3465"/>
    <cellStyle name="Вычисление 11 3" xfId="3466"/>
    <cellStyle name="Вычисление 11 4" xfId="3467"/>
    <cellStyle name="Вычисление 12" xfId="3468"/>
    <cellStyle name="Вычисление 12 2" xfId="3469"/>
    <cellStyle name="Вычисление 12 2 2" xfId="3470"/>
    <cellStyle name="Вычисление 12 2 3" xfId="3471"/>
    <cellStyle name="Вычисление 12 3" xfId="3472"/>
    <cellStyle name="Вычисление 12 4" xfId="3473"/>
    <cellStyle name="Вычисление 13" xfId="3474"/>
    <cellStyle name="Вычисление 13 2" xfId="3475"/>
    <cellStyle name="Вычисление 13 3" xfId="3476"/>
    <cellStyle name="Вычисление 14" xfId="3477"/>
    <cellStyle name="Вычисление 14 2" xfId="3478"/>
    <cellStyle name="Вычисление 14 3" xfId="3479"/>
    <cellStyle name="Вычисление 15" xfId="3480"/>
    <cellStyle name="Вычисление 15 2" xfId="3481"/>
    <cellStyle name="Вычисление 15 3" xfId="3482"/>
    <cellStyle name="Вычисление 16" xfId="3483"/>
    <cellStyle name="Вычисление 16 2" xfId="3484"/>
    <cellStyle name="Вычисление 16 3" xfId="3485"/>
    <cellStyle name="Вычисление 17" xfId="3486"/>
    <cellStyle name="Вычисление 17 2" xfId="3487"/>
    <cellStyle name="Вычисление 18" xfId="3488"/>
    <cellStyle name="Вычисление 19" xfId="3489"/>
    <cellStyle name="Вычисление 2" xfId="3490"/>
    <cellStyle name="Вычисление 2 2" xfId="3491"/>
    <cellStyle name="Вычисление 2 3" xfId="3492"/>
    <cellStyle name="Вычисление 2_Приложения к Приказу по сметам на 2012 год_конечные_конечные" xfId="3493"/>
    <cellStyle name="Вычисление 20" xfId="3494"/>
    <cellStyle name="Вычисление 3" xfId="3495"/>
    <cellStyle name="Вычисление 3 2" xfId="3496"/>
    <cellStyle name="Вычисление 3 3" xfId="3497"/>
    <cellStyle name="Вычисление 4" xfId="3498"/>
    <cellStyle name="Вычисление 4 10" xfId="3499"/>
    <cellStyle name="Вычисление 4 10 2" xfId="3500"/>
    <cellStyle name="Вычисление 4 11" xfId="3501"/>
    <cellStyle name="Вычисление 4 12" xfId="3502"/>
    <cellStyle name="Вычисление 4 2" xfId="3503"/>
    <cellStyle name="Вычисление 4 2 2" xfId="3504"/>
    <cellStyle name="Вычисление 4 2 3" xfId="3505"/>
    <cellStyle name="Вычисление 4 3" xfId="3506"/>
    <cellStyle name="Вычисление 4 3 2" xfId="3507"/>
    <cellStyle name="Вычисление 4 3 3" xfId="3508"/>
    <cellStyle name="Вычисление 4 4" xfId="3509"/>
    <cellStyle name="Вычисление 4 4 2" xfId="3510"/>
    <cellStyle name="Вычисление 4 5" xfId="3511"/>
    <cellStyle name="Вычисление 4 5 2" xfId="3512"/>
    <cellStyle name="Вычисление 4 6" xfId="3513"/>
    <cellStyle name="Вычисление 4 6 2" xfId="3514"/>
    <cellStyle name="Вычисление 4 7" xfId="3515"/>
    <cellStyle name="Вычисление 4 7 2" xfId="3516"/>
    <cellStyle name="Вычисление 4 8" xfId="3517"/>
    <cellStyle name="Вычисление 4 8 2" xfId="3518"/>
    <cellStyle name="Вычисление 4 9" xfId="3519"/>
    <cellStyle name="Вычисление 4 9 2" xfId="3520"/>
    <cellStyle name="Вычисление 5" xfId="3521"/>
    <cellStyle name="Вычисление 5 10" xfId="3522"/>
    <cellStyle name="Вычисление 5 11" xfId="3523"/>
    <cellStyle name="Вычисление 5 2" xfId="3524"/>
    <cellStyle name="Вычисление 5 2 2" xfId="3525"/>
    <cellStyle name="Вычисление 5 2 3" xfId="3526"/>
    <cellStyle name="Вычисление 5 3" xfId="3527"/>
    <cellStyle name="Вычисление 5 3 2" xfId="3528"/>
    <cellStyle name="Вычисление 5 3 3" xfId="3529"/>
    <cellStyle name="Вычисление 5 4" xfId="3530"/>
    <cellStyle name="Вычисление 5 4 2" xfId="3531"/>
    <cellStyle name="Вычисление 5 5" xfId="3532"/>
    <cellStyle name="Вычисление 5 5 2" xfId="3533"/>
    <cellStyle name="Вычисление 5 6" xfId="3534"/>
    <cellStyle name="Вычисление 5 6 2" xfId="3535"/>
    <cellStyle name="Вычисление 5 7" xfId="3536"/>
    <cellStyle name="Вычисление 5 7 2" xfId="3537"/>
    <cellStyle name="Вычисление 5 8" xfId="3538"/>
    <cellStyle name="Вычисление 5 8 2" xfId="3539"/>
    <cellStyle name="Вычисление 5 9" xfId="3540"/>
    <cellStyle name="Вычисление 5 9 2" xfId="3541"/>
    <cellStyle name="Вычисление 6" xfId="3542"/>
    <cellStyle name="Вычисление 6 10" xfId="3543"/>
    <cellStyle name="Вычисление 6 2" xfId="3544"/>
    <cellStyle name="Вычисление 6 2 2" xfId="3545"/>
    <cellStyle name="Вычисление 6 2 3" xfId="3546"/>
    <cellStyle name="Вычисление 6 3" xfId="3547"/>
    <cellStyle name="Вычисление 6 3 2" xfId="3548"/>
    <cellStyle name="Вычисление 6 3 3" xfId="3549"/>
    <cellStyle name="Вычисление 6 4" xfId="3550"/>
    <cellStyle name="Вычисление 6 4 2" xfId="3551"/>
    <cellStyle name="Вычисление 6 5" xfId="3552"/>
    <cellStyle name="Вычисление 6 5 2" xfId="3553"/>
    <cellStyle name="Вычисление 6 6" xfId="3554"/>
    <cellStyle name="Вычисление 6 6 2" xfId="3555"/>
    <cellStyle name="Вычисление 6 7" xfId="3556"/>
    <cellStyle name="Вычисление 6 7 2" xfId="3557"/>
    <cellStyle name="Вычисление 6 8" xfId="3558"/>
    <cellStyle name="Вычисление 6 8 2" xfId="3559"/>
    <cellStyle name="Вычисление 6 9" xfId="3560"/>
    <cellStyle name="Вычисление 7" xfId="3561"/>
    <cellStyle name="Вычисление 7 2" xfId="3562"/>
    <cellStyle name="Вычисление 7 2 2" xfId="3563"/>
    <cellStyle name="Вычисление 7 2 3" xfId="3564"/>
    <cellStyle name="Вычисление 7 3" xfId="3565"/>
    <cellStyle name="Вычисление 7 3 2" xfId="3566"/>
    <cellStyle name="Вычисление 7 3 3" xfId="3567"/>
    <cellStyle name="Вычисление 7 4" xfId="3568"/>
    <cellStyle name="Вычисление 7 4 2" xfId="3569"/>
    <cellStyle name="Вычисление 7 5" xfId="3570"/>
    <cellStyle name="Вычисление 7 5 2" xfId="3571"/>
    <cellStyle name="Вычисление 7 6" xfId="3572"/>
    <cellStyle name="Вычисление 7 6 2" xfId="3573"/>
    <cellStyle name="Вычисление 7 7" xfId="3574"/>
    <cellStyle name="Вычисление 7 7 2" xfId="3575"/>
    <cellStyle name="Вычисление 7 8" xfId="3576"/>
    <cellStyle name="Вычисление 7 9" xfId="3577"/>
    <cellStyle name="Вычисление 8" xfId="3578"/>
    <cellStyle name="Вычисление 8 2" xfId="3579"/>
    <cellStyle name="Вычисление 8 2 2" xfId="3580"/>
    <cellStyle name="Вычисление 8 2 3" xfId="3581"/>
    <cellStyle name="Вычисление 8 3" xfId="3582"/>
    <cellStyle name="Вычисление 8 3 2" xfId="3583"/>
    <cellStyle name="Вычисление 8 3 3" xfId="3584"/>
    <cellStyle name="Вычисление 8 4" xfId="3585"/>
    <cellStyle name="Вычисление 8 4 2" xfId="3586"/>
    <cellStyle name="Вычисление 8 5" xfId="3587"/>
    <cellStyle name="Вычисление 8 5 2" xfId="3588"/>
    <cellStyle name="Вычисление 8 6" xfId="3589"/>
    <cellStyle name="Вычисление 8 6 2" xfId="3590"/>
    <cellStyle name="Вычисление 8 7" xfId="3591"/>
    <cellStyle name="Вычисление 8 8" xfId="3592"/>
    <cellStyle name="Вычисление 9" xfId="3593"/>
    <cellStyle name="Вычисление 9 2" xfId="3594"/>
    <cellStyle name="Вычисление 9 2 2" xfId="3595"/>
    <cellStyle name="Вычисление 9 2 3" xfId="3596"/>
    <cellStyle name="Вычисление 9 3" xfId="3597"/>
    <cellStyle name="Вычисление 9 3 2" xfId="3598"/>
    <cellStyle name="Вычисление 9 3 3" xfId="3599"/>
    <cellStyle name="Вычисление 9 4" xfId="3600"/>
    <cellStyle name="Вычисление 9 4 2" xfId="3601"/>
    <cellStyle name="Вычисление 9 5" xfId="3602"/>
    <cellStyle name="Вычисление 9 5 2" xfId="3603"/>
    <cellStyle name="Вычисление 9 6" xfId="3604"/>
    <cellStyle name="Вычисление 9 7" xfId="3605"/>
    <cellStyle name="Гиперссылка" xfId="54680" builtinId="8"/>
    <cellStyle name="Гиперссылка 2" xfId="3606"/>
    <cellStyle name="Гиперссылка 3" xfId="54682"/>
    <cellStyle name="Денежный 2" xfId="3607"/>
    <cellStyle name="Ђ_x0005_" xfId="3608"/>
    <cellStyle name="Ђ_x0005_ 2" xfId="3609"/>
    <cellStyle name="Ђ_x0005_ 2 2" xfId="3610"/>
    <cellStyle name="Ђ_x0005_ 3" xfId="3611"/>
    <cellStyle name="Ђ_x0005__1 28" xfId="3612"/>
    <cellStyle name="Заголовок 1 10" xfId="3613"/>
    <cellStyle name="Заголовок 1 10 2" xfId="3614"/>
    <cellStyle name="Заголовок 1 10 3" xfId="3615"/>
    <cellStyle name="Заголовок 1 11" xfId="3616"/>
    <cellStyle name="Заголовок 1 11 2" xfId="3617"/>
    <cellStyle name="Заголовок 1 11 3" xfId="3618"/>
    <cellStyle name="Заголовок 1 12" xfId="3619"/>
    <cellStyle name="Заголовок 1 12 2" xfId="3620"/>
    <cellStyle name="Заголовок 1 12 3" xfId="3621"/>
    <cellStyle name="Заголовок 1 13" xfId="3622"/>
    <cellStyle name="Заголовок 1 13 2" xfId="3623"/>
    <cellStyle name="Заголовок 1 13 3" xfId="3624"/>
    <cellStyle name="Заголовок 1 14" xfId="3625"/>
    <cellStyle name="Заголовок 1 14 2" xfId="3626"/>
    <cellStyle name="Заголовок 1 14 3" xfId="3627"/>
    <cellStyle name="Заголовок 1 15" xfId="3628"/>
    <cellStyle name="Заголовок 1 15 2" xfId="3629"/>
    <cellStyle name="Заголовок 1 15 3" xfId="3630"/>
    <cellStyle name="Заголовок 1 16" xfId="3631"/>
    <cellStyle name="Заголовок 1 16 2" xfId="3632"/>
    <cellStyle name="Заголовок 1 16 3" xfId="3633"/>
    <cellStyle name="Заголовок 1 17" xfId="3634"/>
    <cellStyle name="Заголовок 1 18" xfId="3635"/>
    <cellStyle name="Заголовок 1 19" xfId="3636"/>
    <cellStyle name="Заголовок 1 2" xfId="3637"/>
    <cellStyle name="Заголовок 1 2 2" xfId="3638"/>
    <cellStyle name="Заголовок 1 2 3" xfId="3639"/>
    <cellStyle name="Заголовок 1 2_Приложения к Распоряжению по сметам 2012 согласование_V по ЦА (Г А )_corrEV" xfId="3640"/>
    <cellStyle name="Заголовок 1 20" xfId="3641"/>
    <cellStyle name="Заголовок 1 3" xfId="3642"/>
    <cellStyle name="Заголовок 1 3 2" xfId="3643"/>
    <cellStyle name="Заголовок 1 3 3" xfId="3644"/>
    <cellStyle name="Заголовок 1 4" xfId="3645"/>
    <cellStyle name="Заголовок 1 4 10" xfId="3646"/>
    <cellStyle name="Заголовок 1 4 2" xfId="3647"/>
    <cellStyle name="Заголовок 1 4 3" xfId="3648"/>
    <cellStyle name="Заголовок 1 4 4" xfId="3649"/>
    <cellStyle name="Заголовок 1 4 5" xfId="3650"/>
    <cellStyle name="Заголовок 1 4 6" xfId="3651"/>
    <cellStyle name="Заголовок 1 4 7" xfId="3652"/>
    <cellStyle name="Заголовок 1 4 8" xfId="3653"/>
    <cellStyle name="Заголовок 1 4 9" xfId="3654"/>
    <cellStyle name="Заголовок 1 5" xfId="3655"/>
    <cellStyle name="Заголовок 1 5 2" xfId="3656"/>
    <cellStyle name="Заголовок 1 5 3" xfId="3657"/>
    <cellStyle name="Заголовок 1 5 4" xfId="3658"/>
    <cellStyle name="Заголовок 1 5 5" xfId="3659"/>
    <cellStyle name="Заголовок 1 5 6" xfId="3660"/>
    <cellStyle name="Заголовок 1 5 7" xfId="3661"/>
    <cellStyle name="Заголовок 1 5 8" xfId="3662"/>
    <cellStyle name="Заголовок 1 5 9" xfId="3663"/>
    <cellStyle name="Заголовок 1 6" xfId="3664"/>
    <cellStyle name="Заголовок 1 6 2" xfId="3665"/>
    <cellStyle name="Заголовок 1 6 3" xfId="3666"/>
    <cellStyle name="Заголовок 1 6 4" xfId="3667"/>
    <cellStyle name="Заголовок 1 6 5" xfId="3668"/>
    <cellStyle name="Заголовок 1 6 6" xfId="3669"/>
    <cellStyle name="Заголовок 1 6 7" xfId="3670"/>
    <cellStyle name="Заголовок 1 6 8" xfId="3671"/>
    <cellStyle name="Заголовок 1 7" xfId="3672"/>
    <cellStyle name="Заголовок 1 7 2" xfId="3673"/>
    <cellStyle name="Заголовок 1 7 3" xfId="3674"/>
    <cellStyle name="Заголовок 1 7 4" xfId="3675"/>
    <cellStyle name="Заголовок 1 7 5" xfId="3676"/>
    <cellStyle name="Заголовок 1 7 6" xfId="3677"/>
    <cellStyle name="Заголовок 1 7 7" xfId="3678"/>
    <cellStyle name="Заголовок 1 8" xfId="3679"/>
    <cellStyle name="Заголовок 1 8 2" xfId="3680"/>
    <cellStyle name="Заголовок 1 8 3" xfId="3681"/>
    <cellStyle name="Заголовок 1 8 4" xfId="3682"/>
    <cellStyle name="Заголовок 1 8 5" xfId="3683"/>
    <cellStyle name="Заголовок 1 8 6" xfId="3684"/>
    <cellStyle name="Заголовок 1 9" xfId="3685"/>
    <cellStyle name="Заголовок 1 9 2" xfId="3686"/>
    <cellStyle name="Заголовок 1 9 3" xfId="3687"/>
    <cellStyle name="Заголовок 1 9 4" xfId="3688"/>
    <cellStyle name="Заголовок 1 9 5" xfId="3689"/>
    <cellStyle name="Заголовок 2 10" xfId="3690"/>
    <cellStyle name="Заголовок 2 10 2" xfId="3691"/>
    <cellStyle name="Заголовок 2 10 3" xfId="3692"/>
    <cellStyle name="Заголовок 2 11" xfId="3693"/>
    <cellStyle name="Заголовок 2 11 2" xfId="3694"/>
    <cellStyle name="Заголовок 2 11 3" xfId="3695"/>
    <cellStyle name="Заголовок 2 12" xfId="3696"/>
    <cellStyle name="Заголовок 2 12 2" xfId="3697"/>
    <cellStyle name="Заголовок 2 12 3" xfId="3698"/>
    <cellStyle name="Заголовок 2 13" xfId="3699"/>
    <cellStyle name="Заголовок 2 13 2" xfId="3700"/>
    <cellStyle name="Заголовок 2 13 3" xfId="3701"/>
    <cellStyle name="Заголовок 2 14" xfId="3702"/>
    <cellStyle name="Заголовок 2 14 2" xfId="3703"/>
    <cellStyle name="Заголовок 2 14 3" xfId="3704"/>
    <cellStyle name="Заголовок 2 15" xfId="3705"/>
    <cellStyle name="Заголовок 2 15 2" xfId="3706"/>
    <cellStyle name="Заголовок 2 15 3" xfId="3707"/>
    <cellStyle name="Заголовок 2 16" xfId="3708"/>
    <cellStyle name="Заголовок 2 16 2" xfId="3709"/>
    <cellStyle name="Заголовок 2 16 3" xfId="3710"/>
    <cellStyle name="Заголовок 2 17" xfId="3711"/>
    <cellStyle name="Заголовок 2 18" xfId="3712"/>
    <cellStyle name="Заголовок 2 19" xfId="3713"/>
    <cellStyle name="Заголовок 2 2" xfId="3714"/>
    <cellStyle name="Заголовок 2 2 2" xfId="3715"/>
    <cellStyle name="Заголовок 2 2 3" xfId="3716"/>
    <cellStyle name="Заголовок 2 2_Приложения к Распоряжению по сметам 2012 согласование_V по ЦА (Г А )_corrEV" xfId="3717"/>
    <cellStyle name="Заголовок 2 20" xfId="3718"/>
    <cellStyle name="Заголовок 2 3" xfId="3719"/>
    <cellStyle name="Заголовок 2 3 2" xfId="3720"/>
    <cellStyle name="Заголовок 2 3 3" xfId="3721"/>
    <cellStyle name="Заголовок 2 4" xfId="3722"/>
    <cellStyle name="Заголовок 2 4 10" xfId="3723"/>
    <cellStyle name="Заголовок 2 4 2" xfId="3724"/>
    <cellStyle name="Заголовок 2 4 3" xfId="3725"/>
    <cellStyle name="Заголовок 2 4 4" xfId="3726"/>
    <cellStyle name="Заголовок 2 4 5" xfId="3727"/>
    <cellStyle name="Заголовок 2 4 6" xfId="3728"/>
    <cellStyle name="Заголовок 2 4 7" xfId="3729"/>
    <cellStyle name="Заголовок 2 4 8" xfId="3730"/>
    <cellStyle name="Заголовок 2 4 9" xfId="3731"/>
    <cellStyle name="Заголовок 2 5" xfId="3732"/>
    <cellStyle name="Заголовок 2 5 2" xfId="3733"/>
    <cellStyle name="Заголовок 2 5 3" xfId="3734"/>
    <cellStyle name="Заголовок 2 5 4" xfId="3735"/>
    <cellStyle name="Заголовок 2 5 5" xfId="3736"/>
    <cellStyle name="Заголовок 2 5 6" xfId="3737"/>
    <cellStyle name="Заголовок 2 5 7" xfId="3738"/>
    <cellStyle name="Заголовок 2 5 8" xfId="3739"/>
    <cellStyle name="Заголовок 2 5 9" xfId="3740"/>
    <cellStyle name="Заголовок 2 6" xfId="3741"/>
    <cellStyle name="Заголовок 2 6 2" xfId="3742"/>
    <cellStyle name="Заголовок 2 6 3" xfId="3743"/>
    <cellStyle name="Заголовок 2 6 4" xfId="3744"/>
    <cellStyle name="Заголовок 2 6 5" xfId="3745"/>
    <cellStyle name="Заголовок 2 6 6" xfId="3746"/>
    <cellStyle name="Заголовок 2 6 7" xfId="3747"/>
    <cellStyle name="Заголовок 2 6 8" xfId="3748"/>
    <cellStyle name="Заголовок 2 7" xfId="3749"/>
    <cellStyle name="Заголовок 2 7 2" xfId="3750"/>
    <cellStyle name="Заголовок 2 7 3" xfId="3751"/>
    <cellStyle name="Заголовок 2 7 4" xfId="3752"/>
    <cellStyle name="Заголовок 2 7 5" xfId="3753"/>
    <cellStyle name="Заголовок 2 7 6" xfId="3754"/>
    <cellStyle name="Заголовок 2 7 7" xfId="3755"/>
    <cellStyle name="Заголовок 2 8" xfId="3756"/>
    <cellStyle name="Заголовок 2 8 2" xfId="3757"/>
    <cellStyle name="Заголовок 2 8 3" xfId="3758"/>
    <cellStyle name="Заголовок 2 8 4" xfId="3759"/>
    <cellStyle name="Заголовок 2 8 5" xfId="3760"/>
    <cellStyle name="Заголовок 2 8 6" xfId="3761"/>
    <cellStyle name="Заголовок 2 9" xfId="3762"/>
    <cellStyle name="Заголовок 2 9 2" xfId="3763"/>
    <cellStyle name="Заголовок 2 9 3" xfId="3764"/>
    <cellStyle name="Заголовок 2 9 4" xfId="3765"/>
    <cellStyle name="Заголовок 2 9 5" xfId="3766"/>
    <cellStyle name="Заголовок 3 10" xfId="3767"/>
    <cellStyle name="Заголовок 3 10 2" xfId="3768"/>
    <cellStyle name="Заголовок 3 10 3" xfId="3769"/>
    <cellStyle name="Заголовок 3 11" xfId="3770"/>
    <cellStyle name="Заголовок 3 11 2" xfId="3771"/>
    <cellStyle name="Заголовок 3 11 3" xfId="3772"/>
    <cellStyle name="Заголовок 3 12" xfId="3773"/>
    <cellStyle name="Заголовок 3 12 2" xfId="3774"/>
    <cellStyle name="Заголовок 3 12 3" xfId="3775"/>
    <cellStyle name="Заголовок 3 13" xfId="3776"/>
    <cellStyle name="Заголовок 3 13 2" xfId="3777"/>
    <cellStyle name="Заголовок 3 13 3" xfId="3778"/>
    <cellStyle name="Заголовок 3 14" xfId="3779"/>
    <cellStyle name="Заголовок 3 14 2" xfId="3780"/>
    <cellStyle name="Заголовок 3 14 3" xfId="3781"/>
    <cellStyle name="Заголовок 3 15" xfId="3782"/>
    <cellStyle name="Заголовок 3 15 2" xfId="3783"/>
    <cellStyle name="Заголовок 3 15 3" xfId="3784"/>
    <cellStyle name="Заголовок 3 16" xfId="3785"/>
    <cellStyle name="Заголовок 3 16 2" xfId="3786"/>
    <cellStyle name="Заголовок 3 16 3" xfId="3787"/>
    <cellStyle name="Заголовок 3 17" xfId="3788"/>
    <cellStyle name="Заголовок 3 18" xfId="3789"/>
    <cellStyle name="Заголовок 3 19" xfId="3790"/>
    <cellStyle name="Заголовок 3 2" xfId="3791"/>
    <cellStyle name="Заголовок 3 2 2" xfId="3792"/>
    <cellStyle name="Заголовок 3 2 3" xfId="3793"/>
    <cellStyle name="Заголовок 3 2_Приложения к Распоряжению по сметам 2012 согласование_V по ЦА (Г А )_corrEV" xfId="3794"/>
    <cellStyle name="Заголовок 3 20" xfId="3795"/>
    <cellStyle name="Заголовок 3 3" xfId="3796"/>
    <cellStyle name="Заголовок 3 3 2" xfId="3797"/>
    <cellStyle name="Заголовок 3 3 3" xfId="3798"/>
    <cellStyle name="Заголовок 3 4" xfId="3799"/>
    <cellStyle name="Заголовок 3 4 10" xfId="3800"/>
    <cellStyle name="Заголовок 3 4 2" xfId="3801"/>
    <cellStyle name="Заголовок 3 4 3" xfId="3802"/>
    <cellStyle name="Заголовок 3 4 4" xfId="3803"/>
    <cellStyle name="Заголовок 3 4 5" xfId="3804"/>
    <cellStyle name="Заголовок 3 4 6" xfId="3805"/>
    <cellStyle name="Заголовок 3 4 7" xfId="3806"/>
    <cellStyle name="Заголовок 3 4 8" xfId="3807"/>
    <cellStyle name="Заголовок 3 4 9" xfId="3808"/>
    <cellStyle name="Заголовок 3 5" xfId="3809"/>
    <cellStyle name="Заголовок 3 5 2" xfId="3810"/>
    <cellStyle name="Заголовок 3 5 3" xfId="3811"/>
    <cellStyle name="Заголовок 3 5 4" xfId="3812"/>
    <cellStyle name="Заголовок 3 5 5" xfId="3813"/>
    <cellStyle name="Заголовок 3 5 6" xfId="3814"/>
    <cellStyle name="Заголовок 3 5 7" xfId="3815"/>
    <cellStyle name="Заголовок 3 5 8" xfId="3816"/>
    <cellStyle name="Заголовок 3 5 9" xfId="3817"/>
    <cellStyle name="Заголовок 3 6" xfId="3818"/>
    <cellStyle name="Заголовок 3 6 2" xfId="3819"/>
    <cellStyle name="Заголовок 3 6 3" xfId="3820"/>
    <cellStyle name="Заголовок 3 6 4" xfId="3821"/>
    <cellStyle name="Заголовок 3 6 5" xfId="3822"/>
    <cellStyle name="Заголовок 3 6 6" xfId="3823"/>
    <cellStyle name="Заголовок 3 6 7" xfId="3824"/>
    <cellStyle name="Заголовок 3 6 8" xfId="3825"/>
    <cellStyle name="Заголовок 3 7" xfId="3826"/>
    <cellStyle name="Заголовок 3 7 2" xfId="3827"/>
    <cellStyle name="Заголовок 3 7 3" xfId="3828"/>
    <cellStyle name="Заголовок 3 7 4" xfId="3829"/>
    <cellStyle name="Заголовок 3 7 5" xfId="3830"/>
    <cellStyle name="Заголовок 3 7 6" xfId="3831"/>
    <cellStyle name="Заголовок 3 7 7" xfId="3832"/>
    <cellStyle name="Заголовок 3 8" xfId="3833"/>
    <cellStyle name="Заголовок 3 8 2" xfId="3834"/>
    <cellStyle name="Заголовок 3 8 3" xfId="3835"/>
    <cellStyle name="Заголовок 3 8 4" xfId="3836"/>
    <cellStyle name="Заголовок 3 8 5" xfId="3837"/>
    <cellStyle name="Заголовок 3 8 6" xfId="3838"/>
    <cellStyle name="Заголовок 3 9" xfId="3839"/>
    <cellStyle name="Заголовок 3 9 2" xfId="3840"/>
    <cellStyle name="Заголовок 3 9 3" xfId="3841"/>
    <cellStyle name="Заголовок 3 9 4" xfId="3842"/>
    <cellStyle name="Заголовок 3 9 5" xfId="3843"/>
    <cellStyle name="Заголовок 4 10" xfId="3844"/>
    <cellStyle name="Заголовок 4 10 2" xfId="3845"/>
    <cellStyle name="Заголовок 4 10 3" xfId="3846"/>
    <cellStyle name="Заголовок 4 11" xfId="3847"/>
    <cellStyle name="Заголовок 4 11 2" xfId="3848"/>
    <cellStyle name="Заголовок 4 11 3" xfId="3849"/>
    <cellStyle name="Заголовок 4 12" xfId="3850"/>
    <cellStyle name="Заголовок 4 12 2" xfId="3851"/>
    <cellStyle name="Заголовок 4 12 3" xfId="3852"/>
    <cellStyle name="Заголовок 4 13" xfId="3853"/>
    <cellStyle name="Заголовок 4 13 2" xfId="3854"/>
    <cellStyle name="Заголовок 4 13 3" xfId="3855"/>
    <cellStyle name="Заголовок 4 14" xfId="3856"/>
    <cellStyle name="Заголовок 4 14 2" xfId="3857"/>
    <cellStyle name="Заголовок 4 14 3" xfId="3858"/>
    <cellStyle name="Заголовок 4 15" xfId="3859"/>
    <cellStyle name="Заголовок 4 15 2" xfId="3860"/>
    <cellStyle name="Заголовок 4 15 3" xfId="3861"/>
    <cellStyle name="Заголовок 4 16" xfId="3862"/>
    <cellStyle name="Заголовок 4 16 2" xfId="3863"/>
    <cellStyle name="Заголовок 4 16 3" xfId="3864"/>
    <cellStyle name="Заголовок 4 17" xfId="3865"/>
    <cellStyle name="Заголовок 4 18" xfId="3866"/>
    <cellStyle name="Заголовок 4 19" xfId="3867"/>
    <cellStyle name="Заголовок 4 2" xfId="3868"/>
    <cellStyle name="Заголовок 4 2 2" xfId="3869"/>
    <cellStyle name="Заголовок 4 2 3" xfId="3870"/>
    <cellStyle name="Заголовок 4 20" xfId="3871"/>
    <cellStyle name="Заголовок 4 3" xfId="3872"/>
    <cellStyle name="Заголовок 4 3 2" xfId="3873"/>
    <cellStyle name="Заголовок 4 3 3" xfId="3874"/>
    <cellStyle name="Заголовок 4 4" xfId="3875"/>
    <cellStyle name="Заголовок 4 4 10" xfId="3876"/>
    <cellStyle name="Заголовок 4 4 2" xfId="3877"/>
    <cellStyle name="Заголовок 4 4 3" xfId="3878"/>
    <cellStyle name="Заголовок 4 4 4" xfId="3879"/>
    <cellStyle name="Заголовок 4 4 5" xfId="3880"/>
    <cellStyle name="Заголовок 4 4 6" xfId="3881"/>
    <cellStyle name="Заголовок 4 4 7" xfId="3882"/>
    <cellStyle name="Заголовок 4 4 8" xfId="3883"/>
    <cellStyle name="Заголовок 4 4 9" xfId="3884"/>
    <cellStyle name="Заголовок 4 5" xfId="3885"/>
    <cellStyle name="Заголовок 4 5 2" xfId="3886"/>
    <cellStyle name="Заголовок 4 5 3" xfId="3887"/>
    <cellStyle name="Заголовок 4 5 4" xfId="3888"/>
    <cellStyle name="Заголовок 4 5 5" xfId="3889"/>
    <cellStyle name="Заголовок 4 5 6" xfId="3890"/>
    <cellStyle name="Заголовок 4 5 7" xfId="3891"/>
    <cellStyle name="Заголовок 4 5 8" xfId="3892"/>
    <cellStyle name="Заголовок 4 5 9" xfId="3893"/>
    <cellStyle name="Заголовок 4 6" xfId="3894"/>
    <cellStyle name="Заголовок 4 6 2" xfId="3895"/>
    <cellStyle name="Заголовок 4 6 3" xfId="3896"/>
    <cellStyle name="Заголовок 4 6 4" xfId="3897"/>
    <cellStyle name="Заголовок 4 6 5" xfId="3898"/>
    <cellStyle name="Заголовок 4 6 6" xfId="3899"/>
    <cellStyle name="Заголовок 4 6 7" xfId="3900"/>
    <cellStyle name="Заголовок 4 6 8" xfId="3901"/>
    <cellStyle name="Заголовок 4 7" xfId="3902"/>
    <cellStyle name="Заголовок 4 7 2" xfId="3903"/>
    <cellStyle name="Заголовок 4 7 3" xfId="3904"/>
    <cellStyle name="Заголовок 4 7 4" xfId="3905"/>
    <cellStyle name="Заголовок 4 7 5" xfId="3906"/>
    <cellStyle name="Заголовок 4 7 6" xfId="3907"/>
    <cellStyle name="Заголовок 4 7 7" xfId="3908"/>
    <cellStyle name="Заголовок 4 8" xfId="3909"/>
    <cellStyle name="Заголовок 4 8 2" xfId="3910"/>
    <cellStyle name="Заголовок 4 8 3" xfId="3911"/>
    <cellStyle name="Заголовок 4 8 4" xfId="3912"/>
    <cellStyle name="Заголовок 4 8 5" xfId="3913"/>
    <cellStyle name="Заголовок 4 8 6" xfId="3914"/>
    <cellStyle name="Заголовок 4 9" xfId="3915"/>
    <cellStyle name="Заголовок 4 9 2" xfId="3916"/>
    <cellStyle name="Заголовок 4 9 3" xfId="3917"/>
    <cellStyle name="Заголовок 4 9 4" xfId="3918"/>
    <cellStyle name="Заголовок 4 9 5" xfId="3919"/>
    <cellStyle name="Итог 10" xfId="3920"/>
    <cellStyle name="Итог 10 2" xfId="3921"/>
    <cellStyle name="Итог 10 2 2" xfId="3922"/>
    <cellStyle name="Итог 10 2 3" xfId="3923"/>
    <cellStyle name="Итог 10 3" xfId="3924"/>
    <cellStyle name="Итог 10 4" xfId="3925"/>
    <cellStyle name="Итог 11" xfId="3926"/>
    <cellStyle name="Итог 11 2" xfId="3927"/>
    <cellStyle name="Итог 11 2 2" xfId="3928"/>
    <cellStyle name="Итог 11 2 3" xfId="3929"/>
    <cellStyle name="Итог 11 3" xfId="3930"/>
    <cellStyle name="Итог 11 4" xfId="3931"/>
    <cellStyle name="Итог 12" xfId="3932"/>
    <cellStyle name="Итог 12 2" xfId="3933"/>
    <cellStyle name="Итог 12 2 2" xfId="3934"/>
    <cellStyle name="Итог 12 2 3" xfId="3935"/>
    <cellStyle name="Итог 12 3" xfId="3936"/>
    <cellStyle name="Итог 12 4" xfId="3937"/>
    <cellStyle name="Итог 13" xfId="3938"/>
    <cellStyle name="Итог 13 2" xfId="3939"/>
    <cellStyle name="Итог 13 3" xfId="3940"/>
    <cellStyle name="Итог 14" xfId="3941"/>
    <cellStyle name="Итог 14 2" xfId="3942"/>
    <cellStyle name="Итог 14 3" xfId="3943"/>
    <cellStyle name="Итог 15" xfId="3944"/>
    <cellStyle name="Итог 15 2" xfId="3945"/>
    <cellStyle name="Итог 15 3" xfId="3946"/>
    <cellStyle name="Итог 16" xfId="3947"/>
    <cellStyle name="Итог 16 2" xfId="3948"/>
    <cellStyle name="Итог 16 3" xfId="3949"/>
    <cellStyle name="Итог 17" xfId="3950"/>
    <cellStyle name="Итог 17 2" xfId="3951"/>
    <cellStyle name="Итог 18" xfId="3952"/>
    <cellStyle name="Итог 19" xfId="3953"/>
    <cellStyle name="Итог 2" xfId="3954"/>
    <cellStyle name="Итог 2 2" xfId="3955"/>
    <cellStyle name="Итог 2 2 2" xfId="3956"/>
    <cellStyle name="Итог 2 3" xfId="3957"/>
    <cellStyle name="Итог 2 3 2" xfId="3958"/>
    <cellStyle name="Итог 2 4" xfId="3959"/>
    <cellStyle name="Итог 2_Приложения к Распоряжению по сметам 2012 согласование_V по ЦА (Г А )_corrEV" xfId="3960"/>
    <cellStyle name="Итог 20" xfId="3961"/>
    <cellStyle name="Итог 3" xfId="3962"/>
    <cellStyle name="Итог 3 2" xfId="3963"/>
    <cellStyle name="Итог 3 3" xfId="3964"/>
    <cellStyle name="Итог 4" xfId="3965"/>
    <cellStyle name="Итог 4 10" xfId="3966"/>
    <cellStyle name="Итог 4 10 2" xfId="3967"/>
    <cellStyle name="Итог 4 11" xfId="3968"/>
    <cellStyle name="Итог 4 12" xfId="3969"/>
    <cellStyle name="Итог 4 2" xfId="3970"/>
    <cellStyle name="Итог 4 2 2" xfId="3971"/>
    <cellStyle name="Итог 4 2 3" xfId="3972"/>
    <cellStyle name="Итог 4 3" xfId="3973"/>
    <cellStyle name="Итог 4 3 2" xfId="3974"/>
    <cellStyle name="Итог 4 3 3" xfId="3975"/>
    <cellStyle name="Итог 4 4" xfId="3976"/>
    <cellStyle name="Итог 4 4 2" xfId="3977"/>
    <cellStyle name="Итог 4 5" xfId="3978"/>
    <cellStyle name="Итог 4 5 2" xfId="3979"/>
    <cellStyle name="Итог 4 6" xfId="3980"/>
    <cellStyle name="Итог 4 6 2" xfId="3981"/>
    <cellStyle name="Итог 4 7" xfId="3982"/>
    <cellStyle name="Итог 4 7 2" xfId="3983"/>
    <cellStyle name="Итог 4 8" xfId="3984"/>
    <cellStyle name="Итог 4 8 2" xfId="3985"/>
    <cellStyle name="Итог 4 9" xfId="3986"/>
    <cellStyle name="Итог 4 9 2" xfId="3987"/>
    <cellStyle name="Итог 5" xfId="3988"/>
    <cellStyle name="Итог 5 10" xfId="3989"/>
    <cellStyle name="Итог 5 11" xfId="3990"/>
    <cellStyle name="Итог 5 2" xfId="3991"/>
    <cellStyle name="Итог 5 2 2" xfId="3992"/>
    <cellStyle name="Итог 5 2 3" xfId="3993"/>
    <cellStyle name="Итог 5 3" xfId="3994"/>
    <cellStyle name="Итог 5 3 2" xfId="3995"/>
    <cellStyle name="Итог 5 3 3" xfId="3996"/>
    <cellStyle name="Итог 5 4" xfId="3997"/>
    <cellStyle name="Итог 5 4 2" xfId="3998"/>
    <cellStyle name="Итог 5 5" xfId="3999"/>
    <cellStyle name="Итог 5 5 2" xfId="4000"/>
    <cellStyle name="Итог 5 6" xfId="4001"/>
    <cellStyle name="Итог 5 6 2" xfId="4002"/>
    <cellStyle name="Итог 5 7" xfId="4003"/>
    <cellStyle name="Итог 5 7 2" xfId="4004"/>
    <cellStyle name="Итог 5 8" xfId="4005"/>
    <cellStyle name="Итог 5 8 2" xfId="4006"/>
    <cellStyle name="Итог 5 9" xfId="4007"/>
    <cellStyle name="Итог 5 9 2" xfId="4008"/>
    <cellStyle name="Итог 6" xfId="4009"/>
    <cellStyle name="Итог 6 10" xfId="4010"/>
    <cellStyle name="Итог 6 2" xfId="4011"/>
    <cellStyle name="Итог 6 2 2" xfId="4012"/>
    <cellStyle name="Итог 6 2 3" xfId="4013"/>
    <cellStyle name="Итог 6 3" xfId="4014"/>
    <cellStyle name="Итог 6 3 2" xfId="4015"/>
    <cellStyle name="Итог 6 3 3" xfId="4016"/>
    <cellStyle name="Итог 6 4" xfId="4017"/>
    <cellStyle name="Итог 6 4 2" xfId="4018"/>
    <cellStyle name="Итог 6 5" xfId="4019"/>
    <cellStyle name="Итог 6 5 2" xfId="4020"/>
    <cellStyle name="Итог 6 6" xfId="4021"/>
    <cellStyle name="Итог 6 6 2" xfId="4022"/>
    <cellStyle name="Итог 6 7" xfId="4023"/>
    <cellStyle name="Итог 6 7 2" xfId="4024"/>
    <cellStyle name="Итог 6 8" xfId="4025"/>
    <cellStyle name="Итог 6 8 2" xfId="4026"/>
    <cellStyle name="Итог 6 9" xfId="4027"/>
    <cellStyle name="Итог 7" xfId="4028"/>
    <cellStyle name="Итог 7 2" xfId="4029"/>
    <cellStyle name="Итог 7 2 2" xfId="4030"/>
    <cellStyle name="Итог 7 2 3" xfId="4031"/>
    <cellStyle name="Итог 7 3" xfId="4032"/>
    <cellStyle name="Итог 7 3 2" xfId="4033"/>
    <cellStyle name="Итог 7 3 3" xfId="4034"/>
    <cellStyle name="Итог 7 4" xfId="4035"/>
    <cellStyle name="Итог 7 4 2" xfId="4036"/>
    <cellStyle name="Итог 7 5" xfId="4037"/>
    <cellStyle name="Итог 7 5 2" xfId="4038"/>
    <cellStyle name="Итог 7 6" xfId="4039"/>
    <cellStyle name="Итог 7 6 2" xfId="4040"/>
    <cellStyle name="Итог 7 7" xfId="4041"/>
    <cellStyle name="Итог 7 7 2" xfId="4042"/>
    <cellStyle name="Итог 7 8" xfId="4043"/>
    <cellStyle name="Итог 7 9" xfId="4044"/>
    <cellStyle name="Итог 8" xfId="4045"/>
    <cellStyle name="Итог 8 2" xfId="4046"/>
    <cellStyle name="Итог 8 2 2" xfId="4047"/>
    <cellStyle name="Итог 8 2 3" xfId="4048"/>
    <cellStyle name="Итог 8 3" xfId="4049"/>
    <cellStyle name="Итог 8 3 2" xfId="4050"/>
    <cellStyle name="Итог 8 3 3" xfId="4051"/>
    <cellStyle name="Итог 8 4" xfId="4052"/>
    <cellStyle name="Итог 8 4 2" xfId="4053"/>
    <cellStyle name="Итог 8 5" xfId="4054"/>
    <cellStyle name="Итог 8 5 2" xfId="4055"/>
    <cellStyle name="Итог 8 6" xfId="4056"/>
    <cellStyle name="Итог 8 6 2" xfId="4057"/>
    <cellStyle name="Итог 8 7" xfId="4058"/>
    <cellStyle name="Итог 8 8" xfId="4059"/>
    <cellStyle name="Итог 9" xfId="4060"/>
    <cellStyle name="Итог 9 2" xfId="4061"/>
    <cellStyle name="Итог 9 2 2" xfId="4062"/>
    <cellStyle name="Итог 9 2 3" xfId="4063"/>
    <cellStyle name="Итог 9 3" xfId="4064"/>
    <cellStyle name="Итог 9 3 2" xfId="4065"/>
    <cellStyle name="Итог 9 3 3" xfId="4066"/>
    <cellStyle name="Итог 9 4" xfId="4067"/>
    <cellStyle name="Итог 9 4 2" xfId="4068"/>
    <cellStyle name="Итог 9 5" xfId="4069"/>
    <cellStyle name="Итог 9 5 2" xfId="4070"/>
    <cellStyle name="Итог 9 6" xfId="4071"/>
    <cellStyle name="Итог 9 7" xfId="4072"/>
    <cellStyle name="Контрольная ячейка 10" xfId="4073"/>
    <cellStyle name="Контрольная ячейка 10 2" xfId="4074"/>
    <cellStyle name="Контрольная ячейка 10 3" xfId="4075"/>
    <cellStyle name="Контрольная ячейка 11" xfId="4076"/>
    <cellStyle name="Контрольная ячейка 11 2" xfId="4077"/>
    <cellStyle name="Контрольная ячейка 11 3" xfId="4078"/>
    <cellStyle name="Контрольная ячейка 12" xfId="4079"/>
    <cellStyle name="Контрольная ячейка 12 2" xfId="4080"/>
    <cellStyle name="Контрольная ячейка 12 3" xfId="4081"/>
    <cellStyle name="Контрольная ячейка 13" xfId="4082"/>
    <cellStyle name="Контрольная ячейка 13 2" xfId="4083"/>
    <cellStyle name="Контрольная ячейка 13 3" xfId="4084"/>
    <cellStyle name="Контрольная ячейка 14" xfId="4085"/>
    <cellStyle name="Контрольная ячейка 14 2" xfId="4086"/>
    <cellStyle name="Контрольная ячейка 14 3" xfId="4087"/>
    <cellStyle name="Контрольная ячейка 15" xfId="4088"/>
    <cellStyle name="Контрольная ячейка 15 2" xfId="4089"/>
    <cellStyle name="Контрольная ячейка 15 3" xfId="4090"/>
    <cellStyle name="Контрольная ячейка 16" xfId="4091"/>
    <cellStyle name="Контрольная ячейка 16 2" xfId="4092"/>
    <cellStyle name="Контрольная ячейка 16 3" xfId="4093"/>
    <cellStyle name="Контрольная ячейка 17" xfId="4094"/>
    <cellStyle name="Контрольная ячейка 18" xfId="4095"/>
    <cellStyle name="Контрольная ячейка 19" xfId="4096"/>
    <cellStyle name="Контрольная ячейка 2" xfId="4097"/>
    <cellStyle name="Контрольная ячейка 2 2" xfId="4098"/>
    <cellStyle name="Контрольная ячейка 2 3" xfId="4099"/>
    <cellStyle name="Контрольная ячейка 2_Приложения к Приказу по сметам на 2012 год_конечные_конечные" xfId="4100"/>
    <cellStyle name="Контрольная ячейка 20" xfId="4101"/>
    <cellStyle name="Контрольная ячейка 3" xfId="4102"/>
    <cellStyle name="Контрольная ячейка 3 2" xfId="4103"/>
    <cellStyle name="Контрольная ячейка 3 3" xfId="4104"/>
    <cellStyle name="Контрольная ячейка 4" xfId="4105"/>
    <cellStyle name="Контрольная ячейка 4 10" xfId="4106"/>
    <cellStyle name="Контрольная ячейка 4 2" xfId="4107"/>
    <cellStyle name="Контрольная ячейка 4 3" xfId="4108"/>
    <cellStyle name="Контрольная ячейка 4 4" xfId="4109"/>
    <cellStyle name="Контрольная ячейка 4 5" xfId="4110"/>
    <cellStyle name="Контрольная ячейка 4 6" xfId="4111"/>
    <cellStyle name="Контрольная ячейка 4 7" xfId="4112"/>
    <cellStyle name="Контрольная ячейка 4 8" xfId="4113"/>
    <cellStyle name="Контрольная ячейка 4 9" xfId="4114"/>
    <cellStyle name="Контрольная ячейка 5" xfId="4115"/>
    <cellStyle name="Контрольная ячейка 5 2" xfId="4116"/>
    <cellStyle name="Контрольная ячейка 5 3" xfId="4117"/>
    <cellStyle name="Контрольная ячейка 5 4" xfId="4118"/>
    <cellStyle name="Контрольная ячейка 5 5" xfId="4119"/>
    <cellStyle name="Контрольная ячейка 5 6" xfId="4120"/>
    <cellStyle name="Контрольная ячейка 5 7" xfId="4121"/>
    <cellStyle name="Контрольная ячейка 5 8" xfId="4122"/>
    <cellStyle name="Контрольная ячейка 5 9" xfId="4123"/>
    <cellStyle name="Контрольная ячейка 6" xfId="4124"/>
    <cellStyle name="Контрольная ячейка 6 2" xfId="4125"/>
    <cellStyle name="Контрольная ячейка 6 3" xfId="4126"/>
    <cellStyle name="Контрольная ячейка 6 4" xfId="4127"/>
    <cellStyle name="Контрольная ячейка 6 5" xfId="4128"/>
    <cellStyle name="Контрольная ячейка 6 6" xfId="4129"/>
    <cellStyle name="Контрольная ячейка 6 7" xfId="4130"/>
    <cellStyle name="Контрольная ячейка 6 8" xfId="4131"/>
    <cellStyle name="Контрольная ячейка 7" xfId="4132"/>
    <cellStyle name="Контрольная ячейка 7 2" xfId="4133"/>
    <cellStyle name="Контрольная ячейка 7 3" xfId="4134"/>
    <cellStyle name="Контрольная ячейка 7 4" xfId="4135"/>
    <cellStyle name="Контрольная ячейка 7 5" xfId="4136"/>
    <cellStyle name="Контрольная ячейка 7 6" xfId="4137"/>
    <cellStyle name="Контрольная ячейка 7 7" xfId="4138"/>
    <cellStyle name="Контрольная ячейка 8" xfId="4139"/>
    <cellStyle name="Контрольная ячейка 8 2" xfId="4140"/>
    <cellStyle name="Контрольная ячейка 8 3" xfId="4141"/>
    <cellStyle name="Контрольная ячейка 8 4" xfId="4142"/>
    <cellStyle name="Контрольная ячейка 8 5" xfId="4143"/>
    <cellStyle name="Контрольная ячейка 8 6" xfId="4144"/>
    <cellStyle name="Контрольная ячейка 9" xfId="4145"/>
    <cellStyle name="Контрольная ячейка 9 2" xfId="4146"/>
    <cellStyle name="Контрольная ячейка 9 3" xfId="4147"/>
    <cellStyle name="Контрольная ячейка 9 4" xfId="4148"/>
    <cellStyle name="Контрольная ячейка 9 5" xfId="4149"/>
    <cellStyle name="Название 10" xfId="4150"/>
    <cellStyle name="Название 10 2" xfId="4151"/>
    <cellStyle name="Название 10 3" xfId="4152"/>
    <cellStyle name="Название 11" xfId="4153"/>
    <cellStyle name="Название 11 2" xfId="4154"/>
    <cellStyle name="Название 11 3" xfId="4155"/>
    <cellStyle name="Название 12" xfId="4156"/>
    <cellStyle name="Название 12 2" xfId="4157"/>
    <cellStyle name="Название 12 3" xfId="4158"/>
    <cellStyle name="Название 13" xfId="4159"/>
    <cellStyle name="Название 13 2" xfId="4160"/>
    <cellStyle name="Название 13 3" xfId="4161"/>
    <cellStyle name="Название 14" xfId="4162"/>
    <cellStyle name="Название 14 2" xfId="4163"/>
    <cellStyle name="Название 14 3" xfId="4164"/>
    <cellStyle name="Название 15" xfId="4165"/>
    <cellStyle name="Название 15 2" xfId="4166"/>
    <cellStyle name="Название 15 3" xfId="4167"/>
    <cellStyle name="Название 16" xfId="4168"/>
    <cellStyle name="Название 16 2" xfId="4169"/>
    <cellStyle name="Название 16 3" xfId="4170"/>
    <cellStyle name="Название 17" xfId="4171"/>
    <cellStyle name="Название 18" xfId="4172"/>
    <cellStyle name="Название 19" xfId="4173"/>
    <cellStyle name="Название 2" xfId="4174"/>
    <cellStyle name="Название 2 2" xfId="4175"/>
    <cellStyle name="Название 2 3" xfId="4176"/>
    <cellStyle name="Название 20" xfId="4177"/>
    <cellStyle name="Название 3" xfId="4178"/>
    <cellStyle name="Название 3 2" xfId="4179"/>
    <cellStyle name="Название 3 3" xfId="4180"/>
    <cellStyle name="Название 4" xfId="4181"/>
    <cellStyle name="Название 4 10" xfId="4182"/>
    <cellStyle name="Название 4 2" xfId="4183"/>
    <cellStyle name="Название 4 3" xfId="4184"/>
    <cellStyle name="Название 4 4" xfId="4185"/>
    <cellStyle name="Название 4 5" xfId="4186"/>
    <cellStyle name="Название 4 6" xfId="4187"/>
    <cellStyle name="Название 4 7" xfId="4188"/>
    <cellStyle name="Название 4 8" xfId="4189"/>
    <cellStyle name="Название 4 9" xfId="4190"/>
    <cellStyle name="Название 5" xfId="4191"/>
    <cellStyle name="Название 5 2" xfId="4192"/>
    <cellStyle name="Название 5 3" xfId="4193"/>
    <cellStyle name="Название 5 4" xfId="4194"/>
    <cellStyle name="Название 5 5" xfId="4195"/>
    <cellStyle name="Название 5 6" xfId="4196"/>
    <cellStyle name="Название 5 7" xfId="4197"/>
    <cellStyle name="Название 5 8" xfId="4198"/>
    <cellStyle name="Название 5 9" xfId="4199"/>
    <cellStyle name="Название 6" xfId="4200"/>
    <cellStyle name="Название 6 2" xfId="4201"/>
    <cellStyle name="Название 6 3" xfId="4202"/>
    <cellStyle name="Название 6 4" xfId="4203"/>
    <cellStyle name="Название 6 5" xfId="4204"/>
    <cellStyle name="Название 6 6" xfId="4205"/>
    <cellStyle name="Название 6 7" xfId="4206"/>
    <cellStyle name="Название 6 8" xfId="4207"/>
    <cellStyle name="Название 7" xfId="4208"/>
    <cellStyle name="Название 7 2" xfId="4209"/>
    <cellStyle name="Название 7 3" xfId="4210"/>
    <cellStyle name="Название 7 4" xfId="4211"/>
    <cellStyle name="Название 7 5" xfId="4212"/>
    <cellStyle name="Название 7 6" xfId="4213"/>
    <cellStyle name="Название 7 7" xfId="4214"/>
    <cellStyle name="Название 8" xfId="4215"/>
    <cellStyle name="Название 8 2" xfId="4216"/>
    <cellStyle name="Название 8 3" xfId="4217"/>
    <cellStyle name="Название 8 4" xfId="4218"/>
    <cellStyle name="Название 8 5" xfId="4219"/>
    <cellStyle name="Название 8 6" xfId="4220"/>
    <cellStyle name="Название 9" xfId="4221"/>
    <cellStyle name="Название 9 2" xfId="4222"/>
    <cellStyle name="Название 9 3" xfId="4223"/>
    <cellStyle name="Название 9 4" xfId="4224"/>
    <cellStyle name="Название 9 5" xfId="4225"/>
    <cellStyle name="Нейтральный 10" xfId="4226"/>
    <cellStyle name="Нейтральный 10 2" xfId="4227"/>
    <cellStyle name="Нейтральный 10 3" xfId="4228"/>
    <cellStyle name="Нейтральный 11" xfId="4229"/>
    <cellStyle name="Нейтральный 11 2" xfId="4230"/>
    <cellStyle name="Нейтральный 11 3" xfId="4231"/>
    <cellStyle name="Нейтральный 12" xfId="4232"/>
    <cellStyle name="Нейтральный 12 2" xfId="4233"/>
    <cellStyle name="Нейтральный 12 3" xfId="4234"/>
    <cellStyle name="Нейтральный 13" xfId="4235"/>
    <cellStyle name="Нейтральный 13 2" xfId="4236"/>
    <cellStyle name="Нейтральный 13 3" xfId="4237"/>
    <cellStyle name="Нейтральный 14" xfId="4238"/>
    <cellStyle name="Нейтральный 14 2" xfId="4239"/>
    <cellStyle name="Нейтральный 14 3" xfId="4240"/>
    <cellStyle name="Нейтральный 15" xfId="4241"/>
    <cellStyle name="Нейтральный 15 2" xfId="4242"/>
    <cellStyle name="Нейтральный 15 3" xfId="4243"/>
    <cellStyle name="Нейтральный 16" xfId="4244"/>
    <cellStyle name="Нейтральный 16 2" xfId="4245"/>
    <cellStyle name="Нейтральный 16 3" xfId="4246"/>
    <cellStyle name="Нейтральный 17" xfId="4247"/>
    <cellStyle name="Нейтральный 18" xfId="4248"/>
    <cellStyle name="Нейтральный 19" xfId="4249"/>
    <cellStyle name="Нейтральный 2" xfId="4250"/>
    <cellStyle name="Нейтральный 2 2" xfId="4251"/>
    <cellStyle name="Нейтральный 2 3" xfId="4252"/>
    <cellStyle name="Нейтральный 20" xfId="4253"/>
    <cellStyle name="Нейтральный 3" xfId="4254"/>
    <cellStyle name="Нейтральный 3 2" xfId="4255"/>
    <cellStyle name="Нейтральный 3 3" xfId="4256"/>
    <cellStyle name="Нейтральный 4" xfId="4257"/>
    <cellStyle name="Нейтральный 4 10" xfId="4258"/>
    <cellStyle name="Нейтральный 4 2" xfId="4259"/>
    <cellStyle name="Нейтральный 4 3" xfId="4260"/>
    <cellStyle name="Нейтральный 4 4" xfId="4261"/>
    <cellStyle name="Нейтральный 4 5" xfId="4262"/>
    <cellStyle name="Нейтральный 4 6" xfId="4263"/>
    <cellStyle name="Нейтральный 4 7" xfId="4264"/>
    <cellStyle name="Нейтральный 4 8" xfId="4265"/>
    <cellStyle name="Нейтральный 4 9" xfId="4266"/>
    <cellStyle name="Нейтральный 5" xfId="4267"/>
    <cellStyle name="Нейтральный 5 2" xfId="4268"/>
    <cellStyle name="Нейтральный 5 3" xfId="4269"/>
    <cellStyle name="Нейтральный 5 4" xfId="4270"/>
    <cellStyle name="Нейтральный 5 5" xfId="4271"/>
    <cellStyle name="Нейтральный 5 6" xfId="4272"/>
    <cellStyle name="Нейтральный 5 7" xfId="4273"/>
    <cellStyle name="Нейтральный 5 8" xfId="4274"/>
    <cellStyle name="Нейтральный 5 9" xfId="4275"/>
    <cellStyle name="Нейтральный 6" xfId="4276"/>
    <cellStyle name="Нейтральный 6 2" xfId="4277"/>
    <cellStyle name="Нейтральный 6 3" xfId="4278"/>
    <cellStyle name="Нейтральный 6 4" xfId="4279"/>
    <cellStyle name="Нейтральный 6 5" xfId="4280"/>
    <cellStyle name="Нейтральный 6 6" xfId="4281"/>
    <cellStyle name="Нейтральный 6 7" xfId="4282"/>
    <cellStyle name="Нейтральный 6 8" xfId="4283"/>
    <cellStyle name="Нейтральный 7" xfId="4284"/>
    <cellStyle name="Нейтральный 7 2" xfId="4285"/>
    <cellStyle name="Нейтральный 7 3" xfId="4286"/>
    <cellStyle name="Нейтральный 7 4" xfId="4287"/>
    <cellStyle name="Нейтральный 7 5" xfId="4288"/>
    <cellStyle name="Нейтральный 7 6" xfId="4289"/>
    <cellStyle name="Нейтральный 7 7" xfId="4290"/>
    <cellStyle name="Нейтральный 8" xfId="4291"/>
    <cellStyle name="Нейтральный 8 2" xfId="4292"/>
    <cellStyle name="Нейтральный 8 3" xfId="4293"/>
    <cellStyle name="Нейтральный 8 4" xfId="4294"/>
    <cellStyle name="Нейтральный 8 5" xfId="4295"/>
    <cellStyle name="Нейтральный 8 6" xfId="4296"/>
    <cellStyle name="Нейтральный 9" xfId="4297"/>
    <cellStyle name="Нейтральный 9 2" xfId="4298"/>
    <cellStyle name="Нейтральный 9 3" xfId="4299"/>
    <cellStyle name="Нейтральный 9 4" xfId="4300"/>
    <cellStyle name="Нейтральный 9 5" xfId="4301"/>
    <cellStyle name="Обычный" xfId="0" builtinId="0"/>
    <cellStyle name="Обычный 10" xfId="4302"/>
    <cellStyle name="Обычный 10 10" xfId="4303"/>
    <cellStyle name="Обычный 10 10 2" xfId="4304"/>
    <cellStyle name="Обычный 10 10 2 2" xfId="4305"/>
    <cellStyle name="Обычный 10 10 2 2 2" xfId="4306"/>
    <cellStyle name="Обычный 10 10 2 3" xfId="4307"/>
    <cellStyle name="Обычный 10 10 3" xfId="4308"/>
    <cellStyle name="Обычный 10 10 3 2" xfId="4309"/>
    <cellStyle name="Обычный 10 10 3 2 2" xfId="4310"/>
    <cellStyle name="Обычный 10 10 3 3" xfId="4311"/>
    <cellStyle name="Обычный 10 10 4" xfId="4312"/>
    <cellStyle name="Обычный 10 10 4 2" xfId="4313"/>
    <cellStyle name="Обычный 10 10 5" xfId="4314"/>
    <cellStyle name="Обычный 10 11" xfId="4315"/>
    <cellStyle name="Обычный 10 11 2" xfId="4316"/>
    <cellStyle name="Обычный 10 11 2 2" xfId="4317"/>
    <cellStyle name="Обычный 10 11 2 2 2" xfId="4318"/>
    <cellStyle name="Обычный 10 11 2 3" xfId="4319"/>
    <cellStyle name="Обычный 10 11 3" xfId="4320"/>
    <cellStyle name="Обычный 10 11 3 2" xfId="4321"/>
    <cellStyle name="Обычный 10 11 3 2 2" xfId="4322"/>
    <cellStyle name="Обычный 10 11 3 3" xfId="4323"/>
    <cellStyle name="Обычный 10 11 4" xfId="4324"/>
    <cellStyle name="Обычный 10 11 4 2" xfId="4325"/>
    <cellStyle name="Обычный 10 11 5" xfId="4326"/>
    <cellStyle name="Обычный 10 12" xfId="4327"/>
    <cellStyle name="Обычный 10 12 2" xfId="4328"/>
    <cellStyle name="Обычный 10 12 2 2" xfId="4329"/>
    <cellStyle name="Обычный 10 12 2 2 2" xfId="4330"/>
    <cellStyle name="Обычный 10 12 2 3" xfId="4331"/>
    <cellStyle name="Обычный 10 12 3" xfId="4332"/>
    <cellStyle name="Обычный 10 12 3 2" xfId="4333"/>
    <cellStyle name="Обычный 10 12 3 2 2" xfId="4334"/>
    <cellStyle name="Обычный 10 12 3 3" xfId="4335"/>
    <cellStyle name="Обычный 10 12 4" xfId="4336"/>
    <cellStyle name="Обычный 10 12 4 2" xfId="4337"/>
    <cellStyle name="Обычный 10 12 5" xfId="4338"/>
    <cellStyle name="Обычный 10 13" xfId="4339"/>
    <cellStyle name="Обычный 10 13 2" xfId="4340"/>
    <cellStyle name="Обычный 10 13 2 2" xfId="4341"/>
    <cellStyle name="Обычный 10 13 2 2 2" xfId="4342"/>
    <cellStyle name="Обычный 10 13 2 3" xfId="4343"/>
    <cellStyle name="Обычный 10 13 3" xfId="4344"/>
    <cellStyle name="Обычный 10 13 3 2" xfId="4345"/>
    <cellStyle name="Обычный 10 13 3 2 2" xfId="4346"/>
    <cellStyle name="Обычный 10 13 3 3" xfId="4347"/>
    <cellStyle name="Обычный 10 13 4" xfId="4348"/>
    <cellStyle name="Обычный 10 13 4 2" xfId="4349"/>
    <cellStyle name="Обычный 10 13 5" xfId="4350"/>
    <cellStyle name="Обычный 10 14" xfId="4351"/>
    <cellStyle name="Обычный 10 14 2" xfId="4352"/>
    <cellStyle name="Обычный 10 14 2 2" xfId="4353"/>
    <cellStyle name="Обычный 10 14 2 2 2" xfId="4354"/>
    <cellStyle name="Обычный 10 14 2 3" xfId="4355"/>
    <cellStyle name="Обычный 10 14 3" xfId="4356"/>
    <cellStyle name="Обычный 10 14 3 2" xfId="4357"/>
    <cellStyle name="Обычный 10 14 3 2 2" xfId="4358"/>
    <cellStyle name="Обычный 10 14 3 3" xfId="4359"/>
    <cellStyle name="Обычный 10 14 4" xfId="4360"/>
    <cellStyle name="Обычный 10 14 4 2" xfId="4361"/>
    <cellStyle name="Обычный 10 14 5" xfId="4362"/>
    <cellStyle name="Обычный 10 15" xfId="4363"/>
    <cellStyle name="Обычный 10 15 2" xfId="4364"/>
    <cellStyle name="Обычный 10 15 2 2" xfId="4365"/>
    <cellStyle name="Обычный 10 15 2 2 2" xfId="4366"/>
    <cellStyle name="Обычный 10 15 2 3" xfId="4367"/>
    <cellStyle name="Обычный 10 15 3" xfId="4368"/>
    <cellStyle name="Обычный 10 15 3 2" xfId="4369"/>
    <cellStyle name="Обычный 10 15 3 2 2" xfId="4370"/>
    <cellStyle name="Обычный 10 15 3 3" xfId="4371"/>
    <cellStyle name="Обычный 10 15 4" xfId="4372"/>
    <cellStyle name="Обычный 10 15 4 2" xfId="4373"/>
    <cellStyle name="Обычный 10 15 5" xfId="4374"/>
    <cellStyle name="Обычный 10 16" xfId="4375"/>
    <cellStyle name="Обычный 10 16 2" xfId="4376"/>
    <cellStyle name="Обычный 10 16 2 2" xfId="4377"/>
    <cellStyle name="Обычный 10 16 2 2 2" xfId="4378"/>
    <cellStyle name="Обычный 10 16 2 3" xfId="4379"/>
    <cellStyle name="Обычный 10 16 3" xfId="4380"/>
    <cellStyle name="Обычный 10 16 3 2" xfId="4381"/>
    <cellStyle name="Обычный 10 16 3 2 2" xfId="4382"/>
    <cellStyle name="Обычный 10 16 3 3" xfId="4383"/>
    <cellStyle name="Обычный 10 16 4" xfId="4384"/>
    <cellStyle name="Обычный 10 16 4 2" xfId="4385"/>
    <cellStyle name="Обычный 10 16 5" xfId="4386"/>
    <cellStyle name="Обычный 10 17" xfId="4387"/>
    <cellStyle name="Обычный 10 17 2" xfId="4388"/>
    <cellStyle name="Обычный 10 17 2 2" xfId="4389"/>
    <cellStyle name="Обычный 10 17 2 2 2" xfId="4390"/>
    <cellStyle name="Обычный 10 17 2 3" xfId="4391"/>
    <cellStyle name="Обычный 10 17 3" xfId="4392"/>
    <cellStyle name="Обычный 10 17 3 2" xfId="4393"/>
    <cellStyle name="Обычный 10 17 3 2 2" xfId="4394"/>
    <cellStyle name="Обычный 10 17 3 3" xfId="4395"/>
    <cellStyle name="Обычный 10 17 4" xfId="4396"/>
    <cellStyle name="Обычный 10 17 4 2" xfId="4397"/>
    <cellStyle name="Обычный 10 17 5" xfId="4398"/>
    <cellStyle name="Обычный 10 18" xfId="4399"/>
    <cellStyle name="Обычный 10 18 2" xfId="4400"/>
    <cellStyle name="Обычный 10 18 2 2" xfId="4401"/>
    <cellStyle name="Обычный 10 18 2 2 2" xfId="4402"/>
    <cellStyle name="Обычный 10 18 2 3" xfId="4403"/>
    <cellStyle name="Обычный 10 18 3" xfId="4404"/>
    <cellStyle name="Обычный 10 18 3 2" xfId="4405"/>
    <cellStyle name="Обычный 10 18 3 2 2" xfId="4406"/>
    <cellStyle name="Обычный 10 18 3 3" xfId="4407"/>
    <cellStyle name="Обычный 10 18 4" xfId="4408"/>
    <cellStyle name="Обычный 10 18 4 2" xfId="4409"/>
    <cellStyle name="Обычный 10 18 5" xfId="4410"/>
    <cellStyle name="Обычный 10 19" xfId="4411"/>
    <cellStyle name="Обычный 10 19 2" xfId="4412"/>
    <cellStyle name="Обычный 10 19 2 2" xfId="4413"/>
    <cellStyle name="Обычный 10 19 2 2 2" xfId="4414"/>
    <cellStyle name="Обычный 10 19 2 3" xfId="4415"/>
    <cellStyle name="Обычный 10 19 3" xfId="4416"/>
    <cellStyle name="Обычный 10 19 3 2" xfId="4417"/>
    <cellStyle name="Обычный 10 19 3 2 2" xfId="4418"/>
    <cellStyle name="Обычный 10 19 3 3" xfId="4419"/>
    <cellStyle name="Обычный 10 19 4" xfId="4420"/>
    <cellStyle name="Обычный 10 19 4 2" xfId="4421"/>
    <cellStyle name="Обычный 10 19 5" xfId="4422"/>
    <cellStyle name="Обычный 10 2" xfId="4423"/>
    <cellStyle name="Обычный 10 2 2" xfId="4424"/>
    <cellStyle name="Обычный 10 2 2 2" xfId="4425"/>
    <cellStyle name="Обычный 10 2 2 2 2" xfId="4426"/>
    <cellStyle name="Обычный 10 2 2 3" xfId="4427"/>
    <cellStyle name="Обычный 10 2 3" xfId="4428"/>
    <cellStyle name="Обычный 10 2 3 2" xfId="4429"/>
    <cellStyle name="Обычный 10 2 3 2 2" xfId="4430"/>
    <cellStyle name="Обычный 10 2 3 3" xfId="4431"/>
    <cellStyle name="Обычный 10 2 4" xfId="4432"/>
    <cellStyle name="Обычный 10 2 5" xfId="4433"/>
    <cellStyle name="Обычный 10 2 5 2" xfId="4434"/>
    <cellStyle name="Обычный 10 2 6" xfId="4435"/>
    <cellStyle name="Обычный 10 20" xfId="4436"/>
    <cellStyle name="Обычный 10 20 2" xfId="4437"/>
    <cellStyle name="Обычный 10 20 2 2" xfId="4438"/>
    <cellStyle name="Обычный 10 20 2 2 2" xfId="4439"/>
    <cellStyle name="Обычный 10 20 2 3" xfId="4440"/>
    <cellStyle name="Обычный 10 20 3" xfId="4441"/>
    <cellStyle name="Обычный 10 20 3 2" xfId="4442"/>
    <cellStyle name="Обычный 10 20 3 2 2" xfId="4443"/>
    <cellStyle name="Обычный 10 20 3 3" xfId="4444"/>
    <cellStyle name="Обычный 10 20 4" xfId="4445"/>
    <cellStyle name="Обычный 10 20 4 2" xfId="4446"/>
    <cellStyle name="Обычный 10 20 5" xfId="4447"/>
    <cellStyle name="Обычный 10 21" xfId="4448"/>
    <cellStyle name="Обычный 10 21 2" xfId="4449"/>
    <cellStyle name="Обычный 10 21 2 2" xfId="4450"/>
    <cellStyle name="Обычный 10 21 2 2 2" xfId="4451"/>
    <cellStyle name="Обычный 10 21 2 3" xfId="4452"/>
    <cellStyle name="Обычный 10 21 3" xfId="4453"/>
    <cellStyle name="Обычный 10 21 3 2" xfId="4454"/>
    <cellStyle name="Обычный 10 21 3 2 2" xfId="4455"/>
    <cellStyle name="Обычный 10 21 3 3" xfId="4456"/>
    <cellStyle name="Обычный 10 21 4" xfId="4457"/>
    <cellStyle name="Обычный 10 21 4 2" xfId="4458"/>
    <cellStyle name="Обычный 10 21 5" xfId="4459"/>
    <cellStyle name="Обычный 10 22" xfId="4460"/>
    <cellStyle name="Обычный 10 22 2" xfId="4461"/>
    <cellStyle name="Обычный 10 22 2 2" xfId="4462"/>
    <cellStyle name="Обычный 10 22 2 2 2" xfId="4463"/>
    <cellStyle name="Обычный 10 22 2 3" xfId="4464"/>
    <cellStyle name="Обычный 10 22 3" xfId="4465"/>
    <cellStyle name="Обычный 10 22 3 2" xfId="4466"/>
    <cellStyle name="Обычный 10 22 3 2 2" xfId="4467"/>
    <cellStyle name="Обычный 10 22 3 3" xfId="4468"/>
    <cellStyle name="Обычный 10 22 4" xfId="4469"/>
    <cellStyle name="Обычный 10 22 4 2" xfId="4470"/>
    <cellStyle name="Обычный 10 22 5" xfId="4471"/>
    <cellStyle name="Обычный 10 23" xfId="4472"/>
    <cellStyle name="Обычный 10 23 2" xfId="4473"/>
    <cellStyle name="Обычный 10 23 2 2" xfId="4474"/>
    <cellStyle name="Обычный 10 23 2 2 2" xfId="4475"/>
    <cellStyle name="Обычный 10 23 2 3" xfId="4476"/>
    <cellStyle name="Обычный 10 23 3" xfId="4477"/>
    <cellStyle name="Обычный 10 23 3 2" xfId="4478"/>
    <cellStyle name="Обычный 10 23 3 2 2" xfId="4479"/>
    <cellStyle name="Обычный 10 23 3 3" xfId="4480"/>
    <cellStyle name="Обычный 10 23 4" xfId="4481"/>
    <cellStyle name="Обычный 10 23 4 2" xfId="4482"/>
    <cellStyle name="Обычный 10 23 5" xfId="4483"/>
    <cellStyle name="Обычный 10 24" xfId="4484"/>
    <cellStyle name="Обычный 10 24 2" xfId="4485"/>
    <cellStyle name="Обычный 10 24 2 2" xfId="4486"/>
    <cellStyle name="Обычный 10 24 2 2 2" xfId="4487"/>
    <cellStyle name="Обычный 10 24 2 3" xfId="4488"/>
    <cellStyle name="Обычный 10 24 3" xfId="4489"/>
    <cellStyle name="Обычный 10 24 3 2" xfId="4490"/>
    <cellStyle name="Обычный 10 24 3 2 2" xfId="4491"/>
    <cellStyle name="Обычный 10 24 3 3" xfId="4492"/>
    <cellStyle name="Обычный 10 24 4" xfId="4493"/>
    <cellStyle name="Обычный 10 24 4 2" xfId="4494"/>
    <cellStyle name="Обычный 10 24 5" xfId="4495"/>
    <cellStyle name="Обычный 10 25" xfId="4496"/>
    <cellStyle name="Обычный 10 25 2" xfId="4497"/>
    <cellStyle name="Обычный 10 25 2 2" xfId="4498"/>
    <cellStyle name="Обычный 10 25 2 2 2" xfId="4499"/>
    <cellStyle name="Обычный 10 25 2 3" xfId="4500"/>
    <cellStyle name="Обычный 10 25 3" xfId="4501"/>
    <cellStyle name="Обычный 10 25 3 2" xfId="4502"/>
    <cellStyle name="Обычный 10 25 3 2 2" xfId="4503"/>
    <cellStyle name="Обычный 10 25 3 3" xfId="4504"/>
    <cellStyle name="Обычный 10 25 4" xfId="4505"/>
    <cellStyle name="Обычный 10 25 4 2" xfId="4506"/>
    <cellStyle name="Обычный 10 25 5" xfId="4507"/>
    <cellStyle name="Обычный 10 26" xfId="4508"/>
    <cellStyle name="Обычный 10 26 2" xfId="4509"/>
    <cellStyle name="Обычный 10 26 2 2" xfId="4510"/>
    <cellStyle name="Обычный 10 26 2 2 2" xfId="4511"/>
    <cellStyle name="Обычный 10 26 2 3" xfId="4512"/>
    <cellStyle name="Обычный 10 26 3" xfId="4513"/>
    <cellStyle name="Обычный 10 26 3 2" xfId="4514"/>
    <cellStyle name="Обычный 10 26 3 2 2" xfId="4515"/>
    <cellStyle name="Обычный 10 26 3 3" xfId="4516"/>
    <cellStyle name="Обычный 10 26 4" xfId="4517"/>
    <cellStyle name="Обычный 10 26 4 2" xfId="4518"/>
    <cellStyle name="Обычный 10 26 5" xfId="4519"/>
    <cellStyle name="Обычный 10 27" xfId="4520"/>
    <cellStyle name="Обычный 10 27 2" xfId="4521"/>
    <cellStyle name="Обычный 10 27 2 2" xfId="4522"/>
    <cellStyle name="Обычный 10 27 2 2 2" xfId="4523"/>
    <cellStyle name="Обычный 10 27 2 3" xfId="4524"/>
    <cellStyle name="Обычный 10 27 3" xfId="4525"/>
    <cellStyle name="Обычный 10 27 3 2" xfId="4526"/>
    <cellStyle name="Обычный 10 27 3 2 2" xfId="4527"/>
    <cellStyle name="Обычный 10 27 3 3" xfId="4528"/>
    <cellStyle name="Обычный 10 27 4" xfId="4529"/>
    <cellStyle name="Обычный 10 27 4 2" xfId="4530"/>
    <cellStyle name="Обычный 10 27 5" xfId="4531"/>
    <cellStyle name="Обычный 10 28" xfId="4532"/>
    <cellStyle name="Обычный 10 28 2" xfId="4533"/>
    <cellStyle name="Обычный 10 28 2 2" xfId="4534"/>
    <cellStyle name="Обычный 10 28 2 2 2" xfId="4535"/>
    <cellStyle name="Обычный 10 28 2 3" xfId="4536"/>
    <cellStyle name="Обычный 10 28 3" xfId="4537"/>
    <cellStyle name="Обычный 10 28 3 2" xfId="4538"/>
    <cellStyle name="Обычный 10 28 3 2 2" xfId="4539"/>
    <cellStyle name="Обычный 10 28 3 3" xfId="4540"/>
    <cellStyle name="Обычный 10 28 4" xfId="4541"/>
    <cellStyle name="Обычный 10 28 4 2" xfId="4542"/>
    <cellStyle name="Обычный 10 28 5" xfId="4543"/>
    <cellStyle name="Обычный 10 29" xfId="4544"/>
    <cellStyle name="Обычный 10 29 2" xfId="4545"/>
    <cellStyle name="Обычный 10 29 2 2" xfId="4546"/>
    <cellStyle name="Обычный 10 29 3" xfId="4547"/>
    <cellStyle name="Обычный 10 3" xfId="4548"/>
    <cellStyle name="Обычный 10 3 2" xfId="4549"/>
    <cellStyle name="Обычный 10 3 2 2" xfId="4550"/>
    <cellStyle name="Обычный 10 3 2 2 2" xfId="4551"/>
    <cellStyle name="Обычный 10 3 2 3" xfId="4552"/>
    <cellStyle name="Обычный 10 3 3" xfId="4553"/>
    <cellStyle name="Обычный 10 3 3 2" xfId="4554"/>
    <cellStyle name="Обычный 10 3 3 2 2" xfId="4555"/>
    <cellStyle name="Обычный 10 3 3 3" xfId="4556"/>
    <cellStyle name="Обычный 10 3 4" xfId="4557"/>
    <cellStyle name="Обычный 10 3 5" xfId="4558"/>
    <cellStyle name="Обычный 10 3 5 2" xfId="4559"/>
    <cellStyle name="Обычный 10 3 6" xfId="4560"/>
    <cellStyle name="Обычный 10 30" xfId="4561"/>
    <cellStyle name="Обычный 10 30 2" xfId="4562"/>
    <cellStyle name="Обычный 10 30 2 2" xfId="4563"/>
    <cellStyle name="Обычный 10 30 3" xfId="4564"/>
    <cellStyle name="Обычный 10 31" xfId="4565"/>
    <cellStyle name="Обычный 10 31 2" xfId="4566"/>
    <cellStyle name="Обычный 10 31 2 2" xfId="4567"/>
    <cellStyle name="Обычный 10 31 3" xfId="4568"/>
    <cellStyle name="Обычный 10 32" xfId="4569"/>
    <cellStyle name="Обычный 10 32 2" xfId="4570"/>
    <cellStyle name="Обычный 10 32 2 2" xfId="4571"/>
    <cellStyle name="Обычный 10 32 3" xfId="4572"/>
    <cellStyle name="Обычный 10 33" xfId="4573"/>
    <cellStyle name="Обычный 10 33 2" xfId="4574"/>
    <cellStyle name="Обычный 10 33 2 2" xfId="4575"/>
    <cellStyle name="Обычный 10 33 3" xfId="4576"/>
    <cellStyle name="Обычный 10 34" xfId="4577"/>
    <cellStyle name="Обычный 10 34 2" xfId="4578"/>
    <cellStyle name="Обычный 10 34 2 2" xfId="4579"/>
    <cellStyle name="Обычный 10 34 3" xfId="4580"/>
    <cellStyle name="Обычный 10 35" xfId="4581"/>
    <cellStyle name="Обычный 10 35 2" xfId="4582"/>
    <cellStyle name="Обычный 10 35 2 2" xfId="4583"/>
    <cellStyle name="Обычный 10 35 3" xfId="4584"/>
    <cellStyle name="Обычный 10 36" xfId="4585"/>
    <cellStyle name="Обычный 10 36 2" xfId="4586"/>
    <cellStyle name="Обычный 10 36 2 2" xfId="4587"/>
    <cellStyle name="Обычный 10 36 3" xfId="4588"/>
    <cellStyle name="Обычный 10 37" xfId="4589"/>
    <cellStyle name="Обычный 10 37 2" xfId="4590"/>
    <cellStyle name="Обычный 10 37 2 2" xfId="4591"/>
    <cellStyle name="Обычный 10 37 3" xfId="4592"/>
    <cellStyle name="Обычный 10 38" xfId="4593"/>
    <cellStyle name="Обычный 10 38 2" xfId="4594"/>
    <cellStyle name="Обычный 10 38 2 2" xfId="4595"/>
    <cellStyle name="Обычный 10 38 3" xfId="4596"/>
    <cellStyle name="Обычный 10 39" xfId="4597"/>
    <cellStyle name="Обычный 10 39 2" xfId="4598"/>
    <cellStyle name="Обычный 10 39 2 2" xfId="4599"/>
    <cellStyle name="Обычный 10 39 3" xfId="4600"/>
    <cellStyle name="Обычный 10 4" xfId="4601"/>
    <cellStyle name="Обычный 10 4 2" xfId="4602"/>
    <cellStyle name="Обычный 10 4 2 2" xfId="4603"/>
    <cellStyle name="Обычный 10 4 2 2 2" xfId="4604"/>
    <cellStyle name="Обычный 10 4 2 3" xfId="4605"/>
    <cellStyle name="Обычный 10 4 3" xfId="4606"/>
    <cellStyle name="Обычный 10 4 3 2" xfId="4607"/>
    <cellStyle name="Обычный 10 4 3 2 2" xfId="4608"/>
    <cellStyle name="Обычный 10 4 3 3" xfId="4609"/>
    <cellStyle name="Обычный 10 4 4" xfId="4610"/>
    <cellStyle name="Обычный 10 4 4 2" xfId="4611"/>
    <cellStyle name="Обычный 10 4 5" xfId="4612"/>
    <cellStyle name="Обычный 10 40" xfId="4613"/>
    <cellStyle name="Обычный 10 40 2" xfId="4614"/>
    <cellStyle name="Обычный 10 40 2 2" xfId="4615"/>
    <cellStyle name="Обычный 10 40 3" xfId="4616"/>
    <cellStyle name="Обычный 10 41" xfId="4617"/>
    <cellStyle name="Обычный 10 41 2" xfId="4618"/>
    <cellStyle name="Обычный 10 41 2 2" xfId="4619"/>
    <cellStyle name="Обычный 10 41 3" xfId="4620"/>
    <cellStyle name="Обычный 10 42" xfId="4621"/>
    <cellStyle name="Обычный 10 42 2" xfId="4622"/>
    <cellStyle name="Обычный 10 42 2 2" xfId="4623"/>
    <cellStyle name="Обычный 10 42 3" xfId="4624"/>
    <cellStyle name="Обычный 10 43" xfId="4625"/>
    <cellStyle name="Обычный 10 43 2" xfId="4626"/>
    <cellStyle name="Обычный 10 43 2 2" xfId="4627"/>
    <cellStyle name="Обычный 10 43 3" xfId="4628"/>
    <cellStyle name="Обычный 10 44" xfId="4629"/>
    <cellStyle name="Обычный 10 44 2" xfId="4630"/>
    <cellStyle name="Обычный 10 44 2 2" xfId="4631"/>
    <cellStyle name="Обычный 10 44 3" xfId="4632"/>
    <cellStyle name="Обычный 10 45" xfId="4633"/>
    <cellStyle name="Обычный 10 45 2" xfId="4634"/>
    <cellStyle name="Обычный 10 45 2 2" xfId="4635"/>
    <cellStyle name="Обычный 10 45 3" xfId="4636"/>
    <cellStyle name="Обычный 10 46" xfId="4637"/>
    <cellStyle name="Обычный 10 46 2" xfId="4638"/>
    <cellStyle name="Обычный 10 46 2 2" xfId="4639"/>
    <cellStyle name="Обычный 10 46 3" xfId="4640"/>
    <cellStyle name="Обычный 10 47" xfId="4641"/>
    <cellStyle name="Обычный 10 47 2" xfId="4642"/>
    <cellStyle name="Обычный 10 47 2 2" xfId="4643"/>
    <cellStyle name="Обычный 10 47 3" xfId="4644"/>
    <cellStyle name="Обычный 10 48" xfId="4645"/>
    <cellStyle name="Обычный 10 48 2" xfId="4646"/>
    <cellStyle name="Обычный 10 48 2 2" xfId="4647"/>
    <cellStyle name="Обычный 10 48 3" xfId="4648"/>
    <cellStyle name="Обычный 10 49" xfId="4649"/>
    <cellStyle name="Обычный 10 49 2" xfId="4650"/>
    <cellStyle name="Обычный 10 49 2 2" xfId="4651"/>
    <cellStyle name="Обычный 10 49 3" xfId="4652"/>
    <cellStyle name="Обычный 10 5" xfId="4653"/>
    <cellStyle name="Обычный 10 5 2" xfId="4654"/>
    <cellStyle name="Обычный 10 5 2 2" xfId="4655"/>
    <cellStyle name="Обычный 10 5 2 2 2" xfId="4656"/>
    <cellStyle name="Обычный 10 5 2 3" xfId="4657"/>
    <cellStyle name="Обычный 10 5 3" xfId="4658"/>
    <cellStyle name="Обычный 10 5 3 2" xfId="4659"/>
    <cellStyle name="Обычный 10 5 3 2 2" xfId="4660"/>
    <cellStyle name="Обычный 10 5 3 3" xfId="4661"/>
    <cellStyle name="Обычный 10 5 4" xfId="4662"/>
    <cellStyle name="Обычный 10 5 4 2" xfId="4663"/>
    <cellStyle name="Обычный 10 5 5" xfId="4664"/>
    <cellStyle name="Обычный 10 50" xfId="4665"/>
    <cellStyle name="Обычный 10 50 2" xfId="4666"/>
    <cellStyle name="Обычный 10 50 2 2" xfId="4667"/>
    <cellStyle name="Обычный 10 50 3" xfId="4668"/>
    <cellStyle name="Обычный 10 51" xfId="4669"/>
    <cellStyle name="Обычный 10 51 2" xfId="4670"/>
    <cellStyle name="Обычный 10 51 2 2" xfId="4671"/>
    <cellStyle name="Обычный 10 51 3" xfId="4672"/>
    <cellStyle name="Обычный 10 52" xfId="4673"/>
    <cellStyle name="Обычный 10 52 2" xfId="4674"/>
    <cellStyle name="Обычный 10 52 2 2" xfId="4675"/>
    <cellStyle name="Обычный 10 52 3" xfId="4676"/>
    <cellStyle name="Обычный 10 53" xfId="4677"/>
    <cellStyle name="Обычный 10 53 2" xfId="4678"/>
    <cellStyle name="Обычный 10 53 2 2" xfId="4679"/>
    <cellStyle name="Обычный 10 53 3" xfId="4680"/>
    <cellStyle name="Обычный 10 54" xfId="4681"/>
    <cellStyle name="Обычный 10 54 2" xfId="4682"/>
    <cellStyle name="Обычный 10 54 2 2" xfId="4683"/>
    <cellStyle name="Обычный 10 54 3" xfId="4684"/>
    <cellStyle name="Обычный 10 55" xfId="4685"/>
    <cellStyle name="Обычный 10 55 2" xfId="4686"/>
    <cellStyle name="Обычный 10 55 2 2" xfId="4687"/>
    <cellStyle name="Обычный 10 55 3" xfId="4688"/>
    <cellStyle name="Обычный 10 56" xfId="4689"/>
    <cellStyle name="Обычный 10 56 2" xfId="4690"/>
    <cellStyle name="Обычный 10 56 2 2" xfId="4691"/>
    <cellStyle name="Обычный 10 56 3" xfId="4692"/>
    <cellStyle name="Обычный 10 57" xfId="4693"/>
    <cellStyle name="Обычный 10 57 2" xfId="4694"/>
    <cellStyle name="Обычный 10 57 2 2" xfId="4695"/>
    <cellStyle name="Обычный 10 57 3" xfId="4696"/>
    <cellStyle name="Обычный 10 58" xfId="4697"/>
    <cellStyle name="Обычный 10 58 2" xfId="4698"/>
    <cellStyle name="Обычный 10 58 2 2" xfId="4699"/>
    <cellStyle name="Обычный 10 58 3" xfId="4700"/>
    <cellStyle name="Обычный 10 59" xfId="4701"/>
    <cellStyle name="Обычный 10 59 2" xfId="4702"/>
    <cellStyle name="Обычный 10 59 2 2" xfId="4703"/>
    <cellStyle name="Обычный 10 59 3" xfId="4704"/>
    <cellStyle name="Обычный 10 6" xfId="4705"/>
    <cellStyle name="Обычный 10 6 2" xfId="4706"/>
    <cellStyle name="Обычный 10 6 2 2" xfId="4707"/>
    <cellStyle name="Обычный 10 6 2 2 2" xfId="4708"/>
    <cellStyle name="Обычный 10 6 2 3" xfId="4709"/>
    <cellStyle name="Обычный 10 6 3" xfId="4710"/>
    <cellStyle name="Обычный 10 6 3 2" xfId="4711"/>
    <cellStyle name="Обычный 10 6 3 2 2" xfId="4712"/>
    <cellStyle name="Обычный 10 6 3 3" xfId="4713"/>
    <cellStyle name="Обычный 10 6 4" xfId="4714"/>
    <cellStyle name="Обычный 10 6 4 2" xfId="4715"/>
    <cellStyle name="Обычный 10 6 5" xfId="4716"/>
    <cellStyle name="Обычный 10 60" xfId="4717"/>
    <cellStyle name="Обычный 10 60 2" xfId="4718"/>
    <cellStyle name="Обычный 10 60 2 2" xfId="4719"/>
    <cellStyle name="Обычный 10 60 3" xfId="4720"/>
    <cellStyle name="Обычный 10 61" xfId="4721"/>
    <cellStyle name="Обычный 10 61 2" xfId="4722"/>
    <cellStyle name="Обычный 10 61 2 2" xfId="4723"/>
    <cellStyle name="Обычный 10 61 3" xfId="4724"/>
    <cellStyle name="Обычный 10 62" xfId="4725"/>
    <cellStyle name="Обычный 10 62 2" xfId="4726"/>
    <cellStyle name="Обычный 10 62 2 2" xfId="4727"/>
    <cellStyle name="Обычный 10 62 3" xfId="4728"/>
    <cellStyle name="Обычный 10 63" xfId="4729"/>
    <cellStyle name="Обычный 10 63 2" xfId="4730"/>
    <cellStyle name="Обычный 10 63 2 2" xfId="4731"/>
    <cellStyle name="Обычный 10 63 3" xfId="4732"/>
    <cellStyle name="Обычный 10 64" xfId="4733"/>
    <cellStyle name="Обычный 10 64 2" xfId="4734"/>
    <cellStyle name="Обычный 10 64 2 2" xfId="4735"/>
    <cellStyle name="Обычный 10 64 3" xfId="4736"/>
    <cellStyle name="Обычный 10 65" xfId="4737"/>
    <cellStyle name="Обычный 10 65 2" xfId="4738"/>
    <cellStyle name="Обычный 10 65 2 2" xfId="4739"/>
    <cellStyle name="Обычный 10 65 3" xfId="4740"/>
    <cellStyle name="Обычный 10 66" xfId="4741"/>
    <cellStyle name="Обычный 10 66 2" xfId="4742"/>
    <cellStyle name="Обычный 10 66 2 2" xfId="4743"/>
    <cellStyle name="Обычный 10 66 3" xfId="4744"/>
    <cellStyle name="Обычный 10 67" xfId="4745"/>
    <cellStyle name="Обычный 10 67 2" xfId="4746"/>
    <cellStyle name="Обычный 10 67 2 2" xfId="4747"/>
    <cellStyle name="Обычный 10 67 3" xfId="4748"/>
    <cellStyle name="Обычный 10 68" xfId="4749"/>
    <cellStyle name="Обычный 10 68 2" xfId="4750"/>
    <cellStyle name="Обычный 10 68 2 2" xfId="4751"/>
    <cellStyle name="Обычный 10 68 3" xfId="4752"/>
    <cellStyle name="Обычный 10 69" xfId="4753"/>
    <cellStyle name="Обычный 10 69 2" xfId="4754"/>
    <cellStyle name="Обычный 10 69 2 2" xfId="4755"/>
    <cellStyle name="Обычный 10 69 3" xfId="4756"/>
    <cellStyle name="Обычный 10 7" xfId="4757"/>
    <cellStyle name="Обычный 10 7 2" xfId="4758"/>
    <cellStyle name="Обычный 10 7 2 2" xfId="4759"/>
    <cellStyle name="Обычный 10 7 2 2 2" xfId="4760"/>
    <cellStyle name="Обычный 10 7 2 3" xfId="4761"/>
    <cellStyle name="Обычный 10 7 3" xfId="4762"/>
    <cellStyle name="Обычный 10 7 3 2" xfId="4763"/>
    <cellStyle name="Обычный 10 7 3 2 2" xfId="4764"/>
    <cellStyle name="Обычный 10 7 3 3" xfId="4765"/>
    <cellStyle name="Обычный 10 7 4" xfId="4766"/>
    <cellStyle name="Обычный 10 7 4 2" xfId="4767"/>
    <cellStyle name="Обычный 10 7 5" xfId="4768"/>
    <cellStyle name="Обычный 10 70" xfId="4769"/>
    <cellStyle name="Обычный 10 70 2" xfId="4770"/>
    <cellStyle name="Обычный 10 70 2 2" xfId="4771"/>
    <cellStyle name="Обычный 10 70 3" xfId="4772"/>
    <cellStyle name="Обычный 10 71" xfId="4773"/>
    <cellStyle name="Обычный 10 71 2" xfId="4774"/>
    <cellStyle name="Обычный 10 71 2 2" xfId="4775"/>
    <cellStyle name="Обычный 10 71 3" xfId="4776"/>
    <cellStyle name="Обычный 10 72" xfId="4777"/>
    <cellStyle name="Обычный 10 72 2" xfId="4778"/>
    <cellStyle name="Обычный 10 72 2 2" xfId="4779"/>
    <cellStyle name="Обычный 10 72 3" xfId="4780"/>
    <cellStyle name="Обычный 10 73" xfId="4781"/>
    <cellStyle name="Обычный 10 73 2" xfId="4782"/>
    <cellStyle name="Обычный 10 73 2 2" xfId="4783"/>
    <cellStyle name="Обычный 10 73 3" xfId="4784"/>
    <cellStyle name="Обычный 10 74" xfId="4785"/>
    <cellStyle name="Обычный 10 74 2" xfId="4786"/>
    <cellStyle name="Обычный 10 74 2 2" xfId="4787"/>
    <cellStyle name="Обычный 10 74 3" xfId="4788"/>
    <cellStyle name="Обычный 10 75" xfId="4789"/>
    <cellStyle name="Обычный 10 75 2" xfId="4790"/>
    <cellStyle name="Обычный 10 75 2 2" xfId="4791"/>
    <cellStyle name="Обычный 10 75 3" xfId="4792"/>
    <cellStyle name="Обычный 10 76" xfId="4793"/>
    <cellStyle name="Обычный 10 77" xfId="4794"/>
    <cellStyle name="Обычный 10 77 2" xfId="4795"/>
    <cellStyle name="Обычный 10 78" xfId="4796"/>
    <cellStyle name="Обычный 10 8" xfId="4797"/>
    <cellStyle name="Обычный 10 8 2" xfId="4798"/>
    <cellStyle name="Обычный 10 8 2 2" xfId="4799"/>
    <cellStyle name="Обычный 10 8 2 2 2" xfId="4800"/>
    <cellStyle name="Обычный 10 8 2 3" xfId="4801"/>
    <cellStyle name="Обычный 10 8 3" xfId="4802"/>
    <cellStyle name="Обычный 10 8 3 2" xfId="4803"/>
    <cellStyle name="Обычный 10 8 3 2 2" xfId="4804"/>
    <cellStyle name="Обычный 10 8 3 3" xfId="4805"/>
    <cellStyle name="Обычный 10 8 4" xfId="4806"/>
    <cellStyle name="Обычный 10 8 4 2" xfId="4807"/>
    <cellStyle name="Обычный 10 8 5" xfId="4808"/>
    <cellStyle name="Обычный 10 9" xfId="4809"/>
    <cellStyle name="Обычный 10 9 2" xfId="4810"/>
    <cellStyle name="Обычный 10 9 2 2" xfId="4811"/>
    <cellStyle name="Обычный 10 9 2 2 2" xfId="4812"/>
    <cellStyle name="Обычный 10 9 2 3" xfId="4813"/>
    <cellStyle name="Обычный 10 9 3" xfId="4814"/>
    <cellStyle name="Обычный 10 9 3 2" xfId="4815"/>
    <cellStyle name="Обычный 10 9 3 2 2" xfId="4816"/>
    <cellStyle name="Обычный 10 9 3 3" xfId="4817"/>
    <cellStyle name="Обычный 10 9 4" xfId="4818"/>
    <cellStyle name="Обычный 10 9 4 2" xfId="4819"/>
    <cellStyle name="Обычный 10 9 5" xfId="4820"/>
    <cellStyle name="Обычный 100" xfId="4821"/>
    <cellStyle name="Обычный 100 10" xfId="4822"/>
    <cellStyle name="Обычный 100 10 2" xfId="4823"/>
    <cellStyle name="Обычный 100 10 2 2" xfId="4824"/>
    <cellStyle name="Обычный 100 10 3" xfId="4825"/>
    <cellStyle name="Обычный 100 11" xfId="4826"/>
    <cellStyle name="Обычный 100 11 2" xfId="4827"/>
    <cellStyle name="Обычный 100 11 2 2" xfId="4828"/>
    <cellStyle name="Обычный 100 11 3" xfId="4829"/>
    <cellStyle name="Обычный 100 12" xfId="4830"/>
    <cellStyle name="Обычный 100 12 2" xfId="4831"/>
    <cellStyle name="Обычный 100 12 2 2" xfId="4832"/>
    <cellStyle name="Обычный 100 12 3" xfId="4833"/>
    <cellStyle name="Обычный 100 13" xfId="4834"/>
    <cellStyle name="Обычный 100 13 2" xfId="4835"/>
    <cellStyle name="Обычный 100 13 2 2" xfId="4836"/>
    <cellStyle name="Обычный 100 13 3" xfId="4837"/>
    <cellStyle name="Обычный 100 14" xfId="4838"/>
    <cellStyle name="Обычный 100 14 2" xfId="4839"/>
    <cellStyle name="Обычный 100 14 2 2" xfId="4840"/>
    <cellStyle name="Обычный 100 14 3" xfId="4841"/>
    <cellStyle name="Обычный 100 15" xfId="4842"/>
    <cellStyle name="Обычный 100 15 2" xfId="4843"/>
    <cellStyle name="Обычный 100 15 2 2" xfId="4844"/>
    <cellStyle name="Обычный 100 15 3" xfId="4845"/>
    <cellStyle name="Обычный 100 16" xfId="4846"/>
    <cellStyle name="Обычный 100 16 2" xfId="4847"/>
    <cellStyle name="Обычный 100 16 2 2" xfId="4848"/>
    <cellStyle name="Обычный 100 16 3" xfId="4849"/>
    <cellStyle name="Обычный 100 17" xfId="4850"/>
    <cellStyle name="Обычный 100 17 2" xfId="4851"/>
    <cellStyle name="Обычный 100 17 2 2" xfId="4852"/>
    <cellStyle name="Обычный 100 17 3" xfId="4853"/>
    <cellStyle name="Обычный 100 18" xfId="4854"/>
    <cellStyle name="Обычный 100 18 2" xfId="4855"/>
    <cellStyle name="Обычный 100 18 2 2" xfId="4856"/>
    <cellStyle name="Обычный 100 18 3" xfId="4857"/>
    <cellStyle name="Обычный 100 19" xfId="4858"/>
    <cellStyle name="Обычный 100 19 2" xfId="4859"/>
    <cellStyle name="Обычный 100 19 2 2" xfId="4860"/>
    <cellStyle name="Обычный 100 19 3" xfId="4861"/>
    <cellStyle name="Обычный 100 2" xfId="4862"/>
    <cellStyle name="Обычный 100 2 2" xfId="4863"/>
    <cellStyle name="Обычный 100 2 2 2" xfId="4864"/>
    <cellStyle name="Обычный 100 2 2 2 2" xfId="4865"/>
    <cellStyle name="Обычный 100 2 2 3" xfId="4866"/>
    <cellStyle name="Обычный 100 2 3" xfId="4867"/>
    <cellStyle name="Обычный 100 2 3 2" xfId="4868"/>
    <cellStyle name="Обычный 100 2 3 2 2" xfId="4869"/>
    <cellStyle name="Обычный 100 2 3 3" xfId="4870"/>
    <cellStyle name="Обычный 100 2 4" xfId="4871"/>
    <cellStyle name="Обычный 100 2 4 2" xfId="4872"/>
    <cellStyle name="Обычный 100 2 5" xfId="4873"/>
    <cellStyle name="Обычный 100 20" xfId="4874"/>
    <cellStyle name="Обычный 100 20 2" xfId="4875"/>
    <cellStyle name="Обычный 100 20 2 2" xfId="4876"/>
    <cellStyle name="Обычный 100 20 3" xfId="4877"/>
    <cellStyle name="Обычный 100 21" xfId="4878"/>
    <cellStyle name="Обычный 100 21 2" xfId="4879"/>
    <cellStyle name="Обычный 100 21 2 2" xfId="4880"/>
    <cellStyle name="Обычный 100 21 3" xfId="4881"/>
    <cellStyle name="Обычный 100 22" xfId="4882"/>
    <cellStyle name="Обычный 100 22 2" xfId="4883"/>
    <cellStyle name="Обычный 100 22 2 2" xfId="4884"/>
    <cellStyle name="Обычный 100 22 3" xfId="4885"/>
    <cellStyle name="Обычный 100 23" xfId="4886"/>
    <cellStyle name="Обычный 100 23 2" xfId="4887"/>
    <cellStyle name="Обычный 100 23 2 2" xfId="4888"/>
    <cellStyle name="Обычный 100 23 3" xfId="4889"/>
    <cellStyle name="Обычный 100 24" xfId="4890"/>
    <cellStyle name="Обычный 100 24 2" xfId="4891"/>
    <cellStyle name="Обычный 100 24 2 2" xfId="4892"/>
    <cellStyle name="Обычный 100 24 3" xfId="4893"/>
    <cellStyle name="Обычный 100 25" xfId="4894"/>
    <cellStyle name="Обычный 100 25 2" xfId="4895"/>
    <cellStyle name="Обычный 100 25 2 2" xfId="4896"/>
    <cellStyle name="Обычный 100 25 3" xfId="4897"/>
    <cellStyle name="Обычный 100 26" xfId="4898"/>
    <cellStyle name="Обычный 100 26 2" xfId="4899"/>
    <cellStyle name="Обычный 100 26 2 2" xfId="4900"/>
    <cellStyle name="Обычный 100 26 3" xfId="4901"/>
    <cellStyle name="Обычный 100 27" xfId="4902"/>
    <cellStyle name="Обычный 100 27 2" xfId="4903"/>
    <cellStyle name="Обычный 100 27 2 2" xfId="4904"/>
    <cellStyle name="Обычный 100 27 3" xfId="4905"/>
    <cellStyle name="Обычный 100 28" xfId="4906"/>
    <cellStyle name="Обычный 100 28 2" xfId="4907"/>
    <cellStyle name="Обычный 100 28 2 2" xfId="4908"/>
    <cellStyle name="Обычный 100 28 3" xfId="4909"/>
    <cellStyle name="Обычный 100 29" xfId="4910"/>
    <cellStyle name="Обычный 100 29 2" xfId="4911"/>
    <cellStyle name="Обычный 100 29 2 2" xfId="4912"/>
    <cellStyle name="Обычный 100 29 3" xfId="4913"/>
    <cellStyle name="Обычный 100 3" xfId="4914"/>
    <cellStyle name="Обычный 100 3 2" xfId="4915"/>
    <cellStyle name="Обычный 100 3 2 2" xfId="4916"/>
    <cellStyle name="Обычный 100 3 2 2 2" xfId="4917"/>
    <cellStyle name="Обычный 100 3 2 3" xfId="4918"/>
    <cellStyle name="Обычный 100 3 3" xfId="4919"/>
    <cellStyle name="Обычный 100 3 3 2" xfId="4920"/>
    <cellStyle name="Обычный 100 3 3 2 2" xfId="4921"/>
    <cellStyle name="Обычный 100 3 3 3" xfId="4922"/>
    <cellStyle name="Обычный 100 3 4" xfId="4923"/>
    <cellStyle name="Обычный 100 3 4 2" xfId="4924"/>
    <cellStyle name="Обычный 100 3 5" xfId="4925"/>
    <cellStyle name="Обычный 100 30" xfId="4926"/>
    <cellStyle name="Обычный 100 30 2" xfId="4927"/>
    <cellStyle name="Обычный 100 30 2 2" xfId="4928"/>
    <cellStyle name="Обычный 100 30 3" xfId="4929"/>
    <cellStyle name="Обычный 100 31" xfId="4930"/>
    <cellStyle name="Обычный 100 31 2" xfId="4931"/>
    <cellStyle name="Обычный 100 31 2 2" xfId="4932"/>
    <cellStyle name="Обычный 100 31 3" xfId="4933"/>
    <cellStyle name="Обычный 100 32" xfId="4934"/>
    <cellStyle name="Обычный 100 32 2" xfId="4935"/>
    <cellStyle name="Обычный 100 32 2 2" xfId="4936"/>
    <cellStyle name="Обычный 100 32 3" xfId="4937"/>
    <cellStyle name="Обычный 100 33" xfId="4938"/>
    <cellStyle name="Обычный 100 33 2" xfId="4939"/>
    <cellStyle name="Обычный 100 33 2 2" xfId="4940"/>
    <cellStyle name="Обычный 100 33 3" xfId="4941"/>
    <cellStyle name="Обычный 100 34" xfId="4942"/>
    <cellStyle name="Обычный 100 34 2" xfId="4943"/>
    <cellStyle name="Обычный 100 34 2 2" xfId="4944"/>
    <cellStyle name="Обычный 100 34 3" xfId="4945"/>
    <cellStyle name="Обычный 100 35" xfId="4946"/>
    <cellStyle name="Обычный 100 35 2" xfId="4947"/>
    <cellStyle name="Обычный 100 35 2 2" xfId="4948"/>
    <cellStyle name="Обычный 100 35 3" xfId="4949"/>
    <cellStyle name="Обычный 100 36" xfId="4950"/>
    <cellStyle name="Обычный 100 36 2" xfId="4951"/>
    <cellStyle name="Обычный 100 36 2 2" xfId="4952"/>
    <cellStyle name="Обычный 100 36 3" xfId="4953"/>
    <cellStyle name="Обычный 100 37" xfId="4954"/>
    <cellStyle name="Обычный 100 37 2" xfId="4955"/>
    <cellStyle name="Обычный 100 37 2 2" xfId="4956"/>
    <cellStyle name="Обычный 100 37 3" xfId="4957"/>
    <cellStyle name="Обычный 100 38" xfId="4958"/>
    <cellStyle name="Обычный 100 38 2" xfId="4959"/>
    <cellStyle name="Обычный 100 38 2 2" xfId="4960"/>
    <cellStyle name="Обычный 100 38 3" xfId="4961"/>
    <cellStyle name="Обычный 100 39" xfId="4962"/>
    <cellStyle name="Обычный 100 39 2" xfId="4963"/>
    <cellStyle name="Обычный 100 39 2 2" xfId="4964"/>
    <cellStyle name="Обычный 100 39 3" xfId="4965"/>
    <cellStyle name="Обычный 100 4" xfId="4966"/>
    <cellStyle name="Обычный 100 4 2" xfId="4967"/>
    <cellStyle name="Обычный 100 4 2 2" xfId="4968"/>
    <cellStyle name="Обычный 100 4 2 2 2" xfId="4969"/>
    <cellStyle name="Обычный 100 4 2 3" xfId="4970"/>
    <cellStyle name="Обычный 100 4 3" xfId="4971"/>
    <cellStyle name="Обычный 100 4 3 2" xfId="4972"/>
    <cellStyle name="Обычный 100 4 3 2 2" xfId="4973"/>
    <cellStyle name="Обычный 100 4 3 3" xfId="4974"/>
    <cellStyle name="Обычный 100 4 4" xfId="4975"/>
    <cellStyle name="Обычный 100 4 4 2" xfId="4976"/>
    <cellStyle name="Обычный 100 4 5" xfId="4977"/>
    <cellStyle name="Обычный 100 40" xfId="4978"/>
    <cellStyle name="Обычный 100 40 2" xfId="4979"/>
    <cellStyle name="Обычный 100 40 2 2" xfId="4980"/>
    <cellStyle name="Обычный 100 40 3" xfId="4981"/>
    <cellStyle name="Обычный 100 41" xfId="4982"/>
    <cellStyle name="Обычный 100 41 2" xfId="4983"/>
    <cellStyle name="Обычный 100 41 2 2" xfId="4984"/>
    <cellStyle name="Обычный 100 41 3" xfId="4985"/>
    <cellStyle name="Обычный 100 42" xfId="4986"/>
    <cellStyle name="Обычный 100 42 2" xfId="4987"/>
    <cellStyle name="Обычный 100 42 2 2" xfId="4988"/>
    <cellStyle name="Обычный 100 42 3" xfId="4989"/>
    <cellStyle name="Обычный 100 43" xfId="4990"/>
    <cellStyle name="Обычный 100 43 2" xfId="4991"/>
    <cellStyle name="Обычный 100 43 2 2" xfId="4992"/>
    <cellStyle name="Обычный 100 43 3" xfId="4993"/>
    <cellStyle name="Обычный 100 44" xfId="4994"/>
    <cellStyle name="Обычный 100 44 2" xfId="4995"/>
    <cellStyle name="Обычный 100 44 2 2" xfId="4996"/>
    <cellStyle name="Обычный 100 44 3" xfId="4997"/>
    <cellStyle name="Обычный 100 45" xfId="4998"/>
    <cellStyle name="Обычный 100 45 2" xfId="4999"/>
    <cellStyle name="Обычный 100 45 2 2" xfId="5000"/>
    <cellStyle name="Обычный 100 45 3" xfId="5001"/>
    <cellStyle name="Обычный 100 46" xfId="5002"/>
    <cellStyle name="Обычный 100 46 2" xfId="5003"/>
    <cellStyle name="Обычный 100 46 2 2" xfId="5004"/>
    <cellStyle name="Обычный 100 46 3" xfId="5005"/>
    <cellStyle name="Обычный 100 47" xfId="5006"/>
    <cellStyle name="Обычный 100 47 2" xfId="5007"/>
    <cellStyle name="Обычный 100 47 2 2" xfId="5008"/>
    <cellStyle name="Обычный 100 47 3" xfId="5009"/>
    <cellStyle name="Обычный 100 48" xfId="5010"/>
    <cellStyle name="Обычный 100 48 2" xfId="5011"/>
    <cellStyle name="Обычный 100 48 2 2" xfId="5012"/>
    <cellStyle name="Обычный 100 48 3" xfId="5013"/>
    <cellStyle name="Обычный 100 49" xfId="5014"/>
    <cellStyle name="Обычный 100 49 2" xfId="5015"/>
    <cellStyle name="Обычный 100 49 2 2" xfId="5016"/>
    <cellStyle name="Обычный 100 49 3" xfId="5017"/>
    <cellStyle name="Обычный 100 5" xfId="5018"/>
    <cellStyle name="Обычный 100 5 2" xfId="5019"/>
    <cellStyle name="Обычный 100 5 2 2" xfId="5020"/>
    <cellStyle name="Обычный 100 5 2 2 2" xfId="5021"/>
    <cellStyle name="Обычный 100 5 2 3" xfId="5022"/>
    <cellStyle name="Обычный 100 5 3" xfId="5023"/>
    <cellStyle name="Обычный 100 5 3 2" xfId="5024"/>
    <cellStyle name="Обычный 100 5 3 2 2" xfId="5025"/>
    <cellStyle name="Обычный 100 5 3 3" xfId="5026"/>
    <cellStyle name="Обычный 100 5 4" xfId="5027"/>
    <cellStyle name="Обычный 100 5 4 2" xfId="5028"/>
    <cellStyle name="Обычный 100 5 5" xfId="5029"/>
    <cellStyle name="Обычный 100 50" xfId="5030"/>
    <cellStyle name="Обычный 100 50 2" xfId="5031"/>
    <cellStyle name="Обычный 100 50 2 2" xfId="5032"/>
    <cellStyle name="Обычный 100 50 3" xfId="5033"/>
    <cellStyle name="Обычный 100 51" xfId="5034"/>
    <cellStyle name="Обычный 100 51 2" xfId="5035"/>
    <cellStyle name="Обычный 100 51 2 2" xfId="5036"/>
    <cellStyle name="Обычный 100 51 3" xfId="5037"/>
    <cellStyle name="Обычный 100 52" xfId="5038"/>
    <cellStyle name="Обычный 100 52 2" xfId="5039"/>
    <cellStyle name="Обычный 100 52 2 2" xfId="5040"/>
    <cellStyle name="Обычный 100 52 3" xfId="5041"/>
    <cellStyle name="Обычный 100 53" xfId="5042"/>
    <cellStyle name="Обычный 100 53 2" xfId="5043"/>
    <cellStyle name="Обычный 100 53 2 2" xfId="5044"/>
    <cellStyle name="Обычный 100 53 3" xfId="5045"/>
    <cellStyle name="Обычный 100 54" xfId="5046"/>
    <cellStyle name="Обычный 100 54 2" xfId="5047"/>
    <cellStyle name="Обычный 100 55" xfId="5048"/>
    <cellStyle name="Обычный 100 6" xfId="5049"/>
    <cellStyle name="Обычный 100 6 2" xfId="5050"/>
    <cellStyle name="Обычный 100 6 2 2" xfId="5051"/>
    <cellStyle name="Обычный 100 6 2 2 2" xfId="5052"/>
    <cellStyle name="Обычный 100 6 2 3" xfId="5053"/>
    <cellStyle name="Обычный 100 6 3" xfId="5054"/>
    <cellStyle name="Обычный 100 6 3 2" xfId="5055"/>
    <cellStyle name="Обычный 100 6 3 2 2" xfId="5056"/>
    <cellStyle name="Обычный 100 6 3 3" xfId="5057"/>
    <cellStyle name="Обычный 100 6 4" xfId="5058"/>
    <cellStyle name="Обычный 100 6 4 2" xfId="5059"/>
    <cellStyle name="Обычный 100 6 5" xfId="5060"/>
    <cellStyle name="Обычный 100 7" xfId="5061"/>
    <cellStyle name="Обычный 100 7 2" xfId="5062"/>
    <cellStyle name="Обычный 100 7 2 2" xfId="5063"/>
    <cellStyle name="Обычный 100 7 2 2 2" xfId="5064"/>
    <cellStyle name="Обычный 100 7 2 3" xfId="5065"/>
    <cellStyle name="Обычный 100 7 3" xfId="5066"/>
    <cellStyle name="Обычный 100 7 3 2" xfId="5067"/>
    <cellStyle name="Обычный 100 7 3 2 2" xfId="5068"/>
    <cellStyle name="Обычный 100 7 3 3" xfId="5069"/>
    <cellStyle name="Обычный 100 7 4" xfId="5070"/>
    <cellStyle name="Обычный 100 7 4 2" xfId="5071"/>
    <cellStyle name="Обычный 100 7 5" xfId="5072"/>
    <cellStyle name="Обычный 100 8" xfId="5073"/>
    <cellStyle name="Обычный 100 8 2" xfId="5074"/>
    <cellStyle name="Обычный 100 8 2 2" xfId="5075"/>
    <cellStyle name="Обычный 100 8 2 2 2" xfId="5076"/>
    <cellStyle name="Обычный 100 8 2 3" xfId="5077"/>
    <cellStyle name="Обычный 100 8 3" xfId="5078"/>
    <cellStyle name="Обычный 100 8 3 2" xfId="5079"/>
    <cellStyle name="Обычный 100 8 3 2 2" xfId="5080"/>
    <cellStyle name="Обычный 100 8 3 3" xfId="5081"/>
    <cellStyle name="Обычный 100 8 4" xfId="5082"/>
    <cellStyle name="Обычный 100 8 4 2" xfId="5083"/>
    <cellStyle name="Обычный 100 8 5" xfId="5084"/>
    <cellStyle name="Обычный 100 9" xfId="5085"/>
    <cellStyle name="Обычный 100 9 2" xfId="5086"/>
    <cellStyle name="Обычный 100 9 2 2" xfId="5087"/>
    <cellStyle name="Обычный 100 9 3" xfId="5088"/>
    <cellStyle name="Обычный 101" xfId="5089"/>
    <cellStyle name="Обычный 101 10" xfId="5090"/>
    <cellStyle name="Обычный 101 11" xfId="5091"/>
    <cellStyle name="Обычный 101 12" xfId="5092"/>
    <cellStyle name="Обычный 101 13" xfId="5093"/>
    <cellStyle name="Обычный 101 14" xfId="5094"/>
    <cellStyle name="Обычный 101 15" xfId="5095"/>
    <cellStyle name="Обычный 101 16" xfId="5096"/>
    <cellStyle name="Обычный 101 17" xfId="5097"/>
    <cellStyle name="Обычный 101 18" xfId="5098"/>
    <cellStyle name="Обычный 101 19" xfId="5099"/>
    <cellStyle name="Обычный 101 2" xfId="5100"/>
    <cellStyle name="Обычный 101 2 10" xfId="5101"/>
    <cellStyle name="Обычный 101 2 10 2" xfId="5102"/>
    <cellStyle name="Обычный 101 2 10 2 2" xfId="5103"/>
    <cellStyle name="Обычный 101 2 10 3" xfId="5104"/>
    <cellStyle name="Обычный 101 2 11" xfId="5105"/>
    <cellStyle name="Обычный 101 2 11 2" xfId="5106"/>
    <cellStyle name="Обычный 101 2 11 2 2" xfId="5107"/>
    <cellStyle name="Обычный 101 2 11 3" xfId="5108"/>
    <cellStyle name="Обычный 101 2 12" xfId="5109"/>
    <cellStyle name="Обычный 101 2 12 2" xfId="5110"/>
    <cellStyle name="Обычный 101 2 12 2 2" xfId="5111"/>
    <cellStyle name="Обычный 101 2 12 3" xfId="5112"/>
    <cellStyle name="Обычный 101 2 13" xfId="5113"/>
    <cellStyle name="Обычный 101 2 13 2" xfId="5114"/>
    <cellStyle name="Обычный 101 2 13 2 2" xfId="5115"/>
    <cellStyle name="Обычный 101 2 13 3" xfId="5116"/>
    <cellStyle name="Обычный 101 2 14" xfId="5117"/>
    <cellStyle name="Обычный 101 2 14 2" xfId="5118"/>
    <cellStyle name="Обычный 101 2 14 2 2" xfId="5119"/>
    <cellStyle name="Обычный 101 2 14 3" xfId="5120"/>
    <cellStyle name="Обычный 101 2 15" xfId="5121"/>
    <cellStyle name="Обычный 101 2 15 2" xfId="5122"/>
    <cellStyle name="Обычный 101 2 15 2 2" xfId="5123"/>
    <cellStyle name="Обычный 101 2 15 3" xfId="5124"/>
    <cellStyle name="Обычный 101 2 16" xfId="5125"/>
    <cellStyle name="Обычный 101 2 16 2" xfId="5126"/>
    <cellStyle name="Обычный 101 2 16 2 2" xfId="5127"/>
    <cellStyle name="Обычный 101 2 16 3" xfId="5128"/>
    <cellStyle name="Обычный 101 2 17" xfId="5129"/>
    <cellStyle name="Обычный 101 2 17 2" xfId="5130"/>
    <cellStyle name="Обычный 101 2 17 2 2" xfId="5131"/>
    <cellStyle name="Обычный 101 2 17 3" xfId="5132"/>
    <cellStyle name="Обычный 101 2 18" xfId="5133"/>
    <cellStyle name="Обычный 101 2 18 2" xfId="5134"/>
    <cellStyle name="Обычный 101 2 18 2 2" xfId="5135"/>
    <cellStyle name="Обычный 101 2 18 3" xfId="5136"/>
    <cellStyle name="Обычный 101 2 19" xfId="5137"/>
    <cellStyle name="Обычный 101 2 19 2" xfId="5138"/>
    <cellStyle name="Обычный 101 2 19 2 2" xfId="5139"/>
    <cellStyle name="Обычный 101 2 19 3" xfId="5140"/>
    <cellStyle name="Обычный 101 2 2" xfId="5141"/>
    <cellStyle name="Обычный 101 2 2 10" xfId="5142"/>
    <cellStyle name="Обычный 101 2 2 11" xfId="5143"/>
    <cellStyle name="Обычный 101 2 2 12" xfId="5144"/>
    <cellStyle name="Обычный 101 2 2 13" xfId="5145"/>
    <cellStyle name="Обычный 101 2 2 14" xfId="5146"/>
    <cellStyle name="Обычный 101 2 2 15" xfId="5147"/>
    <cellStyle name="Обычный 101 2 2 16" xfId="5148"/>
    <cellStyle name="Обычный 101 2 2 17" xfId="5149"/>
    <cellStyle name="Обычный 101 2 2 18" xfId="5150"/>
    <cellStyle name="Обычный 101 2 2 19" xfId="5151"/>
    <cellStyle name="Обычный 101 2 2 2" xfId="5152"/>
    <cellStyle name="Обычный 101 2 2 2 10" xfId="5153"/>
    <cellStyle name="Обычный 101 2 2 2 10 2" xfId="5154"/>
    <cellStyle name="Обычный 101 2 2 2 10 2 2" xfId="5155"/>
    <cellStyle name="Обычный 101 2 2 2 10 3" xfId="5156"/>
    <cellStyle name="Обычный 101 2 2 2 11" xfId="5157"/>
    <cellStyle name="Обычный 101 2 2 2 11 2" xfId="5158"/>
    <cellStyle name="Обычный 101 2 2 2 11 2 2" xfId="5159"/>
    <cellStyle name="Обычный 101 2 2 2 11 3" xfId="5160"/>
    <cellStyle name="Обычный 101 2 2 2 12" xfId="5161"/>
    <cellStyle name="Обычный 101 2 2 2 12 2" xfId="5162"/>
    <cellStyle name="Обычный 101 2 2 2 12 2 2" xfId="5163"/>
    <cellStyle name="Обычный 101 2 2 2 12 3" xfId="5164"/>
    <cellStyle name="Обычный 101 2 2 2 13" xfId="5165"/>
    <cellStyle name="Обычный 101 2 2 2 13 2" xfId="5166"/>
    <cellStyle name="Обычный 101 2 2 2 13 2 2" xfId="5167"/>
    <cellStyle name="Обычный 101 2 2 2 13 3" xfId="5168"/>
    <cellStyle name="Обычный 101 2 2 2 14" xfId="5169"/>
    <cellStyle name="Обычный 101 2 2 2 14 2" xfId="5170"/>
    <cellStyle name="Обычный 101 2 2 2 14 2 2" xfId="5171"/>
    <cellStyle name="Обычный 101 2 2 2 14 3" xfId="5172"/>
    <cellStyle name="Обычный 101 2 2 2 15" xfId="5173"/>
    <cellStyle name="Обычный 101 2 2 2 15 2" xfId="5174"/>
    <cellStyle name="Обычный 101 2 2 2 15 2 2" xfId="5175"/>
    <cellStyle name="Обычный 101 2 2 2 15 3" xfId="5176"/>
    <cellStyle name="Обычный 101 2 2 2 16" xfId="5177"/>
    <cellStyle name="Обычный 101 2 2 2 16 2" xfId="5178"/>
    <cellStyle name="Обычный 101 2 2 2 16 2 2" xfId="5179"/>
    <cellStyle name="Обычный 101 2 2 2 16 3" xfId="5180"/>
    <cellStyle name="Обычный 101 2 2 2 17" xfId="5181"/>
    <cellStyle name="Обычный 101 2 2 2 17 2" xfId="5182"/>
    <cellStyle name="Обычный 101 2 2 2 17 2 2" xfId="5183"/>
    <cellStyle name="Обычный 101 2 2 2 17 3" xfId="5184"/>
    <cellStyle name="Обычный 101 2 2 2 18" xfId="5185"/>
    <cellStyle name="Обычный 101 2 2 2 18 2" xfId="5186"/>
    <cellStyle name="Обычный 101 2 2 2 18 2 2" xfId="5187"/>
    <cellStyle name="Обычный 101 2 2 2 18 3" xfId="5188"/>
    <cellStyle name="Обычный 101 2 2 2 19" xfId="5189"/>
    <cellStyle name="Обычный 101 2 2 2 19 2" xfId="5190"/>
    <cellStyle name="Обычный 101 2 2 2 19 2 2" xfId="5191"/>
    <cellStyle name="Обычный 101 2 2 2 19 3" xfId="5192"/>
    <cellStyle name="Обычный 101 2 2 2 2" xfId="5193"/>
    <cellStyle name="Обычный 101 2 2 2 2 10" xfId="5194"/>
    <cellStyle name="Обычный 101 2 2 2 2 11" xfId="5195"/>
    <cellStyle name="Обычный 101 2 2 2 2 12" xfId="5196"/>
    <cellStyle name="Обычный 101 2 2 2 2 13" xfId="5197"/>
    <cellStyle name="Обычный 101 2 2 2 2 14" xfId="5198"/>
    <cellStyle name="Обычный 101 2 2 2 2 15" xfId="5199"/>
    <cellStyle name="Обычный 101 2 2 2 2 16" xfId="5200"/>
    <cellStyle name="Обычный 101 2 2 2 2 17" xfId="5201"/>
    <cellStyle name="Обычный 101 2 2 2 2 18" xfId="5202"/>
    <cellStyle name="Обычный 101 2 2 2 2 19" xfId="5203"/>
    <cellStyle name="Обычный 101 2 2 2 2 2" xfId="5204"/>
    <cellStyle name="Обычный 101 2 2 2 2 2 10" xfId="5205"/>
    <cellStyle name="Обычный 101 2 2 2 2 2 10 2" xfId="5206"/>
    <cellStyle name="Обычный 101 2 2 2 2 2 10 2 2" xfId="5207"/>
    <cellStyle name="Обычный 101 2 2 2 2 2 10 3" xfId="5208"/>
    <cellStyle name="Обычный 101 2 2 2 2 2 11" xfId="5209"/>
    <cellStyle name="Обычный 101 2 2 2 2 2 11 2" xfId="5210"/>
    <cellStyle name="Обычный 101 2 2 2 2 2 11 2 2" xfId="5211"/>
    <cellStyle name="Обычный 101 2 2 2 2 2 11 3" xfId="5212"/>
    <cellStyle name="Обычный 101 2 2 2 2 2 12" xfId="5213"/>
    <cellStyle name="Обычный 101 2 2 2 2 2 12 2" xfId="5214"/>
    <cellStyle name="Обычный 101 2 2 2 2 2 12 2 2" xfId="5215"/>
    <cellStyle name="Обычный 101 2 2 2 2 2 12 3" xfId="5216"/>
    <cellStyle name="Обычный 101 2 2 2 2 2 13" xfId="5217"/>
    <cellStyle name="Обычный 101 2 2 2 2 2 13 2" xfId="5218"/>
    <cellStyle name="Обычный 101 2 2 2 2 2 13 2 2" xfId="5219"/>
    <cellStyle name="Обычный 101 2 2 2 2 2 13 3" xfId="5220"/>
    <cellStyle name="Обычный 101 2 2 2 2 2 14" xfId="5221"/>
    <cellStyle name="Обычный 101 2 2 2 2 2 14 2" xfId="5222"/>
    <cellStyle name="Обычный 101 2 2 2 2 2 14 2 2" xfId="5223"/>
    <cellStyle name="Обычный 101 2 2 2 2 2 14 3" xfId="5224"/>
    <cellStyle name="Обычный 101 2 2 2 2 2 15" xfId="5225"/>
    <cellStyle name="Обычный 101 2 2 2 2 2 15 2" xfId="5226"/>
    <cellStyle name="Обычный 101 2 2 2 2 2 15 2 2" xfId="5227"/>
    <cellStyle name="Обычный 101 2 2 2 2 2 15 3" xfId="5228"/>
    <cellStyle name="Обычный 101 2 2 2 2 2 16" xfId="5229"/>
    <cellStyle name="Обычный 101 2 2 2 2 2 16 2" xfId="5230"/>
    <cellStyle name="Обычный 101 2 2 2 2 2 16 2 2" xfId="5231"/>
    <cellStyle name="Обычный 101 2 2 2 2 2 16 3" xfId="5232"/>
    <cellStyle name="Обычный 101 2 2 2 2 2 17" xfId="5233"/>
    <cellStyle name="Обычный 101 2 2 2 2 2 17 2" xfId="5234"/>
    <cellStyle name="Обычный 101 2 2 2 2 2 17 2 2" xfId="5235"/>
    <cellStyle name="Обычный 101 2 2 2 2 2 17 3" xfId="5236"/>
    <cellStyle name="Обычный 101 2 2 2 2 2 18" xfId="5237"/>
    <cellStyle name="Обычный 101 2 2 2 2 2 18 2" xfId="5238"/>
    <cellStyle name="Обычный 101 2 2 2 2 2 18 2 2" xfId="5239"/>
    <cellStyle name="Обычный 101 2 2 2 2 2 18 3" xfId="5240"/>
    <cellStyle name="Обычный 101 2 2 2 2 2 19" xfId="5241"/>
    <cellStyle name="Обычный 101 2 2 2 2 2 19 2" xfId="5242"/>
    <cellStyle name="Обычный 101 2 2 2 2 2 19 2 2" xfId="5243"/>
    <cellStyle name="Обычный 101 2 2 2 2 2 19 3" xfId="5244"/>
    <cellStyle name="Обычный 101 2 2 2 2 2 2" xfId="5245"/>
    <cellStyle name="Обычный 101 2 2 2 2 2 2 2" xfId="5246"/>
    <cellStyle name="Обычный 101 2 2 2 2 2 2 2 2" xfId="5247"/>
    <cellStyle name="Обычный 101 2 2 2 2 2 2 3" xfId="5248"/>
    <cellStyle name="Обычный 101 2 2 2 2 2 20" xfId="5249"/>
    <cellStyle name="Обычный 101 2 2 2 2 2 20 2" xfId="5250"/>
    <cellStyle name="Обычный 101 2 2 2 2 2 20 2 2" xfId="5251"/>
    <cellStyle name="Обычный 101 2 2 2 2 2 20 3" xfId="5252"/>
    <cellStyle name="Обычный 101 2 2 2 2 2 21" xfId="5253"/>
    <cellStyle name="Обычный 101 2 2 2 2 2 21 2" xfId="5254"/>
    <cellStyle name="Обычный 101 2 2 2 2 2 21 2 2" xfId="5255"/>
    <cellStyle name="Обычный 101 2 2 2 2 2 21 3" xfId="5256"/>
    <cellStyle name="Обычный 101 2 2 2 2 2 22" xfId="5257"/>
    <cellStyle name="Обычный 101 2 2 2 2 2 22 2" xfId="5258"/>
    <cellStyle name="Обычный 101 2 2 2 2 2 22 2 2" xfId="5259"/>
    <cellStyle name="Обычный 101 2 2 2 2 2 22 3" xfId="5260"/>
    <cellStyle name="Обычный 101 2 2 2 2 2 23" xfId="5261"/>
    <cellStyle name="Обычный 101 2 2 2 2 2 23 2" xfId="5262"/>
    <cellStyle name="Обычный 101 2 2 2 2 2 23 2 2" xfId="5263"/>
    <cellStyle name="Обычный 101 2 2 2 2 2 23 3" xfId="5264"/>
    <cellStyle name="Обычный 101 2 2 2 2 2 24" xfId="5265"/>
    <cellStyle name="Обычный 101 2 2 2 2 2 24 2" xfId="5266"/>
    <cellStyle name="Обычный 101 2 2 2 2 2 24 2 2" xfId="5267"/>
    <cellStyle name="Обычный 101 2 2 2 2 2 24 3" xfId="5268"/>
    <cellStyle name="Обычный 101 2 2 2 2 2 25" xfId="5269"/>
    <cellStyle name="Обычный 101 2 2 2 2 2 25 2" xfId="5270"/>
    <cellStyle name="Обычный 101 2 2 2 2 2 25 2 2" xfId="5271"/>
    <cellStyle name="Обычный 101 2 2 2 2 2 25 3" xfId="5272"/>
    <cellStyle name="Обычный 101 2 2 2 2 2 26" xfId="5273"/>
    <cellStyle name="Обычный 101 2 2 2 2 2 26 2" xfId="5274"/>
    <cellStyle name="Обычный 101 2 2 2 2 2 26 2 2" xfId="5275"/>
    <cellStyle name="Обычный 101 2 2 2 2 2 26 3" xfId="5276"/>
    <cellStyle name="Обычный 101 2 2 2 2 2 27" xfId="5277"/>
    <cellStyle name="Обычный 101 2 2 2 2 2 27 2" xfId="5278"/>
    <cellStyle name="Обычный 101 2 2 2 2 2 27 2 2" xfId="5279"/>
    <cellStyle name="Обычный 101 2 2 2 2 2 27 3" xfId="5280"/>
    <cellStyle name="Обычный 101 2 2 2 2 2 28" xfId="5281"/>
    <cellStyle name="Обычный 101 2 2 2 2 2 28 2" xfId="5282"/>
    <cellStyle name="Обычный 101 2 2 2 2 2 28 2 2" xfId="5283"/>
    <cellStyle name="Обычный 101 2 2 2 2 2 28 3" xfId="5284"/>
    <cellStyle name="Обычный 101 2 2 2 2 2 29" xfId="5285"/>
    <cellStyle name="Обычный 101 2 2 2 2 2 29 2" xfId="5286"/>
    <cellStyle name="Обычный 101 2 2 2 2 2 29 2 2" xfId="5287"/>
    <cellStyle name="Обычный 101 2 2 2 2 2 29 3" xfId="5288"/>
    <cellStyle name="Обычный 101 2 2 2 2 2 3" xfId="5289"/>
    <cellStyle name="Обычный 101 2 2 2 2 2 3 2" xfId="5290"/>
    <cellStyle name="Обычный 101 2 2 2 2 2 3 2 2" xfId="5291"/>
    <cellStyle name="Обычный 101 2 2 2 2 2 3 3" xfId="5292"/>
    <cellStyle name="Обычный 101 2 2 2 2 2 30" xfId="5293"/>
    <cellStyle name="Обычный 101 2 2 2 2 2 30 2" xfId="5294"/>
    <cellStyle name="Обычный 101 2 2 2 2 2 30 2 2" xfId="5295"/>
    <cellStyle name="Обычный 101 2 2 2 2 2 30 3" xfId="5296"/>
    <cellStyle name="Обычный 101 2 2 2 2 2 31" xfId="5297"/>
    <cellStyle name="Обычный 101 2 2 2 2 2 31 2" xfId="5298"/>
    <cellStyle name="Обычный 101 2 2 2 2 2 31 2 2" xfId="5299"/>
    <cellStyle name="Обычный 101 2 2 2 2 2 31 3" xfId="5300"/>
    <cellStyle name="Обычный 101 2 2 2 2 2 32" xfId="5301"/>
    <cellStyle name="Обычный 101 2 2 2 2 2 32 2" xfId="5302"/>
    <cellStyle name="Обычный 101 2 2 2 2 2 32 2 2" xfId="5303"/>
    <cellStyle name="Обычный 101 2 2 2 2 2 32 3" xfId="5304"/>
    <cellStyle name="Обычный 101 2 2 2 2 2 33" xfId="5305"/>
    <cellStyle name="Обычный 101 2 2 2 2 2 33 2" xfId="5306"/>
    <cellStyle name="Обычный 101 2 2 2 2 2 33 2 2" xfId="5307"/>
    <cellStyle name="Обычный 101 2 2 2 2 2 33 3" xfId="5308"/>
    <cellStyle name="Обычный 101 2 2 2 2 2 34" xfId="5309"/>
    <cellStyle name="Обычный 101 2 2 2 2 2 34 2" xfId="5310"/>
    <cellStyle name="Обычный 101 2 2 2 2 2 34 2 2" xfId="5311"/>
    <cellStyle name="Обычный 101 2 2 2 2 2 34 3" xfId="5312"/>
    <cellStyle name="Обычный 101 2 2 2 2 2 35" xfId="5313"/>
    <cellStyle name="Обычный 101 2 2 2 2 2 35 2" xfId="5314"/>
    <cellStyle name="Обычный 101 2 2 2 2 2 35 2 2" xfId="5315"/>
    <cellStyle name="Обычный 101 2 2 2 2 2 35 3" xfId="5316"/>
    <cellStyle name="Обычный 101 2 2 2 2 2 36" xfId="5317"/>
    <cellStyle name="Обычный 101 2 2 2 2 2 36 2" xfId="5318"/>
    <cellStyle name="Обычный 101 2 2 2 2 2 36 2 2" xfId="5319"/>
    <cellStyle name="Обычный 101 2 2 2 2 2 36 3" xfId="5320"/>
    <cellStyle name="Обычный 101 2 2 2 2 2 37" xfId="5321"/>
    <cellStyle name="Обычный 101 2 2 2 2 2 37 2" xfId="5322"/>
    <cellStyle name="Обычный 101 2 2 2 2 2 37 2 2" xfId="5323"/>
    <cellStyle name="Обычный 101 2 2 2 2 2 37 3" xfId="5324"/>
    <cellStyle name="Обычный 101 2 2 2 2 2 38" xfId="5325"/>
    <cellStyle name="Обычный 101 2 2 2 2 2 38 2" xfId="5326"/>
    <cellStyle name="Обычный 101 2 2 2 2 2 38 2 2" xfId="5327"/>
    <cellStyle name="Обычный 101 2 2 2 2 2 38 3" xfId="5328"/>
    <cellStyle name="Обычный 101 2 2 2 2 2 39" xfId="5329"/>
    <cellStyle name="Обычный 101 2 2 2 2 2 39 2" xfId="5330"/>
    <cellStyle name="Обычный 101 2 2 2 2 2 39 2 2" xfId="5331"/>
    <cellStyle name="Обычный 101 2 2 2 2 2 39 3" xfId="5332"/>
    <cellStyle name="Обычный 101 2 2 2 2 2 4" xfId="5333"/>
    <cellStyle name="Обычный 101 2 2 2 2 2 4 2" xfId="5334"/>
    <cellStyle name="Обычный 101 2 2 2 2 2 4 2 2" xfId="5335"/>
    <cellStyle name="Обычный 101 2 2 2 2 2 4 3" xfId="5336"/>
    <cellStyle name="Обычный 101 2 2 2 2 2 40" xfId="5337"/>
    <cellStyle name="Обычный 101 2 2 2 2 2 40 2" xfId="5338"/>
    <cellStyle name="Обычный 101 2 2 2 2 2 40 2 2" xfId="5339"/>
    <cellStyle name="Обычный 101 2 2 2 2 2 40 3" xfId="5340"/>
    <cellStyle name="Обычный 101 2 2 2 2 2 41" xfId="5341"/>
    <cellStyle name="Обычный 101 2 2 2 2 2 41 2" xfId="5342"/>
    <cellStyle name="Обычный 101 2 2 2 2 2 41 2 2" xfId="5343"/>
    <cellStyle name="Обычный 101 2 2 2 2 2 41 3" xfId="5344"/>
    <cellStyle name="Обычный 101 2 2 2 2 2 42" xfId="5345"/>
    <cellStyle name="Обычный 101 2 2 2 2 2 42 2" xfId="5346"/>
    <cellStyle name="Обычный 101 2 2 2 2 2 42 2 2" xfId="5347"/>
    <cellStyle name="Обычный 101 2 2 2 2 2 42 3" xfId="5348"/>
    <cellStyle name="Обычный 101 2 2 2 2 2 43" xfId="5349"/>
    <cellStyle name="Обычный 101 2 2 2 2 2 43 2" xfId="5350"/>
    <cellStyle name="Обычный 101 2 2 2 2 2 43 2 2" xfId="5351"/>
    <cellStyle name="Обычный 101 2 2 2 2 2 43 3" xfId="5352"/>
    <cellStyle name="Обычный 101 2 2 2 2 2 44" xfId="5353"/>
    <cellStyle name="Обычный 101 2 2 2 2 2 44 2" xfId="5354"/>
    <cellStyle name="Обычный 101 2 2 2 2 2 44 2 2" xfId="5355"/>
    <cellStyle name="Обычный 101 2 2 2 2 2 44 3" xfId="5356"/>
    <cellStyle name="Обычный 101 2 2 2 2 2 45" xfId="5357"/>
    <cellStyle name="Обычный 101 2 2 2 2 2 45 2" xfId="5358"/>
    <cellStyle name="Обычный 101 2 2 2 2 2 45 2 2" xfId="5359"/>
    <cellStyle name="Обычный 101 2 2 2 2 2 45 3" xfId="5360"/>
    <cellStyle name="Обычный 101 2 2 2 2 2 46" xfId="5361"/>
    <cellStyle name="Обычный 101 2 2 2 2 2 46 2" xfId="5362"/>
    <cellStyle name="Обычный 101 2 2 2 2 2 46 2 2" xfId="5363"/>
    <cellStyle name="Обычный 101 2 2 2 2 2 46 3" xfId="5364"/>
    <cellStyle name="Обычный 101 2 2 2 2 2 47" xfId="5365"/>
    <cellStyle name="Обычный 101 2 2 2 2 2 47 2" xfId="5366"/>
    <cellStyle name="Обычный 101 2 2 2 2 2 47 2 2" xfId="5367"/>
    <cellStyle name="Обычный 101 2 2 2 2 2 47 3" xfId="5368"/>
    <cellStyle name="Обычный 101 2 2 2 2 2 48" xfId="5369"/>
    <cellStyle name="Обычный 101 2 2 2 2 2 48 2" xfId="5370"/>
    <cellStyle name="Обычный 101 2 2 2 2 2 48 2 2" xfId="5371"/>
    <cellStyle name="Обычный 101 2 2 2 2 2 48 3" xfId="5372"/>
    <cellStyle name="Обычный 101 2 2 2 2 2 5" xfId="5373"/>
    <cellStyle name="Обычный 101 2 2 2 2 2 5 2" xfId="5374"/>
    <cellStyle name="Обычный 101 2 2 2 2 2 5 2 2" xfId="5375"/>
    <cellStyle name="Обычный 101 2 2 2 2 2 5 3" xfId="5376"/>
    <cellStyle name="Обычный 101 2 2 2 2 2 6" xfId="5377"/>
    <cellStyle name="Обычный 101 2 2 2 2 2 6 2" xfId="5378"/>
    <cellStyle name="Обычный 101 2 2 2 2 2 6 2 2" xfId="5379"/>
    <cellStyle name="Обычный 101 2 2 2 2 2 6 3" xfId="5380"/>
    <cellStyle name="Обычный 101 2 2 2 2 2 7" xfId="5381"/>
    <cellStyle name="Обычный 101 2 2 2 2 2 7 2" xfId="5382"/>
    <cellStyle name="Обычный 101 2 2 2 2 2 7 2 2" xfId="5383"/>
    <cellStyle name="Обычный 101 2 2 2 2 2 7 3" xfId="5384"/>
    <cellStyle name="Обычный 101 2 2 2 2 2 8" xfId="5385"/>
    <cellStyle name="Обычный 101 2 2 2 2 2 8 2" xfId="5386"/>
    <cellStyle name="Обычный 101 2 2 2 2 2 8 2 2" xfId="5387"/>
    <cellStyle name="Обычный 101 2 2 2 2 2 8 3" xfId="5388"/>
    <cellStyle name="Обычный 101 2 2 2 2 2 9" xfId="5389"/>
    <cellStyle name="Обычный 101 2 2 2 2 2 9 2" xfId="5390"/>
    <cellStyle name="Обычный 101 2 2 2 2 2 9 2 2" xfId="5391"/>
    <cellStyle name="Обычный 101 2 2 2 2 2 9 3" xfId="5392"/>
    <cellStyle name="Обычный 101 2 2 2 2 20" xfId="5393"/>
    <cellStyle name="Обычный 101 2 2 2 2 21" xfId="5394"/>
    <cellStyle name="Обычный 101 2 2 2 2 22" xfId="5395"/>
    <cellStyle name="Обычный 101 2 2 2 2 23" xfId="5396"/>
    <cellStyle name="Обычный 101 2 2 2 2 24" xfId="5397"/>
    <cellStyle name="Обычный 101 2 2 2 2 25" xfId="5398"/>
    <cellStyle name="Обычный 101 2 2 2 2 26" xfId="5399"/>
    <cellStyle name="Обычный 101 2 2 2 2 27" xfId="5400"/>
    <cellStyle name="Обычный 101 2 2 2 2 28" xfId="5401"/>
    <cellStyle name="Обычный 101 2 2 2 2 29" xfId="5402"/>
    <cellStyle name="Обычный 101 2 2 2 2 3" xfId="5403"/>
    <cellStyle name="Обычный 101 2 2 2 2 30" xfId="5404"/>
    <cellStyle name="Обычный 101 2 2 2 2 31" xfId="5405"/>
    <cellStyle name="Обычный 101 2 2 2 2 32" xfId="5406"/>
    <cellStyle name="Обычный 101 2 2 2 2 33" xfId="5407"/>
    <cellStyle name="Обычный 101 2 2 2 2 34" xfId="5408"/>
    <cellStyle name="Обычный 101 2 2 2 2 35" xfId="5409"/>
    <cellStyle name="Обычный 101 2 2 2 2 36" xfId="5410"/>
    <cellStyle name="Обычный 101 2 2 2 2 37" xfId="5411"/>
    <cellStyle name="Обычный 101 2 2 2 2 38" xfId="5412"/>
    <cellStyle name="Обычный 101 2 2 2 2 39" xfId="5413"/>
    <cellStyle name="Обычный 101 2 2 2 2 4" xfId="5414"/>
    <cellStyle name="Обычный 101 2 2 2 2 40" xfId="5415"/>
    <cellStyle name="Обычный 101 2 2 2 2 41" xfId="5416"/>
    <cellStyle name="Обычный 101 2 2 2 2 42" xfId="5417"/>
    <cellStyle name="Обычный 101 2 2 2 2 43" xfId="5418"/>
    <cellStyle name="Обычный 101 2 2 2 2 44" xfId="5419"/>
    <cellStyle name="Обычный 101 2 2 2 2 45" xfId="5420"/>
    <cellStyle name="Обычный 101 2 2 2 2 46" xfId="5421"/>
    <cellStyle name="Обычный 101 2 2 2 2 47" xfId="5422"/>
    <cellStyle name="Обычный 101 2 2 2 2 48" xfId="5423"/>
    <cellStyle name="Обычный 101 2 2 2 2 49" xfId="5424"/>
    <cellStyle name="Обычный 101 2 2 2 2 49 2" xfId="5425"/>
    <cellStyle name="Обычный 101 2 2 2 2 5" xfId="5426"/>
    <cellStyle name="Обычный 101 2 2 2 2 50" xfId="5427"/>
    <cellStyle name="Обычный 101 2 2 2 2 6" xfId="5428"/>
    <cellStyle name="Обычный 101 2 2 2 2 7" xfId="5429"/>
    <cellStyle name="Обычный 101 2 2 2 2 8" xfId="5430"/>
    <cellStyle name="Обычный 101 2 2 2 2 9" xfId="5431"/>
    <cellStyle name="Обычный 101 2 2 2 20" xfId="5432"/>
    <cellStyle name="Обычный 101 2 2 2 20 2" xfId="5433"/>
    <cellStyle name="Обычный 101 2 2 2 20 2 2" xfId="5434"/>
    <cellStyle name="Обычный 101 2 2 2 20 3" xfId="5435"/>
    <cellStyle name="Обычный 101 2 2 2 21" xfId="5436"/>
    <cellStyle name="Обычный 101 2 2 2 21 2" xfId="5437"/>
    <cellStyle name="Обычный 101 2 2 2 21 2 2" xfId="5438"/>
    <cellStyle name="Обычный 101 2 2 2 21 3" xfId="5439"/>
    <cellStyle name="Обычный 101 2 2 2 22" xfId="5440"/>
    <cellStyle name="Обычный 101 2 2 2 22 2" xfId="5441"/>
    <cellStyle name="Обычный 101 2 2 2 22 2 2" xfId="5442"/>
    <cellStyle name="Обычный 101 2 2 2 22 3" xfId="5443"/>
    <cellStyle name="Обычный 101 2 2 2 23" xfId="5444"/>
    <cellStyle name="Обычный 101 2 2 2 23 2" xfId="5445"/>
    <cellStyle name="Обычный 101 2 2 2 23 2 2" xfId="5446"/>
    <cellStyle name="Обычный 101 2 2 2 23 3" xfId="5447"/>
    <cellStyle name="Обычный 101 2 2 2 24" xfId="5448"/>
    <cellStyle name="Обычный 101 2 2 2 24 2" xfId="5449"/>
    <cellStyle name="Обычный 101 2 2 2 24 2 2" xfId="5450"/>
    <cellStyle name="Обычный 101 2 2 2 24 3" xfId="5451"/>
    <cellStyle name="Обычный 101 2 2 2 25" xfId="5452"/>
    <cellStyle name="Обычный 101 2 2 2 25 2" xfId="5453"/>
    <cellStyle name="Обычный 101 2 2 2 25 2 2" xfId="5454"/>
    <cellStyle name="Обычный 101 2 2 2 25 3" xfId="5455"/>
    <cellStyle name="Обычный 101 2 2 2 26" xfId="5456"/>
    <cellStyle name="Обычный 101 2 2 2 26 2" xfId="5457"/>
    <cellStyle name="Обычный 101 2 2 2 26 2 2" xfId="5458"/>
    <cellStyle name="Обычный 101 2 2 2 26 3" xfId="5459"/>
    <cellStyle name="Обычный 101 2 2 2 27" xfId="5460"/>
    <cellStyle name="Обычный 101 2 2 2 27 2" xfId="5461"/>
    <cellStyle name="Обычный 101 2 2 2 27 2 2" xfId="5462"/>
    <cellStyle name="Обычный 101 2 2 2 27 3" xfId="5463"/>
    <cellStyle name="Обычный 101 2 2 2 28" xfId="5464"/>
    <cellStyle name="Обычный 101 2 2 2 28 2" xfId="5465"/>
    <cellStyle name="Обычный 101 2 2 2 28 2 2" xfId="5466"/>
    <cellStyle name="Обычный 101 2 2 2 28 3" xfId="5467"/>
    <cellStyle name="Обычный 101 2 2 2 29" xfId="5468"/>
    <cellStyle name="Обычный 101 2 2 2 29 2" xfId="5469"/>
    <cellStyle name="Обычный 101 2 2 2 29 2 2" xfId="5470"/>
    <cellStyle name="Обычный 101 2 2 2 29 3" xfId="5471"/>
    <cellStyle name="Обычный 101 2 2 2 3" xfId="5472"/>
    <cellStyle name="Обычный 101 2 2 2 3 2" xfId="5473"/>
    <cellStyle name="Обычный 101 2 2 2 3 2 2" xfId="5474"/>
    <cellStyle name="Обычный 101 2 2 2 3 3" xfId="5475"/>
    <cellStyle name="Обычный 101 2 2 2 30" xfId="5476"/>
    <cellStyle name="Обычный 101 2 2 2 30 2" xfId="5477"/>
    <cellStyle name="Обычный 101 2 2 2 30 2 2" xfId="5478"/>
    <cellStyle name="Обычный 101 2 2 2 30 3" xfId="5479"/>
    <cellStyle name="Обычный 101 2 2 2 31" xfId="5480"/>
    <cellStyle name="Обычный 101 2 2 2 31 2" xfId="5481"/>
    <cellStyle name="Обычный 101 2 2 2 31 2 2" xfId="5482"/>
    <cellStyle name="Обычный 101 2 2 2 31 3" xfId="5483"/>
    <cellStyle name="Обычный 101 2 2 2 32" xfId="5484"/>
    <cellStyle name="Обычный 101 2 2 2 32 2" xfId="5485"/>
    <cellStyle name="Обычный 101 2 2 2 32 2 2" xfId="5486"/>
    <cellStyle name="Обычный 101 2 2 2 32 3" xfId="5487"/>
    <cellStyle name="Обычный 101 2 2 2 33" xfId="5488"/>
    <cellStyle name="Обычный 101 2 2 2 33 2" xfId="5489"/>
    <cellStyle name="Обычный 101 2 2 2 33 2 2" xfId="5490"/>
    <cellStyle name="Обычный 101 2 2 2 33 3" xfId="5491"/>
    <cellStyle name="Обычный 101 2 2 2 34" xfId="5492"/>
    <cellStyle name="Обычный 101 2 2 2 34 2" xfId="5493"/>
    <cellStyle name="Обычный 101 2 2 2 34 2 2" xfId="5494"/>
    <cellStyle name="Обычный 101 2 2 2 34 3" xfId="5495"/>
    <cellStyle name="Обычный 101 2 2 2 35" xfId="5496"/>
    <cellStyle name="Обычный 101 2 2 2 35 2" xfId="5497"/>
    <cellStyle name="Обычный 101 2 2 2 35 2 2" xfId="5498"/>
    <cellStyle name="Обычный 101 2 2 2 35 3" xfId="5499"/>
    <cellStyle name="Обычный 101 2 2 2 36" xfId="5500"/>
    <cellStyle name="Обычный 101 2 2 2 36 2" xfId="5501"/>
    <cellStyle name="Обычный 101 2 2 2 36 2 2" xfId="5502"/>
    <cellStyle name="Обычный 101 2 2 2 36 3" xfId="5503"/>
    <cellStyle name="Обычный 101 2 2 2 37" xfId="5504"/>
    <cellStyle name="Обычный 101 2 2 2 37 2" xfId="5505"/>
    <cellStyle name="Обычный 101 2 2 2 37 2 2" xfId="5506"/>
    <cellStyle name="Обычный 101 2 2 2 37 3" xfId="5507"/>
    <cellStyle name="Обычный 101 2 2 2 38" xfId="5508"/>
    <cellStyle name="Обычный 101 2 2 2 38 2" xfId="5509"/>
    <cellStyle name="Обычный 101 2 2 2 38 2 2" xfId="5510"/>
    <cellStyle name="Обычный 101 2 2 2 38 3" xfId="5511"/>
    <cellStyle name="Обычный 101 2 2 2 39" xfId="5512"/>
    <cellStyle name="Обычный 101 2 2 2 39 2" xfId="5513"/>
    <cellStyle name="Обычный 101 2 2 2 39 2 2" xfId="5514"/>
    <cellStyle name="Обычный 101 2 2 2 39 3" xfId="5515"/>
    <cellStyle name="Обычный 101 2 2 2 4" xfId="5516"/>
    <cellStyle name="Обычный 101 2 2 2 4 2" xfId="5517"/>
    <cellStyle name="Обычный 101 2 2 2 4 2 2" xfId="5518"/>
    <cellStyle name="Обычный 101 2 2 2 4 3" xfId="5519"/>
    <cellStyle name="Обычный 101 2 2 2 40" xfId="5520"/>
    <cellStyle name="Обычный 101 2 2 2 40 2" xfId="5521"/>
    <cellStyle name="Обычный 101 2 2 2 40 2 2" xfId="5522"/>
    <cellStyle name="Обычный 101 2 2 2 40 3" xfId="5523"/>
    <cellStyle name="Обычный 101 2 2 2 41" xfId="5524"/>
    <cellStyle name="Обычный 101 2 2 2 41 2" xfId="5525"/>
    <cellStyle name="Обычный 101 2 2 2 41 2 2" xfId="5526"/>
    <cellStyle name="Обычный 101 2 2 2 41 3" xfId="5527"/>
    <cellStyle name="Обычный 101 2 2 2 42" xfId="5528"/>
    <cellStyle name="Обычный 101 2 2 2 42 2" xfId="5529"/>
    <cellStyle name="Обычный 101 2 2 2 42 2 2" xfId="5530"/>
    <cellStyle name="Обычный 101 2 2 2 42 3" xfId="5531"/>
    <cellStyle name="Обычный 101 2 2 2 43" xfId="5532"/>
    <cellStyle name="Обычный 101 2 2 2 43 2" xfId="5533"/>
    <cellStyle name="Обычный 101 2 2 2 43 2 2" xfId="5534"/>
    <cellStyle name="Обычный 101 2 2 2 43 3" xfId="5535"/>
    <cellStyle name="Обычный 101 2 2 2 44" xfId="5536"/>
    <cellStyle name="Обычный 101 2 2 2 44 2" xfId="5537"/>
    <cellStyle name="Обычный 101 2 2 2 44 2 2" xfId="5538"/>
    <cellStyle name="Обычный 101 2 2 2 44 3" xfId="5539"/>
    <cellStyle name="Обычный 101 2 2 2 45" xfId="5540"/>
    <cellStyle name="Обычный 101 2 2 2 45 2" xfId="5541"/>
    <cellStyle name="Обычный 101 2 2 2 45 2 2" xfId="5542"/>
    <cellStyle name="Обычный 101 2 2 2 45 3" xfId="5543"/>
    <cellStyle name="Обычный 101 2 2 2 46" xfId="5544"/>
    <cellStyle name="Обычный 101 2 2 2 46 2" xfId="5545"/>
    <cellStyle name="Обычный 101 2 2 2 46 2 2" xfId="5546"/>
    <cellStyle name="Обычный 101 2 2 2 46 3" xfId="5547"/>
    <cellStyle name="Обычный 101 2 2 2 47" xfId="5548"/>
    <cellStyle name="Обычный 101 2 2 2 47 2" xfId="5549"/>
    <cellStyle name="Обычный 101 2 2 2 47 2 2" xfId="5550"/>
    <cellStyle name="Обычный 101 2 2 2 47 3" xfId="5551"/>
    <cellStyle name="Обычный 101 2 2 2 48" xfId="5552"/>
    <cellStyle name="Обычный 101 2 2 2 48 2" xfId="5553"/>
    <cellStyle name="Обычный 101 2 2 2 48 2 2" xfId="5554"/>
    <cellStyle name="Обычный 101 2 2 2 48 3" xfId="5555"/>
    <cellStyle name="Обычный 101 2 2 2 49" xfId="5556"/>
    <cellStyle name="Обычный 101 2 2 2 49 2" xfId="5557"/>
    <cellStyle name="Обычный 101 2 2 2 49 2 2" xfId="5558"/>
    <cellStyle name="Обычный 101 2 2 2 49 3" xfId="5559"/>
    <cellStyle name="Обычный 101 2 2 2 5" xfId="5560"/>
    <cellStyle name="Обычный 101 2 2 2 5 2" xfId="5561"/>
    <cellStyle name="Обычный 101 2 2 2 5 2 2" xfId="5562"/>
    <cellStyle name="Обычный 101 2 2 2 5 3" xfId="5563"/>
    <cellStyle name="Обычный 101 2 2 2 6" xfId="5564"/>
    <cellStyle name="Обычный 101 2 2 2 6 2" xfId="5565"/>
    <cellStyle name="Обычный 101 2 2 2 6 2 2" xfId="5566"/>
    <cellStyle name="Обычный 101 2 2 2 6 3" xfId="5567"/>
    <cellStyle name="Обычный 101 2 2 2 7" xfId="5568"/>
    <cellStyle name="Обычный 101 2 2 2 7 2" xfId="5569"/>
    <cellStyle name="Обычный 101 2 2 2 7 2 2" xfId="5570"/>
    <cellStyle name="Обычный 101 2 2 2 7 3" xfId="5571"/>
    <cellStyle name="Обычный 101 2 2 2 8" xfId="5572"/>
    <cellStyle name="Обычный 101 2 2 2 8 2" xfId="5573"/>
    <cellStyle name="Обычный 101 2 2 2 8 2 2" xfId="5574"/>
    <cellStyle name="Обычный 101 2 2 2 8 3" xfId="5575"/>
    <cellStyle name="Обычный 101 2 2 2 9" xfId="5576"/>
    <cellStyle name="Обычный 101 2 2 2 9 2" xfId="5577"/>
    <cellStyle name="Обычный 101 2 2 2 9 2 2" xfId="5578"/>
    <cellStyle name="Обычный 101 2 2 2 9 3" xfId="5579"/>
    <cellStyle name="Обычный 101 2 2 20" xfId="5580"/>
    <cellStyle name="Обычный 101 2 2 21" xfId="5581"/>
    <cellStyle name="Обычный 101 2 2 22" xfId="5582"/>
    <cellStyle name="Обычный 101 2 2 23" xfId="5583"/>
    <cellStyle name="Обычный 101 2 2 24" xfId="5584"/>
    <cellStyle name="Обычный 101 2 2 25" xfId="5585"/>
    <cellStyle name="Обычный 101 2 2 26" xfId="5586"/>
    <cellStyle name="Обычный 101 2 2 27" xfId="5587"/>
    <cellStyle name="Обычный 101 2 2 28" xfId="5588"/>
    <cellStyle name="Обычный 101 2 2 29" xfId="5589"/>
    <cellStyle name="Обычный 101 2 2 3" xfId="5590"/>
    <cellStyle name="Обычный 101 2 2 3 2" xfId="5591"/>
    <cellStyle name="Обычный 101 2 2 3 2 2" xfId="5592"/>
    <cellStyle name="Обычный 101 2 2 3 2 2 2" xfId="5593"/>
    <cellStyle name="Обычный 101 2 2 3 2 3" xfId="5594"/>
    <cellStyle name="Обычный 101 2 2 3 3" xfId="5595"/>
    <cellStyle name="Обычный 101 2 2 3 3 2" xfId="5596"/>
    <cellStyle name="Обычный 101 2 2 3 3 2 2" xfId="5597"/>
    <cellStyle name="Обычный 101 2 2 3 3 3" xfId="5598"/>
    <cellStyle name="Обычный 101 2 2 3 4" xfId="5599"/>
    <cellStyle name="Обычный 101 2 2 3 4 2" xfId="5600"/>
    <cellStyle name="Обычный 101 2 2 3 5" xfId="5601"/>
    <cellStyle name="Обычный 101 2 2 30" xfId="5602"/>
    <cellStyle name="Обычный 101 2 2 31" xfId="5603"/>
    <cellStyle name="Обычный 101 2 2 32" xfId="5604"/>
    <cellStyle name="Обычный 101 2 2 33" xfId="5605"/>
    <cellStyle name="Обычный 101 2 2 34" xfId="5606"/>
    <cellStyle name="Обычный 101 2 2 35" xfId="5607"/>
    <cellStyle name="Обычный 101 2 2 36" xfId="5608"/>
    <cellStyle name="Обычный 101 2 2 37" xfId="5609"/>
    <cellStyle name="Обычный 101 2 2 38" xfId="5610"/>
    <cellStyle name="Обычный 101 2 2 39" xfId="5611"/>
    <cellStyle name="Обычный 101 2 2 4" xfId="5612"/>
    <cellStyle name="Обычный 101 2 2 4 2" xfId="5613"/>
    <cellStyle name="Обычный 101 2 2 4 2 2" xfId="5614"/>
    <cellStyle name="Обычный 101 2 2 4 2 2 2" xfId="5615"/>
    <cellStyle name="Обычный 101 2 2 4 2 3" xfId="5616"/>
    <cellStyle name="Обычный 101 2 2 4 3" xfId="5617"/>
    <cellStyle name="Обычный 101 2 2 4 3 2" xfId="5618"/>
    <cellStyle name="Обычный 101 2 2 4 3 2 2" xfId="5619"/>
    <cellStyle name="Обычный 101 2 2 4 3 3" xfId="5620"/>
    <cellStyle name="Обычный 101 2 2 4 4" xfId="5621"/>
    <cellStyle name="Обычный 101 2 2 4 4 2" xfId="5622"/>
    <cellStyle name="Обычный 101 2 2 4 5" xfId="5623"/>
    <cellStyle name="Обычный 101 2 2 40" xfId="5624"/>
    <cellStyle name="Обычный 101 2 2 41" xfId="5625"/>
    <cellStyle name="Обычный 101 2 2 42" xfId="5626"/>
    <cellStyle name="Обычный 101 2 2 43" xfId="5627"/>
    <cellStyle name="Обычный 101 2 2 44" xfId="5628"/>
    <cellStyle name="Обычный 101 2 2 45" xfId="5629"/>
    <cellStyle name="Обычный 101 2 2 46" xfId="5630"/>
    <cellStyle name="Обычный 101 2 2 47" xfId="5631"/>
    <cellStyle name="Обычный 101 2 2 48" xfId="5632"/>
    <cellStyle name="Обычный 101 2 2 49" xfId="5633"/>
    <cellStyle name="Обычный 101 2 2 5" xfId="5634"/>
    <cellStyle name="Обычный 101 2 2 5 10" xfId="5635"/>
    <cellStyle name="Обычный 101 2 2 5 10 2" xfId="5636"/>
    <cellStyle name="Обычный 101 2 2 5 10 2 2" xfId="5637"/>
    <cellStyle name="Обычный 101 2 2 5 10 3" xfId="5638"/>
    <cellStyle name="Обычный 101 2 2 5 11" xfId="5639"/>
    <cellStyle name="Обычный 101 2 2 5 11 2" xfId="5640"/>
    <cellStyle name="Обычный 101 2 2 5 11 2 2" xfId="5641"/>
    <cellStyle name="Обычный 101 2 2 5 11 3" xfId="5642"/>
    <cellStyle name="Обычный 101 2 2 5 12" xfId="5643"/>
    <cellStyle name="Обычный 101 2 2 5 12 2" xfId="5644"/>
    <cellStyle name="Обычный 101 2 2 5 12 2 2" xfId="5645"/>
    <cellStyle name="Обычный 101 2 2 5 12 3" xfId="5646"/>
    <cellStyle name="Обычный 101 2 2 5 13" xfId="5647"/>
    <cellStyle name="Обычный 101 2 2 5 13 2" xfId="5648"/>
    <cellStyle name="Обычный 101 2 2 5 13 2 2" xfId="5649"/>
    <cellStyle name="Обычный 101 2 2 5 13 3" xfId="5650"/>
    <cellStyle name="Обычный 101 2 2 5 14" xfId="5651"/>
    <cellStyle name="Обычный 101 2 2 5 14 2" xfId="5652"/>
    <cellStyle name="Обычный 101 2 2 5 14 2 2" xfId="5653"/>
    <cellStyle name="Обычный 101 2 2 5 14 3" xfId="5654"/>
    <cellStyle name="Обычный 101 2 2 5 15" xfId="5655"/>
    <cellStyle name="Обычный 101 2 2 5 15 2" xfId="5656"/>
    <cellStyle name="Обычный 101 2 2 5 15 2 2" xfId="5657"/>
    <cellStyle name="Обычный 101 2 2 5 15 3" xfId="5658"/>
    <cellStyle name="Обычный 101 2 2 5 16" xfId="5659"/>
    <cellStyle name="Обычный 101 2 2 5 16 2" xfId="5660"/>
    <cellStyle name="Обычный 101 2 2 5 16 2 2" xfId="5661"/>
    <cellStyle name="Обычный 101 2 2 5 16 3" xfId="5662"/>
    <cellStyle name="Обычный 101 2 2 5 17" xfId="5663"/>
    <cellStyle name="Обычный 101 2 2 5 17 2" xfId="5664"/>
    <cellStyle name="Обычный 101 2 2 5 17 2 2" xfId="5665"/>
    <cellStyle name="Обычный 101 2 2 5 17 3" xfId="5666"/>
    <cellStyle name="Обычный 101 2 2 5 18" xfId="5667"/>
    <cellStyle name="Обычный 101 2 2 5 18 2" xfId="5668"/>
    <cellStyle name="Обычный 101 2 2 5 18 2 2" xfId="5669"/>
    <cellStyle name="Обычный 101 2 2 5 18 3" xfId="5670"/>
    <cellStyle name="Обычный 101 2 2 5 19" xfId="5671"/>
    <cellStyle name="Обычный 101 2 2 5 19 2" xfId="5672"/>
    <cellStyle name="Обычный 101 2 2 5 19 2 2" xfId="5673"/>
    <cellStyle name="Обычный 101 2 2 5 19 3" xfId="5674"/>
    <cellStyle name="Обычный 101 2 2 5 2" xfId="5675"/>
    <cellStyle name="Обычный 101 2 2 5 2 2" xfId="5676"/>
    <cellStyle name="Обычный 101 2 2 5 2 2 2" xfId="5677"/>
    <cellStyle name="Обычный 101 2 2 5 2 3" xfId="5678"/>
    <cellStyle name="Обычный 101 2 2 5 20" xfId="5679"/>
    <cellStyle name="Обычный 101 2 2 5 20 2" xfId="5680"/>
    <cellStyle name="Обычный 101 2 2 5 20 2 2" xfId="5681"/>
    <cellStyle name="Обычный 101 2 2 5 20 3" xfId="5682"/>
    <cellStyle name="Обычный 101 2 2 5 21" xfId="5683"/>
    <cellStyle name="Обычный 101 2 2 5 21 2" xfId="5684"/>
    <cellStyle name="Обычный 101 2 2 5 21 2 2" xfId="5685"/>
    <cellStyle name="Обычный 101 2 2 5 21 3" xfId="5686"/>
    <cellStyle name="Обычный 101 2 2 5 22" xfId="5687"/>
    <cellStyle name="Обычный 101 2 2 5 22 2" xfId="5688"/>
    <cellStyle name="Обычный 101 2 2 5 22 2 2" xfId="5689"/>
    <cellStyle name="Обычный 101 2 2 5 22 3" xfId="5690"/>
    <cellStyle name="Обычный 101 2 2 5 23" xfId="5691"/>
    <cellStyle name="Обычный 101 2 2 5 23 2" xfId="5692"/>
    <cellStyle name="Обычный 101 2 2 5 23 2 2" xfId="5693"/>
    <cellStyle name="Обычный 101 2 2 5 23 3" xfId="5694"/>
    <cellStyle name="Обычный 101 2 2 5 24" xfId="5695"/>
    <cellStyle name="Обычный 101 2 2 5 24 2" xfId="5696"/>
    <cellStyle name="Обычный 101 2 2 5 24 2 2" xfId="5697"/>
    <cellStyle name="Обычный 101 2 2 5 24 3" xfId="5698"/>
    <cellStyle name="Обычный 101 2 2 5 25" xfId="5699"/>
    <cellStyle name="Обычный 101 2 2 5 25 2" xfId="5700"/>
    <cellStyle name="Обычный 101 2 2 5 25 2 2" xfId="5701"/>
    <cellStyle name="Обычный 101 2 2 5 25 3" xfId="5702"/>
    <cellStyle name="Обычный 101 2 2 5 26" xfId="5703"/>
    <cellStyle name="Обычный 101 2 2 5 26 2" xfId="5704"/>
    <cellStyle name="Обычный 101 2 2 5 26 2 2" xfId="5705"/>
    <cellStyle name="Обычный 101 2 2 5 26 3" xfId="5706"/>
    <cellStyle name="Обычный 101 2 2 5 27" xfId="5707"/>
    <cellStyle name="Обычный 101 2 2 5 27 2" xfId="5708"/>
    <cellStyle name="Обычный 101 2 2 5 27 2 2" xfId="5709"/>
    <cellStyle name="Обычный 101 2 2 5 27 3" xfId="5710"/>
    <cellStyle name="Обычный 101 2 2 5 28" xfId="5711"/>
    <cellStyle name="Обычный 101 2 2 5 28 2" xfId="5712"/>
    <cellStyle name="Обычный 101 2 2 5 28 2 2" xfId="5713"/>
    <cellStyle name="Обычный 101 2 2 5 28 3" xfId="5714"/>
    <cellStyle name="Обычный 101 2 2 5 29" xfId="5715"/>
    <cellStyle name="Обычный 101 2 2 5 29 2" xfId="5716"/>
    <cellStyle name="Обычный 101 2 2 5 29 2 2" xfId="5717"/>
    <cellStyle name="Обычный 101 2 2 5 29 3" xfId="5718"/>
    <cellStyle name="Обычный 101 2 2 5 3" xfId="5719"/>
    <cellStyle name="Обычный 101 2 2 5 3 2" xfId="5720"/>
    <cellStyle name="Обычный 101 2 2 5 3 2 2" xfId="5721"/>
    <cellStyle name="Обычный 101 2 2 5 3 3" xfId="5722"/>
    <cellStyle name="Обычный 101 2 2 5 30" xfId="5723"/>
    <cellStyle name="Обычный 101 2 2 5 30 2" xfId="5724"/>
    <cellStyle name="Обычный 101 2 2 5 30 2 2" xfId="5725"/>
    <cellStyle name="Обычный 101 2 2 5 30 3" xfId="5726"/>
    <cellStyle name="Обычный 101 2 2 5 31" xfId="5727"/>
    <cellStyle name="Обычный 101 2 2 5 31 2" xfId="5728"/>
    <cellStyle name="Обычный 101 2 2 5 31 2 2" xfId="5729"/>
    <cellStyle name="Обычный 101 2 2 5 31 3" xfId="5730"/>
    <cellStyle name="Обычный 101 2 2 5 32" xfId="5731"/>
    <cellStyle name="Обычный 101 2 2 5 32 2" xfId="5732"/>
    <cellStyle name="Обычный 101 2 2 5 32 2 2" xfId="5733"/>
    <cellStyle name="Обычный 101 2 2 5 32 3" xfId="5734"/>
    <cellStyle name="Обычный 101 2 2 5 33" xfId="5735"/>
    <cellStyle name="Обычный 101 2 2 5 33 2" xfId="5736"/>
    <cellStyle name="Обычный 101 2 2 5 33 2 2" xfId="5737"/>
    <cellStyle name="Обычный 101 2 2 5 33 3" xfId="5738"/>
    <cellStyle name="Обычный 101 2 2 5 34" xfId="5739"/>
    <cellStyle name="Обычный 101 2 2 5 34 2" xfId="5740"/>
    <cellStyle name="Обычный 101 2 2 5 34 2 2" xfId="5741"/>
    <cellStyle name="Обычный 101 2 2 5 34 3" xfId="5742"/>
    <cellStyle name="Обычный 101 2 2 5 35" xfId="5743"/>
    <cellStyle name="Обычный 101 2 2 5 35 2" xfId="5744"/>
    <cellStyle name="Обычный 101 2 2 5 35 2 2" xfId="5745"/>
    <cellStyle name="Обычный 101 2 2 5 35 3" xfId="5746"/>
    <cellStyle name="Обычный 101 2 2 5 36" xfId="5747"/>
    <cellStyle name="Обычный 101 2 2 5 36 2" xfId="5748"/>
    <cellStyle name="Обычный 101 2 2 5 36 2 2" xfId="5749"/>
    <cellStyle name="Обычный 101 2 2 5 36 3" xfId="5750"/>
    <cellStyle name="Обычный 101 2 2 5 37" xfId="5751"/>
    <cellStyle name="Обычный 101 2 2 5 37 2" xfId="5752"/>
    <cellStyle name="Обычный 101 2 2 5 37 2 2" xfId="5753"/>
    <cellStyle name="Обычный 101 2 2 5 37 3" xfId="5754"/>
    <cellStyle name="Обычный 101 2 2 5 38" xfId="5755"/>
    <cellStyle name="Обычный 101 2 2 5 38 2" xfId="5756"/>
    <cellStyle name="Обычный 101 2 2 5 38 2 2" xfId="5757"/>
    <cellStyle name="Обычный 101 2 2 5 38 3" xfId="5758"/>
    <cellStyle name="Обычный 101 2 2 5 39" xfId="5759"/>
    <cellStyle name="Обычный 101 2 2 5 39 2" xfId="5760"/>
    <cellStyle name="Обычный 101 2 2 5 39 2 2" xfId="5761"/>
    <cellStyle name="Обычный 101 2 2 5 39 3" xfId="5762"/>
    <cellStyle name="Обычный 101 2 2 5 4" xfId="5763"/>
    <cellStyle name="Обычный 101 2 2 5 4 2" xfId="5764"/>
    <cellStyle name="Обычный 101 2 2 5 4 2 2" xfId="5765"/>
    <cellStyle name="Обычный 101 2 2 5 4 3" xfId="5766"/>
    <cellStyle name="Обычный 101 2 2 5 40" xfId="5767"/>
    <cellStyle name="Обычный 101 2 2 5 40 2" xfId="5768"/>
    <cellStyle name="Обычный 101 2 2 5 40 2 2" xfId="5769"/>
    <cellStyle name="Обычный 101 2 2 5 40 3" xfId="5770"/>
    <cellStyle name="Обычный 101 2 2 5 41" xfId="5771"/>
    <cellStyle name="Обычный 101 2 2 5 41 2" xfId="5772"/>
    <cellStyle name="Обычный 101 2 2 5 41 2 2" xfId="5773"/>
    <cellStyle name="Обычный 101 2 2 5 41 3" xfId="5774"/>
    <cellStyle name="Обычный 101 2 2 5 42" xfId="5775"/>
    <cellStyle name="Обычный 101 2 2 5 42 2" xfId="5776"/>
    <cellStyle name="Обычный 101 2 2 5 42 2 2" xfId="5777"/>
    <cellStyle name="Обычный 101 2 2 5 42 3" xfId="5778"/>
    <cellStyle name="Обычный 101 2 2 5 43" xfId="5779"/>
    <cellStyle name="Обычный 101 2 2 5 43 2" xfId="5780"/>
    <cellStyle name="Обычный 101 2 2 5 43 2 2" xfId="5781"/>
    <cellStyle name="Обычный 101 2 2 5 43 3" xfId="5782"/>
    <cellStyle name="Обычный 101 2 2 5 44" xfId="5783"/>
    <cellStyle name="Обычный 101 2 2 5 44 2" xfId="5784"/>
    <cellStyle name="Обычный 101 2 2 5 44 2 2" xfId="5785"/>
    <cellStyle name="Обычный 101 2 2 5 44 3" xfId="5786"/>
    <cellStyle name="Обычный 101 2 2 5 45" xfId="5787"/>
    <cellStyle name="Обычный 101 2 2 5 45 2" xfId="5788"/>
    <cellStyle name="Обычный 101 2 2 5 45 2 2" xfId="5789"/>
    <cellStyle name="Обычный 101 2 2 5 45 3" xfId="5790"/>
    <cellStyle name="Обычный 101 2 2 5 46" xfId="5791"/>
    <cellStyle name="Обычный 101 2 2 5 46 2" xfId="5792"/>
    <cellStyle name="Обычный 101 2 2 5 46 2 2" xfId="5793"/>
    <cellStyle name="Обычный 101 2 2 5 46 3" xfId="5794"/>
    <cellStyle name="Обычный 101 2 2 5 47" xfId="5795"/>
    <cellStyle name="Обычный 101 2 2 5 47 2" xfId="5796"/>
    <cellStyle name="Обычный 101 2 2 5 47 2 2" xfId="5797"/>
    <cellStyle name="Обычный 101 2 2 5 47 3" xfId="5798"/>
    <cellStyle name="Обычный 101 2 2 5 48" xfId="5799"/>
    <cellStyle name="Обычный 101 2 2 5 48 2" xfId="5800"/>
    <cellStyle name="Обычный 101 2 2 5 48 2 2" xfId="5801"/>
    <cellStyle name="Обычный 101 2 2 5 48 3" xfId="5802"/>
    <cellStyle name="Обычный 101 2 2 5 5" xfId="5803"/>
    <cellStyle name="Обычный 101 2 2 5 5 2" xfId="5804"/>
    <cellStyle name="Обычный 101 2 2 5 5 2 2" xfId="5805"/>
    <cellStyle name="Обычный 101 2 2 5 5 3" xfId="5806"/>
    <cellStyle name="Обычный 101 2 2 5 6" xfId="5807"/>
    <cellStyle name="Обычный 101 2 2 5 6 2" xfId="5808"/>
    <cellStyle name="Обычный 101 2 2 5 6 2 2" xfId="5809"/>
    <cellStyle name="Обычный 101 2 2 5 6 3" xfId="5810"/>
    <cellStyle name="Обычный 101 2 2 5 7" xfId="5811"/>
    <cellStyle name="Обычный 101 2 2 5 7 2" xfId="5812"/>
    <cellStyle name="Обычный 101 2 2 5 7 2 2" xfId="5813"/>
    <cellStyle name="Обычный 101 2 2 5 7 3" xfId="5814"/>
    <cellStyle name="Обычный 101 2 2 5 8" xfId="5815"/>
    <cellStyle name="Обычный 101 2 2 5 8 2" xfId="5816"/>
    <cellStyle name="Обычный 101 2 2 5 8 2 2" xfId="5817"/>
    <cellStyle name="Обычный 101 2 2 5 8 3" xfId="5818"/>
    <cellStyle name="Обычный 101 2 2 5 9" xfId="5819"/>
    <cellStyle name="Обычный 101 2 2 5 9 2" xfId="5820"/>
    <cellStyle name="Обычный 101 2 2 5 9 2 2" xfId="5821"/>
    <cellStyle name="Обычный 101 2 2 5 9 3" xfId="5822"/>
    <cellStyle name="Обычный 101 2 2 50" xfId="5823"/>
    <cellStyle name="Обычный 101 2 2 51" xfId="5824"/>
    <cellStyle name="Обычный 101 2 2 52" xfId="5825"/>
    <cellStyle name="Обычный 101 2 2 52 2" xfId="5826"/>
    <cellStyle name="Обычный 101 2 2 53" xfId="5827"/>
    <cellStyle name="Обычный 101 2 2 6" xfId="5828"/>
    <cellStyle name="Обычный 101 2 2 7" xfId="5829"/>
    <cellStyle name="Обычный 101 2 2 8" xfId="5830"/>
    <cellStyle name="Обычный 101 2 2 9" xfId="5831"/>
    <cellStyle name="Обычный 101 2 20" xfId="5832"/>
    <cellStyle name="Обычный 101 2 20 2" xfId="5833"/>
    <cellStyle name="Обычный 101 2 20 2 2" xfId="5834"/>
    <cellStyle name="Обычный 101 2 20 3" xfId="5835"/>
    <cellStyle name="Обычный 101 2 21" xfId="5836"/>
    <cellStyle name="Обычный 101 2 21 2" xfId="5837"/>
    <cellStyle name="Обычный 101 2 21 2 2" xfId="5838"/>
    <cellStyle name="Обычный 101 2 21 3" xfId="5839"/>
    <cellStyle name="Обычный 101 2 22" xfId="5840"/>
    <cellStyle name="Обычный 101 2 22 2" xfId="5841"/>
    <cellStyle name="Обычный 101 2 22 2 2" xfId="5842"/>
    <cellStyle name="Обычный 101 2 22 3" xfId="5843"/>
    <cellStyle name="Обычный 101 2 23" xfId="5844"/>
    <cellStyle name="Обычный 101 2 23 2" xfId="5845"/>
    <cellStyle name="Обычный 101 2 23 2 2" xfId="5846"/>
    <cellStyle name="Обычный 101 2 23 3" xfId="5847"/>
    <cellStyle name="Обычный 101 2 24" xfId="5848"/>
    <cellStyle name="Обычный 101 2 24 2" xfId="5849"/>
    <cellStyle name="Обычный 101 2 24 2 2" xfId="5850"/>
    <cellStyle name="Обычный 101 2 24 3" xfId="5851"/>
    <cellStyle name="Обычный 101 2 25" xfId="5852"/>
    <cellStyle name="Обычный 101 2 25 2" xfId="5853"/>
    <cellStyle name="Обычный 101 2 25 2 2" xfId="5854"/>
    <cellStyle name="Обычный 101 2 25 3" xfId="5855"/>
    <cellStyle name="Обычный 101 2 26" xfId="5856"/>
    <cellStyle name="Обычный 101 2 26 2" xfId="5857"/>
    <cellStyle name="Обычный 101 2 26 2 2" xfId="5858"/>
    <cellStyle name="Обычный 101 2 26 3" xfId="5859"/>
    <cellStyle name="Обычный 101 2 27" xfId="5860"/>
    <cellStyle name="Обычный 101 2 27 2" xfId="5861"/>
    <cellStyle name="Обычный 101 2 27 2 2" xfId="5862"/>
    <cellStyle name="Обычный 101 2 27 3" xfId="5863"/>
    <cellStyle name="Обычный 101 2 28" xfId="5864"/>
    <cellStyle name="Обычный 101 2 28 2" xfId="5865"/>
    <cellStyle name="Обычный 101 2 28 2 2" xfId="5866"/>
    <cellStyle name="Обычный 101 2 28 3" xfId="5867"/>
    <cellStyle name="Обычный 101 2 29" xfId="5868"/>
    <cellStyle name="Обычный 101 2 29 2" xfId="5869"/>
    <cellStyle name="Обычный 101 2 29 2 2" xfId="5870"/>
    <cellStyle name="Обычный 101 2 29 3" xfId="5871"/>
    <cellStyle name="Обычный 101 2 3" xfId="5872"/>
    <cellStyle name="Обычный 101 2 3 2" xfId="5873"/>
    <cellStyle name="Обычный 101 2 3 2 2" xfId="5874"/>
    <cellStyle name="Обычный 101 2 3 2 2 2" xfId="5875"/>
    <cellStyle name="Обычный 101 2 3 2 3" xfId="5876"/>
    <cellStyle name="Обычный 101 2 3 3" xfId="5877"/>
    <cellStyle name="Обычный 101 2 3 3 2" xfId="5878"/>
    <cellStyle name="Обычный 101 2 3 3 2 2" xfId="5879"/>
    <cellStyle name="Обычный 101 2 3 3 3" xfId="5880"/>
    <cellStyle name="Обычный 101 2 3 4" xfId="5881"/>
    <cellStyle name="Обычный 101 2 3 4 2" xfId="5882"/>
    <cellStyle name="Обычный 101 2 3 5" xfId="5883"/>
    <cellStyle name="Обычный 101 2 30" xfId="5884"/>
    <cellStyle name="Обычный 101 2 30 2" xfId="5885"/>
    <cellStyle name="Обычный 101 2 30 2 2" xfId="5886"/>
    <cellStyle name="Обычный 101 2 30 3" xfId="5887"/>
    <cellStyle name="Обычный 101 2 31" xfId="5888"/>
    <cellStyle name="Обычный 101 2 31 2" xfId="5889"/>
    <cellStyle name="Обычный 101 2 31 2 2" xfId="5890"/>
    <cellStyle name="Обычный 101 2 31 3" xfId="5891"/>
    <cellStyle name="Обычный 101 2 32" xfId="5892"/>
    <cellStyle name="Обычный 101 2 32 2" xfId="5893"/>
    <cellStyle name="Обычный 101 2 32 2 2" xfId="5894"/>
    <cellStyle name="Обычный 101 2 32 3" xfId="5895"/>
    <cellStyle name="Обычный 101 2 33" xfId="5896"/>
    <cellStyle name="Обычный 101 2 33 2" xfId="5897"/>
    <cellStyle name="Обычный 101 2 33 2 2" xfId="5898"/>
    <cellStyle name="Обычный 101 2 33 3" xfId="5899"/>
    <cellStyle name="Обычный 101 2 34" xfId="5900"/>
    <cellStyle name="Обычный 101 2 34 2" xfId="5901"/>
    <cellStyle name="Обычный 101 2 34 2 2" xfId="5902"/>
    <cellStyle name="Обычный 101 2 34 3" xfId="5903"/>
    <cellStyle name="Обычный 101 2 35" xfId="5904"/>
    <cellStyle name="Обычный 101 2 35 2" xfId="5905"/>
    <cellStyle name="Обычный 101 2 35 2 2" xfId="5906"/>
    <cellStyle name="Обычный 101 2 35 3" xfId="5907"/>
    <cellStyle name="Обычный 101 2 36" xfId="5908"/>
    <cellStyle name="Обычный 101 2 36 2" xfId="5909"/>
    <cellStyle name="Обычный 101 2 36 2 2" xfId="5910"/>
    <cellStyle name="Обычный 101 2 36 3" xfId="5911"/>
    <cellStyle name="Обычный 101 2 37" xfId="5912"/>
    <cellStyle name="Обычный 101 2 37 2" xfId="5913"/>
    <cellStyle name="Обычный 101 2 37 2 2" xfId="5914"/>
    <cellStyle name="Обычный 101 2 37 3" xfId="5915"/>
    <cellStyle name="Обычный 101 2 38" xfId="5916"/>
    <cellStyle name="Обычный 101 2 38 2" xfId="5917"/>
    <cellStyle name="Обычный 101 2 38 2 2" xfId="5918"/>
    <cellStyle name="Обычный 101 2 38 3" xfId="5919"/>
    <cellStyle name="Обычный 101 2 39" xfId="5920"/>
    <cellStyle name="Обычный 101 2 39 2" xfId="5921"/>
    <cellStyle name="Обычный 101 2 39 2 2" xfId="5922"/>
    <cellStyle name="Обычный 101 2 39 3" xfId="5923"/>
    <cellStyle name="Обычный 101 2 4" xfId="5924"/>
    <cellStyle name="Обычный 101 2 4 10" xfId="5925"/>
    <cellStyle name="Обычный 101 2 4 11" xfId="5926"/>
    <cellStyle name="Обычный 101 2 4 12" xfId="5927"/>
    <cellStyle name="Обычный 101 2 4 13" xfId="5928"/>
    <cellStyle name="Обычный 101 2 4 14" xfId="5929"/>
    <cellStyle name="Обычный 101 2 4 15" xfId="5930"/>
    <cellStyle name="Обычный 101 2 4 16" xfId="5931"/>
    <cellStyle name="Обычный 101 2 4 17" xfId="5932"/>
    <cellStyle name="Обычный 101 2 4 18" xfId="5933"/>
    <cellStyle name="Обычный 101 2 4 19" xfId="5934"/>
    <cellStyle name="Обычный 101 2 4 2" xfId="5935"/>
    <cellStyle name="Обычный 101 2 4 2 10" xfId="5936"/>
    <cellStyle name="Обычный 101 2 4 2 10 2" xfId="5937"/>
    <cellStyle name="Обычный 101 2 4 2 10 2 2" xfId="5938"/>
    <cellStyle name="Обычный 101 2 4 2 10 3" xfId="5939"/>
    <cellStyle name="Обычный 101 2 4 2 11" xfId="5940"/>
    <cellStyle name="Обычный 101 2 4 2 11 2" xfId="5941"/>
    <cellStyle name="Обычный 101 2 4 2 11 2 2" xfId="5942"/>
    <cellStyle name="Обычный 101 2 4 2 11 3" xfId="5943"/>
    <cellStyle name="Обычный 101 2 4 2 12" xfId="5944"/>
    <cellStyle name="Обычный 101 2 4 2 12 2" xfId="5945"/>
    <cellStyle name="Обычный 101 2 4 2 12 2 2" xfId="5946"/>
    <cellStyle name="Обычный 101 2 4 2 12 3" xfId="5947"/>
    <cellStyle name="Обычный 101 2 4 2 13" xfId="5948"/>
    <cellStyle name="Обычный 101 2 4 2 13 2" xfId="5949"/>
    <cellStyle name="Обычный 101 2 4 2 13 2 2" xfId="5950"/>
    <cellStyle name="Обычный 101 2 4 2 13 3" xfId="5951"/>
    <cellStyle name="Обычный 101 2 4 2 14" xfId="5952"/>
    <cellStyle name="Обычный 101 2 4 2 14 2" xfId="5953"/>
    <cellStyle name="Обычный 101 2 4 2 14 2 2" xfId="5954"/>
    <cellStyle name="Обычный 101 2 4 2 14 3" xfId="5955"/>
    <cellStyle name="Обычный 101 2 4 2 15" xfId="5956"/>
    <cellStyle name="Обычный 101 2 4 2 15 2" xfId="5957"/>
    <cellStyle name="Обычный 101 2 4 2 15 2 2" xfId="5958"/>
    <cellStyle name="Обычный 101 2 4 2 15 3" xfId="5959"/>
    <cellStyle name="Обычный 101 2 4 2 16" xfId="5960"/>
    <cellStyle name="Обычный 101 2 4 2 16 2" xfId="5961"/>
    <cellStyle name="Обычный 101 2 4 2 16 2 2" xfId="5962"/>
    <cellStyle name="Обычный 101 2 4 2 16 3" xfId="5963"/>
    <cellStyle name="Обычный 101 2 4 2 17" xfId="5964"/>
    <cellStyle name="Обычный 101 2 4 2 17 2" xfId="5965"/>
    <cellStyle name="Обычный 101 2 4 2 17 2 2" xfId="5966"/>
    <cellStyle name="Обычный 101 2 4 2 17 3" xfId="5967"/>
    <cellStyle name="Обычный 101 2 4 2 18" xfId="5968"/>
    <cellStyle name="Обычный 101 2 4 2 18 2" xfId="5969"/>
    <cellStyle name="Обычный 101 2 4 2 18 2 2" xfId="5970"/>
    <cellStyle name="Обычный 101 2 4 2 18 3" xfId="5971"/>
    <cellStyle name="Обычный 101 2 4 2 19" xfId="5972"/>
    <cellStyle name="Обычный 101 2 4 2 19 2" xfId="5973"/>
    <cellStyle name="Обычный 101 2 4 2 19 2 2" xfId="5974"/>
    <cellStyle name="Обычный 101 2 4 2 19 3" xfId="5975"/>
    <cellStyle name="Обычный 101 2 4 2 2" xfId="5976"/>
    <cellStyle name="Обычный 101 2 4 2 2 10" xfId="5977"/>
    <cellStyle name="Обычный 101 2 4 2 2 11" xfId="5978"/>
    <cellStyle name="Обычный 101 2 4 2 2 12" xfId="5979"/>
    <cellStyle name="Обычный 101 2 4 2 2 13" xfId="5980"/>
    <cellStyle name="Обычный 101 2 4 2 2 14" xfId="5981"/>
    <cellStyle name="Обычный 101 2 4 2 2 15" xfId="5982"/>
    <cellStyle name="Обычный 101 2 4 2 2 16" xfId="5983"/>
    <cellStyle name="Обычный 101 2 4 2 2 17" xfId="5984"/>
    <cellStyle name="Обычный 101 2 4 2 2 18" xfId="5985"/>
    <cellStyle name="Обычный 101 2 4 2 2 19" xfId="5986"/>
    <cellStyle name="Обычный 101 2 4 2 2 2" xfId="5987"/>
    <cellStyle name="Обычный 101 2 4 2 2 20" xfId="5988"/>
    <cellStyle name="Обычный 101 2 4 2 2 21" xfId="5989"/>
    <cellStyle name="Обычный 101 2 4 2 2 22" xfId="5990"/>
    <cellStyle name="Обычный 101 2 4 2 2 23" xfId="5991"/>
    <cellStyle name="Обычный 101 2 4 2 2 24" xfId="5992"/>
    <cellStyle name="Обычный 101 2 4 2 2 25" xfId="5993"/>
    <cellStyle name="Обычный 101 2 4 2 2 26" xfId="5994"/>
    <cellStyle name="Обычный 101 2 4 2 2 27" xfId="5995"/>
    <cellStyle name="Обычный 101 2 4 2 2 28" xfId="5996"/>
    <cellStyle name="Обычный 101 2 4 2 2 29" xfId="5997"/>
    <cellStyle name="Обычный 101 2 4 2 2 3" xfId="5998"/>
    <cellStyle name="Обычный 101 2 4 2 2 30" xfId="5999"/>
    <cellStyle name="Обычный 101 2 4 2 2 31" xfId="6000"/>
    <cellStyle name="Обычный 101 2 4 2 2 32" xfId="6001"/>
    <cellStyle name="Обычный 101 2 4 2 2 33" xfId="6002"/>
    <cellStyle name="Обычный 101 2 4 2 2 34" xfId="6003"/>
    <cellStyle name="Обычный 101 2 4 2 2 35" xfId="6004"/>
    <cellStyle name="Обычный 101 2 4 2 2 36" xfId="6005"/>
    <cellStyle name="Обычный 101 2 4 2 2 37" xfId="6006"/>
    <cellStyle name="Обычный 101 2 4 2 2 38" xfId="6007"/>
    <cellStyle name="Обычный 101 2 4 2 2 39" xfId="6008"/>
    <cellStyle name="Обычный 101 2 4 2 2 4" xfId="6009"/>
    <cellStyle name="Обычный 101 2 4 2 2 40" xfId="6010"/>
    <cellStyle name="Обычный 101 2 4 2 2 41" xfId="6011"/>
    <cellStyle name="Обычный 101 2 4 2 2 42" xfId="6012"/>
    <cellStyle name="Обычный 101 2 4 2 2 43" xfId="6013"/>
    <cellStyle name="Обычный 101 2 4 2 2 44" xfId="6014"/>
    <cellStyle name="Обычный 101 2 4 2 2 45" xfId="6015"/>
    <cellStyle name="Обычный 101 2 4 2 2 46" xfId="6016"/>
    <cellStyle name="Обычный 101 2 4 2 2 47" xfId="6017"/>
    <cellStyle name="Обычный 101 2 4 2 2 48" xfId="6018"/>
    <cellStyle name="Обычный 101 2 4 2 2 49" xfId="6019"/>
    <cellStyle name="Обычный 101 2 4 2 2 49 2" xfId="6020"/>
    <cellStyle name="Обычный 101 2 4 2 2 5" xfId="6021"/>
    <cellStyle name="Обычный 101 2 4 2 2 50" xfId="6022"/>
    <cellStyle name="Обычный 101 2 4 2 2 6" xfId="6023"/>
    <cellStyle name="Обычный 101 2 4 2 2 7" xfId="6024"/>
    <cellStyle name="Обычный 101 2 4 2 2 8" xfId="6025"/>
    <cellStyle name="Обычный 101 2 4 2 2 9" xfId="6026"/>
    <cellStyle name="Обычный 101 2 4 2 20" xfId="6027"/>
    <cellStyle name="Обычный 101 2 4 2 20 2" xfId="6028"/>
    <cellStyle name="Обычный 101 2 4 2 20 2 2" xfId="6029"/>
    <cellStyle name="Обычный 101 2 4 2 20 3" xfId="6030"/>
    <cellStyle name="Обычный 101 2 4 2 21" xfId="6031"/>
    <cellStyle name="Обычный 101 2 4 2 21 2" xfId="6032"/>
    <cellStyle name="Обычный 101 2 4 2 21 2 2" xfId="6033"/>
    <cellStyle name="Обычный 101 2 4 2 21 3" xfId="6034"/>
    <cellStyle name="Обычный 101 2 4 2 22" xfId="6035"/>
    <cellStyle name="Обычный 101 2 4 2 22 2" xfId="6036"/>
    <cellStyle name="Обычный 101 2 4 2 22 2 2" xfId="6037"/>
    <cellStyle name="Обычный 101 2 4 2 22 3" xfId="6038"/>
    <cellStyle name="Обычный 101 2 4 2 23" xfId="6039"/>
    <cellStyle name="Обычный 101 2 4 2 23 2" xfId="6040"/>
    <cellStyle name="Обычный 101 2 4 2 23 2 2" xfId="6041"/>
    <cellStyle name="Обычный 101 2 4 2 23 3" xfId="6042"/>
    <cellStyle name="Обычный 101 2 4 2 24" xfId="6043"/>
    <cellStyle name="Обычный 101 2 4 2 24 2" xfId="6044"/>
    <cellStyle name="Обычный 101 2 4 2 24 2 2" xfId="6045"/>
    <cellStyle name="Обычный 101 2 4 2 24 3" xfId="6046"/>
    <cellStyle name="Обычный 101 2 4 2 25" xfId="6047"/>
    <cellStyle name="Обычный 101 2 4 2 25 2" xfId="6048"/>
    <cellStyle name="Обычный 101 2 4 2 25 2 2" xfId="6049"/>
    <cellStyle name="Обычный 101 2 4 2 25 3" xfId="6050"/>
    <cellStyle name="Обычный 101 2 4 2 26" xfId="6051"/>
    <cellStyle name="Обычный 101 2 4 2 26 2" xfId="6052"/>
    <cellStyle name="Обычный 101 2 4 2 26 2 2" xfId="6053"/>
    <cellStyle name="Обычный 101 2 4 2 26 3" xfId="6054"/>
    <cellStyle name="Обычный 101 2 4 2 27" xfId="6055"/>
    <cellStyle name="Обычный 101 2 4 2 27 2" xfId="6056"/>
    <cellStyle name="Обычный 101 2 4 2 27 2 2" xfId="6057"/>
    <cellStyle name="Обычный 101 2 4 2 27 3" xfId="6058"/>
    <cellStyle name="Обычный 101 2 4 2 28" xfId="6059"/>
    <cellStyle name="Обычный 101 2 4 2 28 2" xfId="6060"/>
    <cellStyle name="Обычный 101 2 4 2 28 2 2" xfId="6061"/>
    <cellStyle name="Обычный 101 2 4 2 28 3" xfId="6062"/>
    <cellStyle name="Обычный 101 2 4 2 29" xfId="6063"/>
    <cellStyle name="Обычный 101 2 4 2 29 2" xfId="6064"/>
    <cellStyle name="Обычный 101 2 4 2 29 2 2" xfId="6065"/>
    <cellStyle name="Обычный 101 2 4 2 29 3" xfId="6066"/>
    <cellStyle name="Обычный 101 2 4 2 3" xfId="6067"/>
    <cellStyle name="Обычный 101 2 4 2 3 2" xfId="6068"/>
    <cellStyle name="Обычный 101 2 4 2 3 2 2" xfId="6069"/>
    <cellStyle name="Обычный 101 2 4 2 3 3" xfId="6070"/>
    <cellStyle name="Обычный 101 2 4 2 30" xfId="6071"/>
    <cellStyle name="Обычный 101 2 4 2 30 2" xfId="6072"/>
    <cellStyle name="Обычный 101 2 4 2 30 2 2" xfId="6073"/>
    <cellStyle name="Обычный 101 2 4 2 30 3" xfId="6074"/>
    <cellStyle name="Обычный 101 2 4 2 31" xfId="6075"/>
    <cellStyle name="Обычный 101 2 4 2 31 2" xfId="6076"/>
    <cellStyle name="Обычный 101 2 4 2 31 2 2" xfId="6077"/>
    <cellStyle name="Обычный 101 2 4 2 31 3" xfId="6078"/>
    <cellStyle name="Обычный 101 2 4 2 32" xfId="6079"/>
    <cellStyle name="Обычный 101 2 4 2 32 2" xfId="6080"/>
    <cellStyle name="Обычный 101 2 4 2 32 2 2" xfId="6081"/>
    <cellStyle name="Обычный 101 2 4 2 32 3" xfId="6082"/>
    <cellStyle name="Обычный 101 2 4 2 33" xfId="6083"/>
    <cellStyle name="Обычный 101 2 4 2 33 2" xfId="6084"/>
    <cellStyle name="Обычный 101 2 4 2 33 2 2" xfId="6085"/>
    <cellStyle name="Обычный 101 2 4 2 33 3" xfId="6086"/>
    <cellStyle name="Обычный 101 2 4 2 34" xfId="6087"/>
    <cellStyle name="Обычный 101 2 4 2 34 2" xfId="6088"/>
    <cellStyle name="Обычный 101 2 4 2 34 2 2" xfId="6089"/>
    <cellStyle name="Обычный 101 2 4 2 34 3" xfId="6090"/>
    <cellStyle name="Обычный 101 2 4 2 35" xfId="6091"/>
    <cellStyle name="Обычный 101 2 4 2 35 2" xfId="6092"/>
    <cellStyle name="Обычный 101 2 4 2 35 2 2" xfId="6093"/>
    <cellStyle name="Обычный 101 2 4 2 35 3" xfId="6094"/>
    <cellStyle name="Обычный 101 2 4 2 36" xfId="6095"/>
    <cellStyle name="Обычный 101 2 4 2 36 2" xfId="6096"/>
    <cellStyle name="Обычный 101 2 4 2 36 2 2" xfId="6097"/>
    <cellStyle name="Обычный 101 2 4 2 36 3" xfId="6098"/>
    <cellStyle name="Обычный 101 2 4 2 37" xfId="6099"/>
    <cellStyle name="Обычный 101 2 4 2 37 2" xfId="6100"/>
    <cellStyle name="Обычный 101 2 4 2 37 2 2" xfId="6101"/>
    <cellStyle name="Обычный 101 2 4 2 37 3" xfId="6102"/>
    <cellStyle name="Обычный 101 2 4 2 38" xfId="6103"/>
    <cellStyle name="Обычный 101 2 4 2 38 2" xfId="6104"/>
    <cellStyle name="Обычный 101 2 4 2 38 2 2" xfId="6105"/>
    <cellStyle name="Обычный 101 2 4 2 38 3" xfId="6106"/>
    <cellStyle name="Обычный 101 2 4 2 39" xfId="6107"/>
    <cellStyle name="Обычный 101 2 4 2 39 2" xfId="6108"/>
    <cellStyle name="Обычный 101 2 4 2 39 2 2" xfId="6109"/>
    <cellStyle name="Обычный 101 2 4 2 39 3" xfId="6110"/>
    <cellStyle name="Обычный 101 2 4 2 4" xfId="6111"/>
    <cellStyle name="Обычный 101 2 4 2 4 2" xfId="6112"/>
    <cellStyle name="Обычный 101 2 4 2 4 2 2" xfId="6113"/>
    <cellStyle name="Обычный 101 2 4 2 4 3" xfId="6114"/>
    <cellStyle name="Обычный 101 2 4 2 40" xfId="6115"/>
    <cellStyle name="Обычный 101 2 4 2 40 2" xfId="6116"/>
    <cellStyle name="Обычный 101 2 4 2 40 2 2" xfId="6117"/>
    <cellStyle name="Обычный 101 2 4 2 40 3" xfId="6118"/>
    <cellStyle name="Обычный 101 2 4 2 41" xfId="6119"/>
    <cellStyle name="Обычный 101 2 4 2 41 2" xfId="6120"/>
    <cellStyle name="Обычный 101 2 4 2 41 2 2" xfId="6121"/>
    <cellStyle name="Обычный 101 2 4 2 41 3" xfId="6122"/>
    <cellStyle name="Обычный 101 2 4 2 42" xfId="6123"/>
    <cellStyle name="Обычный 101 2 4 2 42 2" xfId="6124"/>
    <cellStyle name="Обычный 101 2 4 2 42 2 2" xfId="6125"/>
    <cellStyle name="Обычный 101 2 4 2 42 3" xfId="6126"/>
    <cellStyle name="Обычный 101 2 4 2 43" xfId="6127"/>
    <cellStyle name="Обычный 101 2 4 2 43 2" xfId="6128"/>
    <cellStyle name="Обычный 101 2 4 2 43 2 2" xfId="6129"/>
    <cellStyle name="Обычный 101 2 4 2 43 3" xfId="6130"/>
    <cellStyle name="Обычный 101 2 4 2 44" xfId="6131"/>
    <cellStyle name="Обычный 101 2 4 2 44 2" xfId="6132"/>
    <cellStyle name="Обычный 101 2 4 2 44 2 2" xfId="6133"/>
    <cellStyle name="Обычный 101 2 4 2 44 3" xfId="6134"/>
    <cellStyle name="Обычный 101 2 4 2 45" xfId="6135"/>
    <cellStyle name="Обычный 101 2 4 2 45 2" xfId="6136"/>
    <cellStyle name="Обычный 101 2 4 2 45 2 2" xfId="6137"/>
    <cellStyle name="Обычный 101 2 4 2 45 3" xfId="6138"/>
    <cellStyle name="Обычный 101 2 4 2 46" xfId="6139"/>
    <cellStyle name="Обычный 101 2 4 2 46 2" xfId="6140"/>
    <cellStyle name="Обычный 101 2 4 2 46 2 2" xfId="6141"/>
    <cellStyle name="Обычный 101 2 4 2 46 3" xfId="6142"/>
    <cellStyle name="Обычный 101 2 4 2 47" xfId="6143"/>
    <cellStyle name="Обычный 101 2 4 2 47 2" xfId="6144"/>
    <cellStyle name="Обычный 101 2 4 2 47 2 2" xfId="6145"/>
    <cellStyle name="Обычный 101 2 4 2 47 3" xfId="6146"/>
    <cellStyle name="Обычный 101 2 4 2 48" xfId="6147"/>
    <cellStyle name="Обычный 101 2 4 2 48 2" xfId="6148"/>
    <cellStyle name="Обычный 101 2 4 2 48 2 2" xfId="6149"/>
    <cellStyle name="Обычный 101 2 4 2 48 3" xfId="6150"/>
    <cellStyle name="Обычный 101 2 4 2 5" xfId="6151"/>
    <cellStyle name="Обычный 101 2 4 2 5 2" xfId="6152"/>
    <cellStyle name="Обычный 101 2 4 2 5 2 2" xfId="6153"/>
    <cellStyle name="Обычный 101 2 4 2 5 3" xfId="6154"/>
    <cellStyle name="Обычный 101 2 4 2 6" xfId="6155"/>
    <cellStyle name="Обычный 101 2 4 2 6 2" xfId="6156"/>
    <cellStyle name="Обычный 101 2 4 2 6 2 2" xfId="6157"/>
    <cellStyle name="Обычный 101 2 4 2 6 3" xfId="6158"/>
    <cellStyle name="Обычный 101 2 4 2 7" xfId="6159"/>
    <cellStyle name="Обычный 101 2 4 2 7 2" xfId="6160"/>
    <cellStyle name="Обычный 101 2 4 2 7 2 2" xfId="6161"/>
    <cellStyle name="Обычный 101 2 4 2 7 3" xfId="6162"/>
    <cellStyle name="Обычный 101 2 4 2 8" xfId="6163"/>
    <cellStyle name="Обычный 101 2 4 2 8 2" xfId="6164"/>
    <cellStyle name="Обычный 101 2 4 2 8 2 2" xfId="6165"/>
    <cellStyle name="Обычный 101 2 4 2 8 3" xfId="6166"/>
    <cellStyle name="Обычный 101 2 4 2 9" xfId="6167"/>
    <cellStyle name="Обычный 101 2 4 2 9 2" xfId="6168"/>
    <cellStyle name="Обычный 101 2 4 2 9 2 2" xfId="6169"/>
    <cellStyle name="Обычный 101 2 4 2 9 3" xfId="6170"/>
    <cellStyle name="Обычный 101 2 4 20" xfId="6171"/>
    <cellStyle name="Обычный 101 2 4 21" xfId="6172"/>
    <cellStyle name="Обычный 101 2 4 22" xfId="6173"/>
    <cellStyle name="Обычный 101 2 4 23" xfId="6174"/>
    <cellStyle name="Обычный 101 2 4 24" xfId="6175"/>
    <cellStyle name="Обычный 101 2 4 25" xfId="6176"/>
    <cellStyle name="Обычный 101 2 4 26" xfId="6177"/>
    <cellStyle name="Обычный 101 2 4 27" xfId="6178"/>
    <cellStyle name="Обычный 101 2 4 28" xfId="6179"/>
    <cellStyle name="Обычный 101 2 4 29" xfId="6180"/>
    <cellStyle name="Обычный 101 2 4 3" xfId="6181"/>
    <cellStyle name="Обычный 101 2 4 30" xfId="6182"/>
    <cellStyle name="Обычный 101 2 4 31" xfId="6183"/>
    <cellStyle name="Обычный 101 2 4 32" xfId="6184"/>
    <cellStyle name="Обычный 101 2 4 33" xfId="6185"/>
    <cellStyle name="Обычный 101 2 4 34" xfId="6186"/>
    <cellStyle name="Обычный 101 2 4 35" xfId="6187"/>
    <cellStyle name="Обычный 101 2 4 36" xfId="6188"/>
    <cellStyle name="Обычный 101 2 4 37" xfId="6189"/>
    <cellStyle name="Обычный 101 2 4 38" xfId="6190"/>
    <cellStyle name="Обычный 101 2 4 39" xfId="6191"/>
    <cellStyle name="Обычный 101 2 4 4" xfId="6192"/>
    <cellStyle name="Обычный 101 2 4 40" xfId="6193"/>
    <cellStyle name="Обычный 101 2 4 41" xfId="6194"/>
    <cellStyle name="Обычный 101 2 4 42" xfId="6195"/>
    <cellStyle name="Обычный 101 2 4 43" xfId="6196"/>
    <cellStyle name="Обычный 101 2 4 44" xfId="6197"/>
    <cellStyle name="Обычный 101 2 4 45" xfId="6198"/>
    <cellStyle name="Обычный 101 2 4 46" xfId="6199"/>
    <cellStyle name="Обычный 101 2 4 47" xfId="6200"/>
    <cellStyle name="Обычный 101 2 4 48" xfId="6201"/>
    <cellStyle name="Обычный 101 2 4 49" xfId="6202"/>
    <cellStyle name="Обычный 101 2 4 5" xfId="6203"/>
    <cellStyle name="Обычный 101 2 4 50" xfId="6204"/>
    <cellStyle name="Обычный 101 2 4 50 2" xfId="6205"/>
    <cellStyle name="Обычный 101 2 4 51" xfId="6206"/>
    <cellStyle name="Обычный 101 2 4 6" xfId="6207"/>
    <cellStyle name="Обычный 101 2 4 7" xfId="6208"/>
    <cellStyle name="Обычный 101 2 4 8" xfId="6209"/>
    <cellStyle name="Обычный 101 2 4 9" xfId="6210"/>
    <cellStyle name="Обычный 101 2 40" xfId="6211"/>
    <cellStyle name="Обычный 101 2 40 2" xfId="6212"/>
    <cellStyle name="Обычный 101 2 40 2 2" xfId="6213"/>
    <cellStyle name="Обычный 101 2 40 3" xfId="6214"/>
    <cellStyle name="Обычный 101 2 41" xfId="6215"/>
    <cellStyle name="Обычный 101 2 41 2" xfId="6216"/>
    <cellStyle name="Обычный 101 2 41 2 2" xfId="6217"/>
    <cellStyle name="Обычный 101 2 41 3" xfId="6218"/>
    <cellStyle name="Обычный 101 2 42" xfId="6219"/>
    <cellStyle name="Обычный 101 2 42 2" xfId="6220"/>
    <cellStyle name="Обычный 101 2 42 2 2" xfId="6221"/>
    <cellStyle name="Обычный 101 2 42 3" xfId="6222"/>
    <cellStyle name="Обычный 101 2 43" xfId="6223"/>
    <cellStyle name="Обычный 101 2 43 2" xfId="6224"/>
    <cellStyle name="Обычный 101 2 43 2 2" xfId="6225"/>
    <cellStyle name="Обычный 101 2 43 3" xfId="6226"/>
    <cellStyle name="Обычный 101 2 44" xfId="6227"/>
    <cellStyle name="Обычный 101 2 44 2" xfId="6228"/>
    <cellStyle name="Обычный 101 2 44 2 2" xfId="6229"/>
    <cellStyle name="Обычный 101 2 44 3" xfId="6230"/>
    <cellStyle name="Обычный 101 2 45" xfId="6231"/>
    <cellStyle name="Обычный 101 2 45 2" xfId="6232"/>
    <cellStyle name="Обычный 101 2 45 2 2" xfId="6233"/>
    <cellStyle name="Обычный 101 2 45 3" xfId="6234"/>
    <cellStyle name="Обычный 101 2 46" xfId="6235"/>
    <cellStyle name="Обычный 101 2 46 2" xfId="6236"/>
    <cellStyle name="Обычный 101 2 46 2 2" xfId="6237"/>
    <cellStyle name="Обычный 101 2 46 3" xfId="6238"/>
    <cellStyle name="Обычный 101 2 47" xfId="6239"/>
    <cellStyle name="Обычный 101 2 47 2" xfId="6240"/>
    <cellStyle name="Обычный 101 2 47 2 2" xfId="6241"/>
    <cellStyle name="Обычный 101 2 47 3" xfId="6242"/>
    <cellStyle name="Обычный 101 2 48" xfId="6243"/>
    <cellStyle name="Обычный 101 2 48 2" xfId="6244"/>
    <cellStyle name="Обычный 101 2 48 2 2" xfId="6245"/>
    <cellStyle name="Обычный 101 2 48 3" xfId="6246"/>
    <cellStyle name="Обычный 101 2 49" xfId="6247"/>
    <cellStyle name="Обычный 101 2 49 2" xfId="6248"/>
    <cellStyle name="Обычный 101 2 49 2 2" xfId="6249"/>
    <cellStyle name="Обычный 101 2 49 3" xfId="6250"/>
    <cellStyle name="Обычный 101 2 5" xfId="6251"/>
    <cellStyle name="Обычный 101 2 50" xfId="6252"/>
    <cellStyle name="Обычный 101 2 50 2" xfId="6253"/>
    <cellStyle name="Обычный 101 2 50 2 2" xfId="6254"/>
    <cellStyle name="Обычный 101 2 50 3" xfId="6255"/>
    <cellStyle name="Обычный 101 2 51" xfId="6256"/>
    <cellStyle name="Обычный 101 2 51 2" xfId="6257"/>
    <cellStyle name="Обычный 101 2 51 2 2" xfId="6258"/>
    <cellStyle name="Обычный 101 2 51 3" xfId="6259"/>
    <cellStyle name="Обычный 101 2 52" xfId="6260"/>
    <cellStyle name="Обычный 101 2 52 2" xfId="6261"/>
    <cellStyle name="Обычный 101 2 52 2 2" xfId="6262"/>
    <cellStyle name="Обычный 101 2 52 3" xfId="6263"/>
    <cellStyle name="Обычный 101 2 6" xfId="6264"/>
    <cellStyle name="Обычный 101 2 6 10" xfId="6265"/>
    <cellStyle name="Обычный 101 2 6 11" xfId="6266"/>
    <cellStyle name="Обычный 101 2 6 12" xfId="6267"/>
    <cellStyle name="Обычный 101 2 6 13" xfId="6268"/>
    <cellStyle name="Обычный 101 2 6 14" xfId="6269"/>
    <cellStyle name="Обычный 101 2 6 15" xfId="6270"/>
    <cellStyle name="Обычный 101 2 6 16" xfId="6271"/>
    <cellStyle name="Обычный 101 2 6 17" xfId="6272"/>
    <cellStyle name="Обычный 101 2 6 18" xfId="6273"/>
    <cellStyle name="Обычный 101 2 6 19" xfId="6274"/>
    <cellStyle name="Обычный 101 2 6 2" xfId="6275"/>
    <cellStyle name="Обычный 101 2 6 20" xfId="6276"/>
    <cellStyle name="Обычный 101 2 6 21" xfId="6277"/>
    <cellStyle name="Обычный 101 2 6 22" xfId="6278"/>
    <cellStyle name="Обычный 101 2 6 23" xfId="6279"/>
    <cellStyle name="Обычный 101 2 6 24" xfId="6280"/>
    <cellStyle name="Обычный 101 2 6 25" xfId="6281"/>
    <cellStyle name="Обычный 101 2 6 26" xfId="6282"/>
    <cellStyle name="Обычный 101 2 6 27" xfId="6283"/>
    <cellStyle name="Обычный 101 2 6 28" xfId="6284"/>
    <cellStyle name="Обычный 101 2 6 29" xfId="6285"/>
    <cellStyle name="Обычный 101 2 6 3" xfId="6286"/>
    <cellStyle name="Обычный 101 2 6 30" xfId="6287"/>
    <cellStyle name="Обычный 101 2 6 31" xfId="6288"/>
    <cellStyle name="Обычный 101 2 6 32" xfId="6289"/>
    <cellStyle name="Обычный 101 2 6 33" xfId="6290"/>
    <cellStyle name="Обычный 101 2 6 34" xfId="6291"/>
    <cellStyle name="Обычный 101 2 6 35" xfId="6292"/>
    <cellStyle name="Обычный 101 2 6 36" xfId="6293"/>
    <cellStyle name="Обычный 101 2 6 37" xfId="6294"/>
    <cellStyle name="Обычный 101 2 6 38" xfId="6295"/>
    <cellStyle name="Обычный 101 2 6 39" xfId="6296"/>
    <cellStyle name="Обычный 101 2 6 4" xfId="6297"/>
    <cellStyle name="Обычный 101 2 6 40" xfId="6298"/>
    <cellStyle name="Обычный 101 2 6 41" xfId="6299"/>
    <cellStyle name="Обычный 101 2 6 42" xfId="6300"/>
    <cellStyle name="Обычный 101 2 6 43" xfId="6301"/>
    <cellStyle name="Обычный 101 2 6 44" xfId="6302"/>
    <cellStyle name="Обычный 101 2 6 45" xfId="6303"/>
    <cellStyle name="Обычный 101 2 6 46" xfId="6304"/>
    <cellStyle name="Обычный 101 2 6 47" xfId="6305"/>
    <cellStyle name="Обычный 101 2 6 48" xfId="6306"/>
    <cellStyle name="Обычный 101 2 6 49" xfId="6307"/>
    <cellStyle name="Обычный 101 2 6 49 2" xfId="6308"/>
    <cellStyle name="Обычный 101 2 6 5" xfId="6309"/>
    <cellStyle name="Обычный 101 2 6 50" xfId="6310"/>
    <cellStyle name="Обычный 101 2 6 6" xfId="6311"/>
    <cellStyle name="Обычный 101 2 6 7" xfId="6312"/>
    <cellStyle name="Обычный 101 2 6 8" xfId="6313"/>
    <cellStyle name="Обычный 101 2 6 9" xfId="6314"/>
    <cellStyle name="Обычный 101 2 7" xfId="6315"/>
    <cellStyle name="Обычный 101 2 7 2" xfId="6316"/>
    <cellStyle name="Обычный 101 2 7 2 2" xfId="6317"/>
    <cellStyle name="Обычный 101 2 7 3" xfId="6318"/>
    <cellStyle name="Обычный 101 2 8" xfId="6319"/>
    <cellStyle name="Обычный 101 2 8 2" xfId="6320"/>
    <cellStyle name="Обычный 101 2 8 2 2" xfId="6321"/>
    <cellStyle name="Обычный 101 2 8 3" xfId="6322"/>
    <cellStyle name="Обычный 101 2 9" xfId="6323"/>
    <cellStyle name="Обычный 101 2 9 2" xfId="6324"/>
    <cellStyle name="Обычный 101 2 9 2 2" xfId="6325"/>
    <cellStyle name="Обычный 101 2 9 3" xfId="6326"/>
    <cellStyle name="Обычный 101 20" xfId="6327"/>
    <cellStyle name="Обычный 101 21" xfId="6328"/>
    <cellStyle name="Обычный 101 22" xfId="6329"/>
    <cellStyle name="Обычный 101 23" xfId="6330"/>
    <cellStyle name="Обычный 101 24" xfId="6331"/>
    <cellStyle name="Обычный 101 25" xfId="6332"/>
    <cellStyle name="Обычный 101 26" xfId="6333"/>
    <cellStyle name="Обычный 101 27" xfId="6334"/>
    <cellStyle name="Обычный 101 28" xfId="6335"/>
    <cellStyle name="Обычный 101 29" xfId="6336"/>
    <cellStyle name="Обычный 101 3" xfId="6337"/>
    <cellStyle name="Обычный 101 3 10" xfId="6338"/>
    <cellStyle name="Обычный 101 3 10 2" xfId="6339"/>
    <cellStyle name="Обычный 101 3 10 2 2" xfId="6340"/>
    <cellStyle name="Обычный 101 3 10 3" xfId="6341"/>
    <cellStyle name="Обычный 101 3 11" xfId="6342"/>
    <cellStyle name="Обычный 101 3 11 2" xfId="6343"/>
    <cellStyle name="Обычный 101 3 11 2 2" xfId="6344"/>
    <cellStyle name="Обычный 101 3 11 3" xfId="6345"/>
    <cellStyle name="Обычный 101 3 12" xfId="6346"/>
    <cellStyle name="Обычный 101 3 12 2" xfId="6347"/>
    <cellStyle name="Обычный 101 3 12 2 2" xfId="6348"/>
    <cellStyle name="Обычный 101 3 12 3" xfId="6349"/>
    <cellStyle name="Обычный 101 3 13" xfId="6350"/>
    <cellStyle name="Обычный 101 3 13 2" xfId="6351"/>
    <cellStyle name="Обычный 101 3 13 2 2" xfId="6352"/>
    <cellStyle name="Обычный 101 3 13 3" xfId="6353"/>
    <cellStyle name="Обычный 101 3 14" xfId="6354"/>
    <cellStyle name="Обычный 101 3 14 2" xfId="6355"/>
    <cellStyle name="Обычный 101 3 14 2 2" xfId="6356"/>
    <cellStyle name="Обычный 101 3 14 3" xfId="6357"/>
    <cellStyle name="Обычный 101 3 15" xfId="6358"/>
    <cellStyle name="Обычный 101 3 15 2" xfId="6359"/>
    <cellStyle name="Обычный 101 3 15 2 2" xfId="6360"/>
    <cellStyle name="Обычный 101 3 15 3" xfId="6361"/>
    <cellStyle name="Обычный 101 3 16" xfId="6362"/>
    <cellStyle name="Обычный 101 3 16 2" xfId="6363"/>
    <cellStyle name="Обычный 101 3 16 2 2" xfId="6364"/>
    <cellStyle name="Обычный 101 3 16 3" xfId="6365"/>
    <cellStyle name="Обычный 101 3 17" xfId="6366"/>
    <cellStyle name="Обычный 101 3 17 2" xfId="6367"/>
    <cellStyle name="Обычный 101 3 17 2 2" xfId="6368"/>
    <cellStyle name="Обычный 101 3 17 3" xfId="6369"/>
    <cellStyle name="Обычный 101 3 18" xfId="6370"/>
    <cellStyle name="Обычный 101 3 18 2" xfId="6371"/>
    <cellStyle name="Обычный 101 3 18 2 2" xfId="6372"/>
    <cellStyle name="Обычный 101 3 18 3" xfId="6373"/>
    <cellStyle name="Обычный 101 3 19" xfId="6374"/>
    <cellStyle name="Обычный 101 3 19 2" xfId="6375"/>
    <cellStyle name="Обычный 101 3 19 2 2" xfId="6376"/>
    <cellStyle name="Обычный 101 3 19 3" xfId="6377"/>
    <cellStyle name="Обычный 101 3 2" xfId="6378"/>
    <cellStyle name="Обычный 101 3 2 10" xfId="6379"/>
    <cellStyle name="Обычный 101 3 2 11" xfId="6380"/>
    <cellStyle name="Обычный 101 3 2 12" xfId="6381"/>
    <cellStyle name="Обычный 101 3 2 13" xfId="6382"/>
    <cellStyle name="Обычный 101 3 2 14" xfId="6383"/>
    <cellStyle name="Обычный 101 3 2 15" xfId="6384"/>
    <cellStyle name="Обычный 101 3 2 16" xfId="6385"/>
    <cellStyle name="Обычный 101 3 2 17" xfId="6386"/>
    <cellStyle name="Обычный 101 3 2 18" xfId="6387"/>
    <cellStyle name="Обычный 101 3 2 19" xfId="6388"/>
    <cellStyle name="Обычный 101 3 2 2" xfId="6389"/>
    <cellStyle name="Обычный 101 3 2 2 10" xfId="6390"/>
    <cellStyle name="Обычный 101 3 2 2 10 2" xfId="6391"/>
    <cellStyle name="Обычный 101 3 2 2 10 2 2" xfId="6392"/>
    <cellStyle name="Обычный 101 3 2 2 10 3" xfId="6393"/>
    <cellStyle name="Обычный 101 3 2 2 11" xfId="6394"/>
    <cellStyle name="Обычный 101 3 2 2 11 2" xfId="6395"/>
    <cellStyle name="Обычный 101 3 2 2 11 2 2" xfId="6396"/>
    <cellStyle name="Обычный 101 3 2 2 11 3" xfId="6397"/>
    <cellStyle name="Обычный 101 3 2 2 12" xfId="6398"/>
    <cellStyle name="Обычный 101 3 2 2 12 2" xfId="6399"/>
    <cellStyle name="Обычный 101 3 2 2 12 2 2" xfId="6400"/>
    <cellStyle name="Обычный 101 3 2 2 12 3" xfId="6401"/>
    <cellStyle name="Обычный 101 3 2 2 13" xfId="6402"/>
    <cellStyle name="Обычный 101 3 2 2 13 2" xfId="6403"/>
    <cellStyle name="Обычный 101 3 2 2 13 2 2" xfId="6404"/>
    <cellStyle name="Обычный 101 3 2 2 13 3" xfId="6405"/>
    <cellStyle name="Обычный 101 3 2 2 14" xfId="6406"/>
    <cellStyle name="Обычный 101 3 2 2 14 2" xfId="6407"/>
    <cellStyle name="Обычный 101 3 2 2 14 2 2" xfId="6408"/>
    <cellStyle name="Обычный 101 3 2 2 14 3" xfId="6409"/>
    <cellStyle name="Обычный 101 3 2 2 15" xfId="6410"/>
    <cellStyle name="Обычный 101 3 2 2 15 2" xfId="6411"/>
    <cellStyle name="Обычный 101 3 2 2 15 2 2" xfId="6412"/>
    <cellStyle name="Обычный 101 3 2 2 15 3" xfId="6413"/>
    <cellStyle name="Обычный 101 3 2 2 16" xfId="6414"/>
    <cellStyle name="Обычный 101 3 2 2 16 2" xfId="6415"/>
    <cellStyle name="Обычный 101 3 2 2 16 2 2" xfId="6416"/>
    <cellStyle name="Обычный 101 3 2 2 16 3" xfId="6417"/>
    <cellStyle name="Обычный 101 3 2 2 17" xfId="6418"/>
    <cellStyle name="Обычный 101 3 2 2 17 2" xfId="6419"/>
    <cellStyle name="Обычный 101 3 2 2 17 2 2" xfId="6420"/>
    <cellStyle name="Обычный 101 3 2 2 17 3" xfId="6421"/>
    <cellStyle name="Обычный 101 3 2 2 18" xfId="6422"/>
    <cellStyle name="Обычный 101 3 2 2 18 2" xfId="6423"/>
    <cellStyle name="Обычный 101 3 2 2 18 2 2" xfId="6424"/>
    <cellStyle name="Обычный 101 3 2 2 18 3" xfId="6425"/>
    <cellStyle name="Обычный 101 3 2 2 19" xfId="6426"/>
    <cellStyle name="Обычный 101 3 2 2 19 2" xfId="6427"/>
    <cellStyle name="Обычный 101 3 2 2 19 2 2" xfId="6428"/>
    <cellStyle name="Обычный 101 3 2 2 19 3" xfId="6429"/>
    <cellStyle name="Обычный 101 3 2 2 2" xfId="6430"/>
    <cellStyle name="Обычный 101 3 2 2 2 10" xfId="6431"/>
    <cellStyle name="Обычный 101 3 2 2 2 11" xfId="6432"/>
    <cellStyle name="Обычный 101 3 2 2 2 12" xfId="6433"/>
    <cellStyle name="Обычный 101 3 2 2 2 13" xfId="6434"/>
    <cellStyle name="Обычный 101 3 2 2 2 14" xfId="6435"/>
    <cellStyle name="Обычный 101 3 2 2 2 15" xfId="6436"/>
    <cellStyle name="Обычный 101 3 2 2 2 16" xfId="6437"/>
    <cellStyle name="Обычный 101 3 2 2 2 17" xfId="6438"/>
    <cellStyle name="Обычный 101 3 2 2 2 18" xfId="6439"/>
    <cellStyle name="Обычный 101 3 2 2 2 19" xfId="6440"/>
    <cellStyle name="Обычный 101 3 2 2 2 2" xfId="6441"/>
    <cellStyle name="Обычный 101 3 2 2 2 20" xfId="6442"/>
    <cellStyle name="Обычный 101 3 2 2 2 21" xfId="6443"/>
    <cellStyle name="Обычный 101 3 2 2 2 22" xfId="6444"/>
    <cellStyle name="Обычный 101 3 2 2 2 23" xfId="6445"/>
    <cellStyle name="Обычный 101 3 2 2 2 24" xfId="6446"/>
    <cellStyle name="Обычный 101 3 2 2 2 25" xfId="6447"/>
    <cellStyle name="Обычный 101 3 2 2 2 26" xfId="6448"/>
    <cellStyle name="Обычный 101 3 2 2 2 27" xfId="6449"/>
    <cellStyle name="Обычный 101 3 2 2 2 28" xfId="6450"/>
    <cellStyle name="Обычный 101 3 2 2 2 29" xfId="6451"/>
    <cellStyle name="Обычный 101 3 2 2 2 3" xfId="6452"/>
    <cellStyle name="Обычный 101 3 2 2 2 30" xfId="6453"/>
    <cellStyle name="Обычный 101 3 2 2 2 31" xfId="6454"/>
    <cellStyle name="Обычный 101 3 2 2 2 32" xfId="6455"/>
    <cellStyle name="Обычный 101 3 2 2 2 33" xfId="6456"/>
    <cellStyle name="Обычный 101 3 2 2 2 34" xfId="6457"/>
    <cellStyle name="Обычный 101 3 2 2 2 35" xfId="6458"/>
    <cellStyle name="Обычный 101 3 2 2 2 36" xfId="6459"/>
    <cellStyle name="Обычный 101 3 2 2 2 37" xfId="6460"/>
    <cellStyle name="Обычный 101 3 2 2 2 38" xfId="6461"/>
    <cellStyle name="Обычный 101 3 2 2 2 39" xfId="6462"/>
    <cellStyle name="Обычный 101 3 2 2 2 4" xfId="6463"/>
    <cellStyle name="Обычный 101 3 2 2 2 40" xfId="6464"/>
    <cellStyle name="Обычный 101 3 2 2 2 41" xfId="6465"/>
    <cellStyle name="Обычный 101 3 2 2 2 42" xfId="6466"/>
    <cellStyle name="Обычный 101 3 2 2 2 43" xfId="6467"/>
    <cellStyle name="Обычный 101 3 2 2 2 44" xfId="6468"/>
    <cellStyle name="Обычный 101 3 2 2 2 45" xfId="6469"/>
    <cellStyle name="Обычный 101 3 2 2 2 46" xfId="6470"/>
    <cellStyle name="Обычный 101 3 2 2 2 47" xfId="6471"/>
    <cellStyle name="Обычный 101 3 2 2 2 48" xfId="6472"/>
    <cellStyle name="Обычный 101 3 2 2 2 49" xfId="6473"/>
    <cellStyle name="Обычный 101 3 2 2 2 49 2" xfId="6474"/>
    <cellStyle name="Обычный 101 3 2 2 2 5" xfId="6475"/>
    <cellStyle name="Обычный 101 3 2 2 2 50" xfId="6476"/>
    <cellStyle name="Обычный 101 3 2 2 2 6" xfId="6477"/>
    <cellStyle name="Обычный 101 3 2 2 2 7" xfId="6478"/>
    <cellStyle name="Обычный 101 3 2 2 2 8" xfId="6479"/>
    <cellStyle name="Обычный 101 3 2 2 2 9" xfId="6480"/>
    <cellStyle name="Обычный 101 3 2 2 20" xfId="6481"/>
    <cellStyle name="Обычный 101 3 2 2 20 2" xfId="6482"/>
    <cellStyle name="Обычный 101 3 2 2 20 2 2" xfId="6483"/>
    <cellStyle name="Обычный 101 3 2 2 20 3" xfId="6484"/>
    <cellStyle name="Обычный 101 3 2 2 21" xfId="6485"/>
    <cellStyle name="Обычный 101 3 2 2 21 2" xfId="6486"/>
    <cellStyle name="Обычный 101 3 2 2 21 2 2" xfId="6487"/>
    <cellStyle name="Обычный 101 3 2 2 21 3" xfId="6488"/>
    <cellStyle name="Обычный 101 3 2 2 22" xfId="6489"/>
    <cellStyle name="Обычный 101 3 2 2 22 2" xfId="6490"/>
    <cellStyle name="Обычный 101 3 2 2 22 2 2" xfId="6491"/>
    <cellStyle name="Обычный 101 3 2 2 22 3" xfId="6492"/>
    <cellStyle name="Обычный 101 3 2 2 23" xfId="6493"/>
    <cellStyle name="Обычный 101 3 2 2 23 2" xfId="6494"/>
    <cellStyle name="Обычный 101 3 2 2 23 2 2" xfId="6495"/>
    <cellStyle name="Обычный 101 3 2 2 23 3" xfId="6496"/>
    <cellStyle name="Обычный 101 3 2 2 24" xfId="6497"/>
    <cellStyle name="Обычный 101 3 2 2 24 2" xfId="6498"/>
    <cellStyle name="Обычный 101 3 2 2 24 2 2" xfId="6499"/>
    <cellStyle name="Обычный 101 3 2 2 24 3" xfId="6500"/>
    <cellStyle name="Обычный 101 3 2 2 25" xfId="6501"/>
    <cellStyle name="Обычный 101 3 2 2 25 2" xfId="6502"/>
    <cellStyle name="Обычный 101 3 2 2 25 2 2" xfId="6503"/>
    <cellStyle name="Обычный 101 3 2 2 25 3" xfId="6504"/>
    <cellStyle name="Обычный 101 3 2 2 26" xfId="6505"/>
    <cellStyle name="Обычный 101 3 2 2 26 2" xfId="6506"/>
    <cellStyle name="Обычный 101 3 2 2 26 2 2" xfId="6507"/>
    <cellStyle name="Обычный 101 3 2 2 26 3" xfId="6508"/>
    <cellStyle name="Обычный 101 3 2 2 27" xfId="6509"/>
    <cellStyle name="Обычный 101 3 2 2 27 2" xfId="6510"/>
    <cellStyle name="Обычный 101 3 2 2 27 2 2" xfId="6511"/>
    <cellStyle name="Обычный 101 3 2 2 27 3" xfId="6512"/>
    <cellStyle name="Обычный 101 3 2 2 28" xfId="6513"/>
    <cellStyle name="Обычный 101 3 2 2 28 2" xfId="6514"/>
    <cellStyle name="Обычный 101 3 2 2 28 2 2" xfId="6515"/>
    <cellStyle name="Обычный 101 3 2 2 28 3" xfId="6516"/>
    <cellStyle name="Обычный 101 3 2 2 29" xfId="6517"/>
    <cellStyle name="Обычный 101 3 2 2 29 2" xfId="6518"/>
    <cellStyle name="Обычный 101 3 2 2 29 2 2" xfId="6519"/>
    <cellStyle name="Обычный 101 3 2 2 29 3" xfId="6520"/>
    <cellStyle name="Обычный 101 3 2 2 3" xfId="6521"/>
    <cellStyle name="Обычный 101 3 2 2 3 2" xfId="6522"/>
    <cellStyle name="Обычный 101 3 2 2 3 2 2" xfId="6523"/>
    <cellStyle name="Обычный 101 3 2 2 3 3" xfId="6524"/>
    <cellStyle name="Обычный 101 3 2 2 30" xfId="6525"/>
    <cellStyle name="Обычный 101 3 2 2 30 2" xfId="6526"/>
    <cellStyle name="Обычный 101 3 2 2 30 2 2" xfId="6527"/>
    <cellStyle name="Обычный 101 3 2 2 30 3" xfId="6528"/>
    <cellStyle name="Обычный 101 3 2 2 31" xfId="6529"/>
    <cellStyle name="Обычный 101 3 2 2 31 2" xfId="6530"/>
    <cellStyle name="Обычный 101 3 2 2 31 2 2" xfId="6531"/>
    <cellStyle name="Обычный 101 3 2 2 31 3" xfId="6532"/>
    <cellStyle name="Обычный 101 3 2 2 32" xfId="6533"/>
    <cellStyle name="Обычный 101 3 2 2 32 2" xfId="6534"/>
    <cellStyle name="Обычный 101 3 2 2 32 2 2" xfId="6535"/>
    <cellStyle name="Обычный 101 3 2 2 32 3" xfId="6536"/>
    <cellStyle name="Обычный 101 3 2 2 33" xfId="6537"/>
    <cellStyle name="Обычный 101 3 2 2 33 2" xfId="6538"/>
    <cellStyle name="Обычный 101 3 2 2 33 2 2" xfId="6539"/>
    <cellStyle name="Обычный 101 3 2 2 33 3" xfId="6540"/>
    <cellStyle name="Обычный 101 3 2 2 34" xfId="6541"/>
    <cellStyle name="Обычный 101 3 2 2 34 2" xfId="6542"/>
    <cellStyle name="Обычный 101 3 2 2 34 2 2" xfId="6543"/>
    <cellStyle name="Обычный 101 3 2 2 34 3" xfId="6544"/>
    <cellStyle name="Обычный 101 3 2 2 35" xfId="6545"/>
    <cellStyle name="Обычный 101 3 2 2 35 2" xfId="6546"/>
    <cellStyle name="Обычный 101 3 2 2 35 2 2" xfId="6547"/>
    <cellStyle name="Обычный 101 3 2 2 35 3" xfId="6548"/>
    <cellStyle name="Обычный 101 3 2 2 36" xfId="6549"/>
    <cellStyle name="Обычный 101 3 2 2 36 2" xfId="6550"/>
    <cellStyle name="Обычный 101 3 2 2 36 2 2" xfId="6551"/>
    <cellStyle name="Обычный 101 3 2 2 36 3" xfId="6552"/>
    <cellStyle name="Обычный 101 3 2 2 37" xfId="6553"/>
    <cellStyle name="Обычный 101 3 2 2 37 2" xfId="6554"/>
    <cellStyle name="Обычный 101 3 2 2 37 2 2" xfId="6555"/>
    <cellStyle name="Обычный 101 3 2 2 37 3" xfId="6556"/>
    <cellStyle name="Обычный 101 3 2 2 38" xfId="6557"/>
    <cellStyle name="Обычный 101 3 2 2 38 2" xfId="6558"/>
    <cellStyle name="Обычный 101 3 2 2 38 2 2" xfId="6559"/>
    <cellStyle name="Обычный 101 3 2 2 38 3" xfId="6560"/>
    <cellStyle name="Обычный 101 3 2 2 39" xfId="6561"/>
    <cellStyle name="Обычный 101 3 2 2 39 2" xfId="6562"/>
    <cellStyle name="Обычный 101 3 2 2 39 2 2" xfId="6563"/>
    <cellStyle name="Обычный 101 3 2 2 39 3" xfId="6564"/>
    <cellStyle name="Обычный 101 3 2 2 4" xfId="6565"/>
    <cellStyle name="Обычный 101 3 2 2 4 2" xfId="6566"/>
    <cellStyle name="Обычный 101 3 2 2 4 2 2" xfId="6567"/>
    <cellStyle name="Обычный 101 3 2 2 4 3" xfId="6568"/>
    <cellStyle name="Обычный 101 3 2 2 40" xfId="6569"/>
    <cellStyle name="Обычный 101 3 2 2 40 2" xfId="6570"/>
    <cellStyle name="Обычный 101 3 2 2 40 2 2" xfId="6571"/>
    <cellStyle name="Обычный 101 3 2 2 40 3" xfId="6572"/>
    <cellStyle name="Обычный 101 3 2 2 41" xfId="6573"/>
    <cellStyle name="Обычный 101 3 2 2 41 2" xfId="6574"/>
    <cellStyle name="Обычный 101 3 2 2 41 2 2" xfId="6575"/>
    <cellStyle name="Обычный 101 3 2 2 41 3" xfId="6576"/>
    <cellStyle name="Обычный 101 3 2 2 42" xfId="6577"/>
    <cellStyle name="Обычный 101 3 2 2 42 2" xfId="6578"/>
    <cellStyle name="Обычный 101 3 2 2 42 2 2" xfId="6579"/>
    <cellStyle name="Обычный 101 3 2 2 42 3" xfId="6580"/>
    <cellStyle name="Обычный 101 3 2 2 43" xfId="6581"/>
    <cellStyle name="Обычный 101 3 2 2 43 2" xfId="6582"/>
    <cellStyle name="Обычный 101 3 2 2 43 2 2" xfId="6583"/>
    <cellStyle name="Обычный 101 3 2 2 43 3" xfId="6584"/>
    <cellStyle name="Обычный 101 3 2 2 44" xfId="6585"/>
    <cellStyle name="Обычный 101 3 2 2 44 2" xfId="6586"/>
    <cellStyle name="Обычный 101 3 2 2 44 2 2" xfId="6587"/>
    <cellStyle name="Обычный 101 3 2 2 44 3" xfId="6588"/>
    <cellStyle name="Обычный 101 3 2 2 45" xfId="6589"/>
    <cellStyle name="Обычный 101 3 2 2 45 2" xfId="6590"/>
    <cellStyle name="Обычный 101 3 2 2 45 2 2" xfId="6591"/>
    <cellStyle name="Обычный 101 3 2 2 45 3" xfId="6592"/>
    <cellStyle name="Обычный 101 3 2 2 46" xfId="6593"/>
    <cellStyle name="Обычный 101 3 2 2 46 2" xfId="6594"/>
    <cellStyle name="Обычный 101 3 2 2 46 2 2" xfId="6595"/>
    <cellStyle name="Обычный 101 3 2 2 46 3" xfId="6596"/>
    <cellStyle name="Обычный 101 3 2 2 47" xfId="6597"/>
    <cellStyle name="Обычный 101 3 2 2 47 2" xfId="6598"/>
    <cellStyle name="Обычный 101 3 2 2 47 2 2" xfId="6599"/>
    <cellStyle name="Обычный 101 3 2 2 47 3" xfId="6600"/>
    <cellStyle name="Обычный 101 3 2 2 48" xfId="6601"/>
    <cellStyle name="Обычный 101 3 2 2 48 2" xfId="6602"/>
    <cellStyle name="Обычный 101 3 2 2 48 2 2" xfId="6603"/>
    <cellStyle name="Обычный 101 3 2 2 48 3" xfId="6604"/>
    <cellStyle name="Обычный 101 3 2 2 5" xfId="6605"/>
    <cellStyle name="Обычный 101 3 2 2 5 2" xfId="6606"/>
    <cellStyle name="Обычный 101 3 2 2 5 2 2" xfId="6607"/>
    <cellStyle name="Обычный 101 3 2 2 5 3" xfId="6608"/>
    <cellStyle name="Обычный 101 3 2 2 6" xfId="6609"/>
    <cellStyle name="Обычный 101 3 2 2 6 2" xfId="6610"/>
    <cellStyle name="Обычный 101 3 2 2 6 2 2" xfId="6611"/>
    <cellStyle name="Обычный 101 3 2 2 6 3" xfId="6612"/>
    <cellStyle name="Обычный 101 3 2 2 7" xfId="6613"/>
    <cellStyle name="Обычный 101 3 2 2 7 2" xfId="6614"/>
    <cellStyle name="Обычный 101 3 2 2 7 2 2" xfId="6615"/>
    <cellStyle name="Обычный 101 3 2 2 7 3" xfId="6616"/>
    <cellStyle name="Обычный 101 3 2 2 8" xfId="6617"/>
    <cellStyle name="Обычный 101 3 2 2 8 2" xfId="6618"/>
    <cellStyle name="Обычный 101 3 2 2 8 2 2" xfId="6619"/>
    <cellStyle name="Обычный 101 3 2 2 8 3" xfId="6620"/>
    <cellStyle name="Обычный 101 3 2 2 9" xfId="6621"/>
    <cellStyle name="Обычный 101 3 2 2 9 2" xfId="6622"/>
    <cellStyle name="Обычный 101 3 2 2 9 2 2" xfId="6623"/>
    <cellStyle name="Обычный 101 3 2 2 9 3" xfId="6624"/>
    <cellStyle name="Обычный 101 3 2 20" xfId="6625"/>
    <cellStyle name="Обычный 101 3 2 21" xfId="6626"/>
    <cellStyle name="Обычный 101 3 2 22" xfId="6627"/>
    <cellStyle name="Обычный 101 3 2 23" xfId="6628"/>
    <cellStyle name="Обычный 101 3 2 24" xfId="6629"/>
    <cellStyle name="Обычный 101 3 2 25" xfId="6630"/>
    <cellStyle name="Обычный 101 3 2 26" xfId="6631"/>
    <cellStyle name="Обычный 101 3 2 27" xfId="6632"/>
    <cellStyle name="Обычный 101 3 2 28" xfId="6633"/>
    <cellStyle name="Обычный 101 3 2 29" xfId="6634"/>
    <cellStyle name="Обычный 101 3 2 3" xfId="6635"/>
    <cellStyle name="Обычный 101 3 2 30" xfId="6636"/>
    <cellStyle name="Обычный 101 3 2 31" xfId="6637"/>
    <cellStyle name="Обычный 101 3 2 32" xfId="6638"/>
    <cellStyle name="Обычный 101 3 2 33" xfId="6639"/>
    <cellStyle name="Обычный 101 3 2 34" xfId="6640"/>
    <cellStyle name="Обычный 101 3 2 35" xfId="6641"/>
    <cellStyle name="Обычный 101 3 2 36" xfId="6642"/>
    <cellStyle name="Обычный 101 3 2 37" xfId="6643"/>
    <cellStyle name="Обычный 101 3 2 38" xfId="6644"/>
    <cellStyle name="Обычный 101 3 2 39" xfId="6645"/>
    <cellStyle name="Обычный 101 3 2 4" xfId="6646"/>
    <cellStyle name="Обычный 101 3 2 40" xfId="6647"/>
    <cellStyle name="Обычный 101 3 2 41" xfId="6648"/>
    <cellStyle name="Обычный 101 3 2 42" xfId="6649"/>
    <cellStyle name="Обычный 101 3 2 43" xfId="6650"/>
    <cellStyle name="Обычный 101 3 2 44" xfId="6651"/>
    <cellStyle name="Обычный 101 3 2 45" xfId="6652"/>
    <cellStyle name="Обычный 101 3 2 46" xfId="6653"/>
    <cellStyle name="Обычный 101 3 2 47" xfId="6654"/>
    <cellStyle name="Обычный 101 3 2 48" xfId="6655"/>
    <cellStyle name="Обычный 101 3 2 49" xfId="6656"/>
    <cellStyle name="Обычный 101 3 2 5" xfId="6657"/>
    <cellStyle name="Обычный 101 3 2 50" xfId="6658"/>
    <cellStyle name="Обычный 101 3 2 50 2" xfId="6659"/>
    <cellStyle name="Обычный 101 3 2 51" xfId="6660"/>
    <cellStyle name="Обычный 101 3 2 6" xfId="6661"/>
    <cellStyle name="Обычный 101 3 2 7" xfId="6662"/>
    <cellStyle name="Обычный 101 3 2 8" xfId="6663"/>
    <cellStyle name="Обычный 101 3 2 9" xfId="6664"/>
    <cellStyle name="Обычный 101 3 20" xfId="6665"/>
    <cellStyle name="Обычный 101 3 20 2" xfId="6666"/>
    <cellStyle name="Обычный 101 3 20 2 2" xfId="6667"/>
    <cellStyle name="Обычный 101 3 20 3" xfId="6668"/>
    <cellStyle name="Обычный 101 3 21" xfId="6669"/>
    <cellStyle name="Обычный 101 3 21 2" xfId="6670"/>
    <cellStyle name="Обычный 101 3 21 2 2" xfId="6671"/>
    <cellStyle name="Обычный 101 3 21 3" xfId="6672"/>
    <cellStyle name="Обычный 101 3 22" xfId="6673"/>
    <cellStyle name="Обычный 101 3 22 2" xfId="6674"/>
    <cellStyle name="Обычный 101 3 22 2 2" xfId="6675"/>
    <cellStyle name="Обычный 101 3 22 3" xfId="6676"/>
    <cellStyle name="Обычный 101 3 23" xfId="6677"/>
    <cellStyle name="Обычный 101 3 23 2" xfId="6678"/>
    <cellStyle name="Обычный 101 3 23 2 2" xfId="6679"/>
    <cellStyle name="Обычный 101 3 23 3" xfId="6680"/>
    <cellStyle name="Обычный 101 3 24" xfId="6681"/>
    <cellStyle name="Обычный 101 3 24 2" xfId="6682"/>
    <cellStyle name="Обычный 101 3 24 2 2" xfId="6683"/>
    <cellStyle name="Обычный 101 3 24 3" xfId="6684"/>
    <cellStyle name="Обычный 101 3 25" xfId="6685"/>
    <cellStyle name="Обычный 101 3 25 2" xfId="6686"/>
    <cellStyle name="Обычный 101 3 25 2 2" xfId="6687"/>
    <cellStyle name="Обычный 101 3 25 3" xfId="6688"/>
    <cellStyle name="Обычный 101 3 26" xfId="6689"/>
    <cellStyle name="Обычный 101 3 26 2" xfId="6690"/>
    <cellStyle name="Обычный 101 3 26 2 2" xfId="6691"/>
    <cellStyle name="Обычный 101 3 26 3" xfId="6692"/>
    <cellStyle name="Обычный 101 3 27" xfId="6693"/>
    <cellStyle name="Обычный 101 3 27 2" xfId="6694"/>
    <cellStyle name="Обычный 101 3 27 2 2" xfId="6695"/>
    <cellStyle name="Обычный 101 3 27 3" xfId="6696"/>
    <cellStyle name="Обычный 101 3 28" xfId="6697"/>
    <cellStyle name="Обычный 101 3 28 2" xfId="6698"/>
    <cellStyle name="Обычный 101 3 28 2 2" xfId="6699"/>
    <cellStyle name="Обычный 101 3 28 3" xfId="6700"/>
    <cellStyle name="Обычный 101 3 29" xfId="6701"/>
    <cellStyle name="Обычный 101 3 29 2" xfId="6702"/>
    <cellStyle name="Обычный 101 3 29 2 2" xfId="6703"/>
    <cellStyle name="Обычный 101 3 29 3" xfId="6704"/>
    <cellStyle name="Обычный 101 3 3" xfId="6705"/>
    <cellStyle name="Обычный 101 3 30" xfId="6706"/>
    <cellStyle name="Обычный 101 3 30 2" xfId="6707"/>
    <cellStyle name="Обычный 101 3 30 2 2" xfId="6708"/>
    <cellStyle name="Обычный 101 3 30 3" xfId="6709"/>
    <cellStyle name="Обычный 101 3 31" xfId="6710"/>
    <cellStyle name="Обычный 101 3 31 2" xfId="6711"/>
    <cellStyle name="Обычный 101 3 31 2 2" xfId="6712"/>
    <cellStyle name="Обычный 101 3 31 3" xfId="6713"/>
    <cellStyle name="Обычный 101 3 32" xfId="6714"/>
    <cellStyle name="Обычный 101 3 32 2" xfId="6715"/>
    <cellStyle name="Обычный 101 3 32 2 2" xfId="6716"/>
    <cellStyle name="Обычный 101 3 32 3" xfId="6717"/>
    <cellStyle name="Обычный 101 3 33" xfId="6718"/>
    <cellStyle name="Обычный 101 3 33 2" xfId="6719"/>
    <cellStyle name="Обычный 101 3 33 2 2" xfId="6720"/>
    <cellStyle name="Обычный 101 3 33 3" xfId="6721"/>
    <cellStyle name="Обычный 101 3 34" xfId="6722"/>
    <cellStyle name="Обычный 101 3 34 2" xfId="6723"/>
    <cellStyle name="Обычный 101 3 34 2 2" xfId="6724"/>
    <cellStyle name="Обычный 101 3 34 3" xfId="6725"/>
    <cellStyle name="Обычный 101 3 35" xfId="6726"/>
    <cellStyle name="Обычный 101 3 35 2" xfId="6727"/>
    <cellStyle name="Обычный 101 3 35 2 2" xfId="6728"/>
    <cellStyle name="Обычный 101 3 35 3" xfId="6729"/>
    <cellStyle name="Обычный 101 3 36" xfId="6730"/>
    <cellStyle name="Обычный 101 3 36 2" xfId="6731"/>
    <cellStyle name="Обычный 101 3 36 2 2" xfId="6732"/>
    <cellStyle name="Обычный 101 3 36 3" xfId="6733"/>
    <cellStyle name="Обычный 101 3 37" xfId="6734"/>
    <cellStyle name="Обычный 101 3 37 2" xfId="6735"/>
    <cellStyle name="Обычный 101 3 37 2 2" xfId="6736"/>
    <cellStyle name="Обычный 101 3 37 3" xfId="6737"/>
    <cellStyle name="Обычный 101 3 38" xfId="6738"/>
    <cellStyle name="Обычный 101 3 38 2" xfId="6739"/>
    <cellStyle name="Обычный 101 3 38 2 2" xfId="6740"/>
    <cellStyle name="Обычный 101 3 38 3" xfId="6741"/>
    <cellStyle name="Обычный 101 3 39" xfId="6742"/>
    <cellStyle name="Обычный 101 3 39 2" xfId="6743"/>
    <cellStyle name="Обычный 101 3 39 2 2" xfId="6744"/>
    <cellStyle name="Обычный 101 3 39 3" xfId="6745"/>
    <cellStyle name="Обычный 101 3 4" xfId="6746"/>
    <cellStyle name="Обычный 101 3 40" xfId="6747"/>
    <cellStyle name="Обычный 101 3 40 2" xfId="6748"/>
    <cellStyle name="Обычный 101 3 40 2 2" xfId="6749"/>
    <cellStyle name="Обычный 101 3 40 3" xfId="6750"/>
    <cellStyle name="Обычный 101 3 41" xfId="6751"/>
    <cellStyle name="Обычный 101 3 41 2" xfId="6752"/>
    <cellStyle name="Обычный 101 3 41 2 2" xfId="6753"/>
    <cellStyle name="Обычный 101 3 41 3" xfId="6754"/>
    <cellStyle name="Обычный 101 3 42" xfId="6755"/>
    <cellStyle name="Обычный 101 3 42 2" xfId="6756"/>
    <cellStyle name="Обычный 101 3 42 2 2" xfId="6757"/>
    <cellStyle name="Обычный 101 3 42 3" xfId="6758"/>
    <cellStyle name="Обычный 101 3 43" xfId="6759"/>
    <cellStyle name="Обычный 101 3 43 2" xfId="6760"/>
    <cellStyle name="Обычный 101 3 43 2 2" xfId="6761"/>
    <cellStyle name="Обычный 101 3 43 3" xfId="6762"/>
    <cellStyle name="Обычный 101 3 44" xfId="6763"/>
    <cellStyle name="Обычный 101 3 44 2" xfId="6764"/>
    <cellStyle name="Обычный 101 3 44 2 2" xfId="6765"/>
    <cellStyle name="Обычный 101 3 44 3" xfId="6766"/>
    <cellStyle name="Обычный 101 3 45" xfId="6767"/>
    <cellStyle name="Обычный 101 3 45 2" xfId="6768"/>
    <cellStyle name="Обычный 101 3 45 2 2" xfId="6769"/>
    <cellStyle name="Обычный 101 3 45 3" xfId="6770"/>
    <cellStyle name="Обычный 101 3 46" xfId="6771"/>
    <cellStyle name="Обычный 101 3 46 2" xfId="6772"/>
    <cellStyle name="Обычный 101 3 46 2 2" xfId="6773"/>
    <cellStyle name="Обычный 101 3 46 3" xfId="6774"/>
    <cellStyle name="Обычный 101 3 47" xfId="6775"/>
    <cellStyle name="Обычный 101 3 47 2" xfId="6776"/>
    <cellStyle name="Обычный 101 3 47 2 2" xfId="6777"/>
    <cellStyle name="Обычный 101 3 47 3" xfId="6778"/>
    <cellStyle name="Обычный 101 3 48" xfId="6779"/>
    <cellStyle name="Обычный 101 3 48 2" xfId="6780"/>
    <cellStyle name="Обычный 101 3 48 2 2" xfId="6781"/>
    <cellStyle name="Обычный 101 3 48 3" xfId="6782"/>
    <cellStyle name="Обычный 101 3 49" xfId="6783"/>
    <cellStyle name="Обычный 101 3 49 2" xfId="6784"/>
    <cellStyle name="Обычный 101 3 49 2 2" xfId="6785"/>
    <cellStyle name="Обычный 101 3 49 3" xfId="6786"/>
    <cellStyle name="Обычный 101 3 5" xfId="6787"/>
    <cellStyle name="Обычный 101 3 5 10" xfId="6788"/>
    <cellStyle name="Обычный 101 3 5 11" xfId="6789"/>
    <cellStyle name="Обычный 101 3 5 12" xfId="6790"/>
    <cellStyle name="Обычный 101 3 5 13" xfId="6791"/>
    <cellStyle name="Обычный 101 3 5 14" xfId="6792"/>
    <cellStyle name="Обычный 101 3 5 15" xfId="6793"/>
    <cellStyle name="Обычный 101 3 5 16" xfId="6794"/>
    <cellStyle name="Обычный 101 3 5 17" xfId="6795"/>
    <cellStyle name="Обычный 101 3 5 18" xfId="6796"/>
    <cellStyle name="Обычный 101 3 5 19" xfId="6797"/>
    <cellStyle name="Обычный 101 3 5 2" xfId="6798"/>
    <cellStyle name="Обычный 101 3 5 20" xfId="6799"/>
    <cellStyle name="Обычный 101 3 5 21" xfId="6800"/>
    <cellStyle name="Обычный 101 3 5 22" xfId="6801"/>
    <cellStyle name="Обычный 101 3 5 23" xfId="6802"/>
    <cellStyle name="Обычный 101 3 5 24" xfId="6803"/>
    <cellStyle name="Обычный 101 3 5 25" xfId="6804"/>
    <cellStyle name="Обычный 101 3 5 26" xfId="6805"/>
    <cellStyle name="Обычный 101 3 5 27" xfId="6806"/>
    <cellStyle name="Обычный 101 3 5 28" xfId="6807"/>
    <cellStyle name="Обычный 101 3 5 29" xfId="6808"/>
    <cellStyle name="Обычный 101 3 5 3" xfId="6809"/>
    <cellStyle name="Обычный 101 3 5 30" xfId="6810"/>
    <cellStyle name="Обычный 101 3 5 31" xfId="6811"/>
    <cellStyle name="Обычный 101 3 5 32" xfId="6812"/>
    <cellStyle name="Обычный 101 3 5 33" xfId="6813"/>
    <cellStyle name="Обычный 101 3 5 34" xfId="6814"/>
    <cellStyle name="Обычный 101 3 5 35" xfId="6815"/>
    <cellStyle name="Обычный 101 3 5 36" xfId="6816"/>
    <cellStyle name="Обычный 101 3 5 37" xfId="6817"/>
    <cellStyle name="Обычный 101 3 5 38" xfId="6818"/>
    <cellStyle name="Обычный 101 3 5 39" xfId="6819"/>
    <cellStyle name="Обычный 101 3 5 4" xfId="6820"/>
    <cellStyle name="Обычный 101 3 5 40" xfId="6821"/>
    <cellStyle name="Обычный 101 3 5 41" xfId="6822"/>
    <cellStyle name="Обычный 101 3 5 42" xfId="6823"/>
    <cellStyle name="Обычный 101 3 5 43" xfId="6824"/>
    <cellStyle name="Обычный 101 3 5 44" xfId="6825"/>
    <cellStyle name="Обычный 101 3 5 45" xfId="6826"/>
    <cellStyle name="Обычный 101 3 5 46" xfId="6827"/>
    <cellStyle name="Обычный 101 3 5 47" xfId="6828"/>
    <cellStyle name="Обычный 101 3 5 48" xfId="6829"/>
    <cellStyle name="Обычный 101 3 5 49" xfId="6830"/>
    <cellStyle name="Обычный 101 3 5 49 2" xfId="6831"/>
    <cellStyle name="Обычный 101 3 5 5" xfId="6832"/>
    <cellStyle name="Обычный 101 3 5 50" xfId="6833"/>
    <cellStyle name="Обычный 101 3 5 6" xfId="6834"/>
    <cellStyle name="Обычный 101 3 5 7" xfId="6835"/>
    <cellStyle name="Обычный 101 3 5 8" xfId="6836"/>
    <cellStyle name="Обычный 101 3 5 9" xfId="6837"/>
    <cellStyle name="Обычный 101 3 50" xfId="6838"/>
    <cellStyle name="Обычный 101 3 50 2" xfId="6839"/>
    <cellStyle name="Обычный 101 3 50 2 2" xfId="6840"/>
    <cellStyle name="Обычный 101 3 50 3" xfId="6841"/>
    <cellStyle name="Обычный 101 3 51" xfId="6842"/>
    <cellStyle name="Обычный 101 3 51 2" xfId="6843"/>
    <cellStyle name="Обычный 101 3 51 2 2" xfId="6844"/>
    <cellStyle name="Обычный 101 3 51 3" xfId="6845"/>
    <cellStyle name="Обычный 101 3 6" xfId="6846"/>
    <cellStyle name="Обычный 101 3 6 2" xfId="6847"/>
    <cellStyle name="Обычный 101 3 6 2 2" xfId="6848"/>
    <cellStyle name="Обычный 101 3 6 3" xfId="6849"/>
    <cellStyle name="Обычный 101 3 7" xfId="6850"/>
    <cellStyle name="Обычный 101 3 7 2" xfId="6851"/>
    <cellStyle name="Обычный 101 3 7 2 2" xfId="6852"/>
    <cellStyle name="Обычный 101 3 7 3" xfId="6853"/>
    <cellStyle name="Обычный 101 3 8" xfId="6854"/>
    <cellStyle name="Обычный 101 3 8 2" xfId="6855"/>
    <cellStyle name="Обычный 101 3 8 2 2" xfId="6856"/>
    <cellStyle name="Обычный 101 3 8 3" xfId="6857"/>
    <cellStyle name="Обычный 101 3 9" xfId="6858"/>
    <cellStyle name="Обычный 101 3 9 2" xfId="6859"/>
    <cellStyle name="Обычный 101 3 9 2 2" xfId="6860"/>
    <cellStyle name="Обычный 101 3 9 3" xfId="6861"/>
    <cellStyle name="Обычный 101 30" xfId="6862"/>
    <cellStyle name="Обычный 101 31" xfId="6863"/>
    <cellStyle name="Обычный 101 32" xfId="6864"/>
    <cellStyle name="Обычный 101 33" xfId="6865"/>
    <cellStyle name="Обычный 101 34" xfId="6866"/>
    <cellStyle name="Обычный 101 35" xfId="6867"/>
    <cellStyle name="Обычный 101 36" xfId="6868"/>
    <cellStyle name="Обычный 101 37" xfId="6869"/>
    <cellStyle name="Обычный 101 38" xfId="6870"/>
    <cellStyle name="Обычный 101 39" xfId="6871"/>
    <cellStyle name="Обычный 101 4" xfId="6872"/>
    <cellStyle name="Обычный 101 4 10" xfId="6873"/>
    <cellStyle name="Обычный 101 4 10 2" xfId="6874"/>
    <cellStyle name="Обычный 101 4 10 2 2" xfId="6875"/>
    <cellStyle name="Обычный 101 4 10 3" xfId="6876"/>
    <cellStyle name="Обычный 101 4 11" xfId="6877"/>
    <cellStyle name="Обычный 101 4 11 2" xfId="6878"/>
    <cellStyle name="Обычный 101 4 11 2 2" xfId="6879"/>
    <cellStyle name="Обычный 101 4 11 3" xfId="6880"/>
    <cellStyle name="Обычный 101 4 12" xfId="6881"/>
    <cellStyle name="Обычный 101 4 12 2" xfId="6882"/>
    <cellStyle name="Обычный 101 4 12 2 2" xfId="6883"/>
    <cellStyle name="Обычный 101 4 12 3" xfId="6884"/>
    <cellStyle name="Обычный 101 4 13" xfId="6885"/>
    <cellStyle name="Обычный 101 4 13 2" xfId="6886"/>
    <cellStyle name="Обычный 101 4 13 2 2" xfId="6887"/>
    <cellStyle name="Обычный 101 4 13 3" xfId="6888"/>
    <cellStyle name="Обычный 101 4 14" xfId="6889"/>
    <cellStyle name="Обычный 101 4 14 2" xfId="6890"/>
    <cellStyle name="Обычный 101 4 14 2 2" xfId="6891"/>
    <cellStyle name="Обычный 101 4 14 3" xfId="6892"/>
    <cellStyle name="Обычный 101 4 15" xfId="6893"/>
    <cellStyle name="Обычный 101 4 15 2" xfId="6894"/>
    <cellStyle name="Обычный 101 4 15 2 2" xfId="6895"/>
    <cellStyle name="Обычный 101 4 15 3" xfId="6896"/>
    <cellStyle name="Обычный 101 4 16" xfId="6897"/>
    <cellStyle name="Обычный 101 4 16 2" xfId="6898"/>
    <cellStyle name="Обычный 101 4 16 2 2" xfId="6899"/>
    <cellStyle name="Обычный 101 4 16 3" xfId="6900"/>
    <cellStyle name="Обычный 101 4 17" xfId="6901"/>
    <cellStyle name="Обычный 101 4 17 2" xfId="6902"/>
    <cellStyle name="Обычный 101 4 17 2 2" xfId="6903"/>
    <cellStyle name="Обычный 101 4 17 3" xfId="6904"/>
    <cellStyle name="Обычный 101 4 18" xfId="6905"/>
    <cellStyle name="Обычный 101 4 18 2" xfId="6906"/>
    <cellStyle name="Обычный 101 4 18 2 2" xfId="6907"/>
    <cellStyle name="Обычный 101 4 18 3" xfId="6908"/>
    <cellStyle name="Обычный 101 4 19" xfId="6909"/>
    <cellStyle name="Обычный 101 4 19 2" xfId="6910"/>
    <cellStyle name="Обычный 101 4 19 2 2" xfId="6911"/>
    <cellStyle name="Обычный 101 4 19 3" xfId="6912"/>
    <cellStyle name="Обычный 101 4 2" xfId="6913"/>
    <cellStyle name="Обычный 101 4 2 10" xfId="6914"/>
    <cellStyle name="Обычный 101 4 2 11" xfId="6915"/>
    <cellStyle name="Обычный 101 4 2 12" xfId="6916"/>
    <cellStyle name="Обычный 101 4 2 13" xfId="6917"/>
    <cellStyle name="Обычный 101 4 2 14" xfId="6918"/>
    <cellStyle name="Обычный 101 4 2 15" xfId="6919"/>
    <cellStyle name="Обычный 101 4 2 16" xfId="6920"/>
    <cellStyle name="Обычный 101 4 2 17" xfId="6921"/>
    <cellStyle name="Обычный 101 4 2 18" xfId="6922"/>
    <cellStyle name="Обычный 101 4 2 19" xfId="6923"/>
    <cellStyle name="Обычный 101 4 2 2" xfId="6924"/>
    <cellStyle name="Обычный 101 4 2 2 10" xfId="6925"/>
    <cellStyle name="Обычный 101 4 2 2 10 2" xfId="6926"/>
    <cellStyle name="Обычный 101 4 2 2 10 2 2" xfId="6927"/>
    <cellStyle name="Обычный 101 4 2 2 10 3" xfId="6928"/>
    <cellStyle name="Обычный 101 4 2 2 11" xfId="6929"/>
    <cellStyle name="Обычный 101 4 2 2 11 2" xfId="6930"/>
    <cellStyle name="Обычный 101 4 2 2 11 2 2" xfId="6931"/>
    <cellStyle name="Обычный 101 4 2 2 11 3" xfId="6932"/>
    <cellStyle name="Обычный 101 4 2 2 12" xfId="6933"/>
    <cellStyle name="Обычный 101 4 2 2 12 2" xfId="6934"/>
    <cellStyle name="Обычный 101 4 2 2 12 2 2" xfId="6935"/>
    <cellStyle name="Обычный 101 4 2 2 12 3" xfId="6936"/>
    <cellStyle name="Обычный 101 4 2 2 13" xfId="6937"/>
    <cellStyle name="Обычный 101 4 2 2 13 2" xfId="6938"/>
    <cellStyle name="Обычный 101 4 2 2 13 2 2" xfId="6939"/>
    <cellStyle name="Обычный 101 4 2 2 13 3" xfId="6940"/>
    <cellStyle name="Обычный 101 4 2 2 14" xfId="6941"/>
    <cellStyle name="Обычный 101 4 2 2 14 2" xfId="6942"/>
    <cellStyle name="Обычный 101 4 2 2 14 2 2" xfId="6943"/>
    <cellStyle name="Обычный 101 4 2 2 14 3" xfId="6944"/>
    <cellStyle name="Обычный 101 4 2 2 15" xfId="6945"/>
    <cellStyle name="Обычный 101 4 2 2 15 2" xfId="6946"/>
    <cellStyle name="Обычный 101 4 2 2 15 2 2" xfId="6947"/>
    <cellStyle name="Обычный 101 4 2 2 15 3" xfId="6948"/>
    <cellStyle name="Обычный 101 4 2 2 16" xfId="6949"/>
    <cellStyle name="Обычный 101 4 2 2 16 2" xfId="6950"/>
    <cellStyle name="Обычный 101 4 2 2 16 2 2" xfId="6951"/>
    <cellStyle name="Обычный 101 4 2 2 16 3" xfId="6952"/>
    <cellStyle name="Обычный 101 4 2 2 17" xfId="6953"/>
    <cellStyle name="Обычный 101 4 2 2 17 2" xfId="6954"/>
    <cellStyle name="Обычный 101 4 2 2 17 2 2" xfId="6955"/>
    <cellStyle name="Обычный 101 4 2 2 17 3" xfId="6956"/>
    <cellStyle name="Обычный 101 4 2 2 18" xfId="6957"/>
    <cellStyle name="Обычный 101 4 2 2 18 2" xfId="6958"/>
    <cellStyle name="Обычный 101 4 2 2 18 2 2" xfId="6959"/>
    <cellStyle name="Обычный 101 4 2 2 18 3" xfId="6960"/>
    <cellStyle name="Обычный 101 4 2 2 19" xfId="6961"/>
    <cellStyle name="Обычный 101 4 2 2 19 2" xfId="6962"/>
    <cellStyle name="Обычный 101 4 2 2 19 2 2" xfId="6963"/>
    <cellStyle name="Обычный 101 4 2 2 19 3" xfId="6964"/>
    <cellStyle name="Обычный 101 4 2 2 2" xfId="6965"/>
    <cellStyle name="Обычный 101 4 2 2 2 2" xfId="6966"/>
    <cellStyle name="Обычный 101 4 2 2 2 2 2" xfId="6967"/>
    <cellStyle name="Обычный 101 4 2 2 2 3" xfId="6968"/>
    <cellStyle name="Обычный 101 4 2 2 20" xfId="6969"/>
    <cellStyle name="Обычный 101 4 2 2 20 2" xfId="6970"/>
    <cellStyle name="Обычный 101 4 2 2 20 2 2" xfId="6971"/>
    <cellStyle name="Обычный 101 4 2 2 20 3" xfId="6972"/>
    <cellStyle name="Обычный 101 4 2 2 21" xfId="6973"/>
    <cellStyle name="Обычный 101 4 2 2 21 2" xfId="6974"/>
    <cellStyle name="Обычный 101 4 2 2 21 2 2" xfId="6975"/>
    <cellStyle name="Обычный 101 4 2 2 21 3" xfId="6976"/>
    <cellStyle name="Обычный 101 4 2 2 22" xfId="6977"/>
    <cellStyle name="Обычный 101 4 2 2 22 2" xfId="6978"/>
    <cellStyle name="Обычный 101 4 2 2 22 2 2" xfId="6979"/>
    <cellStyle name="Обычный 101 4 2 2 22 3" xfId="6980"/>
    <cellStyle name="Обычный 101 4 2 2 23" xfId="6981"/>
    <cellStyle name="Обычный 101 4 2 2 23 2" xfId="6982"/>
    <cellStyle name="Обычный 101 4 2 2 23 2 2" xfId="6983"/>
    <cellStyle name="Обычный 101 4 2 2 23 3" xfId="6984"/>
    <cellStyle name="Обычный 101 4 2 2 24" xfId="6985"/>
    <cellStyle name="Обычный 101 4 2 2 24 2" xfId="6986"/>
    <cellStyle name="Обычный 101 4 2 2 24 2 2" xfId="6987"/>
    <cellStyle name="Обычный 101 4 2 2 24 3" xfId="6988"/>
    <cellStyle name="Обычный 101 4 2 2 25" xfId="6989"/>
    <cellStyle name="Обычный 101 4 2 2 25 2" xfId="6990"/>
    <cellStyle name="Обычный 101 4 2 2 25 2 2" xfId="6991"/>
    <cellStyle name="Обычный 101 4 2 2 25 3" xfId="6992"/>
    <cellStyle name="Обычный 101 4 2 2 26" xfId="6993"/>
    <cellStyle name="Обычный 101 4 2 2 26 2" xfId="6994"/>
    <cellStyle name="Обычный 101 4 2 2 26 2 2" xfId="6995"/>
    <cellStyle name="Обычный 101 4 2 2 26 3" xfId="6996"/>
    <cellStyle name="Обычный 101 4 2 2 27" xfId="6997"/>
    <cellStyle name="Обычный 101 4 2 2 27 2" xfId="6998"/>
    <cellStyle name="Обычный 101 4 2 2 27 2 2" xfId="6999"/>
    <cellStyle name="Обычный 101 4 2 2 27 3" xfId="7000"/>
    <cellStyle name="Обычный 101 4 2 2 28" xfId="7001"/>
    <cellStyle name="Обычный 101 4 2 2 28 2" xfId="7002"/>
    <cellStyle name="Обычный 101 4 2 2 28 2 2" xfId="7003"/>
    <cellStyle name="Обычный 101 4 2 2 28 3" xfId="7004"/>
    <cellStyle name="Обычный 101 4 2 2 29" xfId="7005"/>
    <cellStyle name="Обычный 101 4 2 2 29 2" xfId="7006"/>
    <cellStyle name="Обычный 101 4 2 2 29 2 2" xfId="7007"/>
    <cellStyle name="Обычный 101 4 2 2 29 3" xfId="7008"/>
    <cellStyle name="Обычный 101 4 2 2 3" xfId="7009"/>
    <cellStyle name="Обычный 101 4 2 2 3 2" xfId="7010"/>
    <cellStyle name="Обычный 101 4 2 2 3 2 2" xfId="7011"/>
    <cellStyle name="Обычный 101 4 2 2 3 3" xfId="7012"/>
    <cellStyle name="Обычный 101 4 2 2 30" xfId="7013"/>
    <cellStyle name="Обычный 101 4 2 2 30 2" xfId="7014"/>
    <cellStyle name="Обычный 101 4 2 2 30 2 2" xfId="7015"/>
    <cellStyle name="Обычный 101 4 2 2 30 3" xfId="7016"/>
    <cellStyle name="Обычный 101 4 2 2 31" xfId="7017"/>
    <cellStyle name="Обычный 101 4 2 2 31 2" xfId="7018"/>
    <cellStyle name="Обычный 101 4 2 2 31 2 2" xfId="7019"/>
    <cellStyle name="Обычный 101 4 2 2 31 3" xfId="7020"/>
    <cellStyle name="Обычный 101 4 2 2 32" xfId="7021"/>
    <cellStyle name="Обычный 101 4 2 2 32 2" xfId="7022"/>
    <cellStyle name="Обычный 101 4 2 2 32 2 2" xfId="7023"/>
    <cellStyle name="Обычный 101 4 2 2 32 3" xfId="7024"/>
    <cellStyle name="Обычный 101 4 2 2 33" xfId="7025"/>
    <cellStyle name="Обычный 101 4 2 2 33 2" xfId="7026"/>
    <cellStyle name="Обычный 101 4 2 2 33 2 2" xfId="7027"/>
    <cellStyle name="Обычный 101 4 2 2 33 3" xfId="7028"/>
    <cellStyle name="Обычный 101 4 2 2 34" xfId="7029"/>
    <cellStyle name="Обычный 101 4 2 2 34 2" xfId="7030"/>
    <cellStyle name="Обычный 101 4 2 2 34 2 2" xfId="7031"/>
    <cellStyle name="Обычный 101 4 2 2 34 3" xfId="7032"/>
    <cellStyle name="Обычный 101 4 2 2 35" xfId="7033"/>
    <cellStyle name="Обычный 101 4 2 2 35 2" xfId="7034"/>
    <cellStyle name="Обычный 101 4 2 2 35 2 2" xfId="7035"/>
    <cellStyle name="Обычный 101 4 2 2 35 3" xfId="7036"/>
    <cellStyle name="Обычный 101 4 2 2 36" xfId="7037"/>
    <cellStyle name="Обычный 101 4 2 2 36 2" xfId="7038"/>
    <cellStyle name="Обычный 101 4 2 2 36 2 2" xfId="7039"/>
    <cellStyle name="Обычный 101 4 2 2 36 3" xfId="7040"/>
    <cellStyle name="Обычный 101 4 2 2 37" xfId="7041"/>
    <cellStyle name="Обычный 101 4 2 2 37 2" xfId="7042"/>
    <cellStyle name="Обычный 101 4 2 2 37 2 2" xfId="7043"/>
    <cellStyle name="Обычный 101 4 2 2 37 3" xfId="7044"/>
    <cellStyle name="Обычный 101 4 2 2 38" xfId="7045"/>
    <cellStyle name="Обычный 101 4 2 2 38 2" xfId="7046"/>
    <cellStyle name="Обычный 101 4 2 2 38 2 2" xfId="7047"/>
    <cellStyle name="Обычный 101 4 2 2 38 3" xfId="7048"/>
    <cellStyle name="Обычный 101 4 2 2 39" xfId="7049"/>
    <cellStyle name="Обычный 101 4 2 2 39 2" xfId="7050"/>
    <cellStyle name="Обычный 101 4 2 2 39 2 2" xfId="7051"/>
    <cellStyle name="Обычный 101 4 2 2 39 3" xfId="7052"/>
    <cellStyle name="Обычный 101 4 2 2 4" xfId="7053"/>
    <cellStyle name="Обычный 101 4 2 2 4 2" xfId="7054"/>
    <cellStyle name="Обычный 101 4 2 2 4 2 2" xfId="7055"/>
    <cellStyle name="Обычный 101 4 2 2 4 3" xfId="7056"/>
    <cellStyle name="Обычный 101 4 2 2 40" xfId="7057"/>
    <cellStyle name="Обычный 101 4 2 2 40 2" xfId="7058"/>
    <cellStyle name="Обычный 101 4 2 2 40 2 2" xfId="7059"/>
    <cellStyle name="Обычный 101 4 2 2 40 3" xfId="7060"/>
    <cellStyle name="Обычный 101 4 2 2 41" xfId="7061"/>
    <cellStyle name="Обычный 101 4 2 2 41 2" xfId="7062"/>
    <cellStyle name="Обычный 101 4 2 2 41 2 2" xfId="7063"/>
    <cellStyle name="Обычный 101 4 2 2 41 3" xfId="7064"/>
    <cellStyle name="Обычный 101 4 2 2 42" xfId="7065"/>
    <cellStyle name="Обычный 101 4 2 2 42 2" xfId="7066"/>
    <cellStyle name="Обычный 101 4 2 2 42 2 2" xfId="7067"/>
    <cellStyle name="Обычный 101 4 2 2 42 3" xfId="7068"/>
    <cellStyle name="Обычный 101 4 2 2 43" xfId="7069"/>
    <cellStyle name="Обычный 101 4 2 2 43 2" xfId="7070"/>
    <cellStyle name="Обычный 101 4 2 2 43 2 2" xfId="7071"/>
    <cellStyle name="Обычный 101 4 2 2 43 3" xfId="7072"/>
    <cellStyle name="Обычный 101 4 2 2 44" xfId="7073"/>
    <cellStyle name="Обычный 101 4 2 2 44 2" xfId="7074"/>
    <cellStyle name="Обычный 101 4 2 2 44 2 2" xfId="7075"/>
    <cellStyle name="Обычный 101 4 2 2 44 3" xfId="7076"/>
    <cellStyle name="Обычный 101 4 2 2 45" xfId="7077"/>
    <cellStyle name="Обычный 101 4 2 2 45 2" xfId="7078"/>
    <cellStyle name="Обычный 101 4 2 2 45 2 2" xfId="7079"/>
    <cellStyle name="Обычный 101 4 2 2 45 3" xfId="7080"/>
    <cellStyle name="Обычный 101 4 2 2 46" xfId="7081"/>
    <cellStyle name="Обычный 101 4 2 2 46 2" xfId="7082"/>
    <cellStyle name="Обычный 101 4 2 2 46 2 2" xfId="7083"/>
    <cellStyle name="Обычный 101 4 2 2 46 3" xfId="7084"/>
    <cellStyle name="Обычный 101 4 2 2 47" xfId="7085"/>
    <cellStyle name="Обычный 101 4 2 2 47 2" xfId="7086"/>
    <cellStyle name="Обычный 101 4 2 2 47 2 2" xfId="7087"/>
    <cellStyle name="Обычный 101 4 2 2 47 3" xfId="7088"/>
    <cellStyle name="Обычный 101 4 2 2 48" xfId="7089"/>
    <cellStyle name="Обычный 101 4 2 2 48 2" xfId="7090"/>
    <cellStyle name="Обычный 101 4 2 2 48 2 2" xfId="7091"/>
    <cellStyle name="Обычный 101 4 2 2 48 3" xfId="7092"/>
    <cellStyle name="Обычный 101 4 2 2 5" xfId="7093"/>
    <cellStyle name="Обычный 101 4 2 2 5 2" xfId="7094"/>
    <cellStyle name="Обычный 101 4 2 2 5 2 2" xfId="7095"/>
    <cellStyle name="Обычный 101 4 2 2 5 3" xfId="7096"/>
    <cellStyle name="Обычный 101 4 2 2 6" xfId="7097"/>
    <cellStyle name="Обычный 101 4 2 2 6 2" xfId="7098"/>
    <cellStyle name="Обычный 101 4 2 2 6 2 2" xfId="7099"/>
    <cellStyle name="Обычный 101 4 2 2 6 3" xfId="7100"/>
    <cellStyle name="Обычный 101 4 2 2 7" xfId="7101"/>
    <cellStyle name="Обычный 101 4 2 2 7 2" xfId="7102"/>
    <cellStyle name="Обычный 101 4 2 2 7 2 2" xfId="7103"/>
    <cellStyle name="Обычный 101 4 2 2 7 3" xfId="7104"/>
    <cellStyle name="Обычный 101 4 2 2 8" xfId="7105"/>
    <cellStyle name="Обычный 101 4 2 2 8 2" xfId="7106"/>
    <cellStyle name="Обычный 101 4 2 2 8 2 2" xfId="7107"/>
    <cellStyle name="Обычный 101 4 2 2 8 3" xfId="7108"/>
    <cellStyle name="Обычный 101 4 2 2 9" xfId="7109"/>
    <cellStyle name="Обычный 101 4 2 2 9 2" xfId="7110"/>
    <cellStyle name="Обычный 101 4 2 2 9 2 2" xfId="7111"/>
    <cellStyle name="Обычный 101 4 2 2 9 3" xfId="7112"/>
    <cellStyle name="Обычный 101 4 2 20" xfId="7113"/>
    <cellStyle name="Обычный 101 4 2 21" xfId="7114"/>
    <cellStyle name="Обычный 101 4 2 22" xfId="7115"/>
    <cellStyle name="Обычный 101 4 2 23" xfId="7116"/>
    <cellStyle name="Обычный 101 4 2 24" xfId="7117"/>
    <cellStyle name="Обычный 101 4 2 25" xfId="7118"/>
    <cellStyle name="Обычный 101 4 2 26" xfId="7119"/>
    <cellStyle name="Обычный 101 4 2 27" xfId="7120"/>
    <cellStyle name="Обычный 101 4 2 28" xfId="7121"/>
    <cellStyle name="Обычный 101 4 2 29" xfId="7122"/>
    <cellStyle name="Обычный 101 4 2 3" xfId="7123"/>
    <cellStyle name="Обычный 101 4 2 30" xfId="7124"/>
    <cellStyle name="Обычный 101 4 2 31" xfId="7125"/>
    <cellStyle name="Обычный 101 4 2 32" xfId="7126"/>
    <cellStyle name="Обычный 101 4 2 33" xfId="7127"/>
    <cellStyle name="Обычный 101 4 2 34" xfId="7128"/>
    <cellStyle name="Обычный 101 4 2 35" xfId="7129"/>
    <cellStyle name="Обычный 101 4 2 36" xfId="7130"/>
    <cellStyle name="Обычный 101 4 2 37" xfId="7131"/>
    <cellStyle name="Обычный 101 4 2 38" xfId="7132"/>
    <cellStyle name="Обычный 101 4 2 39" xfId="7133"/>
    <cellStyle name="Обычный 101 4 2 4" xfId="7134"/>
    <cellStyle name="Обычный 101 4 2 40" xfId="7135"/>
    <cellStyle name="Обычный 101 4 2 41" xfId="7136"/>
    <cellStyle name="Обычный 101 4 2 42" xfId="7137"/>
    <cellStyle name="Обычный 101 4 2 43" xfId="7138"/>
    <cellStyle name="Обычный 101 4 2 44" xfId="7139"/>
    <cellStyle name="Обычный 101 4 2 45" xfId="7140"/>
    <cellStyle name="Обычный 101 4 2 46" xfId="7141"/>
    <cellStyle name="Обычный 101 4 2 47" xfId="7142"/>
    <cellStyle name="Обычный 101 4 2 48" xfId="7143"/>
    <cellStyle name="Обычный 101 4 2 49" xfId="7144"/>
    <cellStyle name="Обычный 101 4 2 49 2" xfId="7145"/>
    <cellStyle name="Обычный 101 4 2 5" xfId="7146"/>
    <cellStyle name="Обычный 101 4 2 50" xfId="7147"/>
    <cellStyle name="Обычный 101 4 2 6" xfId="7148"/>
    <cellStyle name="Обычный 101 4 2 7" xfId="7149"/>
    <cellStyle name="Обычный 101 4 2 8" xfId="7150"/>
    <cellStyle name="Обычный 101 4 2 9" xfId="7151"/>
    <cellStyle name="Обычный 101 4 20" xfId="7152"/>
    <cellStyle name="Обычный 101 4 20 2" xfId="7153"/>
    <cellStyle name="Обычный 101 4 20 2 2" xfId="7154"/>
    <cellStyle name="Обычный 101 4 20 3" xfId="7155"/>
    <cellStyle name="Обычный 101 4 21" xfId="7156"/>
    <cellStyle name="Обычный 101 4 21 2" xfId="7157"/>
    <cellStyle name="Обычный 101 4 21 2 2" xfId="7158"/>
    <cellStyle name="Обычный 101 4 21 3" xfId="7159"/>
    <cellStyle name="Обычный 101 4 22" xfId="7160"/>
    <cellStyle name="Обычный 101 4 22 2" xfId="7161"/>
    <cellStyle name="Обычный 101 4 22 2 2" xfId="7162"/>
    <cellStyle name="Обычный 101 4 22 3" xfId="7163"/>
    <cellStyle name="Обычный 101 4 23" xfId="7164"/>
    <cellStyle name="Обычный 101 4 23 2" xfId="7165"/>
    <cellStyle name="Обычный 101 4 23 2 2" xfId="7166"/>
    <cellStyle name="Обычный 101 4 23 3" xfId="7167"/>
    <cellStyle name="Обычный 101 4 24" xfId="7168"/>
    <cellStyle name="Обычный 101 4 24 2" xfId="7169"/>
    <cellStyle name="Обычный 101 4 24 2 2" xfId="7170"/>
    <cellStyle name="Обычный 101 4 24 3" xfId="7171"/>
    <cellStyle name="Обычный 101 4 25" xfId="7172"/>
    <cellStyle name="Обычный 101 4 25 2" xfId="7173"/>
    <cellStyle name="Обычный 101 4 25 2 2" xfId="7174"/>
    <cellStyle name="Обычный 101 4 25 3" xfId="7175"/>
    <cellStyle name="Обычный 101 4 26" xfId="7176"/>
    <cellStyle name="Обычный 101 4 26 2" xfId="7177"/>
    <cellStyle name="Обычный 101 4 26 2 2" xfId="7178"/>
    <cellStyle name="Обычный 101 4 26 3" xfId="7179"/>
    <cellStyle name="Обычный 101 4 27" xfId="7180"/>
    <cellStyle name="Обычный 101 4 27 2" xfId="7181"/>
    <cellStyle name="Обычный 101 4 27 2 2" xfId="7182"/>
    <cellStyle name="Обычный 101 4 27 3" xfId="7183"/>
    <cellStyle name="Обычный 101 4 28" xfId="7184"/>
    <cellStyle name="Обычный 101 4 28 2" xfId="7185"/>
    <cellStyle name="Обычный 101 4 28 2 2" xfId="7186"/>
    <cellStyle name="Обычный 101 4 28 3" xfId="7187"/>
    <cellStyle name="Обычный 101 4 29" xfId="7188"/>
    <cellStyle name="Обычный 101 4 29 2" xfId="7189"/>
    <cellStyle name="Обычный 101 4 29 2 2" xfId="7190"/>
    <cellStyle name="Обычный 101 4 29 3" xfId="7191"/>
    <cellStyle name="Обычный 101 4 3" xfId="7192"/>
    <cellStyle name="Обычный 101 4 3 2" xfId="7193"/>
    <cellStyle name="Обычный 101 4 3 2 2" xfId="7194"/>
    <cellStyle name="Обычный 101 4 3 3" xfId="7195"/>
    <cellStyle name="Обычный 101 4 30" xfId="7196"/>
    <cellStyle name="Обычный 101 4 30 2" xfId="7197"/>
    <cellStyle name="Обычный 101 4 30 2 2" xfId="7198"/>
    <cellStyle name="Обычный 101 4 30 3" xfId="7199"/>
    <cellStyle name="Обычный 101 4 31" xfId="7200"/>
    <cellStyle name="Обычный 101 4 31 2" xfId="7201"/>
    <cellStyle name="Обычный 101 4 31 2 2" xfId="7202"/>
    <cellStyle name="Обычный 101 4 31 3" xfId="7203"/>
    <cellStyle name="Обычный 101 4 32" xfId="7204"/>
    <cellStyle name="Обычный 101 4 32 2" xfId="7205"/>
    <cellStyle name="Обычный 101 4 32 2 2" xfId="7206"/>
    <cellStyle name="Обычный 101 4 32 3" xfId="7207"/>
    <cellStyle name="Обычный 101 4 33" xfId="7208"/>
    <cellStyle name="Обычный 101 4 33 2" xfId="7209"/>
    <cellStyle name="Обычный 101 4 33 2 2" xfId="7210"/>
    <cellStyle name="Обычный 101 4 33 3" xfId="7211"/>
    <cellStyle name="Обычный 101 4 34" xfId="7212"/>
    <cellStyle name="Обычный 101 4 34 2" xfId="7213"/>
    <cellStyle name="Обычный 101 4 34 2 2" xfId="7214"/>
    <cellStyle name="Обычный 101 4 34 3" xfId="7215"/>
    <cellStyle name="Обычный 101 4 35" xfId="7216"/>
    <cellStyle name="Обычный 101 4 35 2" xfId="7217"/>
    <cellStyle name="Обычный 101 4 35 2 2" xfId="7218"/>
    <cellStyle name="Обычный 101 4 35 3" xfId="7219"/>
    <cellStyle name="Обычный 101 4 36" xfId="7220"/>
    <cellStyle name="Обычный 101 4 36 2" xfId="7221"/>
    <cellStyle name="Обычный 101 4 36 2 2" xfId="7222"/>
    <cellStyle name="Обычный 101 4 36 3" xfId="7223"/>
    <cellStyle name="Обычный 101 4 37" xfId="7224"/>
    <cellStyle name="Обычный 101 4 37 2" xfId="7225"/>
    <cellStyle name="Обычный 101 4 37 2 2" xfId="7226"/>
    <cellStyle name="Обычный 101 4 37 3" xfId="7227"/>
    <cellStyle name="Обычный 101 4 38" xfId="7228"/>
    <cellStyle name="Обычный 101 4 38 2" xfId="7229"/>
    <cellStyle name="Обычный 101 4 38 2 2" xfId="7230"/>
    <cellStyle name="Обычный 101 4 38 3" xfId="7231"/>
    <cellStyle name="Обычный 101 4 39" xfId="7232"/>
    <cellStyle name="Обычный 101 4 39 2" xfId="7233"/>
    <cellStyle name="Обычный 101 4 39 2 2" xfId="7234"/>
    <cellStyle name="Обычный 101 4 39 3" xfId="7235"/>
    <cellStyle name="Обычный 101 4 4" xfId="7236"/>
    <cellStyle name="Обычный 101 4 4 2" xfId="7237"/>
    <cellStyle name="Обычный 101 4 4 2 2" xfId="7238"/>
    <cellStyle name="Обычный 101 4 4 3" xfId="7239"/>
    <cellStyle name="Обычный 101 4 40" xfId="7240"/>
    <cellStyle name="Обычный 101 4 40 2" xfId="7241"/>
    <cellStyle name="Обычный 101 4 40 2 2" xfId="7242"/>
    <cellStyle name="Обычный 101 4 40 3" xfId="7243"/>
    <cellStyle name="Обычный 101 4 41" xfId="7244"/>
    <cellStyle name="Обычный 101 4 41 2" xfId="7245"/>
    <cellStyle name="Обычный 101 4 41 2 2" xfId="7246"/>
    <cellStyle name="Обычный 101 4 41 3" xfId="7247"/>
    <cellStyle name="Обычный 101 4 42" xfId="7248"/>
    <cellStyle name="Обычный 101 4 42 2" xfId="7249"/>
    <cellStyle name="Обычный 101 4 42 2 2" xfId="7250"/>
    <cellStyle name="Обычный 101 4 42 3" xfId="7251"/>
    <cellStyle name="Обычный 101 4 43" xfId="7252"/>
    <cellStyle name="Обычный 101 4 43 2" xfId="7253"/>
    <cellStyle name="Обычный 101 4 43 2 2" xfId="7254"/>
    <cellStyle name="Обычный 101 4 43 3" xfId="7255"/>
    <cellStyle name="Обычный 101 4 44" xfId="7256"/>
    <cellStyle name="Обычный 101 4 44 2" xfId="7257"/>
    <cellStyle name="Обычный 101 4 44 2 2" xfId="7258"/>
    <cellStyle name="Обычный 101 4 44 3" xfId="7259"/>
    <cellStyle name="Обычный 101 4 45" xfId="7260"/>
    <cellStyle name="Обычный 101 4 45 2" xfId="7261"/>
    <cellStyle name="Обычный 101 4 45 2 2" xfId="7262"/>
    <cellStyle name="Обычный 101 4 45 3" xfId="7263"/>
    <cellStyle name="Обычный 101 4 46" xfId="7264"/>
    <cellStyle name="Обычный 101 4 46 2" xfId="7265"/>
    <cellStyle name="Обычный 101 4 46 2 2" xfId="7266"/>
    <cellStyle name="Обычный 101 4 46 3" xfId="7267"/>
    <cellStyle name="Обычный 101 4 47" xfId="7268"/>
    <cellStyle name="Обычный 101 4 47 2" xfId="7269"/>
    <cellStyle name="Обычный 101 4 47 2 2" xfId="7270"/>
    <cellStyle name="Обычный 101 4 47 3" xfId="7271"/>
    <cellStyle name="Обычный 101 4 48" xfId="7272"/>
    <cellStyle name="Обычный 101 4 48 2" xfId="7273"/>
    <cellStyle name="Обычный 101 4 48 2 2" xfId="7274"/>
    <cellStyle name="Обычный 101 4 48 3" xfId="7275"/>
    <cellStyle name="Обычный 101 4 49" xfId="7276"/>
    <cellStyle name="Обычный 101 4 49 2" xfId="7277"/>
    <cellStyle name="Обычный 101 4 49 2 2" xfId="7278"/>
    <cellStyle name="Обычный 101 4 49 3" xfId="7279"/>
    <cellStyle name="Обычный 101 4 5" xfId="7280"/>
    <cellStyle name="Обычный 101 4 5 2" xfId="7281"/>
    <cellStyle name="Обычный 101 4 5 2 2" xfId="7282"/>
    <cellStyle name="Обычный 101 4 5 3" xfId="7283"/>
    <cellStyle name="Обычный 101 4 6" xfId="7284"/>
    <cellStyle name="Обычный 101 4 6 2" xfId="7285"/>
    <cellStyle name="Обычный 101 4 6 2 2" xfId="7286"/>
    <cellStyle name="Обычный 101 4 6 3" xfId="7287"/>
    <cellStyle name="Обычный 101 4 7" xfId="7288"/>
    <cellStyle name="Обычный 101 4 7 2" xfId="7289"/>
    <cellStyle name="Обычный 101 4 7 2 2" xfId="7290"/>
    <cellStyle name="Обычный 101 4 7 3" xfId="7291"/>
    <cellStyle name="Обычный 101 4 8" xfId="7292"/>
    <cellStyle name="Обычный 101 4 8 2" xfId="7293"/>
    <cellStyle name="Обычный 101 4 8 2 2" xfId="7294"/>
    <cellStyle name="Обычный 101 4 8 3" xfId="7295"/>
    <cellStyle name="Обычный 101 4 9" xfId="7296"/>
    <cellStyle name="Обычный 101 4 9 2" xfId="7297"/>
    <cellStyle name="Обычный 101 4 9 2 2" xfId="7298"/>
    <cellStyle name="Обычный 101 4 9 3" xfId="7299"/>
    <cellStyle name="Обычный 101 40" xfId="7300"/>
    <cellStyle name="Обычный 101 41" xfId="7301"/>
    <cellStyle name="Обычный 101 42" xfId="7302"/>
    <cellStyle name="Обычный 101 43" xfId="7303"/>
    <cellStyle name="Обычный 101 44" xfId="7304"/>
    <cellStyle name="Обычный 101 45" xfId="7305"/>
    <cellStyle name="Обычный 101 46" xfId="7306"/>
    <cellStyle name="Обычный 101 47" xfId="7307"/>
    <cellStyle name="Обычный 101 48" xfId="7308"/>
    <cellStyle name="Обычный 101 49" xfId="7309"/>
    <cellStyle name="Обычный 101 5" xfId="7310"/>
    <cellStyle name="Обычный 101 5 2" xfId="7311"/>
    <cellStyle name="Обычный 101 5 2 2" xfId="7312"/>
    <cellStyle name="Обычный 101 5 2 2 2" xfId="7313"/>
    <cellStyle name="Обычный 101 5 2 3" xfId="7314"/>
    <cellStyle name="Обычный 101 5 3" xfId="7315"/>
    <cellStyle name="Обычный 101 5 3 2" xfId="7316"/>
    <cellStyle name="Обычный 101 5 3 2 2" xfId="7317"/>
    <cellStyle name="Обычный 101 5 3 3" xfId="7318"/>
    <cellStyle name="Обычный 101 5 4" xfId="7319"/>
    <cellStyle name="Обычный 101 5 4 2" xfId="7320"/>
    <cellStyle name="Обычный 101 5 5" xfId="7321"/>
    <cellStyle name="Обычный 101 50" xfId="7322"/>
    <cellStyle name="Обычный 101 51" xfId="7323"/>
    <cellStyle name="Обычный 101 52" xfId="7324"/>
    <cellStyle name="Обычный 101 53" xfId="7325"/>
    <cellStyle name="Обычный 101 53 2" xfId="7326"/>
    <cellStyle name="Обычный 101 54" xfId="7327"/>
    <cellStyle name="Обычный 101 6" xfId="7328"/>
    <cellStyle name="Обычный 101 6 10" xfId="7329"/>
    <cellStyle name="Обычный 101 6 10 2" xfId="7330"/>
    <cellStyle name="Обычный 101 6 10 2 2" xfId="7331"/>
    <cellStyle name="Обычный 101 6 10 3" xfId="7332"/>
    <cellStyle name="Обычный 101 6 11" xfId="7333"/>
    <cellStyle name="Обычный 101 6 11 2" xfId="7334"/>
    <cellStyle name="Обычный 101 6 11 2 2" xfId="7335"/>
    <cellStyle name="Обычный 101 6 11 3" xfId="7336"/>
    <cellStyle name="Обычный 101 6 12" xfId="7337"/>
    <cellStyle name="Обычный 101 6 12 2" xfId="7338"/>
    <cellStyle name="Обычный 101 6 12 2 2" xfId="7339"/>
    <cellStyle name="Обычный 101 6 12 3" xfId="7340"/>
    <cellStyle name="Обычный 101 6 13" xfId="7341"/>
    <cellStyle name="Обычный 101 6 13 2" xfId="7342"/>
    <cellStyle name="Обычный 101 6 13 2 2" xfId="7343"/>
    <cellStyle name="Обычный 101 6 13 3" xfId="7344"/>
    <cellStyle name="Обычный 101 6 14" xfId="7345"/>
    <cellStyle name="Обычный 101 6 14 2" xfId="7346"/>
    <cellStyle name="Обычный 101 6 14 2 2" xfId="7347"/>
    <cellStyle name="Обычный 101 6 14 3" xfId="7348"/>
    <cellStyle name="Обычный 101 6 15" xfId="7349"/>
    <cellStyle name="Обычный 101 6 15 2" xfId="7350"/>
    <cellStyle name="Обычный 101 6 15 2 2" xfId="7351"/>
    <cellStyle name="Обычный 101 6 15 3" xfId="7352"/>
    <cellStyle name="Обычный 101 6 16" xfId="7353"/>
    <cellStyle name="Обычный 101 6 16 2" xfId="7354"/>
    <cellStyle name="Обычный 101 6 16 2 2" xfId="7355"/>
    <cellStyle name="Обычный 101 6 16 3" xfId="7356"/>
    <cellStyle name="Обычный 101 6 17" xfId="7357"/>
    <cellStyle name="Обычный 101 6 17 2" xfId="7358"/>
    <cellStyle name="Обычный 101 6 17 2 2" xfId="7359"/>
    <cellStyle name="Обычный 101 6 17 3" xfId="7360"/>
    <cellStyle name="Обычный 101 6 18" xfId="7361"/>
    <cellStyle name="Обычный 101 6 18 2" xfId="7362"/>
    <cellStyle name="Обычный 101 6 18 2 2" xfId="7363"/>
    <cellStyle name="Обычный 101 6 18 3" xfId="7364"/>
    <cellStyle name="Обычный 101 6 19" xfId="7365"/>
    <cellStyle name="Обычный 101 6 19 2" xfId="7366"/>
    <cellStyle name="Обычный 101 6 19 2 2" xfId="7367"/>
    <cellStyle name="Обычный 101 6 19 3" xfId="7368"/>
    <cellStyle name="Обычный 101 6 2" xfId="7369"/>
    <cellStyle name="Обычный 101 6 2 2" xfId="7370"/>
    <cellStyle name="Обычный 101 6 2 2 2" xfId="7371"/>
    <cellStyle name="Обычный 101 6 2 3" xfId="7372"/>
    <cellStyle name="Обычный 101 6 20" xfId="7373"/>
    <cellStyle name="Обычный 101 6 20 2" xfId="7374"/>
    <cellStyle name="Обычный 101 6 20 2 2" xfId="7375"/>
    <cellStyle name="Обычный 101 6 20 3" xfId="7376"/>
    <cellStyle name="Обычный 101 6 21" xfId="7377"/>
    <cellStyle name="Обычный 101 6 21 2" xfId="7378"/>
    <cellStyle name="Обычный 101 6 21 2 2" xfId="7379"/>
    <cellStyle name="Обычный 101 6 21 3" xfId="7380"/>
    <cellStyle name="Обычный 101 6 22" xfId="7381"/>
    <cellStyle name="Обычный 101 6 22 2" xfId="7382"/>
    <cellStyle name="Обычный 101 6 22 2 2" xfId="7383"/>
    <cellStyle name="Обычный 101 6 22 3" xfId="7384"/>
    <cellStyle name="Обычный 101 6 23" xfId="7385"/>
    <cellStyle name="Обычный 101 6 23 2" xfId="7386"/>
    <cellStyle name="Обычный 101 6 23 2 2" xfId="7387"/>
    <cellStyle name="Обычный 101 6 23 3" xfId="7388"/>
    <cellStyle name="Обычный 101 6 24" xfId="7389"/>
    <cellStyle name="Обычный 101 6 24 2" xfId="7390"/>
    <cellStyle name="Обычный 101 6 24 2 2" xfId="7391"/>
    <cellStyle name="Обычный 101 6 24 3" xfId="7392"/>
    <cellStyle name="Обычный 101 6 25" xfId="7393"/>
    <cellStyle name="Обычный 101 6 25 2" xfId="7394"/>
    <cellStyle name="Обычный 101 6 25 2 2" xfId="7395"/>
    <cellStyle name="Обычный 101 6 25 3" xfId="7396"/>
    <cellStyle name="Обычный 101 6 26" xfId="7397"/>
    <cellStyle name="Обычный 101 6 26 2" xfId="7398"/>
    <cellStyle name="Обычный 101 6 26 2 2" xfId="7399"/>
    <cellStyle name="Обычный 101 6 26 3" xfId="7400"/>
    <cellStyle name="Обычный 101 6 27" xfId="7401"/>
    <cellStyle name="Обычный 101 6 27 2" xfId="7402"/>
    <cellStyle name="Обычный 101 6 27 2 2" xfId="7403"/>
    <cellStyle name="Обычный 101 6 27 3" xfId="7404"/>
    <cellStyle name="Обычный 101 6 28" xfId="7405"/>
    <cellStyle name="Обычный 101 6 28 2" xfId="7406"/>
    <cellStyle name="Обычный 101 6 28 2 2" xfId="7407"/>
    <cellStyle name="Обычный 101 6 28 3" xfId="7408"/>
    <cellStyle name="Обычный 101 6 29" xfId="7409"/>
    <cellStyle name="Обычный 101 6 29 2" xfId="7410"/>
    <cellStyle name="Обычный 101 6 29 2 2" xfId="7411"/>
    <cellStyle name="Обычный 101 6 29 3" xfId="7412"/>
    <cellStyle name="Обычный 101 6 3" xfId="7413"/>
    <cellStyle name="Обычный 101 6 3 2" xfId="7414"/>
    <cellStyle name="Обычный 101 6 3 2 2" xfId="7415"/>
    <cellStyle name="Обычный 101 6 3 3" xfId="7416"/>
    <cellStyle name="Обычный 101 6 30" xfId="7417"/>
    <cellStyle name="Обычный 101 6 30 2" xfId="7418"/>
    <cellStyle name="Обычный 101 6 30 2 2" xfId="7419"/>
    <cellStyle name="Обычный 101 6 30 3" xfId="7420"/>
    <cellStyle name="Обычный 101 6 31" xfId="7421"/>
    <cellStyle name="Обычный 101 6 31 2" xfId="7422"/>
    <cellStyle name="Обычный 101 6 31 2 2" xfId="7423"/>
    <cellStyle name="Обычный 101 6 31 3" xfId="7424"/>
    <cellStyle name="Обычный 101 6 32" xfId="7425"/>
    <cellStyle name="Обычный 101 6 32 2" xfId="7426"/>
    <cellStyle name="Обычный 101 6 32 2 2" xfId="7427"/>
    <cellStyle name="Обычный 101 6 32 3" xfId="7428"/>
    <cellStyle name="Обычный 101 6 33" xfId="7429"/>
    <cellStyle name="Обычный 101 6 33 2" xfId="7430"/>
    <cellStyle name="Обычный 101 6 33 2 2" xfId="7431"/>
    <cellStyle name="Обычный 101 6 33 3" xfId="7432"/>
    <cellStyle name="Обычный 101 6 34" xfId="7433"/>
    <cellStyle name="Обычный 101 6 34 2" xfId="7434"/>
    <cellStyle name="Обычный 101 6 34 2 2" xfId="7435"/>
    <cellStyle name="Обычный 101 6 34 3" xfId="7436"/>
    <cellStyle name="Обычный 101 6 35" xfId="7437"/>
    <cellStyle name="Обычный 101 6 35 2" xfId="7438"/>
    <cellStyle name="Обычный 101 6 35 2 2" xfId="7439"/>
    <cellStyle name="Обычный 101 6 35 3" xfId="7440"/>
    <cellStyle name="Обычный 101 6 36" xfId="7441"/>
    <cellStyle name="Обычный 101 6 36 2" xfId="7442"/>
    <cellStyle name="Обычный 101 6 36 2 2" xfId="7443"/>
    <cellStyle name="Обычный 101 6 36 3" xfId="7444"/>
    <cellStyle name="Обычный 101 6 37" xfId="7445"/>
    <cellStyle name="Обычный 101 6 37 2" xfId="7446"/>
    <cellStyle name="Обычный 101 6 37 2 2" xfId="7447"/>
    <cellStyle name="Обычный 101 6 37 3" xfId="7448"/>
    <cellStyle name="Обычный 101 6 38" xfId="7449"/>
    <cellStyle name="Обычный 101 6 38 2" xfId="7450"/>
    <cellStyle name="Обычный 101 6 38 2 2" xfId="7451"/>
    <cellStyle name="Обычный 101 6 38 3" xfId="7452"/>
    <cellStyle name="Обычный 101 6 39" xfId="7453"/>
    <cellStyle name="Обычный 101 6 39 2" xfId="7454"/>
    <cellStyle name="Обычный 101 6 39 2 2" xfId="7455"/>
    <cellStyle name="Обычный 101 6 39 3" xfId="7456"/>
    <cellStyle name="Обычный 101 6 4" xfId="7457"/>
    <cellStyle name="Обычный 101 6 4 2" xfId="7458"/>
    <cellStyle name="Обычный 101 6 4 2 2" xfId="7459"/>
    <cellStyle name="Обычный 101 6 4 3" xfId="7460"/>
    <cellStyle name="Обычный 101 6 40" xfId="7461"/>
    <cellStyle name="Обычный 101 6 40 2" xfId="7462"/>
    <cellStyle name="Обычный 101 6 40 2 2" xfId="7463"/>
    <cellStyle name="Обычный 101 6 40 3" xfId="7464"/>
    <cellStyle name="Обычный 101 6 41" xfId="7465"/>
    <cellStyle name="Обычный 101 6 41 2" xfId="7466"/>
    <cellStyle name="Обычный 101 6 41 2 2" xfId="7467"/>
    <cellStyle name="Обычный 101 6 41 3" xfId="7468"/>
    <cellStyle name="Обычный 101 6 42" xfId="7469"/>
    <cellStyle name="Обычный 101 6 42 2" xfId="7470"/>
    <cellStyle name="Обычный 101 6 42 2 2" xfId="7471"/>
    <cellStyle name="Обычный 101 6 42 3" xfId="7472"/>
    <cellStyle name="Обычный 101 6 43" xfId="7473"/>
    <cellStyle name="Обычный 101 6 43 2" xfId="7474"/>
    <cellStyle name="Обычный 101 6 43 2 2" xfId="7475"/>
    <cellStyle name="Обычный 101 6 43 3" xfId="7476"/>
    <cellStyle name="Обычный 101 6 44" xfId="7477"/>
    <cellStyle name="Обычный 101 6 44 2" xfId="7478"/>
    <cellStyle name="Обычный 101 6 44 2 2" xfId="7479"/>
    <cellStyle name="Обычный 101 6 44 3" xfId="7480"/>
    <cellStyle name="Обычный 101 6 45" xfId="7481"/>
    <cellStyle name="Обычный 101 6 45 2" xfId="7482"/>
    <cellStyle name="Обычный 101 6 45 2 2" xfId="7483"/>
    <cellStyle name="Обычный 101 6 45 3" xfId="7484"/>
    <cellStyle name="Обычный 101 6 46" xfId="7485"/>
    <cellStyle name="Обычный 101 6 46 2" xfId="7486"/>
    <cellStyle name="Обычный 101 6 46 2 2" xfId="7487"/>
    <cellStyle name="Обычный 101 6 46 3" xfId="7488"/>
    <cellStyle name="Обычный 101 6 47" xfId="7489"/>
    <cellStyle name="Обычный 101 6 47 2" xfId="7490"/>
    <cellStyle name="Обычный 101 6 47 2 2" xfId="7491"/>
    <cellStyle name="Обычный 101 6 47 3" xfId="7492"/>
    <cellStyle name="Обычный 101 6 48" xfId="7493"/>
    <cellStyle name="Обычный 101 6 48 2" xfId="7494"/>
    <cellStyle name="Обычный 101 6 48 2 2" xfId="7495"/>
    <cellStyle name="Обычный 101 6 48 3" xfId="7496"/>
    <cellStyle name="Обычный 101 6 5" xfId="7497"/>
    <cellStyle name="Обычный 101 6 5 2" xfId="7498"/>
    <cellStyle name="Обычный 101 6 5 2 2" xfId="7499"/>
    <cellStyle name="Обычный 101 6 5 3" xfId="7500"/>
    <cellStyle name="Обычный 101 6 6" xfId="7501"/>
    <cellStyle name="Обычный 101 6 6 2" xfId="7502"/>
    <cellStyle name="Обычный 101 6 6 2 2" xfId="7503"/>
    <cellStyle name="Обычный 101 6 6 3" xfId="7504"/>
    <cellStyle name="Обычный 101 6 7" xfId="7505"/>
    <cellStyle name="Обычный 101 6 7 2" xfId="7506"/>
    <cellStyle name="Обычный 101 6 7 2 2" xfId="7507"/>
    <cellStyle name="Обычный 101 6 7 3" xfId="7508"/>
    <cellStyle name="Обычный 101 6 8" xfId="7509"/>
    <cellStyle name="Обычный 101 6 8 2" xfId="7510"/>
    <cellStyle name="Обычный 101 6 8 2 2" xfId="7511"/>
    <cellStyle name="Обычный 101 6 8 3" xfId="7512"/>
    <cellStyle name="Обычный 101 6 9" xfId="7513"/>
    <cellStyle name="Обычный 101 6 9 2" xfId="7514"/>
    <cellStyle name="Обычный 101 6 9 2 2" xfId="7515"/>
    <cellStyle name="Обычный 101 6 9 3" xfId="7516"/>
    <cellStyle name="Обычный 101 7" xfId="7517"/>
    <cellStyle name="Обычный 101 8" xfId="7518"/>
    <cellStyle name="Обычный 101 9" xfId="7519"/>
    <cellStyle name="Обычный 102" xfId="7520"/>
    <cellStyle name="Обычный 102 10" xfId="7521"/>
    <cellStyle name="Обычный 102 10 2" xfId="7522"/>
    <cellStyle name="Обычный 102 10 2 2" xfId="7523"/>
    <cellStyle name="Обычный 102 10 3" xfId="7524"/>
    <cellStyle name="Обычный 102 11" xfId="7525"/>
    <cellStyle name="Обычный 102 11 2" xfId="7526"/>
    <cellStyle name="Обычный 102 11 2 2" xfId="7527"/>
    <cellStyle name="Обычный 102 11 3" xfId="7528"/>
    <cellStyle name="Обычный 102 12" xfId="7529"/>
    <cellStyle name="Обычный 102 12 2" xfId="7530"/>
    <cellStyle name="Обычный 102 12 2 2" xfId="7531"/>
    <cellStyle name="Обычный 102 12 3" xfId="7532"/>
    <cellStyle name="Обычный 102 13" xfId="7533"/>
    <cellStyle name="Обычный 102 13 2" xfId="7534"/>
    <cellStyle name="Обычный 102 13 2 2" xfId="7535"/>
    <cellStyle name="Обычный 102 13 3" xfId="7536"/>
    <cellStyle name="Обычный 102 14" xfId="7537"/>
    <cellStyle name="Обычный 102 14 2" xfId="7538"/>
    <cellStyle name="Обычный 102 14 2 2" xfId="7539"/>
    <cellStyle name="Обычный 102 14 3" xfId="7540"/>
    <cellStyle name="Обычный 102 15" xfId="7541"/>
    <cellStyle name="Обычный 102 15 2" xfId="7542"/>
    <cellStyle name="Обычный 102 15 2 2" xfId="7543"/>
    <cellStyle name="Обычный 102 15 3" xfId="7544"/>
    <cellStyle name="Обычный 102 16" xfId="7545"/>
    <cellStyle name="Обычный 102 16 2" xfId="7546"/>
    <cellStyle name="Обычный 102 16 2 2" xfId="7547"/>
    <cellStyle name="Обычный 102 16 3" xfId="7548"/>
    <cellStyle name="Обычный 102 17" xfId="7549"/>
    <cellStyle name="Обычный 102 17 2" xfId="7550"/>
    <cellStyle name="Обычный 102 17 2 2" xfId="7551"/>
    <cellStyle name="Обычный 102 17 3" xfId="7552"/>
    <cellStyle name="Обычный 102 18" xfId="7553"/>
    <cellStyle name="Обычный 102 18 2" xfId="7554"/>
    <cellStyle name="Обычный 102 18 2 2" xfId="7555"/>
    <cellStyle name="Обычный 102 18 3" xfId="7556"/>
    <cellStyle name="Обычный 102 19" xfId="7557"/>
    <cellStyle name="Обычный 102 19 2" xfId="7558"/>
    <cellStyle name="Обычный 102 19 2 2" xfId="7559"/>
    <cellStyle name="Обычный 102 19 3" xfId="7560"/>
    <cellStyle name="Обычный 102 2" xfId="7561"/>
    <cellStyle name="Обычный 102 2 2" xfId="7562"/>
    <cellStyle name="Обычный 102 2 2 2" xfId="7563"/>
    <cellStyle name="Обычный 102 2 2 2 2" xfId="7564"/>
    <cellStyle name="Обычный 102 2 2 3" xfId="7565"/>
    <cellStyle name="Обычный 102 2 3" xfId="7566"/>
    <cellStyle name="Обычный 102 2 3 2" xfId="7567"/>
    <cellStyle name="Обычный 102 2 3 2 2" xfId="7568"/>
    <cellStyle name="Обычный 102 2 3 3" xfId="7569"/>
    <cellStyle name="Обычный 102 2 4" xfId="7570"/>
    <cellStyle name="Обычный 102 2 4 2" xfId="7571"/>
    <cellStyle name="Обычный 102 2 5" xfId="7572"/>
    <cellStyle name="Обычный 102 20" xfId="7573"/>
    <cellStyle name="Обычный 102 20 2" xfId="7574"/>
    <cellStyle name="Обычный 102 20 2 2" xfId="7575"/>
    <cellStyle name="Обычный 102 20 3" xfId="7576"/>
    <cellStyle name="Обычный 102 21" xfId="7577"/>
    <cellStyle name="Обычный 102 21 2" xfId="7578"/>
    <cellStyle name="Обычный 102 21 2 2" xfId="7579"/>
    <cellStyle name="Обычный 102 21 3" xfId="7580"/>
    <cellStyle name="Обычный 102 22" xfId="7581"/>
    <cellStyle name="Обычный 102 22 2" xfId="7582"/>
    <cellStyle name="Обычный 102 22 2 2" xfId="7583"/>
    <cellStyle name="Обычный 102 22 3" xfId="7584"/>
    <cellStyle name="Обычный 102 23" xfId="7585"/>
    <cellStyle name="Обычный 102 23 2" xfId="7586"/>
    <cellStyle name="Обычный 102 23 2 2" xfId="7587"/>
    <cellStyle name="Обычный 102 23 3" xfId="7588"/>
    <cellStyle name="Обычный 102 24" xfId="7589"/>
    <cellStyle name="Обычный 102 24 2" xfId="7590"/>
    <cellStyle name="Обычный 102 24 2 2" xfId="7591"/>
    <cellStyle name="Обычный 102 24 3" xfId="7592"/>
    <cellStyle name="Обычный 102 25" xfId="7593"/>
    <cellStyle name="Обычный 102 25 2" xfId="7594"/>
    <cellStyle name="Обычный 102 25 2 2" xfId="7595"/>
    <cellStyle name="Обычный 102 25 3" xfId="7596"/>
    <cellStyle name="Обычный 102 26" xfId="7597"/>
    <cellStyle name="Обычный 102 26 2" xfId="7598"/>
    <cellStyle name="Обычный 102 26 2 2" xfId="7599"/>
    <cellStyle name="Обычный 102 26 3" xfId="7600"/>
    <cellStyle name="Обычный 102 27" xfId="7601"/>
    <cellStyle name="Обычный 102 27 2" xfId="7602"/>
    <cellStyle name="Обычный 102 27 2 2" xfId="7603"/>
    <cellStyle name="Обычный 102 27 3" xfId="7604"/>
    <cellStyle name="Обычный 102 28" xfId="7605"/>
    <cellStyle name="Обычный 102 28 2" xfId="7606"/>
    <cellStyle name="Обычный 102 28 2 2" xfId="7607"/>
    <cellStyle name="Обычный 102 28 3" xfId="7608"/>
    <cellStyle name="Обычный 102 29" xfId="7609"/>
    <cellStyle name="Обычный 102 29 2" xfId="7610"/>
    <cellStyle name="Обычный 102 29 2 2" xfId="7611"/>
    <cellStyle name="Обычный 102 29 3" xfId="7612"/>
    <cellStyle name="Обычный 102 3" xfId="7613"/>
    <cellStyle name="Обычный 102 3 2" xfId="7614"/>
    <cellStyle name="Обычный 102 3 2 2" xfId="7615"/>
    <cellStyle name="Обычный 102 3 2 2 2" xfId="7616"/>
    <cellStyle name="Обычный 102 3 2 3" xfId="7617"/>
    <cellStyle name="Обычный 102 3 3" xfId="7618"/>
    <cellStyle name="Обычный 102 3 3 2" xfId="7619"/>
    <cellStyle name="Обычный 102 3 3 2 2" xfId="7620"/>
    <cellStyle name="Обычный 102 3 3 3" xfId="7621"/>
    <cellStyle name="Обычный 102 3 4" xfId="7622"/>
    <cellStyle name="Обычный 102 3 4 2" xfId="7623"/>
    <cellStyle name="Обычный 102 3 5" xfId="7624"/>
    <cellStyle name="Обычный 102 30" xfId="7625"/>
    <cellStyle name="Обычный 102 30 2" xfId="7626"/>
    <cellStyle name="Обычный 102 30 2 2" xfId="7627"/>
    <cellStyle name="Обычный 102 30 3" xfId="7628"/>
    <cellStyle name="Обычный 102 31" xfId="7629"/>
    <cellStyle name="Обычный 102 31 2" xfId="7630"/>
    <cellStyle name="Обычный 102 31 2 2" xfId="7631"/>
    <cellStyle name="Обычный 102 31 3" xfId="7632"/>
    <cellStyle name="Обычный 102 32" xfId="7633"/>
    <cellStyle name="Обычный 102 32 2" xfId="7634"/>
    <cellStyle name="Обычный 102 32 2 2" xfId="7635"/>
    <cellStyle name="Обычный 102 32 3" xfId="7636"/>
    <cellStyle name="Обычный 102 33" xfId="7637"/>
    <cellStyle name="Обычный 102 33 2" xfId="7638"/>
    <cellStyle name="Обычный 102 33 2 2" xfId="7639"/>
    <cellStyle name="Обычный 102 33 3" xfId="7640"/>
    <cellStyle name="Обычный 102 34" xfId="7641"/>
    <cellStyle name="Обычный 102 34 2" xfId="7642"/>
    <cellStyle name="Обычный 102 34 2 2" xfId="7643"/>
    <cellStyle name="Обычный 102 34 3" xfId="7644"/>
    <cellStyle name="Обычный 102 35" xfId="7645"/>
    <cellStyle name="Обычный 102 35 2" xfId="7646"/>
    <cellStyle name="Обычный 102 35 2 2" xfId="7647"/>
    <cellStyle name="Обычный 102 35 3" xfId="7648"/>
    <cellStyle name="Обычный 102 36" xfId="7649"/>
    <cellStyle name="Обычный 102 36 2" xfId="7650"/>
    <cellStyle name="Обычный 102 36 2 2" xfId="7651"/>
    <cellStyle name="Обычный 102 36 3" xfId="7652"/>
    <cellStyle name="Обычный 102 37" xfId="7653"/>
    <cellStyle name="Обычный 102 37 2" xfId="7654"/>
    <cellStyle name="Обычный 102 37 2 2" xfId="7655"/>
    <cellStyle name="Обычный 102 37 3" xfId="7656"/>
    <cellStyle name="Обычный 102 38" xfId="7657"/>
    <cellStyle name="Обычный 102 38 2" xfId="7658"/>
    <cellStyle name="Обычный 102 38 2 2" xfId="7659"/>
    <cellStyle name="Обычный 102 38 3" xfId="7660"/>
    <cellStyle name="Обычный 102 39" xfId="7661"/>
    <cellStyle name="Обычный 102 39 2" xfId="7662"/>
    <cellStyle name="Обычный 102 39 2 2" xfId="7663"/>
    <cellStyle name="Обычный 102 39 3" xfId="7664"/>
    <cellStyle name="Обычный 102 4" xfId="7665"/>
    <cellStyle name="Обычный 102 4 2" xfId="7666"/>
    <cellStyle name="Обычный 102 4 2 2" xfId="7667"/>
    <cellStyle name="Обычный 102 4 2 2 2" xfId="7668"/>
    <cellStyle name="Обычный 102 4 2 3" xfId="7669"/>
    <cellStyle name="Обычный 102 4 3" xfId="7670"/>
    <cellStyle name="Обычный 102 4 3 2" xfId="7671"/>
    <cellStyle name="Обычный 102 4 3 2 2" xfId="7672"/>
    <cellStyle name="Обычный 102 4 3 3" xfId="7673"/>
    <cellStyle name="Обычный 102 4 4" xfId="7674"/>
    <cellStyle name="Обычный 102 4 4 2" xfId="7675"/>
    <cellStyle name="Обычный 102 4 5" xfId="7676"/>
    <cellStyle name="Обычный 102 40" xfId="7677"/>
    <cellStyle name="Обычный 102 40 2" xfId="7678"/>
    <cellStyle name="Обычный 102 40 2 2" xfId="7679"/>
    <cellStyle name="Обычный 102 40 3" xfId="7680"/>
    <cellStyle name="Обычный 102 41" xfId="7681"/>
    <cellStyle name="Обычный 102 41 2" xfId="7682"/>
    <cellStyle name="Обычный 102 41 2 2" xfId="7683"/>
    <cellStyle name="Обычный 102 41 3" xfId="7684"/>
    <cellStyle name="Обычный 102 42" xfId="7685"/>
    <cellStyle name="Обычный 102 42 2" xfId="7686"/>
    <cellStyle name="Обычный 102 42 2 2" xfId="7687"/>
    <cellStyle name="Обычный 102 42 3" xfId="7688"/>
    <cellStyle name="Обычный 102 43" xfId="7689"/>
    <cellStyle name="Обычный 102 43 2" xfId="7690"/>
    <cellStyle name="Обычный 102 43 2 2" xfId="7691"/>
    <cellStyle name="Обычный 102 43 3" xfId="7692"/>
    <cellStyle name="Обычный 102 44" xfId="7693"/>
    <cellStyle name="Обычный 102 44 2" xfId="7694"/>
    <cellStyle name="Обычный 102 44 2 2" xfId="7695"/>
    <cellStyle name="Обычный 102 44 3" xfId="7696"/>
    <cellStyle name="Обычный 102 45" xfId="7697"/>
    <cellStyle name="Обычный 102 45 2" xfId="7698"/>
    <cellStyle name="Обычный 102 45 2 2" xfId="7699"/>
    <cellStyle name="Обычный 102 45 3" xfId="7700"/>
    <cellStyle name="Обычный 102 46" xfId="7701"/>
    <cellStyle name="Обычный 102 46 2" xfId="7702"/>
    <cellStyle name="Обычный 102 46 2 2" xfId="7703"/>
    <cellStyle name="Обычный 102 46 3" xfId="7704"/>
    <cellStyle name="Обычный 102 47" xfId="7705"/>
    <cellStyle name="Обычный 102 47 2" xfId="7706"/>
    <cellStyle name="Обычный 102 47 2 2" xfId="7707"/>
    <cellStyle name="Обычный 102 47 3" xfId="7708"/>
    <cellStyle name="Обычный 102 48" xfId="7709"/>
    <cellStyle name="Обычный 102 48 2" xfId="7710"/>
    <cellStyle name="Обычный 102 48 2 2" xfId="7711"/>
    <cellStyle name="Обычный 102 48 3" xfId="7712"/>
    <cellStyle name="Обычный 102 49" xfId="7713"/>
    <cellStyle name="Обычный 102 49 2" xfId="7714"/>
    <cellStyle name="Обычный 102 49 2 2" xfId="7715"/>
    <cellStyle name="Обычный 102 49 3" xfId="7716"/>
    <cellStyle name="Обычный 102 5" xfId="7717"/>
    <cellStyle name="Обычный 102 5 2" xfId="7718"/>
    <cellStyle name="Обычный 102 5 2 2" xfId="7719"/>
    <cellStyle name="Обычный 102 5 3" xfId="7720"/>
    <cellStyle name="Обычный 102 50" xfId="7721"/>
    <cellStyle name="Обычный 102 50 2" xfId="7722"/>
    <cellStyle name="Обычный 102 50 2 2" xfId="7723"/>
    <cellStyle name="Обычный 102 50 3" xfId="7724"/>
    <cellStyle name="Обычный 102 51" xfId="7725"/>
    <cellStyle name="Обычный 102 51 2" xfId="7726"/>
    <cellStyle name="Обычный 102 51 2 2" xfId="7727"/>
    <cellStyle name="Обычный 102 51 3" xfId="7728"/>
    <cellStyle name="Обычный 102 52" xfId="7729"/>
    <cellStyle name="Обычный 102 52 2" xfId="7730"/>
    <cellStyle name="Обычный 102 53" xfId="7731"/>
    <cellStyle name="Обычный 102 6" xfId="7732"/>
    <cellStyle name="Обычный 102 6 2" xfId="7733"/>
    <cellStyle name="Обычный 102 6 2 2" xfId="7734"/>
    <cellStyle name="Обычный 102 6 3" xfId="7735"/>
    <cellStyle name="Обычный 102 7" xfId="7736"/>
    <cellStyle name="Обычный 102 7 2" xfId="7737"/>
    <cellStyle name="Обычный 102 7 2 2" xfId="7738"/>
    <cellStyle name="Обычный 102 7 3" xfId="7739"/>
    <cellStyle name="Обычный 102 8" xfId="7740"/>
    <cellStyle name="Обычный 102 8 2" xfId="7741"/>
    <cellStyle name="Обычный 102 8 2 2" xfId="7742"/>
    <cellStyle name="Обычный 102 8 3" xfId="7743"/>
    <cellStyle name="Обычный 102 9" xfId="7744"/>
    <cellStyle name="Обычный 102 9 2" xfId="7745"/>
    <cellStyle name="Обычный 102 9 2 2" xfId="7746"/>
    <cellStyle name="Обычный 102 9 3" xfId="7747"/>
    <cellStyle name="Обычный 103" xfId="7748"/>
    <cellStyle name="Обычный 103 10" xfId="7749"/>
    <cellStyle name="Обычный 103 10 2" xfId="7750"/>
    <cellStyle name="Обычный 103 10 2 2" xfId="7751"/>
    <cellStyle name="Обычный 103 10 3" xfId="7752"/>
    <cellStyle name="Обычный 103 11" xfId="7753"/>
    <cellStyle name="Обычный 103 11 2" xfId="7754"/>
    <cellStyle name="Обычный 103 11 2 2" xfId="7755"/>
    <cellStyle name="Обычный 103 11 3" xfId="7756"/>
    <cellStyle name="Обычный 103 12" xfId="7757"/>
    <cellStyle name="Обычный 103 12 2" xfId="7758"/>
    <cellStyle name="Обычный 103 12 2 2" xfId="7759"/>
    <cellStyle name="Обычный 103 12 3" xfId="7760"/>
    <cellStyle name="Обычный 103 13" xfId="7761"/>
    <cellStyle name="Обычный 103 13 2" xfId="7762"/>
    <cellStyle name="Обычный 103 13 2 2" xfId="7763"/>
    <cellStyle name="Обычный 103 13 3" xfId="7764"/>
    <cellStyle name="Обычный 103 14" xfId="7765"/>
    <cellStyle name="Обычный 103 14 2" xfId="7766"/>
    <cellStyle name="Обычный 103 14 2 2" xfId="7767"/>
    <cellStyle name="Обычный 103 14 3" xfId="7768"/>
    <cellStyle name="Обычный 103 15" xfId="7769"/>
    <cellStyle name="Обычный 103 15 2" xfId="7770"/>
    <cellStyle name="Обычный 103 15 2 2" xfId="7771"/>
    <cellStyle name="Обычный 103 15 3" xfId="7772"/>
    <cellStyle name="Обычный 103 16" xfId="7773"/>
    <cellStyle name="Обычный 103 16 2" xfId="7774"/>
    <cellStyle name="Обычный 103 16 2 2" xfId="7775"/>
    <cellStyle name="Обычный 103 16 3" xfId="7776"/>
    <cellStyle name="Обычный 103 17" xfId="7777"/>
    <cellStyle name="Обычный 103 17 2" xfId="7778"/>
    <cellStyle name="Обычный 103 17 2 2" xfId="7779"/>
    <cellStyle name="Обычный 103 17 3" xfId="7780"/>
    <cellStyle name="Обычный 103 18" xfId="7781"/>
    <cellStyle name="Обычный 103 18 2" xfId="7782"/>
    <cellStyle name="Обычный 103 18 2 2" xfId="7783"/>
    <cellStyle name="Обычный 103 18 3" xfId="7784"/>
    <cellStyle name="Обычный 103 19" xfId="7785"/>
    <cellStyle name="Обычный 103 19 2" xfId="7786"/>
    <cellStyle name="Обычный 103 19 2 2" xfId="7787"/>
    <cellStyle name="Обычный 103 19 3" xfId="7788"/>
    <cellStyle name="Обычный 103 2" xfId="7789"/>
    <cellStyle name="Обычный 103 2 2" xfId="7790"/>
    <cellStyle name="Обычный 103 2 2 2" xfId="7791"/>
    <cellStyle name="Обычный 103 2 2 2 2" xfId="7792"/>
    <cellStyle name="Обычный 103 2 2 3" xfId="7793"/>
    <cellStyle name="Обычный 103 2 3" xfId="7794"/>
    <cellStyle name="Обычный 103 2 3 2" xfId="7795"/>
    <cellStyle name="Обычный 103 2 3 2 2" xfId="7796"/>
    <cellStyle name="Обычный 103 2 3 3" xfId="7797"/>
    <cellStyle name="Обычный 103 2 4" xfId="7798"/>
    <cellStyle name="Обычный 103 2 4 2" xfId="7799"/>
    <cellStyle name="Обычный 103 2 5" xfId="7800"/>
    <cellStyle name="Обычный 103 20" xfId="7801"/>
    <cellStyle name="Обычный 103 20 2" xfId="7802"/>
    <cellStyle name="Обычный 103 20 2 2" xfId="7803"/>
    <cellStyle name="Обычный 103 20 3" xfId="7804"/>
    <cellStyle name="Обычный 103 21" xfId="7805"/>
    <cellStyle name="Обычный 103 21 2" xfId="7806"/>
    <cellStyle name="Обычный 103 21 2 2" xfId="7807"/>
    <cellStyle name="Обычный 103 21 3" xfId="7808"/>
    <cellStyle name="Обычный 103 22" xfId="7809"/>
    <cellStyle name="Обычный 103 22 2" xfId="7810"/>
    <cellStyle name="Обычный 103 22 2 2" xfId="7811"/>
    <cellStyle name="Обычный 103 22 3" xfId="7812"/>
    <cellStyle name="Обычный 103 23" xfId="7813"/>
    <cellStyle name="Обычный 103 23 2" xfId="7814"/>
    <cellStyle name="Обычный 103 23 2 2" xfId="7815"/>
    <cellStyle name="Обычный 103 23 3" xfId="7816"/>
    <cellStyle name="Обычный 103 24" xfId="7817"/>
    <cellStyle name="Обычный 103 24 2" xfId="7818"/>
    <cellStyle name="Обычный 103 24 2 2" xfId="7819"/>
    <cellStyle name="Обычный 103 24 3" xfId="7820"/>
    <cellStyle name="Обычный 103 25" xfId="7821"/>
    <cellStyle name="Обычный 103 25 2" xfId="7822"/>
    <cellStyle name="Обычный 103 25 2 2" xfId="7823"/>
    <cellStyle name="Обычный 103 25 3" xfId="7824"/>
    <cellStyle name="Обычный 103 26" xfId="7825"/>
    <cellStyle name="Обычный 103 26 2" xfId="7826"/>
    <cellStyle name="Обычный 103 26 2 2" xfId="7827"/>
    <cellStyle name="Обычный 103 26 3" xfId="7828"/>
    <cellStyle name="Обычный 103 27" xfId="7829"/>
    <cellStyle name="Обычный 103 27 2" xfId="7830"/>
    <cellStyle name="Обычный 103 27 2 2" xfId="7831"/>
    <cellStyle name="Обычный 103 27 3" xfId="7832"/>
    <cellStyle name="Обычный 103 28" xfId="7833"/>
    <cellStyle name="Обычный 103 28 2" xfId="7834"/>
    <cellStyle name="Обычный 103 28 2 2" xfId="7835"/>
    <cellStyle name="Обычный 103 28 3" xfId="7836"/>
    <cellStyle name="Обычный 103 29" xfId="7837"/>
    <cellStyle name="Обычный 103 29 2" xfId="7838"/>
    <cellStyle name="Обычный 103 29 2 2" xfId="7839"/>
    <cellStyle name="Обычный 103 29 3" xfId="7840"/>
    <cellStyle name="Обычный 103 3" xfId="7841"/>
    <cellStyle name="Обычный 103 3 2" xfId="7842"/>
    <cellStyle name="Обычный 103 3 2 2" xfId="7843"/>
    <cellStyle name="Обычный 103 3 2 2 2" xfId="7844"/>
    <cellStyle name="Обычный 103 3 2 3" xfId="7845"/>
    <cellStyle name="Обычный 103 3 3" xfId="7846"/>
    <cellStyle name="Обычный 103 3 3 2" xfId="7847"/>
    <cellStyle name="Обычный 103 3 3 2 2" xfId="7848"/>
    <cellStyle name="Обычный 103 3 3 3" xfId="7849"/>
    <cellStyle name="Обычный 103 3 4" xfId="7850"/>
    <cellStyle name="Обычный 103 3 4 2" xfId="7851"/>
    <cellStyle name="Обычный 103 3 5" xfId="7852"/>
    <cellStyle name="Обычный 103 30" xfId="7853"/>
    <cellStyle name="Обычный 103 30 2" xfId="7854"/>
    <cellStyle name="Обычный 103 30 2 2" xfId="7855"/>
    <cellStyle name="Обычный 103 30 3" xfId="7856"/>
    <cellStyle name="Обычный 103 31" xfId="7857"/>
    <cellStyle name="Обычный 103 31 2" xfId="7858"/>
    <cellStyle name="Обычный 103 31 2 2" xfId="7859"/>
    <cellStyle name="Обычный 103 31 3" xfId="7860"/>
    <cellStyle name="Обычный 103 32" xfId="7861"/>
    <cellStyle name="Обычный 103 32 2" xfId="7862"/>
    <cellStyle name="Обычный 103 32 2 2" xfId="7863"/>
    <cellStyle name="Обычный 103 32 3" xfId="7864"/>
    <cellStyle name="Обычный 103 33" xfId="7865"/>
    <cellStyle name="Обычный 103 33 2" xfId="7866"/>
    <cellStyle name="Обычный 103 33 2 2" xfId="7867"/>
    <cellStyle name="Обычный 103 33 3" xfId="7868"/>
    <cellStyle name="Обычный 103 34" xfId="7869"/>
    <cellStyle name="Обычный 103 34 2" xfId="7870"/>
    <cellStyle name="Обычный 103 34 2 2" xfId="7871"/>
    <cellStyle name="Обычный 103 34 3" xfId="7872"/>
    <cellStyle name="Обычный 103 35" xfId="7873"/>
    <cellStyle name="Обычный 103 35 2" xfId="7874"/>
    <cellStyle name="Обычный 103 35 2 2" xfId="7875"/>
    <cellStyle name="Обычный 103 35 3" xfId="7876"/>
    <cellStyle name="Обычный 103 36" xfId="7877"/>
    <cellStyle name="Обычный 103 36 2" xfId="7878"/>
    <cellStyle name="Обычный 103 36 2 2" xfId="7879"/>
    <cellStyle name="Обычный 103 36 3" xfId="7880"/>
    <cellStyle name="Обычный 103 37" xfId="7881"/>
    <cellStyle name="Обычный 103 37 2" xfId="7882"/>
    <cellStyle name="Обычный 103 37 2 2" xfId="7883"/>
    <cellStyle name="Обычный 103 37 3" xfId="7884"/>
    <cellStyle name="Обычный 103 38" xfId="7885"/>
    <cellStyle name="Обычный 103 38 2" xfId="7886"/>
    <cellStyle name="Обычный 103 38 2 2" xfId="7887"/>
    <cellStyle name="Обычный 103 38 3" xfId="7888"/>
    <cellStyle name="Обычный 103 39" xfId="7889"/>
    <cellStyle name="Обычный 103 39 2" xfId="7890"/>
    <cellStyle name="Обычный 103 39 2 2" xfId="7891"/>
    <cellStyle name="Обычный 103 39 3" xfId="7892"/>
    <cellStyle name="Обычный 103 4" xfId="7893"/>
    <cellStyle name="Обычный 103 4 2" xfId="7894"/>
    <cellStyle name="Обычный 103 4 2 2" xfId="7895"/>
    <cellStyle name="Обычный 103 4 2 2 2" xfId="7896"/>
    <cellStyle name="Обычный 103 4 2 3" xfId="7897"/>
    <cellStyle name="Обычный 103 4 3" xfId="7898"/>
    <cellStyle name="Обычный 103 4 3 2" xfId="7899"/>
    <cellStyle name="Обычный 103 4 3 2 2" xfId="7900"/>
    <cellStyle name="Обычный 103 4 3 3" xfId="7901"/>
    <cellStyle name="Обычный 103 4 4" xfId="7902"/>
    <cellStyle name="Обычный 103 4 4 2" xfId="7903"/>
    <cellStyle name="Обычный 103 4 5" xfId="7904"/>
    <cellStyle name="Обычный 103 40" xfId="7905"/>
    <cellStyle name="Обычный 103 40 2" xfId="7906"/>
    <cellStyle name="Обычный 103 40 2 2" xfId="7907"/>
    <cellStyle name="Обычный 103 40 3" xfId="7908"/>
    <cellStyle name="Обычный 103 41" xfId="7909"/>
    <cellStyle name="Обычный 103 41 2" xfId="7910"/>
    <cellStyle name="Обычный 103 41 2 2" xfId="7911"/>
    <cellStyle name="Обычный 103 41 3" xfId="7912"/>
    <cellStyle name="Обычный 103 42" xfId="7913"/>
    <cellStyle name="Обычный 103 42 2" xfId="7914"/>
    <cellStyle name="Обычный 103 42 2 2" xfId="7915"/>
    <cellStyle name="Обычный 103 42 3" xfId="7916"/>
    <cellStyle name="Обычный 103 43" xfId="7917"/>
    <cellStyle name="Обычный 103 43 2" xfId="7918"/>
    <cellStyle name="Обычный 103 43 2 2" xfId="7919"/>
    <cellStyle name="Обычный 103 43 3" xfId="7920"/>
    <cellStyle name="Обычный 103 44" xfId="7921"/>
    <cellStyle name="Обычный 103 44 2" xfId="7922"/>
    <cellStyle name="Обычный 103 44 2 2" xfId="7923"/>
    <cellStyle name="Обычный 103 44 3" xfId="7924"/>
    <cellStyle name="Обычный 103 45" xfId="7925"/>
    <cellStyle name="Обычный 103 45 2" xfId="7926"/>
    <cellStyle name="Обычный 103 45 2 2" xfId="7927"/>
    <cellStyle name="Обычный 103 45 3" xfId="7928"/>
    <cellStyle name="Обычный 103 46" xfId="7929"/>
    <cellStyle name="Обычный 103 46 2" xfId="7930"/>
    <cellStyle name="Обычный 103 46 2 2" xfId="7931"/>
    <cellStyle name="Обычный 103 46 3" xfId="7932"/>
    <cellStyle name="Обычный 103 47" xfId="7933"/>
    <cellStyle name="Обычный 103 47 2" xfId="7934"/>
    <cellStyle name="Обычный 103 47 2 2" xfId="7935"/>
    <cellStyle name="Обычный 103 47 3" xfId="7936"/>
    <cellStyle name="Обычный 103 48" xfId="7937"/>
    <cellStyle name="Обычный 103 48 2" xfId="7938"/>
    <cellStyle name="Обычный 103 48 2 2" xfId="7939"/>
    <cellStyle name="Обычный 103 48 3" xfId="7940"/>
    <cellStyle name="Обычный 103 49" xfId="7941"/>
    <cellStyle name="Обычный 103 49 2" xfId="7942"/>
    <cellStyle name="Обычный 103 49 2 2" xfId="7943"/>
    <cellStyle name="Обычный 103 49 3" xfId="7944"/>
    <cellStyle name="Обычный 103 5" xfId="7945"/>
    <cellStyle name="Обычный 103 5 2" xfId="7946"/>
    <cellStyle name="Обычный 103 5 2 2" xfId="7947"/>
    <cellStyle name="Обычный 103 5 3" xfId="7948"/>
    <cellStyle name="Обычный 103 50" xfId="7949"/>
    <cellStyle name="Обычный 103 50 2" xfId="7950"/>
    <cellStyle name="Обычный 103 50 2 2" xfId="7951"/>
    <cellStyle name="Обычный 103 50 3" xfId="7952"/>
    <cellStyle name="Обычный 103 51" xfId="7953"/>
    <cellStyle name="Обычный 103 51 2" xfId="7954"/>
    <cellStyle name="Обычный 103 51 2 2" xfId="7955"/>
    <cellStyle name="Обычный 103 51 3" xfId="7956"/>
    <cellStyle name="Обычный 103 52" xfId="7957"/>
    <cellStyle name="Обычный 103 52 2" xfId="7958"/>
    <cellStyle name="Обычный 103 53" xfId="7959"/>
    <cellStyle name="Обычный 103 6" xfId="7960"/>
    <cellStyle name="Обычный 103 6 2" xfId="7961"/>
    <cellStyle name="Обычный 103 6 2 2" xfId="7962"/>
    <cellStyle name="Обычный 103 6 3" xfId="7963"/>
    <cellStyle name="Обычный 103 7" xfId="7964"/>
    <cellStyle name="Обычный 103 7 2" xfId="7965"/>
    <cellStyle name="Обычный 103 7 2 2" xfId="7966"/>
    <cellStyle name="Обычный 103 7 3" xfId="7967"/>
    <cellStyle name="Обычный 103 8" xfId="7968"/>
    <cellStyle name="Обычный 103 8 2" xfId="7969"/>
    <cellStyle name="Обычный 103 8 2 2" xfId="7970"/>
    <cellStyle name="Обычный 103 8 3" xfId="7971"/>
    <cellStyle name="Обычный 103 9" xfId="7972"/>
    <cellStyle name="Обычный 103 9 2" xfId="7973"/>
    <cellStyle name="Обычный 103 9 2 2" xfId="7974"/>
    <cellStyle name="Обычный 103 9 3" xfId="7975"/>
    <cellStyle name="Обычный 104" xfId="7976"/>
    <cellStyle name="Обычный 104 10" xfId="7977"/>
    <cellStyle name="Обычный 104 10 2" xfId="7978"/>
    <cellStyle name="Обычный 104 10 2 2" xfId="7979"/>
    <cellStyle name="Обычный 104 10 3" xfId="7980"/>
    <cellStyle name="Обычный 104 11" xfId="7981"/>
    <cellStyle name="Обычный 104 11 2" xfId="7982"/>
    <cellStyle name="Обычный 104 11 2 2" xfId="7983"/>
    <cellStyle name="Обычный 104 11 3" xfId="7984"/>
    <cellStyle name="Обычный 104 12" xfId="7985"/>
    <cellStyle name="Обычный 104 12 2" xfId="7986"/>
    <cellStyle name="Обычный 104 12 2 2" xfId="7987"/>
    <cellStyle name="Обычный 104 12 3" xfId="7988"/>
    <cellStyle name="Обычный 104 13" xfId="7989"/>
    <cellStyle name="Обычный 104 13 2" xfId="7990"/>
    <cellStyle name="Обычный 104 13 2 2" xfId="7991"/>
    <cellStyle name="Обычный 104 13 3" xfId="7992"/>
    <cellStyle name="Обычный 104 14" xfId="7993"/>
    <cellStyle name="Обычный 104 14 2" xfId="7994"/>
    <cellStyle name="Обычный 104 14 2 2" xfId="7995"/>
    <cellStyle name="Обычный 104 14 3" xfId="7996"/>
    <cellStyle name="Обычный 104 15" xfId="7997"/>
    <cellStyle name="Обычный 104 15 2" xfId="7998"/>
    <cellStyle name="Обычный 104 15 2 2" xfId="7999"/>
    <cellStyle name="Обычный 104 15 3" xfId="8000"/>
    <cellStyle name="Обычный 104 16" xfId="8001"/>
    <cellStyle name="Обычный 104 16 2" xfId="8002"/>
    <cellStyle name="Обычный 104 16 2 2" xfId="8003"/>
    <cellStyle name="Обычный 104 16 3" xfId="8004"/>
    <cellStyle name="Обычный 104 17" xfId="8005"/>
    <cellStyle name="Обычный 104 17 2" xfId="8006"/>
    <cellStyle name="Обычный 104 17 2 2" xfId="8007"/>
    <cellStyle name="Обычный 104 17 3" xfId="8008"/>
    <cellStyle name="Обычный 104 18" xfId="8009"/>
    <cellStyle name="Обычный 104 18 2" xfId="8010"/>
    <cellStyle name="Обычный 104 18 2 2" xfId="8011"/>
    <cellStyle name="Обычный 104 18 3" xfId="8012"/>
    <cellStyle name="Обычный 104 19" xfId="8013"/>
    <cellStyle name="Обычный 104 19 2" xfId="8014"/>
    <cellStyle name="Обычный 104 19 2 2" xfId="8015"/>
    <cellStyle name="Обычный 104 19 3" xfId="8016"/>
    <cellStyle name="Обычный 104 2" xfId="8017"/>
    <cellStyle name="Обычный 104 2 2" xfId="8018"/>
    <cellStyle name="Обычный 104 2 2 2" xfId="8019"/>
    <cellStyle name="Обычный 104 2 2 2 2" xfId="8020"/>
    <cellStyle name="Обычный 104 2 2 3" xfId="8021"/>
    <cellStyle name="Обычный 104 2 3" xfId="8022"/>
    <cellStyle name="Обычный 104 2 3 2" xfId="8023"/>
    <cellStyle name="Обычный 104 2 3 2 2" xfId="8024"/>
    <cellStyle name="Обычный 104 2 3 3" xfId="8025"/>
    <cellStyle name="Обычный 104 2 4" xfId="8026"/>
    <cellStyle name="Обычный 104 2 4 2" xfId="8027"/>
    <cellStyle name="Обычный 104 2 5" xfId="8028"/>
    <cellStyle name="Обычный 104 20" xfId="8029"/>
    <cellStyle name="Обычный 104 20 2" xfId="8030"/>
    <cellStyle name="Обычный 104 20 2 2" xfId="8031"/>
    <cellStyle name="Обычный 104 20 3" xfId="8032"/>
    <cellStyle name="Обычный 104 21" xfId="8033"/>
    <cellStyle name="Обычный 104 21 2" xfId="8034"/>
    <cellStyle name="Обычный 104 21 2 2" xfId="8035"/>
    <cellStyle name="Обычный 104 21 3" xfId="8036"/>
    <cellStyle name="Обычный 104 22" xfId="8037"/>
    <cellStyle name="Обычный 104 22 2" xfId="8038"/>
    <cellStyle name="Обычный 104 22 2 2" xfId="8039"/>
    <cellStyle name="Обычный 104 22 3" xfId="8040"/>
    <cellStyle name="Обычный 104 23" xfId="8041"/>
    <cellStyle name="Обычный 104 23 2" xfId="8042"/>
    <cellStyle name="Обычный 104 23 2 2" xfId="8043"/>
    <cellStyle name="Обычный 104 23 3" xfId="8044"/>
    <cellStyle name="Обычный 104 24" xfId="8045"/>
    <cellStyle name="Обычный 104 24 2" xfId="8046"/>
    <cellStyle name="Обычный 104 24 2 2" xfId="8047"/>
    <cellStyle name="Обычный 104 24 3" xfId="8048"/>
    <cellStyle name="Обычный 104 25" xfId="8049"/>
    <cellStyle name="Обычный 104 25 2" xfId="8050"/>
    <cellStyle name="Обычный 104 25 2 2" xfId="8051"/>
    <cellStyle name="Обычный 104 25 3" xfId="8052"/>
    <cellStyle name="Обычный 104 26" xfId="8053"/>
    <cellStyle name="Обычный 104 26 2" xfId="8054"/>
    <cellStyle name="Обычный 104 26 2 2" xfId="8055"/>
    <cellStyle name="Обычный 104 26 3" xfId="8056"/>
    <cellStyle name="Обычный 104 27" xfId="8057"/>
    <cellStyle name="Обычный 104 27 2" xfId="8058"/>
    <cellStyle name="Обычный 104 27 2 2" xfId="8059"/>
    <cellStyle name="Обычный 104 27 3" xfId="8060"/>
    <cellStyle name="Обычный 104 28" xfId="8061"/>
    <cellStyle name="Обычный 104 28 2" xfId="8062"/>
    <cellStyle name="Обычный 104 28 2 2" xfId="8063"/>
    <cellStyle name="Обычный 104 28 3" xfId="8064"/>
    <cellStyle name="Обычный 104 29" xfId="8065"/>
    <cellStyle name="Обычный 104 29 2" xfId="8066"/>
    <cellStyle name="Обычный 104 29 2 2" xfId="8067"/>
    <cellStyle name="Обычный 104 29 3" xfId="8068"/>
    <cellStyle name="Обычный 104 3" xfId="8069"/>
    <cellStyle name="Обычный 104 3 2" xfId="8070"/>
    <cellStyle name="Обычный 104 3 2 2" xfId="8071"/>
    <cellStyle name="Обычный 104 3 2 2 2" xfId="8072"/>
    <cellStyle name="Обычный 104 3 2 3" xfId="8073"/>
    <cellStyle name="Обычный 104 3 3" xfId="8074"/>
    <cellStyle name="Обычный 104 3 3 2" xfId="8075"/>
    <cellStyle name="Обычный 104 3 3 2 2" xfId="8076"/>
    <cellStyle name="Обычный 104 3 3 3" xfId="8077"/>
    <cellStyle name="Обычный 104 3 4" xfId="8078"/>
    <cellStyle name="Обычный 104 3 4 2" xfId="8079"/>
    <cellStyle name="Обычный 104 3 5" xfId="8080"/>
    <cellStyle name="Обычный 104 30" xfId="8081"/>
    <cellStyle name="Обычный 104 30 2" xfId="8082"/>
    <cellStyle name="Обычный 104 30 2 2" xfId="8083"/>
    <cellStyle name="Обычный 104 30 3" xfId="8084"/>
    <cellStyle name="Обычный 104 31" xfId="8085"/>
    <cellStyle name="Обычный 104 31 2" xfId="8086"/>
    <cellStyle name="Обычный 104 31 2 2" xfId="8087"/>
    <cellStyle name="Обычный 104 31 3" xfId="8088"/>
    <cellStyle name="Обычный 104 32" xfId="8089"/>
    <cellStyle name="Обычный 104 32 2" xfId="8090"/>
    <cellStyle name="Обычный 104 32 2 2" xfId="8091"/>
    <cellStyle name="Обычный 104 32 3" xfId="8092"/>
    <cellStyle name="Обычный 104 33" xfId="8093"/>
    <cellStyle name="Обычный 104 33 2" xfId="8094"/>
    <cellStyle name="Обычный 104 33 2 2" xfId="8095"/>
    <cellStyle name="Обычный 104 33 3" xfId="8096"/>
    <cellStyle name="Обычный 104 34" xfId="8097"/>
    <cellStyle name="Обычный 104 34 2" xfId="8098"/>
    <cellStyle name="Обычный 104 34 2 2" xfId="8099"/>
    <cellStyle name="Обычный 104 34 3" xfId="8100"/>
    <cellStyle name="Обычный 104 35" xfId="8101"/>
    <cellStyle name="Обычный 104 35 2" xfId="8102"/>
    <cellStyle name="Обычный 104 35 2 2" xfId="8103"/>
    <cellStyle name="Обычный 104 35 3" xfId="8104"/>
    <cellStyle name="Обычный 104 36" xfId="8105"/>
    <cellStyle name="Обычный 104 36 2" xfId="8106"/>
    <cellStyle name="Обычный 104 36 2 2" xfId="8107"/>
    <cellStyle name="Обычный 104 36 3" xfId="8108"/>
    <cellStyle name="Обычный 104 37" xfId="8109"/>
    <cellStyle name="Обычный 104 37 2" xfId="8110"/>
    <cellStyle name="Обычный 104 37 2 2" xfId="8111"/>
    <cellStyle name="Обычный 104 37 3" xfId="8112"/>
    <cellStyle name="Обычный 104 38" xfId="8113"/>
    <cellStyle name="Обычный 104 38 2" xfId="8114"/>
    <cellStyle name="Обычный 104 38 2 2" xfId="8115"/>
    <cellStyle name="Обычный 104 38 3" xfId="8116"/>
    <cellStyle name="Обычный 104 39" xfId="8117"/>
    <cellStyle name="Обычный 104 39 2" xfId="8118"/>
    <cellStyle name="Обычный 104 39 2 2" xfId="8119"/>
    <cellStyle name="Обычный 104 39 3" xfId="8120"/>
    <cellStyle name="Обычный 104 4" xfId="8121"/>
    <cellStyle name="Обычный 104 4 2" xfId="8122"/>
    <cellStyle name="Обычный 104 4 2 2" xfId="8123"/>
    <cellStyle name="Обычный 104 4 2 2 2" xfId="8124"/>
    <cellStyle name="Обычный 104 4 2 3" xfId="8125"/>
    <cellStyle name="Обычный 104 4 3" xfId="8126"/>
    <cellStyle name="Обычный 104 4 3 2" xfId="8127"/>
    <cellStyle name="Обычный 104 4 3 2 2" xfId="8128"/>
    <cellStyle name="Обычный 104 4 3 3" xfId="8129"/>
    <cellStyle name="Обычный 104 4 4" xfId="8130"/>
    <cellStyle name="Обычный 104 4 4 2" xfId="8131"/>
    <cellStyle name="Обычный 104 4 5" xfId="8132"/>
    <cellStyle name="Обычный 104 40" xfId="8133"/>
    <cellStyle name="Обычный 104 40 2" xfId="8134"/>
    <cellStyle name="Обычный 104 40 2 2" xfId="8135"/>
    <cellStyle name="Обычный 104 40 3" xfId="8136"/>
    <cellStyle name="Обычный 104 41" xfId="8137"/>
    <cellStyle name="Обычный 104 41 2" xfId="8138"/>
    <cellStyle name="Обычный 104 41 2 2" xfId="8139"/>
    <cellStyle name="Обычный 104 41 3" xfId="8140"/>
    <cellStyle name="Обычный 104 42" xfId="8141"/>
    <cellStyle name="Обычный 104 42 2" xfId="8142"/>
    <cellStyle name="Обычный 104 42 2 2" xfId="8143"/>
    <cellStyle name="Обычный 104 42 3" xfId="8144"/>
    <cellStyle name="Обычный 104 43" xfId="8145"/>
    <cellStyle name="Обычный 104 43 2" xfId="8146"/>
    <cellStyle name="Обычный 104 43 2 2" xfId="8147"/>
    <cellStyle name="Обычный 104 43 3" xfId="8148"/>
    <cellStyle name="Обычный 104 44" xfId="8149"/>
    <cellStyle name="Обычный 104 44 2" xfId="8150"/>
    <cellStyle name="Обычный 104 44 2 2" xfId="8151"/>
    <cellStyle name="Обычный 104 44 3" xfId="8152"/>
    <cellStyle name="Обычный 104 45" xfId="8153"/>
    <cellStyle name="Обычный 104 45 2" xfId="8154"/>
    <cellStyle name="Обычный 104 45 2 2" xfId="8155"/>
    <cellStyle name="Обычный 104 45 3" xfId="8156"/>
    <cellStyle name="Обычный 104 46" xfId="8157"/>
    <cellStyle name="Обычный 104 46 2" xfId="8158"/>
    <cellStyle name="Обычный 104 46 2 2" xfId="8159"/>
    <cellStyle name="Обычный 104 46 3" xfId="8160"/>
    <cellStyle name="Обычный 104 47" xfId="8161"/>
    <cellStyle name="Обычный 104 47 2" xfId="8162"/>
    <cellStyle name="Обычный 104 47 2 2" xfId="8163"/>
    <cellStyle name="Обычный 104 47 3" xfId="8164"/>
    <cellStyle name="Обычный 104 48" xfId="8165"/>
    <cellStyle name="Обычный 104 48 2" xfId="8166"/>
    <cellStyle name="Обычный 104 48 2 2" xfId="8167"/>
    <cellStyle name="Обычный 104 48 3" xfId="8168"/>
    <cellStyle name="Обычный 104 49" xfId="8169"/>
    <cellStyle name="Обычный 104 49 2" xfId="8170"/>
    <cellStyle name="Обычный 104 49 2 2" xfId="8171"/>
    <cellStyle name="Обычный 104 49 3" xfId="8172"/>
    <cellStyle name="Обычный 104 5" xfId="8173"/>
    <cellStyle name="Обычный 104 5 2" xfId="8174"/>
    <cellStyle name="Обычный 104 5 2 2" xfId="8175"/>
    <cellStyle name="Обычный 104 5 3" xfId="8176"/>
    <cellStyle name="Обычный 104 50" xfId="8177"/>
    <cellStyle name="Обычный 104 50 2" xfId="8178"/>
    <cellStyle name="Обычный 104 50 2 2" xfId="8179"/>
    <cellStyle name="Обычный 104 50 3" xfId="8180"/>
    <cellStyle name="Обычный 104 51" xfId="8181"/>
    <cellStyle name="Обычный 104 51 2" xfId="8182"/>
    <cellStyle name="Обычный 104 51 2 2" xfId="8183"/>
    <cellStyle name="Обычный 104 51 3" xfId="8184"/>
    <cellStyle name="Обычный 104 52" xfId="8185"/>
    <cellStyle name="Обычный 104 52 2" xfId="8186"/>
    <cellStyle name="Обычный 104 53" xfId="8187"/>
    <cellStyle name="Обычный 104 6" xfId="8188"/>
    <cellStyle name="Обычный 104 6 2" xfId="8189"/>
    <cellStyle name="Обычный 104 6 2 2" xfId="8190"/>
    <cellStyle name="Обычный 104 6 3" xfId="8191"/>
    <cellStyle name="Обычный 104 7" xfId="8192"/>
    <cellStyle name="Обычный 104 7 2" xfId="8193"/>
    <cellStyle name="Обычный 104 7 2 2" xfId="8194"/>
    <cellStyle name="Обычный 104 7 3" xfId="8195"/>
    <cellStyle name="Обычный 104 8" xfId="8196"/>
    <cellStyle name="Обычный 104 8 2" xfId="8197"/>
    <cellStyle name="Обычный 104 8 2 2" xfId="8198"/>
    <cellStyle name="Обычный 104 8 3" xfId="8199"/>
    <cellStyle name="Обычный 104 9" xfId="8200"/>
    <cellStyle name="Обычный 104 9 2" xfId="8201"/>
    <cellStyle name="Обычный 104 9 2 2" xfId="8202"/>
    <cellStyle name="Обычный 104 9 3" xfId="8203"/>
    <cellStyle name="Обычный 105" xfId="8204"/>
    <cellStyle name="Обычный 105 10" xfId="8205"/>
    <cellStyle name="Обычный 105 11" xfId="8206"/>
    <cellStyle name="Обычный 105 12" xfId="8207"/>
    <cellStyle name="Обычный 105 13" xfId="8208"/>
    <cellStyle name="Обычный 105 14" xfId="8209"/>
    <cellStyle name="Обычный 105 15" xfId="8210"/>
    <cellStyle name="Обычный 105 16" xfId="8211"/>
    <cellStyle name="Обычный 105 17" xfId="8212"/>
    <cellStyle name="Обычный 105 18" xfId="8213"/>
    <cellStyle name="Обычный 105 19" xfId="8214"/>
    <cellStyle name="Обычный 105 2" xfId="8215"/>
    <cellStyle name="Обычный 105 2 10" xfId="8216"/>
    <cellStyle name="Обычный 105 2 10 2" xfId="8217"/>
    <cellStyle name="Обычный 105 2 10 2 2" xfId="8218"/>
    <cellStyle name="Обычный 105 2 10 3" xfId="8219"/>
    <cellStyle name="Обычный 105 2 11" xfId="8220"/>
    <cellStyle name="Обычный 105 2 11 2" xfId="8221"/>
    <cellStyle name="Обычный 105 2 11 2 2" xfId="8222"/>
    <cellStyle name="Обычный 105 2 11 3" xfId="8223"/>
    <cellStyle name="Обычный 105 2 12" xfId="8224"/>
    <cellStyle name="Обычный 105 2 12 2" xfId="8225"/>
    <cellStyle name="Обычный 105 2 12 2 2" xfId="8226"/>
    <cellStyle name="Обычный 105 2 12 3" xfId="8227"/>
    <cellStyle name="Обычный 105 2 13" xfId="8228"/>
    <cellStyle name="Обычный 105 2 13 2" xfId="8229"/>
    <cellStyle name="Обычный 105 2 13 2 2" xfId="8230"/>
    <cellStyle name="Обычный 105 2 13 3" xfId="8231"/>
    <cellStyle name="Обычный 105 2 14" xfId="8232"/>
    <cellStyle name="Обычный 105 2 14 2" xfId="8233"/>
    <cellStyle name="Обычный 105 2 14 2 2" xfId="8234"/>
    <cellStyle name="Обычный 105 2 14 3" xfId="8235"/>
    <cellStyle name="Обычный 105 2 15" xfId="8236"/>
    <cellStyle name="Обычный 105 2 15 2" xfId="8237"/>
    <cellStyle name="Обычный 105 2 15 2 2" xfId="8238"/>
    <cellStyle name="Обычный 105 2 15 3" xfId="8239"/>
    <cellStyle name="Обычный 105 2 16" xfId="8240"/>
    <cellStyle name="Обычный 105 2 16 2" xfId="8241"/>
    <cellStyle name="Обычный 105 2 16 2 2" xfId="8242"/>
    <cellStyle name="Обычный 105 2 16 3" xfId="8243"/>
    <cellStyle name="Обычный 105 2 17" xfId="8244"/>
    <cellStyle name="Обычный 105 2 17 2" xfId="8245"/>
    <cellStyle name="Обычный 105 2 17 2 2" xfId="8246"/>
    <cellStyle name="Обычный 105 2 17 3" xfId="8247"/>
    <cellStyle name="Обычный 105 2 18" xfId="8248"/>
    <cellStyle name="Обычный 105 2 18 2" xfId="8249"/>
    <cellStyle name="Обычный 105 2 18 2 2" xfId="8250"/>
    <cellStyle name="Обычный 105 2 18 3" xfId="8251"/>
    <cellStyle name="Обычный 105 2 19" xfId="8252"/>
    <cellStyle name="Обычный 105 2 19 2" xfId="8253"/>
    <cellStyle name="Обычный 105 2 19 2 2" xfId="8254"/>
    <cellStyle name="Обычный 105 2 19 3" xfId="8255"/>
    <cellStyle name="Обычный 105 2 2" xfId="8256"/>
    <cellStyle name="Обычный 105 2 2 10" xfId="8257"/>
    <cellStyle name="Обычный 105 2 2 11" xfId="8258"/>
    <cellStyle name="Обычный 105 2 2 12" xfId="8259"/>
    <cellStyle name="Обычный 105 2 2 13" xfId="8260"/>
    <cellStyle name="Обычный 105 2 2 14" xfId="8261"/>
    <cellStyle name="Обычный 105 2 2 15" xfId="8262"/>
    <cellStyle name="Обычный 105 2 2 16" xfId="8263"/>
    <cellStyle name="Обычный 105 2 2 17" xfId="8264"/>
    <cellStyle name="Обычный 105 2 2 18" xfId="8265"/>
    <cellStyle name="Обычный 105 2 2 19" xfId="8266"/>
    <cellStyle name="Обычный 105 2 2 2" xfId="8267"/>
    <cellStyle name="Обычный 105 2 2 2 10" xfId="8268"/>
    <cellStyle name="Обычный 105 2 2 2 10 2" xfId="8269"/>
    <cellStyle name="Обычный 105 2 2 2 10 2 2" xfId="8270"/>
    <cellStyle name="Обычный 105 2 2 2 10 3" xfId="8271"/>
    <cellStyle name="Обычный 105 2 2 2 11" xfId="8272"/>
    <cellStyle name="Обычный 105 2 2 2 11 2" xfId="8273"/>
    <cellStyle name="Обычный 105 2 2 2 11 2 2" xfId="8274"/>
    <cellStyle name="Обычный 105 2 2 2 11 3" xfId="8275"/>
    <cellStyle name="Обычный 105 2 2 2 12" xfId="8276"/>
    <cellStyle name="Обычный 105 2 2 2 12 2" xfId="8277"/>
    <cellStyle name="Обычный 105 2 2 2 12 2 2" xfId="8278"/>
    <cellStyle name="Обычный 105 2 2 2 12 3" xfId="8279"/>
    <cellStyle name="Обычный 105 2 2 2 13" xfId="8280"/>
    <cellStyle name="Обычный 105 2 2 2 13 2" xfId="8281"/>
    <cellStyle name="Обычный 105 2 2 2 13 2 2" xfId="8282"/>
    <cellStyle name="Обычный 105 2 2 2 13 3" xfId="8283"/>
    <cellStyle name="Обычный 105 2 2 2 14" xfId="8284"/>
    <cellStyle name="Обычный 105 2 2 2 14 2" xfId="8285"/>
    <cellStyle name="Обычный 105 2 2 2 14 2 2" xfId="8286"/>
    <cellStyle name="Обычный 105 2 2 2 14 3" xfId="8287"/>
    <cellStyle name="Обычный 105 2 2 2 15" xfId="8288"/>
    <cellStyle name="Обычный 105 2 2 2 15 2" xfId="8289"/>
    <cellStyle name="Обычный 105 2 2 2 15 2 2" xfId="8290"/>
    <cellStyle name="Обычный 105 2 2 2 15 3" xfId="8291"/>
    <cellStyle name="Обычный 105 2 2 2 16" xfId="8292"/>
    <cellStyle name="Обычный 105 2 2 2 16 2" xfId="8293"/>
    <cellStyle name="Обычный 105 2 2 2 16 2 2" xfId="8294"/>
    <cellStyle name="Обычный 105 2 2 2 16 3" xfId="8295"/>
    <cellStyle name="Обычный 105 2 2 2 17" xfId="8296"/>
    <cellStyle name="Обычный 105 2 2 2 17 2" xfId="8297"/>
    <cellStyle name="Обычный 105 2 2 2 17 2 2" xfId="8298"/>
    <cellStyle name="Обычный 105 2 2 2 17 3" xfId="8299"/>
    <cellStyle name="Обычный 105 2 2 2 18" xfId="8300"/>
    <cellStyle name="Обычный 105 2 2 2 18 2" xfId="8301"/>
    <cellStyle name="Обычный 105 2 2 2 18 2 2" xfId="8302"/>
    <cellStyle name="Обычный 105 2 2 2 18 3" xfId="8303"/>
    <cellStyle name="Обычный 105 2 2 2 19" xfId="8304"/>
    <cellStyle name="Обычный 105 2 2 2 19 2" xfId="8305"/>
    <cellStyle name="Обычный 105 2 2 2 19 2 2" xfId="8306"/>
    <cellStyle name="Обычный 105 2 2 2 19 3" xfId="8307"/>
    <cellStyle name="Обычный 105 2 2 2 2" xfId="8308"/>
    <cellStyle name="Обычный 105 2 2 2 2 2" xfId="8309"/>
    <cellStyle name="Обычный 105 2 2 2 2 2 2" xfId="8310"/>
    <cellStyle name="Обычный 105 2 2 2 2 3" xfId="8311"/>
    <cellStyle name="Обычный 105 2 2 2 20" xfId="8312"/>
    <cellStyle name="Обычный 105 2 2 2 20 2" xfId="8313"/>
    <cellStyle name="Обычный 105 2 2 2 20 2 2" xfId="8314"/>
    <cellStyle name="Обычный 105 2 2 2 20 3" xfId="8315"/>
    <cellStyle name="Обычный 105 2 2 2 21" xfId="8316"/>
    <cellStyle name="Обычный 105 2 2 2 21 2" xfId="8317"/>
    <cellStyle name="Обычный 105 2 2 2 21 2 2" xfId="8318"/>
    <cellStyle name="Обычный 105 2 2 2 21 3" xfId="8319"/>
    <cellStyle name="Обычный 105 2 2 2 22" xfId="8320"/>
    <cellStyle name="Обычный 105 2 2 2 22 2" xfId="8321"/>
    <cellStyle name="Обычный 105 2 2 2 22 2 2" xfId="8322"/>
    <cellStyle name="Обычный 105 2 2 2 22 3" xfId="8323"/>
    <cellStyle name="Обычный 105 2 2 2 23" xfId="8324"/>
    <cellStyle name="Обычный 105 2 2 2 23 2" xfId="8325"/>
    <cellStyle name="Обычный 105 2 2 2 23 2 2" xfId="8326"/>
    <cellStyle name="Обычный 105 2 2 2 23 3" xfId="8327"/>
    <cellStyle name="Обычный 105 2 2 2 24" xfId="8328"/>
    <cellStyle name="Обычный 105 2 2 2 24 2" xfId="8329"/>
    <cellStyle name="Обычный 105 2 2 2 24 2 2" xfId="8330"/>
    <cellStyle name="Обычный 105 2 2 2 24 3" xfId="8331"/>
    <cellStyle name="Обычный 105 2 2 2 25" xfId="8332"/>
    <cellStyle name="Обычный 105 2 2 2 25 2" xfId="8333"/>
    <cellStyle name="Обычный 105 2 2 2 25 2 2" xfId="8334"/>
    <cellStyle name="Обычный 105 2 2 2 25 3" xfId="8335"/>
    <cellStyle name="Обычный 105 2 2 2 26" xfId="8336"/>
    <cellStyle name="Обычный 105 2 2 2 26 2" xfId="8337"/>
    <cellStyle name="Обычный 105 2 2 2 26 2 2" xfId="8338"/>
    <cellStyle name="Обычный 105 2 2 2 26 3" xfId="8339"/>
    <cellStyle name="Обычный 105 2 2 2 27" xfId="8340"/>
    <cellStyle name="Обычный 105 2 2 2 27 2" xfId="8341"/>
    <cellStyle name="Обычный 105 2 2 2 27 2 2" xfId="8342"/>
    <cellStyle name="Обычный 105 2 2 2 27 3" xfId="8343"/>
    <cellStyle name="Обычный 105 2 2 2 28" xfId="8344"/>
    <cellStyle name="Обычный 105 2 2 2 28 2" xfId="8345"/>
    <cellStyle name="Обычный 105 2 2 2 28 2 2" xfId="8346"/>
    <cellStyle name="Обычный 105 2 2 2 28 3" xfId="8347"/>
    <cellStyle name="Обычный 105 2 2 2 29" xfId="8348"/>
    <cellStyle name="Обычный 105 2 2 2 29 2" xfId="8349"/>
    <cellStyle name="Обычный 105 2 2 2 29 2 2" xfId="8350"/>
    <cellStyle name="Обычный 105 2 2 2 29 3" xfId="8351"/>
    <cellStyle name="Обычный 105 2 2 2 3" xfId="8352"/>
    <cellStyle name="Обычный 105 2 2 2 3 2" xfId="8353"/>
    <cellStyle name="Обычный 105 2 2 2 3 2 2" xfId="8354"/>
    <cellStyle name="Обычный 105 2 2 2 3 3" xfId="8355"/>
    <cellStyle name="Обычный 105 2 2 2 30" xfId="8356"/>
    <cellStyle name="Обычный 105 2 2 2 30 2" xfId="8357"/>
    <cellStyle name="Обычный 105 2 2 2 30 2 2" xfId="8358"/>
    <cellStyle name="Обычный 105 2 2 2 30 3" xfId="8359"/>
    <cellStyle name="Обычный 105 2 2 2 31" xfId="8360"/>
    <cellStyle name="Обычный 105 2 2 2 31 2" xfId="8361"/>
    <cellStyle name="Обычный 105 2 2 2 31 2 2" xfId="8362"/>
    <cellStyle name="Обычный 105 2 2 2 31 3" xfId="8363"/>
    <cellStyle name="Обычный 105 2 2 2 32" xfId="8364"/>
    <cellStyle name="Обычный 105 2 2 2 32 2" xfId="8365"/>
    <cellStyle name="Обычный 105 2 2 2 32 2 2" xfId="8366"/>
    <cellStyle name="Обычный 105 2 2 2 32 3" xfId="8367"/>
    <cellStyle name="Обычный 105 2 2 2 33" xfId="8368"/>
    <cellStyle name="Обычный 105 2 2 2 33 2" xfId="8369"/>
    <cellStyle name="Обычный 105 2 2 2 33 2 2" xfId="8370"/>
    <cellStyle name="Обычный 105 2 2 2 33 3" xfId="8371"/>
    <cellStyle name="Обычный 105 2 2 2 34" xfId="8372"/>
    <cellStyle name="Обычный 105 2 2 2 34 2" xfId="8373"/>
    <cellStyle name="Обычный 105 2 2 2 34 2 2" xfId="8374"/>
    <cellStyle name="Обычный 105 2 2 2 34 3" xfId="8375"/>
    <cellStyle name="Обычный 105 2 2 2 35" xfId="8376"/>
    <cellStyle name="Обычный 105 2 2 2 35 2" xfId="8377"/>
    <cellStyle name="Обычный 105 2 2 2 35 2 2" xfId="8378"/>
    <cellStyle name="Обычный 105 2 2 2 35 3" xfId="8379"/>
    <cellStyle name="Обычный 105 2 2 2 36" xfId="8380"/>
    <cellStyle name="Обычный 105 2 2 2 36 2" xfId="8381"/>
    <cellStyle name="Обычный 105 2 2 2 36 2 2" xfId="8382"/>
    <cellStyle name="Обычный 105 2 2 2 36 3" xfId="8383"/>
    <cellStyle name="Обычный 105 2 2 2 37" xfId="8384"/>
    <cellStyle name="Обычный 105 2 2 2 37 2" xfId="8385"/>
    <cellStyle name="Обычный 105 2 2 2 37 2 2" xfId="8386"/>
    <cellStyle name="Обычный 105 2 2 2 37 3" xfId="8387"/>
    <cellStyle name="Обычный 105 2 2 2 38" xfId="8388"/>
    <cellStyle name="Обычный 105 2 2 2 38 2" xfId="8389"/>
    <cellStyle name="Обычный 105 2 2 2 38 2 2" xfId="8390"/>
    <cellStyle name="Обычный 105 2 2 2 38 3" xfId="8391"/>
    <cellStyle name="Обычный 105 2 2 2 39" xfId="8392"/>
    <cellStyle name="Обычный 105 2 2 2 39 2" xfId="8393"/>
    <cellStyle name="Обычный 105 2 2 2 39 2 2" xfId="8394"/>
    <cellStyle name="Обычный 105 2 2 2 39 3" xfId="8395"/>
    <cellStyle name="Обычный 105 2 2 2 4" xfId="8396"/>
    <cellStyle name="Обычный 105 2 2 2 4 2" xfId="8397"/>
    <cellStyle name="Обычный 105 2 2 2 4 2 2" xfId="8398"/>
    <cellStyle name="Обычный 105 2 2 2 4 3" xfId="8399"/>
    <cellStyle name="Обычный 105 2 2 2 40" xfId="8400"/>
    <cellStyle name="Обычный 105 2 2 2 40 2" xfId="8401"/>
    <cellStyle name="Обычный 105 2 2 2 40 2 2" xfId="8402"/>
    <cellStyle name="Обычный 105 2 2 2 40 3" xfId="8403"/>
    <cellStyle name="Обычный 105 2 2 2 41" xfId="8404"/>
    <cellStyle name="Обычный 105 2 2 2 41 2" xfId="8405"/>
    <cellStyle name="Обычный 105 2 2 2 41 2 2" xfId="8406"/>
    <cellStyle name="Обычный 105 2 2 2 41 3" xfId="8407"/>
    <cellStyle name="Обычный 105 2 2 2 42" xfId="8408"/>
    <cellStyle name="Обычный 105 2 2 2 42 2" xfId="8409"/>
    <cellStyle name="Обычный 105 2 2 2 42 2 2" xfId="8410"/>
    <cellStyle name="Обычный 105 2 2 2 42 3" xfId="8411"/>
    <cellStyle name="Обычный 105 2 2 2 43" xfId="8412"/>
    <cellStyle name="Обычный 105 2 2 2 43 2" xfId="8413"/>
    <cellStyle name="Обычный 105 2 2 2 43 2 2" xfId="8414"/>
    <cellStyle name="Обычный 105 2 2 2 43 3" xfId="8415"/>
    <cellStyle name="Обычный 105 2 2 2 44" xfId="8416"/>
    <cellStyle name="Обычный 105 2 2 2 44 2" xfId="8417"/>
    <cellStyle name="Обычный 105 2 2 2 44 2 2" xfId="8418"/>
    <cellStyle name="Обычный 105 2 2 2 44 3" xfId="8419"/>
    <cellStyle name="Обычный 105 2 2 2 45" xfId="8420"/>
    <cellStyle name="Обычный 105 2 2 2 45 2" xfId="8421"/>
    <cellStyle name="Обычный 105 2 2 2 45 2 2" xfId="8422"/>
    <cellStyle name="Обычный 105 2 2 2 45 3" xfId="8423"/>
    <cellStyle name="Обычный 105 2 2 2 46" xfId="8424"/>
    <cellStyle name="Обычный 105 2 2 2 46 2" xfId="8425"/>
    <cellStyle name="Обычный 105 2 2 2 46 2 2" xfId="8426"/>
    <cellStyle name="Обычный 105 2 2 2 46 3" xfId="8427"/>
    <cellStyle name="Обычный 105 2 2 2 47" xfId="8428"/>
    <cellStyle name="Обычный 105 2 2 2 47 2" xfId="8429"/>
    <cellStyle name="Обычный 105 2 2 2 47 2 2" xfId="8430"/>
    <cellStyle name="Обычный 105 2 2 2 47 3" xfId="8431"/>
    <cellStyle name="Обычный 105 2 2 2 48" xfId="8432"/>
    <cellStyle name="Обычный 105 2 2 2 48 2" xfId="8433"/>
    <cellStyle name="Обычный 105 2 2 2 48 2 2" xfId="8434"/>
    <cellStyle name="Обычный 105 2 2 2 48 3" xfId="8435"/>
    <cellStyle name="Обычный 105 2 2 2 5" xfId="8436"/>
    <cellStyle name="Обычный 105 2 2 2 5 2" xfId="8437"/>
    <cellStyle name="Обычный 105 2 2 2 5 2 2" xfId="8438"/>
    <cellStyle name="Обычный 105 2 2 2 5 3" xfId="8439"/>
    <cellStyle name="Обычный 105 2 2 2 6" xfId="8440"/>
    <cellStyle name="Обычный 105 2 2 2 6 2" xfId="8441"/>
    <cellStyle name="Обычный 105 2 2 2 6 2 2" xfId="8442"/>
    <cellStyle name="Обычный 105 2 2 2 6 3" xfId="8443"/>
    <cellStyle name="Обычный 105 2 2 2 7" xfId="8444"/>
    <cellStyle name="Обычный 105 2 2 2 7 2" xfId="8445"/>
    <cellStyle name="Обычный 105 2 2 2 7 2 2" xfId="8446"/>
    <cellStyle name="Обычный 105 2 2 2 7 3" xfId="8447"/>
    <cellStyle name="Обычный 105 2 2 2 8" xfId="8448"/>
    <cellStyle name="Обычный 105 2 2 2 8 2" xfId="8449"/>
    <cellStyle name="Обычный 105 2 2 2 8 2 2" xfId="8450"/>
    <cellStyle name="Обычный 105 2 2 2 8 3" xfId="8451"/>
    <cellStyle name="Обычный 105 2 2 2 9" xfId="8452"/>
    <cellStyle name="Обычный 105 2 2 2 9 2" xfId="8453"/>
    <cellStyle name="Обычный 105 2 2 2 9 2 2" xfId="8454"/>
    <cellStyle name="Обычный 105 2 2 2 9 3" xfId="8455"/>
    <cellStyle name="Обычный 105 2 2 20" xfId="8456"/>
    <cellStyle name="Обычный 105 2 2 21" xfId="8457"/>
    <cellStyle name="Обычный 105 2 2 22" xfId="8458"/>
    <cellStyle name="Обычный 105 2 2 23" xfId="8459"/>
    <cellStyle name="Обычный 105 2 2 24" xfId="8460"/>
    <cellStyle name="Обычный 105 2 2 25" xfId="8461"/>
    <cellStyle name="Обычный 105 2 2 26" xfId="8462"/>
    <cellStyle name="Обычный 105 2 2 27" xfId="8463"/>
    <cellStyle name="Обычный 105 2 2 28" xfId="8464"/>
    <cellStyle name="Обычный 105 2 2 29" xfId="8465"/>
    <cellStyle name="Обычный 105 2 2 3" xfId="8466"/>
    <cellStyle name="Обычный 105 2 2 30" xfId="8467"/>
    <cellStyle name="Обычный 105 2 2 31" xfId="8468"/>
    <cellStyle name="Обычный 105 2 2 32" xfId="8469"/>
    <cellStyle name="Обычный 105 2 2 33" xfId="8470"/>
    <cellStyle name="Обычный 105 2 2 34" xfId="8471"/>
    <cellStyle name="Обычный 105 2 2 35" xfId="8472"/>
    <cellStyle name="Обычный 105 2 2 36" xfId="8473"/>
    <cellStyle name="Обычный 105 2 2 37" xfId="8474"/>
    <cellStyle name="Обычный 105 2 2 38" xfId="8475"/>
    <cellStyle name="Обычный 105 2 2 39" xfId="8476"/>
    <cellStyle name="Обычный 105 2 2 4" xfId="8477"/>
    <cellStyle name="Обычный 105 2 2 40" xfId="8478"/>
    <cellStyle name="Обычный 105 2 2 41" xfId="8479"/>
    <cellStyle name="Обычный 105 2 2 42" xfId="8480"/>
    <cellStyle name="Обычный 105 2 2 43" xfId="8481"/>
    <cellStyle name="Обычный 105 2 2 44" xfId="8482"/>
    <cellStyle name="Обычный 105 2 2 45" xfId="8483"/>
    <cellStyle name="Обычный 105 2 2 46" xfId="8484"/>
    <cellStyle name="Обычный 105 2 2 47" xfId="8485"/>
    <cellStyle name="Обычный 105 2 2 48" xfId="8486"/>
    <cellStyle name="Обычный 105 2 2 49" xfId="8487"/>
    <cellStyle name="Обычный 105 2 2 49 2" xfId="8488"/>
    <cellStyle name="Обычный 105 2 2 5" xfId="8489"/>
    <cellStyle name="Обычный 105 2 2 50" xfId="8490"/>
    <cellStyle name="Обычный 105 2 2 6" xfId="8491"/>
    <cellStyle name="Обычный 105 2 2 7" xfId="8492"/>
    <cellStyle name="Обычный 105 2 2 8" xfId="8493"/>
    <cellStyle name="Обычный 105 2 2 9" xfId="8494"/>
    <cellStyle name="Обычный 105 2 20" xfId="8495"/>
    <cellStyle name="Обычный 105 2 20 2" xfId="8496"/>
    <cellStyle name="Обычный 105 2 20 2 2" xfId="8497"/>
    <cellStyle name="Обычный 105 2 20 3" xfId="8498"/>
    <cellStyle name="Обычный 105 2 21" xfId="8499"/>
    <cellStyle name="Обычный 105 2 21 2" xfId="8500"/>
    <cellStyle name="Обычный 105 2 21 2 2" xfId="8501"/>
    <cellStyle name="Обычный 105 2 21 3" xfId="8502"/>
    <cellStyle name="Обычный 105 2 22" xfId="8503"/>
    <cellStyle name="Обычный 105 2 22 2" xfId="8504"/>
    <cellStyle name="Обычный 105 2 22 2 2" xfId="8505"/>
    <cellStyle name="Обычный 105 2 22 3" xfId="8506"/>
    <cellStyle name="Обычный 105 2 23" xfId="8507"/>
    <cellStyle name="Обычный 105 2 23 2" xfId="8508"/>
    <cellStyle name="Обычный 105 2 23 2 2" xfId="8509"/>
    <cellStyle name="Обычный 105 2 23 3" xfId="8510"/>
    <cellStyle name="Обычный 105 2 24" xfId="8511"/>
    <cellStyle name="Обычный 105 2 24 2" xfId="8512"/>
    <cellStyle name="Обычный 105 2 24 2 2" xfId="8513"/>
    <cellStyle name="Обычный 105 2 24 3" xfId="8514"/>
    <cellStyle name="Обычный 105 2 25" xfId="8515"/>
    <cellStyle name="Обычный 105 2 25 2" xfId="8516"/>
    <cellStyle name="Обычный 105 2 25 2 2" xfId="8517"/>
    <cellStyle name="Обычный 105 2 25 3" xfId="8518"/>
    <cellStyle name="Обычный 105 2 26" xfId="8519"/>
    <cellStyle name="Обычный 105 2 26 2" xfId="8520"/>
    <cellStyle name="Обычный 105 2 26 2 2" xfId="8521"/>
    <cellStyle name="Обычный 105 2 26 3" xfId="8522"/>
    <cellStyle name="Обычный 105 2 27" xfId="8523"/>
    <cellStyle name="Обычный 105 2 27 2" xfId="8524"/>
    <cellStyle name="Обычный 105 2 27 2 2" xfId="8525"/>
    <cellStyle name="Обычный 105 2 27 3" xfId="8526"/>
    <cellStyle name="Обычный 105 2 28" xfId="8527"/>
    <cellStyle name="Обычный 105 2 28 2" xfId="8528"/>
    <cellStyle name="Обычный 105 2 28 2 2" xfId="8529"/>
    <cellStyle name="Обычный 105 2 28 3" xfId="8530"/>
    <cellStyle name="Обычный 105 2 29" xfId="8531"/>
    <cellStyle name="Обычный 105 2 29 2" xfId="8532"/>
    <cellStyle name="Обычный 105 2 29 2 2" xfId="8533"/>
    <cellStyle name="Обычный 105 2 29 3" xfId="8534"/>
    <cellStyle name="Обычный 105 2 3" xfId="8535"/>
    <cellStyle name="Обычный 105 2 3 2" xfId="8536"/>
    <cellStyle name="Обычный 105 2 3 2 2" xfId="8537"/>
    <cellStyle name="Обычный 105 2 3 3" xfId="8538"/>
    <cellStyle name="Обычный 105 2 30" xfId="8539"/>
    <cellStyle name="Обычный 105 2 30 2" xfId="8540"/>
    <cellStyle name="Обычный 105 2 30 2 2" xfId="8541"/>
    <cellStyle name="Обычный 105 2 30 3" xfId="8542"/>
    <cellStyle name="Обычный 105 2 31" xfId="8543"/>
    <cellStyle name="Обычный 105 2 31 2" xfId="8544"/>
    <cellStyle name="Обычный 105 2 31 2 2" xfId="8545"/>
    <cellStyle name="Обычный 105 2 31 3" xfId="8546"/>
    <cellStyle name="Обычный 105 2 32" xfId="8547"/>
    <cellStyle name="Обычный 105 2 32 2" xfId="8548"/>
    <cellStyle name="Обычный 105 2 32 2 2" xfId="8549"/>
    <cellStyle name="Обычный 105 2 32 3" xfId="8550"/>
    <cellStyle name="Обычный 105 2 33" xfId="8551"/>
    <cellStyle name="Обычный 105 2 33 2" xfId="8552"/>
    <cellStyle name="Обычный 105 2 33 2 2" xfId="8553"/>
    <cellStyle name="Обычный 105 2 33 3" xfId="8554"/>
    <cellStyle name="Обычный 105 2 34" xfId="8555"/>
    <cellStyle name="Обычный 105 2 34 2" xfId="8556"/>
    <cellStyle name="Обычный 105 2 34 2 2" xfId="8557"/>
    <cellStyle name="Обычный 105 2 34 3" xfId="8558"/>
    <cellStyle name="Обычный 105 2 35" xfId="8559"/>
    <cellStyle name="Обычный 105 2 35 2" xfId="8560"/>
    <cellStyle name="Обычный 105 2 35 2 2" xfId="8561"/>
    <cellStyle name="Обычный 105 2 35 3" xfId="8562"/>
    <cellStyle name="Обычный 105 2 36" xfId="8563"/>
    <cellStyle name="Обычный 105 2 36 2" xfId="8564"/>
    <cellStyle name="Обычный 105 2 36 2 2" xfId="8565"/>
    <cellStyle name="Обычный 105 2 36 3" xfId="8566"/>
    <cellStyle name="Обычный 105 2 37" xfId="8567"/>
    <cellStyle name="Обычный 105 2 37 2" xfId="8568"/>
    <cellStyle name="Обычный 105 2 37 2 2" xfId="8569"/>
    <cellStyle name="Обычный 105 2 37 3" xfId="8570"/>
    <cellStyle name="Обычный 105 2 38" xfId="8571"/>
    <cellStyle name="Обычный 105 2 38 2" xfId="8572"/>
    <cellStyle name="Обычный 105 2 38 2 2" xfId="8573"/>
    <cellStyle name="Обычный 105 2 38 3" xfId="8574"/>
    <cellStyle name="Обычный 105 2 39" xfId="8575"/>
    <cellStyle name="Обычный 105 2 39 2" xfId="8576"/>
    <cellStyle name="Обычный 105 2 39 2 2" xfId="8577"/>
    <cellStyle name="Обычный 105 2 39 3" xfId="8578"/>
    <cellStyle name="Обычный 105 2 4" xfId="8579"/>
    <cellStyle name="Обычный 105 2 4 2" xfId="8580"/>
    <cellStyle name="Обычный 105 2 4 2 2" xfId="8581"/>
    <cellStyle name="Обычный 105 2 4 3" xfId="8582"/>
    <cellStyle name="Обычный 105 2 40" xfId="8583"/>
    <cellStyle name="Обычный 105 2 40 2" xfId="8584"/>
    <cellStyle name="Обычный 105 2 40 2 2" xfId="8585"/>
    <cellStyle name="Обычный 105 2 40 3" xfId="8586"/>
    <cellStyle name="Обычный 105 2 41" xfId="8587"/>
    <cellStyle name="Обычный 105 2 41 2" xfId="8588"/>
    <cellStyle name="Обычный 105 2 41 2 2" xfId="8589"/>
    <cellStyle name="Обычный 105 2 41 3" xfId="8590"/>
    <cellStyle name="Обычный 105 2 42" xfId="8591"/>
    <cellStyle name="Обычный 105 2 42 2" xfId="8592"/>
    <cellStyle name="Обычный 105 2 42 2 2" xfId="8593"/>
    <cellStyle name="Обычный 105 2 42 3" xfId="8594"/>
    <cellStyle name="Обычный 105 2 43" xfId="8595"/>
    <cellStyle name="Обычный 105 2 43 2" xfId="8596"/>
    <cellStyle name="Обычный 105 2 43 2 2" xfId="8597"/>
    <cellStyle name="Обычный 105 2 43 3" xfId="8598"/>
    <cellStyle name="Обычный 105 2 44" xfId="8599"/>
    <cellStyle name="Обычный 105 2 44 2" xfId="8600"/>
    <cellStyle name="Обычный 105 2 44 2 2" xfId="8601"/>
    <cellStyle name="Обычный 105 2 44 3" xfId="8602"/>
    <cellStyle name="Обычный 105 2 45" xfId="8603"/>
    <cellStyle name="Обычный 105 2 45 2" xfId="8604"/>
    <cellStyle name="Обычный 105 2 45 2 2" xfId="8605"/>
    <cellStyle name="Обычный 105 2 45 3" xfId="8606"/>
    <cellStyle name="Обычный 105 2 46" xfId="8607"/>
    <cellStyle name="Обычный 105 2 46 2" xfId="8608"/>
    <cellStyle name="Обычный 105 2 46 2 2" xfId="8609"/>
    <cellStyle name="Обычный 105 2 46 3" xfId="8610"/>
    <cellStyle name="Обычный 105 2 47" xfId="8611"/>
    <cellStyle name="Обычный 105 2 47 2" xfId="8612"/>
    <cellStyle name="Обычный 105 2 47 2 2" xfId="8613"/>
    <cellStyle name="Обычный 105 2 47 3" xfId="8614"/>
    <cellStyle name="Обычный 105 2 48" xfId="8615"/>
    <cellStyle name="Обычный 105 2 48 2" xfId="8616"/>
    <cellStyle name="Обычный 105 2 48 2 2" xfId="8617"/>
    <cellStyle name="Обычный 105 2 48 3" xfId="8618"/>
    <cellStyle name="Обычный 105 2 49" xfId="8619"/>
    <cellStyle name="Обычный 105 2 49 2" xfId="8620"/>
    <cellStyle name="Обычный 105 2 49 2 2" xfId="8621"/>
    <cellStyle name="Обычный 105 2 49 3" xfId="8622"/>
    <cellStyle name="Обычный 105 2 5" xfId="8623"/>
    <cellStyle name="Обычный 105 2 5 2" xfId="8624"/>
    <cellStyle name="Обычный 105 2 5 2 2" xfId="8625"/>
    <cellStyle name="Обычный 105 2 5 3" xfId="8626"/>
    <cellStyle name="Обычный 105 2 6" xfId="8627"/>
    <cellStyle name="Обычный 105 2 6 2" xfId="8628"/>
    <cellStyle name="Обычный 105 2 6 2 2" xfId="8629"/>
    <cellStyle name="Обычный 105 2 6 3" xfId="8630"/>
    <cellStyle name="Обычный 105 2 7" xfId="8631"/>
    <cellStyle name="Обычный 105 2 7 2" xfId="8632"/>
    <cellStyle name="Обычный 105 2 7 2 2" xfId="8633"/>
    <cellStyle name="Обычный 105 2 7 3" xfId="8634"/>
    <cellStyle name="Обычный 105 2 8" xfId="8635"/>
    <cellStyle name="Обычный 105 2 8 2" xfId="8636"/>
    <cellStyle name="Обычный 105 2 8 2 2" xfId="8637"/>
    <cellStyle name="Обычный 105 2 8 3" xfId="8638"/>
    <cellStyle name="Обычный 105 2 9" xfId="8639"/>
    <cellStyle name="Обычный 105 2 9 2" xfId="8640"/>
    <cellStyle name="Обычный 105 2 9 2 2" xfId="8641"/>
    <cellStyle name="Обычный 105 2 9 3" xfId="8642"/>
    <cellStyle name="Обычный 105 20" xfId="8643"/>
    <cellStyle name="Обычный 105 21" xfId="8644"/>
    <cellStyle name="Обычный 105 22" xfId="8645"/>
    <cellStyle name="Обычный 105 23" xfId="8646"/>
    <cellStyle name="Обычный 105 24" xfId="8647"/>
    <cellStyle name="Обычный 105 25" xfId="8648"/>
    <cellStyle name="Обычный 105 26" xfId="8649"/>
    <cellStyle name="Обычный 105 27" xfId="8650"/>
    <cellStyle name="Обычный 105 28" xfId="8651"/>
    <cellStyle name="Обычный 105 29" xfId="8652"/>
    <cellStyle name="Обычный 105 3" xfId="8653"/>
    <cellStyle name="Обычный 105 3 2" xfId="8654"/>
    <cellStyle name="Обычный 105 3 2 2" xfId="8655"/>
    <cellStyle name="Обычный 105 3 2 2 2" xfId="8656"/>
    <cellStyle name="Обычный 105 3 2 3" xfId="8657"/>
    <cellStyle name="Обычный 105 3 3" xfId="8658"/>
    <cellStyle name="Обычный 105 3 3 2" xfId="8659"/>
    <cellStyle name="Обычный 105 3 3 2 2" xfId="8660"/>
    <cellStyle name="Обычный 105 3 3 3" xfId="8661"/>
    <cellStyle name="Обычный 105 3 4" xfId="8662"/>
    <cellStyle name="Обычный 105 3 4 2" xfId="8663"/>
    <cellStyle name="Обычный 105 3 5" xfId="8664"/>
    <cellStyle name="Обычный 105 30" xfId="8665"/>
    <cellStyle name="Обычный 105 31" xfId="8666"/>
    <cellStyle name="Обычный 105 32" xfId="8667"/>
    <cellStyle name="Обычный 105 33" xfId="8668"/>
    <cellStyle name="Обычный 105 34" xfId="8669"/>
    <cellStyle name="Обычный 105 35" xfId="8670"/>
    <cellStyle name="Обычный 105 36" xfId="8671"/>
    <cellStyle name="Обычный 105 37" xfId="8672"/>
    <cellStyle name="Обычный 105 38" xfId="8673"/>
    <cellStyle name="Обычный 105 39" xfId="8674"/>
    <cellStyle name="Обычный 105 4" xfId="8675"/>
    <cellStyle name="Обычный 105 4 2" xfId="8676"/>
    <cellStyle name="Обычный 105 4 2 2" xfId="8677"/>
    <cellStyle name="Обычный 105 4 2 2 2" xfId="8678"/>
    <cellStyle name="Обычный 105 4 2 3" xfId="8679"/>
    <cellStyle name="Обычный 105 4 3" xfId="8680"/>
    <cellStyle name="Обычный 105 4 3 2" xfId="8681"/>
    <cellStyle name="Обычный 105 4 3 2 2" xfId="8682"/>
    <cellStyle name="Обычный 105 4 3 3" xfId="8683"/>
    <cellStyle name="Обычный 105 4 4" xfId="8684"/>
    <cellStyle name="Обычный 105 4 4 2" xfId="8685"/>
    <cellStyle name="Обычный 105 4 5" xfId="8686"/>
    <cellStyle name="Обычный 105 40" xfId="8687"/>
    <cellStyle name="Обычный 105 41" xfId="8688"/>
    <cellStyle name="Обычный 105 42" xfId="8689"/>
    <cellStyle name="Обычный 105 43" xfId="8690"/>
    <cellStyle name="Обычный 105 44" xfId="8691"/>
    <cellStyle name="Обычный 105 45" xfId="8692"/>
    <cellStyle name="Обычный 105 46" xfId="8693"/>
    <cellStyle name="Обычный 105 47" xfId="8694"/>
    <cellStyle name="Обычный 105 48" xfId="8695"/>
    <cellStyle name="Обычный 105 49" xfId="8696"/>
    <cellStyle name="Обычный 105 5" xfId="8697"/>
    <cellStyle name="Обычный 105 5 10" xfId="8698"/>
    <cellStyle name="Обычный 105 5 10 2" xfId="8699"/>
    <cellStyle name="Обычный 105 5 10 2 2" xfId="8700"/>
    <cellStyle name="Обычный 105 5 10 3" xfId="8701"/>
    <cellStyle name="Обычный 105 5 11" xfId="8702"/>
    <cellStyle name="Обычный 105 5 11 2" xfId="8703"/>
    <cellStyle name="Обычный 105 5 11 2 2" xfId="8704"/>
    <cellStyle name="Обычный 105 5 11 3" xfId="8705"/>
    <cellStyle name="Обычный 105 5 12" xfId="8706"/>
    <cellStyle name="Обычный 105 5 12 2" xfId="8707"/>
    <cellStyle name="Обычный 105 5 12 2 2" xfId="8708"/>
    <cellStyle name="Обычный 105 5 12 3" xfId="8709"/>
    <cellStyle name="Обычный 105 5 13" xfId="8710"/>
    <cellStyle name="Обычный 105 5 13 2" xfId="8711"/>
    <cellStyle name="Обычный 105 5 13 2 2" xfId="8712"/>
    <cellStyle name="Обычный 105 5 13 3" xfId="8713"/>
    <cellStyle name="Обычный 105 5 14" xfId="8714"/>
    <cellStyle name="Обычный 105 5 14 2" xfId="8715"/>
    <cellStyle name="Обычный 105 5 14 2 2" xfId="8716"/>
    <cellStyle name="Обычный 105 5 14 3" xfId="8717"/>
    <cellStyle name="Обычный 105 5 15" xfId="8718"/>
    <cellStyle name="Обычный 105 5 15 2" xfId="8719"/>
    <cellStyle name="Обычный 105 5 15 2 2" xfId="8720"/>
    <cellStyle name="Обычный 105 5 15 3" xfId="8721"/>
    <cellStyle name="Обычный 105 5 16" xfId="8722"/>
    <cellStyle name="Обычный 105 5 16 2" xfId="8723"/>
    <cellStyle name="Обычный 105 5 16 2 2" xfId="8724"/>
    <cellStyle name="Обычный 105 5 16 3" xfId="8725"/>
    <cellStyle name="Обычный 105 5 17" xfId="8726"/>
    <cellStyle name="Обычный 105 5 17 2" xfId="8727"/>
    <cellStyle name="Обычный 105 5 17 2 2" xfId="8728"/>
    <cellStyle name="Обычный 105 5 17 3" xfId="8729"/>
    <cellStyle name="Обычный 105 5 18" xfId="8730"/>
    <cellStyle name="Обычный 105 5 18 2" xfId="8731"/>
    <cellStyle name="Обычный 105 5 18 2 2" xfId="8732"/>
    <cellStyle name="Обычный 105 5 18 3" xfId="8733"/>
    <cellStyle name="Обычный 105 5 19" xfId="8734"/>
    <cellStyle name="Обычный 105 5 19 2" xfId="8735"/>
    <cellStyle name="Обычный 105 5 19 2 2" xfId="8736"/>
    <cellStyle name="Обычный 105 5 19 3" xfId="8737"/>
    <cellStyle name="Обычный 105 5 2" xfId="8738"/>
    <cellStyle name="Обычный 105 5 2 2" xfId="8739"/>
    <cellStyle name="Обычный 105 5 2 2 2" xfId="8740"/>
    <cellStyle name="Обычный 105 5 2 3" xfId="8741"/>
    <cellStyle name="Обычный 105 5 20" xfId="8742"/>
    <cellStyle name="Обычный 105 5 20 2" xfId="8743"/>
    <cellStyle name="Обычный 105 5 20 2 2" xfId="8744"/>
    <cellStyle name="Обычный 105 5 20 3" xfId="8745"/>
    <cellStyle name="Обычный 105 5 21" xfId="8746"/>
    <cellStyle name="Обычный 105 5 21 2" xfId="8747"/>
    <cellStyle name="Обычный 105 5 21 2 2" xfId="8748"/>
    <cellStyle name="Обычный 105 5 21 3" xfId="8749"/>
    <cellStyle name="Обычный 105 5 22" xfId="8750"/>
    <cellStyle name="Обычный 105 5 22 2" xfId="8751"/>
    <cellStyle name="Обычный 105 5 22 2 2" xfId="8752"/>
    <cellStyle name="Обычный 105 5 22 3" xfId="8753"/>
    <cellStyle name="Обычный 105 5 23" xfId="8754"/>
    <cellStyle name="Обычный 105 5 23 2" xfId="8755"/>
    <cellStyle name="Обычный 105 5 23 2 2" xfId="8756"/>
    <cellStyle name="Обычный 105 5 23 3" xfId="8757"/>
    <cellStyle name="Обычный 105 5 24" xfId="8758"/>
    <cellStyle name="Обычный 105 5 24 2" xfId="8759"/>
    <cellStyle name="Обычный 105 5 24 2 2" xfId="8760"/>
    <cellStyle name="Обычный 105 5 24 3" xfId="8761"/>
    <cellStyle name="Обычный 105 5 25" xfId="8762"/>
    <cellStyle name="Обычный 105 5 25 2" xfId="8763"/>
    <cellStyle name="Обычный 105 5 25 2 2" xfId="8764"/>
    <cellStyle name="Обычный 105 5 25 3" xfId="8765"/>
    <cellStyle name="Обычный 105 5 26" xfId="8766"/>
    <cellStyle name="Обычный 105 5 26 2" xfId="8767"/>
    <cellStyle name="Обычный 105 5 26 2 2" xfId="8768"/>
    <cellStyle name="Обычный 105 5 26 3" xfId="8769"/>
    <cellStyle name="Обычный 105 5 27" xfId="8770"/>
    <cellStyle name="Обычный 105 5 27 2" xfId="8771"/>
    <cellStyle name="Обычный 105 5 27 2 2" xfId="8772"/>
    <cellStyle name="Обычный 105 5 27 3" xfId="8773"/>
    <cellStyle name="Обычный 105 5 28" xfId="8774"/>
    <cellStyle name="Обычный 105 5 28 2" xfId="8775"/>
    <cellStyle name="Обычный 105 5 28 2 2" xfId="8776"/>
    <cellStyle name="Обычный 105 5 28 3" xfId="8777"/>
    <cellStyle name="Обычный 105 5 29" xfId="8778"/>
    <cellStyle name="Обычный 105 5 29 2" xfId="8779"/>
    <cellStyle name="Обычный 105 5 29 2 2" xfId="8780"/>
    <cellStyle name="Обычный 105 5 29 3" xfId="8781"/>
    <cellStyle name="Обычный 105 5 3" xfId="8782"/>
    <cellStyle name="Обычный 105 5 3 2" xfId="8783"/>
    <cellStyle name="Обычный 105 5 3 2 2" xfId="8784"/>
    <cellStyle name="Обычный 105 5 3 3" xfId="8785"/>
    <cellStyle name="Обычный 105 5 30" xfId="8786"/>
    <cellStyle name="Обычный 105 5 30 2" xfId="8787"/>
    <cellStyle name="Обычный 105 5 30 2 2" xfId="8788"/>
    <cellStyle name="Обычный 105 5 30 3" xfId="8789"/>
    <cellStyle name="Обычный 105 5 31" xfId="8790"/>
    <cellStyle name="Обычный 105 5 31 2" xfId="8791"/>
    <cellStyle name="Обычный 105 5 31 2 2" xfId="8792"/>
    <cellStyle name="Обычный 105 5 31 3" xfId="8793"/>
    <cellStyle name="Обычный 105 5 32" xfId="8794"/>
    <cellStyle name="Обычный 105 5 32 2" xfId="8795"/>
    <cellStyle name="Обычный 105 5 32 2 2" xfId="8796"/>
    <cellStyle name="Обычный 105 5 32 3" xfId="8797"/>
    <cellStyle name="Обычный 105 5 33" xfId="8798"/>
    <cellStyle name="Обычный 105 5 33 2" xfId="8799"/>
    <cellStyle name="Обычный 105 5 33 2 2" xfId="8800"/>
    <cellStyle name="Обычный 105 5 33 3" xfId="8801"/>
    <cellStyle name="Обычный 105 5 34" xfId="8802"/>
    <cellStyle name="Обычный 105 5 34 2" xfId="8803"/>
    <cellStyle name="Обычный 105 5 34 2 2" xfId="8804"/>
    <cellStyle name="Обычный 105 5 34 3" xfId="8805"/>
    <cellStyle name="Обычный 105 5 35" xfId="8806"/>
    <cellStyle name="Обычный 105 5 35 2" xfId="8807"/>
    <cellStyle name="Обычный 105 5 35 2 2" xfId="8808"/>
    <cellStyle name="Обычный 105 5 35 3" xfId="8809"/>
    <cellStyle name="Обычный 105 5 36" xfId="8810"/>
    <cellStyle name="Обычный 105 5 36 2" xfId="8811"/>
    <cellStyle name="Обычный 105 5 36 2 2" xfId="8812"/>
    <cellStyle name="Обычный 105 5 36 3" xfId="8813"/>
    <cellStyle name="Обычный 105 5 37" xfId="8814"/>
    <cellStyle name="Обычный 105 5 37 2" xfId="8815"/>
    <cellStyle name="Обычный 105 5 37 2 2" xfId="8816"/>
    <cellStyle name="Обычный 105 5 37 3" xfId="8817"/>
    <cellStyle name="Обычный 105 5 38" xfId="8818"/>
    <cellStyle name="Обычный 105 5 38 2" xfId="8819"/>
    <cellStyle name="Обычный 105 5 38 2 2" xfId="8820"/>
    <cellStyle name="Обычный 105 5 38 3" xfId="8821"/>
    <cellStyle name="Обычный 105 5 39" xfId="8822"/>
    <cellStyle name="Обычный 105 5 39 2" xfId="8823"/>
    <cellStyle name="Обычный 105 5 39 2 2" xfId="8824"/>
    <cellStyle name="Обычный 105 5 39 3" xfId="8825"/>
    <cellStyle name="Обычный 105 5 4" xfId="8826"/>
    <cellStyle name="Обычный 105 5 4 2" xfId="8827"/>
    <cellStyle name="Обычный 105 5 4 2 2" xfId="8828"/>
    <cellStyle name="Обычный 105 5 4 3" xfId="8829"/>
    <cellStyle name="Обычный 105 5 40" xfId="8830"/>
    <cellStyle name="Обычный 105 5 40 2" xfId="8831"/>
    <cellStyle name="Обычный 105 5 40 2 2" xfId="8832"/>
    <cellStyle name="Обычный 105 5 40 3" xfId="8833"/>
    <cellStyle name="Обычный 105 5 41" xfId="8834"/>
    <cellStyle name="Обычный 105 5 41 2" xfId="8835"/>
    <cellStyle name="Обычный 105 5 41 2 2" xfId="8836"/>
    <cellStyle name="Обычный 105 5 41 3" xfId="8837"/>
    <cellStyle name="Обычный 105 5 42" xfId="8838"/>
    <cellStyle name="Обычный 105 5 42 2" xfId="8839"/>
    <cellStyle name="Обычный 105 5 42 2 2" xfId="8840"/>
    <cellStyle name="Обычный 105 5 42 3" xfId="8841"/>
    <cellStyle name="Обычный 105 5 43" xfId="8842"/>
    <cellStyle name="Обычный 105 5 43 2" xfId="8843"/>
    <cellStyle name="Обычный 105 5 43 2 2" xfId="8844"/>
    <cellStyle name="Обычный 105 5 43 3" xfId="8845"/>
    <cellStyle name="Обычный 105 5 44" xfId="8846"/>
    <cellStyle name="Обычный 105 5 44 2" xfId="8847"/>
    <cellStyle name="Обычный 105 5 44 2 2" xfId="8848"/>
    <cellStyle name="Обычный 105 5 44 3" xfId="8849"/>
    <cellStyle name="Обычный 105 5 45" xfId="8850"/>
    <cellStyle name="Обычный 105 5 45 2" xfId="8851"/>
    <cellStyle name="Обычный 105 5 45 2 2" xfId="8852"/>
    <cellStyle name="Обычный 105 5 45 3" xfId="8853"/>
    <cellStyle name="Обычный 105 5 46" xfId="8854"/>
    <cellStyle name="Обычный 105 5 46 2" xfId="8855"/>
    <cellStyle name="Обычный 105 5 46 2 2" xfId="8856"/>
    <cellStyle name="Обычный 105 5 46 3" xfId="8857"/>
    <cellStyle name="Обычный 105 5 47" xfId="8858"/>
    <cellStyle name="Обычный 105 5 47 2" xfId="8859"/>
    <cellStyle name="Обычный 105 5 47 2 2" xfId="8860"/>
    <cellStyle name="Обычный 105 5 47 3" xfId="8861"/>
    <cellStyle name="Обычный 105 5 48" xfId="8862"/>
    <cellStyle name="Обычный 105 5 48 2" xfId="8863"/>
    <cellStyle name="Обычный 105 5 48 2 2" xfId="8864"/>
    <cellStyle name="Обычный 105 5 48 3" xfId="8865"/>
    <cellStyle name="Обычный 105 5 5" xfId="8866"/>
    <cellStyle name="Обычный 105 5 5 2" xfId="8867"/>
    <cellStyle name="Обычный 105 5 5 2 2" xfId="8868"/>
    <cellStyle name="Обычный 105 5 5 3" xfId="8869"/>
    <cellStyle name="Обычный 105 5 6" xfId="8870"/>
    <cellStyle name="Обычный 105 5 6 2" xfId="8871"/>
    <cellStyle name="Обычный 105 5 6 2 2" xfId="8872"/>
    <cellStyle name="Обычный 105 5 6 3" xfId="8873"/>
    <cellStyle name="Обычный 105 5 7" xfId="8874"/>
    <cellStyle name="Обычный 105 5 7 2" xfId="8875"/>
    <cellStyle name="Обычный 105 5 7 2 2" xfId="8876"/>
    <cellStyle name="Обычный 105 5 7 3" xfId="8877"/>
    <cellStyle name="Обычный 105 5 8" xfId="8878"/>
    <cellStyle name="Обычный 105 5 8 2" xfId="8879"/>
    <cellStyle name="Обычный 105 5 8 2 2" xfId="8880"/>
    <cellStyle name="Обычный 105 5 8 3" xfId="8881"/>
    <cellStyle name="Обычный 105 5 9" xfId="8882"/>
    <cellStyle name="Обычный 105 5 9 2" xfId="8883"/>
    <cellStyle name="Обычный 105 5 9 2 2" xfId="8884"/>
    <cellStyle name="Обычный 105 5 9 3" xfId="8885"/>
    <cellStyle name="Обычный 105 50" xfId="8886"/>
    <cellStyle name="Обычный 105 51" xfId="8887"/>
    <cellStyle name="Обычный 105 52" xfId="8888"/>
    <cellStyle name="Обычный 105 52 2" xfId="8889"/>
    <cellStyle name="Обычный 105 53" xfId="8890"/>
    <cellStyle name="Обычный 105 6" xfId="8891"/>
    <cellStyle name="Обычный 105 7" xfId="8892"/>
    <cellStyle name="Обычный 105 8" xfId="8893"/>
    <cellStyle name="Обычный 105 9" xfId="8894"/>
    <cellStyle name="Обычный 106" xfId="8895"/>
    <cellStyle name="Обычный 106 10" xfId="8896"/>
    <cellStyle name="Обычный 106 10 2" xfId="8897"/>
    <cellStyle name="Обычный 106 10 2 2" xfId="8898"/>
    <cellStyle name="Обычный 106 10 3" xfId="8899"/>
    <cellStyle name="Обычный 106 11" xfId="8900"/>
    <cellStyle name="Обычный 106 11 2" xfId="8901"/>
    <cellStyle name="Обычный 106 11 2 2" xfId="8902"/>
    <cellStyle name="Обычный 106 11 3" xfId="8903"/>
    <cellStyle name="Обычный 106 12" xfId="8904"/>
    <cellStyle name="Обычный 106 12 2" xfId="8905"/>
    <cellStyle name="Обычный 106 12 2 2" xfId="8906"/>
    <cellStyle name="Обычный 106 12 3" xfId="8907"/>
    <cellStyle name="Обычный 106 13" xfId="8908"/>
    <cellStyle name="Обычный 106 13 2" xfId="8909"/>
    <cellStyle name="Обычный 106 13 2 2" xfId="8910"/>
    <cellStyle name="Обычный 106 13 3" xfId="8911"/>
    <cellStyle name="Обычный 106 14" xfId="8912"/>
    <cellStyle name="Обычный 106 14 2" xfId="8913"/>
    <cellStyle name="Обычный 106 14 2 2" xfId="8914"/>
    <cellStyle name="Обычный 106 14 3" xfId="8915"/>
    <cellStyle name="Обычный 106 15" xfId="8916"/>
    <cellStyle name="Обычный 106 15 2" xfId="8917"/>
    <cellStyle name="Обычный 106 15 2 2" xfId="8918"/>
    <cellStyle name="Обычный 106 15 3" xfId="8919"/>
    <cellStyle name="Обычный 106 16" xfId="8920"/>
    <cellStyle name="Обычный 106 16 2" xfId="8921"/>
    <cellStyle name="Обычный 106 16 2 2" xfId="8922"/>
    <cellStyle name="Обычный 106 16 3" xfId="8923"/>
    <cellStyle name="Обычный 106 17" xfId="8924"/>
    <cellStyle name="Обычный 106 17 2" xfId="8925"/>
    <cellStyle name="Обычный 106 17 2 2" xfId="8926"/>
    <cellStyle name="Обычный 106 17 3" xfId="8927"/>
    <cellStyle name="Обычный 106 18" xfId="8928"/>
    <cellStyle name="Обычный 106 18 2" xfId="8929"/>
    <cellStyle name="Обычный 106 18 2 2" xfId="8930"/>
    <cellStyle name="Обычный 106 18 3" xfId="8931"/>
    <cellStyle name="Обычный 106 19" xfId="8932"/>
    <cellStyle name="Обычный 106 19 2" xfId="8933"/>
    <cellStyle name="Обычный 106 19 2 2" xfId="8934"/>
    <cellStyle name="Обычный 106 19 3" xfId="8935"/>
    <cellStyle name="Обычный 106 2" xfId="8936"/>
    <cellStyle name="Обычный 106 2 2" xfId="8937"/>
    <cellStyle name="Обычный 106 2 2 2" xfId="8938"/>
    <cellStyle name="Обычный 106 2 2 2 2" xfId="8939"/>
    <cellStyle name="Обычный 106 2 2 3" xfId="8940"/>
    <cellStyle name="Обычный 106 2 3" xfId="8941"/>
    <cellStyle name="Обычный 106 2 3 2" xfId="8942"/>
    <cellStyle name="Обычный 106 2 3 2 2" xfId="8943"/>
    <cellStyle name="Обычный 106 2 3 3" xfId="8944"/>
    <cellStyle name="Обычный 106 2 4" xfId="8945"/>
    <cellStyle name="Обычный 106 2 4 2" xfId="8946"/>
    <cellStyle name="Обычный 106 2 5" xfId="8947"/>
    <cellStyle name="Обычный 106 20" xfId="8948"/>
    <cellStyle name="Обычный 106 20 2" xfId="8949"/>
    <cellStyle name="Обычный 106 20 2 2" xfId="8950"/>
    <cellStyle name="Обычный 106 20 3" xfId="8951"/>
    <cellStyle name="Обычный 106 21" xfId="8952"/>
    <cellStyle name="Обычный 106 21 2" xfId="8953"/>
    <cellStyle name="Обычный 106 21 2 2" xfId="8954"/>
    <cellStyle name="Обычный 106 21 3" xfId="8955"/>
    <cellStyle name="Обычный 106 22" xfId="8956"/>
    <cellStyle name="Обычный 106 22 2" xfId="8957"/>
    <cellStyle name="Обычный 106 22 2 2" xfId="8958"/>
    <cellStyle name="Обычный 106 22 3" xfId="8959"/>
    <cellStyle name="Обычный 106 23" xfId="8960"/>
    <cellStyle name="Обычный 106 23 2" xfId="8961"/>
    <cellStyle name="Обычный 106 23 2 2" xfId="8962"/>
    <cellStyle name="Обычный 106 23 3" xfId="8963"/>
    <cellStyle name="Обычный 106 24" xfId="8964"/>
    <cellStyle name="Обычный 106 24 2" xfId="8965"/>
    <cellStyle name="Обычный 106 24 2 2" xfId="8966"/>
    <cellStyle name="Обычный 106 24 3" xfId="8967"/>
    <cellStyle name="Обычный 106 25" xfId="8968"/>
    <cellStyle name="Обычный 106 25 2" xfId="8969"/>
    <cellStyle name="Обычный 106 25 2 2" xfId="8970"/>
    <cellStyle name="Обычный 106 25 3" xfId="8971"/>
    <cellStyle name="Обычный 106 26" xfId="8972"/>
    <cellStyle name="Обычный 106 26 2" xfId="8973"/>
    <cellStyle name="Обычный 106 26 2 2" xfId="8974"/>
    <cellStyle name="Обычный 106 26 3" xfId="8975"/>
    <cellStyle name="Обычный 106 27" xfId="8976"/>
    <cellStyle name="Обычный 106 27 2" xfId="8977"/>
    <cellStyle name="Обычный 106 27 2 2" xfId="8978"/>
    <cellStyle name="Обычный 106 27 3" xfId="8979"/>
    <cellStyle name="Обычный 106 28" xfId="8980"/>
    <cellStyle name="Обычный 106 28 2" xfId="8981"/>
    <cellStyle name="Обычный 106 28 2 2" xfId="8982"/>
    <cellStyle name="Обычный 106 28 3" xfId="8983"/>
    <cellStyle name="Обычный 106 29" xfId="8984"/>
    <cellStyle name="Обычный 106 29 2" xfId="8985"/>
    <cellStyle name="Обычный 106 29 2 2" xfId="8986"/>
    <cellStyle name="Обычный 106 29 3" xfId="8987"/>
    <cellStyle name="Обычный 106 3" xfId="8988"/>
    <cellStyle name="Обычный 106 3 2" xfId="8989"/>
    <cellStyle name="Обычный 106 3 2 2" xfId="8990"/>
    <cellStyle name="Обычный 106 3 3" xfId="8991"/>
    <cellStyle name="Обычный 106 30" xfId="8992"/>
    <cellStyle name="Обычный 106 30 2" xfId="8993"/>
    <cellStyle name="Обычный 106 30 2 2" xfId="8994"/>
    <cellStyle name="Обычный 106 30 3" xfId="8995"/>
    <cellStyle name="Обычный 106 31" xfId="8996"/>
    <cellStyle name="Обычный 106 31 2" xfId="8997"/>
    <cellStyle name="Обычный 106 31 2 2" xfId="8998"/>
    <cellStyle name="Обычный 106 31 3" xfId="8999"/>
    <cellStyle name="Обычный 106 32" xfId="9000"/>
    <cellStyle name="Обычный 106 32 2" xfId="9001"/>
    <cellStyle name="Обычный 106 32 2 2" xfId="9002"/>
    <cellStyle name="Обычный 106 32 3" xfId="9003"/>
    <cellStyle name="Обычный 106 33" xfId="9004"/>
    <cellStyle name="Обычный 106 33 2" xfId="9005"/>
    <cellStyle name="Обычный 106 33 2 2" xfId="9006"/>
    <cellStyle name="Обычный 106 33 3" xfId="9007"/>
    <cellStyle name="Обычный 106 34" xfId="9008"/>
    <cellStyle name="Обычный 106 34 2" xfId="9009"/>
    <cellStyle name="Обычный 106 34 2 2" xfId="9010"/>
    <cellStyle name="Обычный 106 34 3" xfId="9011"/>
    <cellStyle name="Обычный 106 35" xfId="9012"/>
    <cellStyle name="Обычный 106 35 2" xfId="9013"/>
    <cellStyle name="Обычный 106 35 2 2" xfId="9014"/>
    <cellStyle name="Обычный 106 35 3" xfId="9015"/>
    <cellStyle name="Обычный 106 36" xfId="9016"/>
    <cellStyle name="Обычный 106 36 2" xfId="9017"/>
    <cellStyle name="Обычный 106 36 2 2" xfId="9018"/>
    <cellStyle name="Обычный 106 36 3" xfId="9019"/>
    <cellStyle name="Обычный 106 37" xfId="9020"/>
    <cellStyle name="Обычный 106 37 2" xfId="9021"/>
    <cellStyle name="Обычный 106 37 2 2" xfId="9022"/>
    <cellStyle name="Обычный 106 37 3" xfId="9023"/>
    <cellStyle name="Обычный 106 38" xfId="9024"/>
    <cellStyle name="Обычный 106 38 2" xfId="9025"/>
    <cellStyle name="Обычный 106 38 2 2" xfId="9026"/>
    <cellStyle name="Обычный 106 38 3" xfId="9027"/>
    <cellStyle name="Обычный 106 39" xfId="9028"/>
    <cellStyle name="Обычный 106 39 2" xfId="9029"/>
    <cellStyle name="Обычный 106 39 2 2" xfId="9030"/>
    <cellStyle name="Обычный 106 39 3" xfId="9031"/>
    <cellStyle name="Обычный 106 4" xfId="9032"/>
    <cellStyle name="Обычный 106 4 2" xfId="9033"/>
    <cellStyle name="Обычный 106 4 2 2" xfId="9034"/>
    <cellStyle name="Обычный 106 4 3" xfId="9035"/>
    <cellStyle name="Обычный 106 40" xfId="9036"/>
    <cellStyle name="Обычный 106 40 2" xfId="9037"/>
    <cellStyle name="Обычный 106 40 2 2" xfId="9038"/>
    <cellStyle name="Обычный 106 40 3" xfId="9039"/>
    <cellStyle name="Обычный 106 41" xfId="9040"/>
    <cellStyle name="Обычный 106 41 2" xfId="9041"/>
    <cellStyle name="Обычный 106 41 2 2" xfId="9042"/>
    <cellStyle name="Обычный 106 41 3" xfId="9043"/>
    <cellStyle name="Обычный 106 42" xfId="9044"/>
    <cellStyle name="Обычный 106 42 2" xfId="9045"/>
    <cellStyle name="Обычный 106 42 2 2" xfId="9046"/>
    <cellStyle name="Обычный 106 42 3" xfId="9047"/>
    <cellStyle name="Обычный 106 43" xfId="9048"/>
    <cellStyle name="Обычный 106 43 2" xfId="9049"/>
    <cellStyle name="Обычный 106 43 2 2" xfId="9050"/>
    <cellStyle name="Обычный 106 43 3" xfId="9051"/>
    <cellStyle name="Обычный 106 44" xfId="9052"/>
    <cellStyle name="Обычный 106 44 2" xfId="9053"/>
    <cellStyle name="Обычный 106 44 2 2" xfId="9054"/>
    <cellStyle name="Обычный 106 44 3" xfId="9055"/>
    <cellStyle name="Обычный 106 45" xfId="9056"/>
    <cellStyle name="Обычный 106 45 2" xfId="9057"/>
    <cellStyle name="Обычный 106 45 2 2" xfId="9058"/>
    <cellStyle name="Обычный 106 45 3" xfId="9059"/>
    <cellStyle name="Обычный 106 46" xfId="9060"/>
    <cellStyle name="Обычный 106 46 2" xfId="9061"/>
    <cellStyle name="Обычный 106 46 2 2" xfId="9062"/>
    <cellStyle name="Обычный 106 46 3" xfId="9063"/>
    <cellStyle name="Обычный 106 47" xfId="9064"/>
    <cellStyle name="Обычный 106 47 2" xfId="9065"/>
    <cellStyle name="Обычный 106 47 2 2" xfId="9066"/>
    <cellStyle name="Обычный 106 47 3" xfId="9067"/>
    <cellStyle name="Обычный 106 48" xfId="9068"/>
    <cellStyle name="Обычный 106 48 2" xfId="9069"/>
    <cellStyle name="Обычный 106 48 2 2" xfId="9070"/>
    <cellStyle name="Обычный 106 48 3" xfId="9071"/>
    <cellStyle name="Обычный 106 49" xfId="9072"/>
    <cellStyle name="Обычный 106 49 2" xfId="9073"/>
    <cellStyle name="Обычный 106 49 2 2" xfId="9074"/>
    <cellStyle name="Обычный 106 49 3" xfId="9075"/>
    <cellStyle name="Обычный 106 5" xfId="9076"/>
    <cellStyle name="Обычный 106 5 2" xfId="9077"/>
    <cellStyle name="Обычный 106 5 2 2" xfId="9078"/>
    <cellStyle name="Обычный 106 5 3" xfId="9079"/>
    <cellStyle name="Обычный 106 50" xfId="9080"/>
    <cellStyle name="Обычный 106 50 2" xfId="9081"/>
    <cellStyle name="Обычный 106 51" xfId="9082"/>
    <cellStyle name="Обычный 106 6" xfId="9083"/>
    <cellStyle name="Обычный 106 6 2" xfId="9084"/>
    <cellStyle name="Обычный 106 6 2 2" xfId="9085"/>
    <cellStyle name="Обычный 106 6 3" xfId="9086"/>
    <cellStyle name="Обычный 106 7" xfId="9087"/>
    <cellStyle name="Обычный 106 7 2" xfId="9088"/>
    <cellStyle name="Обычный 106 7 2 2" xfId="9089"/>
    <cellStyle name="Обычный 106 7 3" xfId="9090"/>
    <cellStyle name="Обычный 106 8" xfId="9091"/>
    <cellStyle name="Обычный 106 8 2" xfId="9092"/>
    <cellStyle name="Обычный 106 8 2 2" xfId="9093"/>
    <cellStyle name="Обычный 106 8 3" xfId="9094"/>
    <cellStyle name="Обычный 106 9" xfId="9095"/>
    <cellStyle name="Обычный 106 9 2" xfId="9096"/>
    <cellStyle name="Обычный 106 9 2 2" xfId="9097"/>
    <cellStyle name="Обычный 106 9 3" xfId="9098"/>
    <cellStyle name="Обычный 107" xfId="9099"/>
    <cellStyle name="Обычный 107 2" xfId="9100"/>
    <cellStyle name="Обычный 107 2 10" xfId="9101"/>
    <cellStyle name="Обычный 107 2 10 2" xfId="9102"/>
    <cellStyle name="Обычный 107 2 10 2 2" xfId="9103"/>
    <cellStyle name="Обычный 107 2 10 3" xfId="9104"/>
    <cellStyle name="Обычный 107 2 11" xfId="9105"/>
    <cellStyle name="Обычный 107 2 11 2" xfId="9106"/>
    <cellStyle name="Обычный 107 2 11 2 2" xfId="9107"/>
    <cellStyle name="Обычный 107 2 11 3" xfId="9108"/>
    <cellStyle name="Обычный 107 2 12" xfId="9109"/>
    <cellStyle name="Обычный 107 2 12 2" xfId="9110"/>
    <cellStyle name="Обычный 107 2 12 2 2" xfId="9111"/>
    <cellStyle name="Обычный 107 2 12 3" xfId="9112"/>
    <cellStyle name="Обычный 107 2 13" xfId="9113"/>
    <cellStyle name="Обычный 107 2 13 2" xfId="9114"/>
    <cellStyle name="Обычный 107 2 13 2 2" xfId="9115"/>
    <cellStyle name="Обычный 107 2 13 3" xfId="9116"/>
    <cellStyle name="Обычный 107 2 14" xfId="9117"/>
    <cellStyle name="Обычный 107 2 14 2" xfId="9118"/>
    <cellStyle name="Обычный 107 2 14 2 2" xfId="9119"/>
    <cellStyle name="Обычный 107 2 14 3" xfId="9120"/>
    <cellStyle name="Обычный 107 2 15" xfId="9121"/>
    <cellStyle name="Обычный 107 2 15 2" xfId="9122"/>
    <cellStyle name="Обычный 107 2 15 2 2" xfId="9123"/>
    <cellStyle name="Обычный 107 2 15 3" xfId="9124"/>
    <cellStyle name="Обычный 107 2 16" xfId="9125"/>
    <cellStyle name="Обычный 107 2 16 2" xfId="9126"/>
    <cellStyle name="Обычный 107 2 16 2 2" xfId="9127"/>
    <cellStyle name="Обычный 107 2 16 3" xfId="9128"/>
    <cellStyle name="Обычный 107 2 17" xfId="9129"/>
    <cellStyle name="Обычный 107 2 17 2" xfId="9130"/>
    <cellStyle name="Обычный 107 2 17 2 2" xfId="9131"/>
    <cellStyle name="Обычный 107 2 17 3" xfId="9132"/>
    <cellStyle name="Обычный 107 2 18" xfId="9133"/>
    <cellStyle name="Обычный 107 2 18 2" xfId="9134"/>
    <cellStyle name="Обычный 107 2 18 2 2" xfId="9135"/>
    <cellStyle name="Обычный 107 2 18 3" xfId="9136"/>
    <cellStyle name="Обычный 107 2 19" xfId="9137"/>
    <cellStyle name="Обычный 107 2 19 2" xfId="9138"/>
    <cellStyle name="Обычный 107 2 19 2 2" xfId="9139"/>
    <cellStyle name="Обычный 107 2 19 3" xfId="9140"/>
    <cellStyle name="Обычный 107 2 2" xfId="9141"/>
    <cellStyle name="Обычный 107 2 2 10" xfId="9142"/>
    <cellStyle name="Обычный 107 2 2 11" xfId="9143"/>
    <cellStyle name="Обычный 107 2 2 12" xfId="9144"/>
    <cellStyle name="Обычный 107 2 2 13" xfId="9145"/>
    <cellStyle name="Обычный 107 2 2 14" xfId="9146"/>
    <cellStyle name="Обычный 107 2 2 15" xfId="9147"/>
    <cellStyle name="Обычный 107 2 2 16" xfId="9148"/>
    <cellStyle name="Обычный 107 2 2 17" xfId="9149"/>
    <cellStyle name="Обычный 107 2 2 18" xfId="9150"/>
    <cellStyle name="Обычный 107 2 2 19" xfId="9151"/>
    <cellStyle name="Обычный 107 2 2 2" xfId="9152"/>
    <cellStyle name="Обычный 107 2 2 20" xfId="9153"/>
    <cellStyle name="Обычный 107 2 2 21" xfId="9154"/>
    <cellStyle name="Обычный 107 2 2 22" xfId="9155"/>
    <cellStyle name="Обычный 107 2 2 23" xfId="9156"/>
    <cellStyle name="Обычный 107 2 2 24" xfId="9157"/>
    <cellStyle name="Обычный 107 2 2 25" xfId="9158"/>
    <cellStyle name="Обычный 107 2 2 26" xfId="9159"/>
    <cellStyle name="Обычный 107 2 2 27" xfId="9160"/>
    <cellStyle name="Обычный 107 2 2 28" xfId="9161"/>
    <cellStyle name="Обычный 107 2 2 29" xfId="9162"/>
    <cellStyle name="Обычный 107 2 2 3" xfId="9163"/>
    <cellStyle name="Обычный 107 2 2 30" xfId="9164"/>
    <cellStyle name="Обычный 107 2 2 31" xfId="9165"/>
    <cellStyle name="Обычный 107 2 2 32" xfId="9166"/>
    <cellStyle name="Обычный 107 2 2 33" xfId="9167"/>
    <cellStyle name="Обычный 107 2 2 34" xfId="9168"/>
    <cellStyle name="Обычный 107 2 2 35" xfId="9169"/>
    <cellStyle name="Обычный 107 2 2 36" xfId="9170"/>
    <cellStyle name="Обычный 107 2 2 37" xfId="9171"/>
    <cellStyle name="Обычный 107 2 2 38" xfId="9172"/>
    <cellStyle name="Обычный 107 2 2 39" xfId="9173"/>
    <cellStyle name="Обычный 107 2 2 4" xfId="9174"/>
    <cellStyle name="Обычный 107 2 2 40" xfId="9175"/>
    <cellStyle name="Обычный 107 2 2 41" xfId="9176"/>
    <cellStyle name="Обычный 107 2 2 42" xfId="9177"/>
    <cellStyle name="Обычный 107 2 2 43" xfId="9178"/>
    <cellStyle name="Обычный 107 2 2 44" xfId="9179"/>
    <cellStyle name="Обычный 107 2 2 45" xfId="9180"/>
    <cellStyle name="Обычный 107 2 2 46" xfId="9181"/>
    <cellStyle name="Обычный 107 2 2 47" xfId="9182"/>
    <cellStyle name="Обычный 107 2 2 48" xfId="9183"/>
    <cellStyle name="Обычный 107 2 2 49" xfId="9184"/>
    <cellStyle name="Обычный 107 2 2 49 2" xfId="9185"/>
    <cellStyle name="Обычный 107 2 2 5" xfId="9186"/>
    <cellStyle name="Обычный 107 2 2 50" xfId="9187"/>
    <cellStyle name="Обычный 107 2 2 6" xfId="9188"/>
    <cellStyle name="Обычный 107 2 2 7" xfId="9189"/>
    <cellStyle name="Обычный 107 2 2 8" xfId="9190"/>
    <cellStyle name="Обычный 107 2 2 9" xfId="9191"/>
    <cellStyle name="Обычный 107 2 20" xfId="9192"/>
    <cellStyle name="Обычный 107 2 20 2" xfId="9193"/>
    <cellStyle name="Обычный 107 2 20 2 2" xfId="9194"/>
    <cellStyle name="Обычный 107 2 20 3" xfId="9195"/>
    <cellStyle name="Обычный 107 2 21" xfId="9196"/>
    <cellStyle name="Обычный 107 2 21 2" xfId="9197"/>
    <cellStyle name="Обычный 107 2 21 2 2" xfId="9198"/>
    <cellStyle name="Обычный 107 2 21 3" xfId="9199"/>
    <cellStyle name="Обычный 107 2 22" xfId="9200"/>
    <cellStyle name="Обычный 107 2 22 2" xfId="9201"/>
    <cellStyle name="Обычный 107 2 22 2 2" xfId="9202"/>
    <cellStyle name="Обычный 107 2 22 3" xfId="9203"/>
    <cellStyle name="Обычный 107 2 23" xfId="9204"/>
    <cellStyle name="Обычный 107 2 23 2" xfId="9205"/>
    <cellStyle name="Обычный 107 2 23 2 2" xfId="9206"/>
    <cellStyle name="Обычный 107 2 23 3" xfId="9207"/>
    <cellStyle name="Обычный 107 2 24" xfId="9208"/>
    <cellStyle name="Обычный 107 2 24 2" xfId="9209"/>
    <cellStyle name="Обычный 107 2 24 2 2" xfId="9210"/>
    <cellStyle name="Обычный 107 2 24 3" xfId="9211"/>
    <cellStyle name="Обычный 107 2 25" xfId="9212"/>
    <cellStyle name="Обычный 107 2 25 2" xfId="9213"/>
    <cellStyle name="Обычный 107 2 25 2 2" xfId="9214"/>
    <cellStyle name="Обычный 107 2 25 3" xfId="9215"/>
    <cellStyle name="Обычный 107 2 26" xfId="9216"/>
    <cellStyle name="Обычный 107 2 26 2" xfId="9217"/>
    <cellStyle name="Обычный 107 2 26 2 2" xfId="9218"/>
    <cellStyle name="Обычный 107 2 26 3" xfId="9219"/>
    <cellStyle name="Обычный 107 2 27" xfId="9220"/>
    <cellStyle name="Обычный 107 2 27 2" xfId="9221"/>
    <cellStyle name="Обычный 107 2 27 2 2" xfId="9222"/>
    <cellStyle name="Обычный 107 2 27 3" xfId="9223"/>
    <cellStyle name="Обычный 107 2 28" xfId="9224"/>
    <cellStyle name="Обычный 107 2 28 2" xfId="9225"/>
    <cellStyle name="Обычный 107 2 28 2 2" xfId="9226"/>
    <cellStyle name="Обычный 107 2 28 3" xfId="9227"/>
    <cellStyle name="Обычный 107 2 29" xfId="9228"/>
    <cellStyle name="Обычный 107 2 29 2" xfId="9229"/>
    <cellStyle name="Обычный 107 2 29 2 2" xfId="9230"/>
    <cellStyle name="Обычный 107 2 29 3" xfId="9231"/>
    <cellStyle name="Обычный 107 2 3" xfId="9232"/>
    <cellStyle name="Обычный 107 2 3 2" xfId="9233"/>
    <cellStyle name="Обычный 107 2 3 2 2" xfId="9234"/>
    <cellStyle name="Обычный 107 2 3 3" xfId="9235"/>
    <cellStyle name="Обычный 107 2 30" xfId="9236"/>
    <cellStyle name="Обычный 107 2 30 2" xfId="9237"/>
    <cellStyle name="Обычный 107 2 30 2 2" xfId="9238"/>
    <cellStyle name="Обычный 107 2 30 3" xfId="9239"/>
    <cellStyle name="Обычный 107 2 31" xfId="9240"/>
    <cellStyle name="Обычный 107 2 31 2" xfId="9241"/>
    <cellStyle name="Обычный 107 2 31 2 2" xfId="9242"/>
    <cellStyle name="Обычный 107 2 31 3" xfId="9243"/>
    <cellStyle name="Обычный 107 2 32" xfId="9244"/>
    <cellStyle name="Обычный 107 2 32 2" xfId="9245"/>
    <cellStyle name="Обычный 107 2 32 2 2" xfId="9246"/>
    <cellStyle name="Обычный 107 2 32 3" xfId="9247"/>
    <cellStyle name="Обычный 107 2 33" xfId="9248"/>
    <cellStyle name="Обычный 107 2 33 2" xfId="9249"/>
    <cellStyle name="Обычный 107 2 33 2 2" xfId="9250"/>
    <cellStyle name="Обычный 107 2 33 3" xfId="9251"/>
    <cellStyle name="Обычный 107 2 34" xfId="9252"/>
    <cellStyle name="Обычный 107 2 34 2" xfId="9253"/>
    <cellStyle name="Обычный 107 2 34 2 2" xfId="9254"/>
    <cellStyle name="Обычный 107 2 34 3" xfId="9255"/>
    <cellStyle name="Обычный 107 2 35" xfId="9256"/>
    <cellStyle name="Обычный 107 2 35 2" xfId="9257"/>
    <cellStyle name="Обычный 107 2 35 2 2" xfId="9258"/>
    <cellStyle name="Обычный 107 2 35 3" xfId="9259"/>
    <cellStyle name="Обычный 107 2 36" xfId="9260"/>
    <cellStyle name="Обычный 107 2 36 2" xfId="9261"/>
    <cellStyle name="Обычный 107 2 36 2 2" xfId="9262"/>
    <cellStyle name="Обычный 107 2 36 3" xfId="9263"/>
    <cellStyle name="Обычный 107 2 37" xfId="9264"/>
    <cellStyle name="Обычный 107 2 37 2" xfId="9265"/>
    <cellStyle name="Обычный 107 2 37 2 2" xfId="9266"/>
    <cellStyle name="Обычный 107 2 37 3" xfId="9267"/>
    <cellStyle name="Обычный 107 2 38" xfId="9268"/>
    <cellStyle name="Обычный 107 2 38 2" xfId="9269"/>
    <cellStyle name="Обычный 107 2 38 2 2" xfId="9270"/>
    <cellStyle name="Обычный 107 2 38 3" xfId="9271"/>
    <cellStyle name="Обычный 107 2 39" xfId="9272"/>
    <cellStyle name="Обычный 107 2 39 2" xfId="9273"/>
    <cellStyle name="Обычный 107 2 39 2 2" xfId="9274"/>
    <cellStyle name="Обычный 107 2 39 3" xfId="9275"/>
    <cellStyle name="Обычный 107 2 4" xfId="9276"/>
    <cellStyle name="Обычный 107 2 4 2" xfId="9277"/>
    <cellStyle name="Обычный 107 2 4 2 2" xfId="9278"/>
    <cellStyle name="Обычный 107 2 4 3" xfId="9279"/>
    <cellStyle name="Обычный 107 2 40" xfId="9280"/>
    <cellStyle name="Обычный 107 2 40 2" xfId="9281"/>
    <cellStyle name="Обычный 107 2 40 2 2" xfId="9282"/>
    <cellStyle name="Обычный 107 2 40 3" xfId="9283"/>
    <cellStyle name="Обычный 107 2 41" xfId="9284"/>
    <cellStyle name="Обычный 107 2 41 2" xfId="9285"/>
    <cellStyle name="Обычный 107 2 41 2 2" xfId="9286"/>
    <cellStyle name="Обычный 107 2 41 3" xfId="9287"/>
    <cellStyle name="Обычный 107 2 42" xfId="9288"/>
    <cellStyle name="Обычный 107 2 42 2" xfId="9289"/>
    <cellStyle name="Обычный 107 2 42 2 2" xfId="9290"/>
    <cellStyle name="Обычный 107 2 42 3" xfId="9291"/>
    <cellStyle name="Обычный 107 2 43" xfId="9292"/>
    <cellStyle name="Обычный 107 2 43 2" xfId="9293"/>
    <cellStyle name="Обычный 107 2 43 2 2" xfId="9294"/>
    <cellStyle name="Обычный 107 2 43 3" xfId="9295"/>
    <cellStyle name="Обычный 107 2 44" xfId="9296"/>
    <cellStyle name="Обычный 107 2 44 2" xfId="9297"/>
    <cellStyle name="Обычный 107 2 44 2 2" xfId="9298"/>
    <cellStyle name="Обычный 107 2 44 3" xfId="9299"/>
    <cellStyle name="Обычный 107 2 45" xfId="9300"/>
    <cellStyle name="Обычный 107 2 45 2" xfId="9301"/>
    <cellStyle name="Обычный 107 2 45 2 2" xfId="9302"/>
    <cellStyle name="Обычный 107 2 45 3" xfId="9303"/>
    <cellStyle name="Обычный 107 2 46" xfId="9304"/>
    <cellStyle name="Обычный 107 2 46 2" xfId="9305"/>
    <cellStyle name="Обычный 107 2 46 2 2" xfId="9306"/>
    <cellStyle name="Обычный 107 2 46 3" xfId="9307"/>
    <cellStyle name="Обычный 107 2 47" xfId="9308"/>
    <cellStyle name="Обычный 107 2 47 2" xfId="9309"/>
    <cellStyle name="Обычный 107 2 47 2 2" xfId="9310"/>
    <cellStyle name="Обычный 107 2 47 3" xfId="9311"/>
    <cellStyle name="Обычный 107 2 48" xfId="9312"/>
    <cellStyle name="Обычный 107 2 48 2" xfId="9313"/>
    <cellStyle name="Обычный 107 2 48 2 2" xfId="9314"/>
    <cellStyle name="Обычный 107 2 48 3" xfId="9315"/>
    <cellStyle name="Обычный 107 2 5" xfId="9316"/>
    <cellStyle name="Обычный 107 2 5 2" xfId="9317"/>
    <cellStyle name="Обычный 107 2 5 2 2" xfId="9318"/>
    <cellStyle name="Обычный 107 2 5 3" xfId="9319"/>
    <cellStyle name="Обычный 107 2 6" xfId="9320"/>
    <cellStyle name="Обычный 107 2 6 2" xfId="9321"/>
    <cellStyle name="Обычный 107 2 6 2 2" xfId="9322"/>
    <cellStyle name="Обычный 107 2 6 3" xfId="9323"/>
    <cellStyle name="Обычный 107 2 7" xfId="9324"/>
    <cellStyle name="Обычный 107 2 7 2" xfId="9325"/>
    <cellStyle name="Обычный 107 2 7 2 2" xfId="9326"/>
    <cellStyle name="Обычный 107 2 7 3" xfId="9327"/>
    <cellStyle name="Обычный 107 2 8" xfId="9328"/>
    <cellStyle name="Обычный 107 2 8 2" xfId="9329"/>
    <cellStyle name="Обычный 107 2 8 2 2" xfId="9330"/>
    <cellStyle name="Обычный 107 2 8 3" xfId="9331"/>
    <cellStyle name="Обычный 107 2 9" xfId="9332"/>
    <cellStyle name="Обычный 107 2 9 2" xfId="9333"/>
    <cellStyle name="Обычный 107 2 9 2 2" xfId="9334"/>
    <cellStyle name="Обычный 107 2 9 3" xfId="9335"/>
    <cellStyle name="Обычный 107 3" xfId="9336"/>
    <cellStyle name="Обычный 107 3 2" xfId="9337"/>
    <cellStyle name="Обычный 107 4" xfId="9338"/>
    <cellStyle name="Обычный 108" xfId="9339"/>
    <cellStyle name="Обычный 108 2" xfId="9340"/>
    <cellStyle name="Обычный 109" xfId="9341"/>
    <cellStyle name="Обычный 109 10" xfId="9342"/>
    <cellStyle name="Обычный 109 11" xfId="9343"/>
    <cellStyle name="Обычный 109 12" xfId="9344"/>
    <cellStyle name="Обычный 109 13" xfId="9345"/>
    <cellStyle name="Обычный 109 14" xfId="9346"/>
    <cellStyle name="Обычный 109 15" xfId="9347"/>
    <cellStyle name="Обычный 109 16" xfId="9348"/>
    <cellStyle name="Обычный 109 17" xfId="9349"/>
    <cellStyle name="Обычный 109 18" xfId="9350"/>
    <cellStyle name="Обычный 109 19" xfId="9351"/>
    <cellStyle name="Обычный 109 2" xfId="9352"/>
    <cellStyle name="Обычный 109 20" xfId="9353"/>
    <cellStyle name="Обычный 109 21" xfId="9354"/>
    <cellStyle name="Обычный 109 22" xfId="9355"/>
    <cellStyle name="Обычный 109 23" xfId="9356"/>
    <cellStyle name="Обычный 109 24" xfId="9357"/>
    <cellStyle name="Обычный 109 25" xfId="9358"/>
    <cellStyle name="Обычный 109 26" xfId="9359"/>
    <cellStyle name="Обычный 109 27" xfId="9360"/>
    <cellStyle name="Обычный 109 28" xfId="9361"/>
    <cellStyle name="Обычный 109 29" xfId="9362"/>
    <cellStyle name="Обычный 109 3" xfId="9363"/>
    <cellStyle name="Обычный 109 30" xfId="9364"/>
    <cellStyle name="Обычный 109 31" xfId="9365"/>
    <cellStyle name="Обычный 109 32" xfId="9366"/>
    <cellStyle name="Обычный 109 33" xfId="9367"/>
    <cellStyle name="Обычный 109 34" xfId="9368"/>
    <cellStyle name="Обычный 109 35" xfId="9369"/>
    <cellStyle name="Обычный 109 36" xfId="9370"/>
    <cellStyle name="Обычный 109 37" xfId="9371"/>
    <cellStyle name="Обычный 109 38" xfId="9372"/>
    <cellStyle name="Обычный 109 39" xfId="9373"/>
    <cellStyle name="Обычный 109 4" xfId="9374"/>
    <cellStyle name="Обычный 109 40" xfId="9375"/>
    <cellStyle name="Обычный 109 41" xfId="9376"/>
    <cellStyle name="Обычный 109 42" xfId="9377"/>
    <cellStyle name="Обычный 109 43" xfId="9378"/>
    <cellStyle name="Обычный 109 44" xfId="9379"/>
    <cellStyle name="Обычный 109 45" xfId="9380"/>
    <cellStyle name="Обычный 109 46" xfId="9381"/>
    <cellStyle name="Обычный 109 47" xfId="9382"/>
    <cellStyle name="Обычный 109 48" xfId="9383"/>
    <cellStyle name="Обычный 109 49" xfId="9384"/>
    <cellStyle name="Обычный 109 49 2" xfId="9385"/>
    <cellStyle name="Обычный 109 5" xfId="9386"/>
    <cellStyle name="Обычный 109 50" xfId="9387"/>
    <cellStyle name="Обычный 109 6" xfId="9388"/>
    <cellStyle name="Обычный 109 7" xfId="9389"/>
    <cellStyle name="Обычный 109 8" xfId="9390"/>
    <cellStyle name="Обычный 109 9" xfId="9391"/>
    <cellStyle name="Обычный 11" xfId="9392"/>
    <cellStyle name="Обычный 11 10" xfId="9393"/>
    <cellStyle name="Обычный 11 10 2" xfId="9394"/>
    <cellStyle name="Обычный 11 10 2 2" xfId="9395"/>
    <cellStyle name="Обычный 11 10 2 2 2" xfId="9396"/>
    <cellStyle name="Обычный 11 10 2 3" xfId="9397"/>
    <cellStyle name="Обычный 11 10 3" xfId="9398"/>
    <cellStyle name="Обычный 11 10 3 2" xfId="9399"/>
    <cellStyle name="Обычный 11 10 3 2 2" xfId="9400"/>
    <cellStyle name="Обычный 11 10 3 3" xfId="9401"/>
    <cellStyle name="Обычный 11 10 4" xfId="9402"/>
    <cellStyle name="Обычный 11 10 4 2" xfId="9403"/>
    <cellStyle name="Обычный 11 10 5" xfId="9404"/>
    <cellStyle name="Обычный 11 11" xfId="9405"/>
    <cellStyle name="Обычный 11 11 2" xfId="9406"/>
    <cellStyle name="Обычный 11 11 2 2" xfId="9407"/>
    <cellStyle name="Обычный 11 11 2 2 2" xfId="9408"/>
    <cellStyle name="Обычный 11 11 2 3" xfId="9409"/>
    <cellStyle name="Обычный 11 11 3" xfId="9410"/>
    <cellStyle name="Обычный 11 11 3 2" xfId="9411"/>
    <cellStyle name="Обычный 11 11 3 2 2" xfId="9412"/>
    <cellStyle name="Обычный 11 11 3 3" xfId="9413"/>
    <cellStyle name="Обычный 11 11 4" xfId="9414"/>
    <cellStyle name="Обычный 11 11 4 2" xfId="9415"/>
    <cellStyle name="Обычный 11 11 5" xfId="9416"/>
    <cellStyle name="Обычный 11 12" xfId="9417"/>
    <cellStyle name="Обычный 11 12 2" xfId="9418"/>
    <cellStyle name="Обычный 11 12 2 2" xfId="9419"/>
    <cellStyle name="Обычный 11 12 2 2 2" xfId="9420"/>
    <cellStyle name="Обычный 11 12 2 3" xfId="9421"/>
    <cellStyle name="Обычный 11 12 3" xfId="9422"/>
    <cellStyle name="Обычный 11 12 3 2" xfId="9423"/>
    <cellStyle name="Обычный 11 12 3 2 2" xfId="9424"/>
    <cellStyle name="Обычный 11 12 3 3" xfId="9425"/>
    <cellStyle name="Обычный 11 12 4" xfId="9426"/>
    <cellStyle name="Обычный 11 12 4 2" xfId="9427"/>
    <cellStyle name="Обычный 11 12 5" xfId="9428"/>
    <cellStyle name="Обычный 11 13" xfId="9429"/>
    <cellStyle name="Обычный 11 13 2" xfId="9430"/>
    <cellStyle name="Обычный 11 13 2 2" xfId="9431"/>
    <cellStyle name="Обычный 11 13 2 2 2" xfId="9432"/>
    <cellStyle name="Обычный 11 13 2 3" xfId="9433"/>
    <cellStyle name="Обычный 11 13 3" xfId="9434"/>
    <cellStyle name="Обычный 11 13 3 2" xfId="9435"/>
    <cellStyle name="Обычный 11 13 3 2 2" xfId="9436"/>
    <cellStyle name="Обычный 11 13 3 3" xfId="9437"/>
    <cellStyle name="Обычный 11 13 4" xfId="9438"/>
    <cellStyle name="Обычный 11 13 4 2" xfId="9439"/>
    <cellStyle name="Обычный 11 13 5" xfId="9440"/>
    <cellStyle name="Обычный 11 14" xfId="9441"/>
    <cellStyle name="Обычный 11 14 2" xfId="9442"/>
    <cellStyle name="Обычный 11 14 2 2" xfId="9443"/>
    <cellStyle name="Обычный 11 14 2 2 2" xfId="9444"/>
    <cellStyle name="Обычный 11 14 2 3" xfId="9445"/>
    <cellStyle name="Обычный 11 14 3" xfId="9446"/>
    <cellStyle name="Обычный 11 14 3 2" xfId="9447"/>
    <cellStyle name="Обычный 11 14 3 2 2" xfId="9448"/>
    <cellStyle name="Обычный 11 14 3 3" xfId="9449"/>
    <cellStyle name="Обычный 11 14 4" xfId="9450"/>
    <cellStyle name="Обычный 11 14 4 2" xfId="9451"/>
    <cellStyle name="Обычный 11 14 5" xfId="9452"/>
    <cellStyle name="Обычный 11 15" xfId="9453"/>
    <cellStyle name="Обычный 11 15 2" xfId="9454"/>
    <cellStyle name="Обычный 11 15 2 2" xfId="9455"/>
    <cellStyle name="Обычный 11 15 2 2 2" xfId="9456"/>
    <cellStyle name="Обычный 11 15 2 3" xfId="9457"/>
    <cellStyle name="Обычный 11 15 3" xfId="9458"/>
    <cellStyle name="Обычный 11 15 3 2" xfId="9459"/>
    <cellStyle name="Обычный 11 15 3 2 2" xfId="9460"/>
    <cellStyle name="Обычный 11 15 3 3" xfId="9461"/>
    <cellStyle name="Обычный 11 15 4" xfId="9462"/>
    <cellStyle name="Обычный 11 15 4 2" xfId="9463"/>
    <cellStyle name="Обычный 11 15 5" xfId="9464"/>
    <cellStyle name="Обычный 11 16" xfId="9465"/>
    <cellStyle name="Обычный 11 16 2" xfId="9466"/>
    <cellStyle name="Обычный 11 16 2 2" xfId="9467"/>
    <cellStyle name="Обычный 11 16 2 2 2" xfId="9468"/>
    <cellStyle name="Обычный 11 16 2 3" xfId="9469"/>
    <cellStyle name="Обычный 11 16 3" xfId="9470"/>
    <cellStyle name="Обычный 11 16 3 2" xfId="9471"/>
    <cellStyle name="Обычный 11 16 3 2 2" xfId="9472"/>
    <cellStyle name="Обычный 11 16 3 3" xfId="9473"/>
    <cellStyle name="Обычный 11 16 4" xfId="9474"/>
    <cellStyle name="Обычный 11 16 4 2" xfId="9475"/>
    <cellStyle name="Обычный 11 16 5" xfId="9476"/>
    <cellStyle name="Обычный 11 17" xfId="9477"/>
    <cellStyle name="Обычный 11 17 2" xfId="9478"/>
    <cellStyle name="Обычный 11 17 2 2" xfId="9479"/>
    <cellStyle name="Обычный 11 17 2 2 2" xfId="9480"/>
    <cellStyle name="Обычный 11 17 2 3" xfId="9481"/>
    <cellStyle name="Обычный 11 17 3" xfId="9482"/>
    <cellStyle name="Обычный 11 17 3 2" xfId="9483"/>
    <cellStyle name="Обычный 11 17 3 2 2" xfId="9484"/>
    <cellStyle name="Обычный 11 17 3 3" xfId="9485"/>
    <cellStyle name="Обычный 11 17 4" xfId="9486"/>
    <cellStyle name="Обычный 11 17 4 2" xfId="9487"/>
    <cellStyle name="Обычный 11 17 5" xfId="9488"/>
    <cellStyle name="Обычный 11 18" xfId="9489"/>
    <cellStyle name="Обычный 11 18 2" xfId="9490"/>
    <cellStyle name="Обычный 11 18 2 2" xfId="9491"/>
    <cellStyle name="Обычный 11 18 2 2 2" xfId="9492"/>
    <cellStyle name="Обычный 11 18 2 3" xfId="9493"/>
    <cellStyle name="Обычный 11 18 3" xfId="9494"/>
    <cellStyle name="Обычный 11 18 3 2" xfId="9495"/>
    <cellStyle name="Обычный 11 18 3 2 2" xfId="9496"/>
    <cellStyle name="Обычный 11 18 3 3" xfId="9497"/>
    <cellStyle name="Обычный 11 18 4" xfId="9498"/>
    <cellStyle name="Обычный 11 18 4 2" xfId="9499"/>
    <cellStyle name="Обычный 11 18 5" xfId="9500"/>
    <cellStyle name="Обычный 11 19" xfId="9501"/>
    <cellStyle name="Обычный 11 19 2" xfId="9502"/>
    <cellStyle name="Обычный 11 19 2 2" xfId="9503"/>
    <cellStyle name="Обычный 11 19 2 2 2" xfId="9504"/>
    <cellStyle name="Обычный 11 19 2 3" xfId="9505"/>
    <cellStyle name="Обычный 11 19 3" xfId="9506"/>
    <cellStyle name="Обычный 11 19 3 2" xfId="9507"/>
    <cellStyle name="Обычный 11 19 3 2 2" xfId="9508"/>
    <cellStyle name="Обычный 11 19 3 3" xfId="9509"/>
    <cellStyle name="Обычный 11 19 4" xfId="9510"/>
    <cellStyle name="Обычный 11 19 4 2" xfId="9511"/>
    <cellStyle name="Обычный 11 19 5" xfId="9512"/>
    <cellStyle name="Обычный 11 2" xfId="9513"/>
    <cellStyle name="Обычный 11 2 2" xfId="9514"/>
    <cellStyle name="Обычный 11 2 2 2" xfId="9515"/>
    <cellStyle name="Обычный 11 2 2 2 2" xfId="9516"/>
    <cellStyle name="Обычный 11 2 2 3" xfId="9517"/>
    <cellStyle name="Обычный 11 2 3" xfId="9518"/>
    <cellStyle name="Обычный 11 2 3 2" xfId="9519"/>
    <cellStyle name="Обычный 11 2 3 2 2" xfId="9520"/>
    <cellStyle name="Обычный 11 2 3 3" xfId="9521"/>
    <cellStyle name="Обычный 11 2 4" xfId="9522"/>
    <cellStyle name="Обычный 11 2 4 2" xfId="9523"/>
    <cellStyle name="Обычный 11 2 5" xfId="9524"/>
    <cellStyle name="Обычный 11 20" xfId="9525"/>
    <cellStyle name="Обычный 11 20 2" xfId="9526"/>
    <cellStyle name="Обычный 11 20 2 2" xfId="9527"/>
    <cellStyle name="Обычный 11 20 2 2 2" xfId="9528"/>
    <cellStyle name="Обычный 11 20 2 3" xfId="9529"/>
    <cellStyle name="Обычный 11 20 3" xfId="9530"/>
    <cellStyle name="Обычный 11 20 3 2" xfId="9531"/>
    <cellStyle name="Обычный 11 20 3 2 2" xfId="9532"/>
    <cellStyle name="Обычный 11 20 3 3" xfId="9533"/>
    <cellStyle name="Обычный 11 20 4" xfId="9534"/>
    <cellStyle name="Обычный 11 20 4 2" xfId="9535"/>
    <cellStyle name="Обычный 11 20 5" xfId="9536"/>
    <cellStyle name="Обычный 11 21" xfId="9537"/>
    <cellStyle name="Обычный 11 21 2" xfId="9538"/>
    <cellStyle name="Обычный 11 21 2 2" xfId="9539"/>
    <cellStyle name="Обычный 11 21 2 2 2" xfId="9540"/>
    <cellStyle name="Обычный 11 21 2 3" xfId="9541"/>
    <cellStyle name="Обычный 11 21 3" xfId="9542"/>
    <cellStyle name="Обычный 11 21 3 2" xfId="9543"/>
    <cellStyle name="Обычный 11 21 3 2 2" xfId="9544"/>
    <cellStyle name="Обычный 11 21 3 3" xfId="9545"/>
    <cellStyle name="Обычный 11 21 4" xfId="9546"/>
    <cellStyle name="Обычный 11 21 4 2" xfId="9547"/>
    <cellStyle name="Обычный 11 21 5" xfId="9548"/>
    <cellStyle name="Обычный 11 22" xfId="9549"/>
    <cellStyle name="Обычный 11 22 2" xfId="9550"/>
    <cellStyle name="Обычный 11 22 2 2" xfId="9551"/>
    <cellStyle name="Обычный 11 22 2 2 2" xfId="9552"/>
    <cellStyle name="Обычный 11 22 2 3" xfId="9553"/>
    <cellStyle name="Обычный 11 22 3" xfId="9554"/>
    <cellStyle name="Обычный 11 22 3 2" xfId="9555"/>
    <cellStyle name="Обычный 11 22 3 2 2" xfId="9556"/>
    <cellStyle name="Обычный 11 22 3 3" xfId="9557"/>
    <cellStyle name="Обычный 11 22 4" xfId="9558"/>
    <cellStyle name="Обычный 11 22 4 2" xfId="9559"/>
    <cellStyle name="Обычный 11 22 5" xfId="9560"/>
    <cellStyle name="Обычный 11 23" xfId="9561"/>
    <cellStyle name="Обычный 11 23 2" xfId="9562"/>
    <cellStyle name="Обычный 11 23 2 2" xfId="9563"/>
    <cellStyle name="Обычный 11 23 2 2 2" xfId="9564"/>
    <cellStyle name="Обычный 11 23 2 3" xfId="9565"/>
    <cellStyle name="Обычный 11 23 3" xfId="9566"/>
    <cellStyle name="Обычный 11 23 3 2" xfId="9567"/>
    <cellStyle name="Обычный 11 23 3 2 2" xfId="9568"/>
    <cellStyle name="Обычный 11 23 3 3" xfId="9569"/>
    <cellStyle name="Обычный 11 23 4" xfId="9570"/>
    <cellStyle name="Обычный 11 23 4 2" xfId="9571"/>
    <cellStyle name="Обычный 11 23 5" xfId="9572"/>
    <cellStyle name="Обычный 11 24" xfId="9573"/>
    <cellStyle name="Обычный 11 24 2" xfId="9574"/>
    <cellStyle name="Обычный 11 24 2 2" xfId="9575"/>
    <cellStyle name="Обычный 11 24 2 2 2" xfId="9576"/>
    <cellStyle name="Обычный 11 24 2 3" xfId="9577"/>
    <cellStyle name="Обычный 11 24 3" xfId="9578"/>
    <cellStyle name="Обычный 11 24 3 2" xfId="9579"/>
    <cellStyle name="Обычный 11 24 3 2 2" xfId="9580"/>
    <cellStyle name="Обычный 11 24 3 3" xfId="9581"/>
    <cellStyle name="Обычный 11 24 4" xfId="9582"/>
    <cellStyle name="Обычный 11 24 4 2" xfId="9583"/>
    <cellStyle name="Обычный 11 24 5" xfId="9584"/>
    <cellStyle name="Обычный 11 25" xfId="9585"/>
    <cellStyle name="Обычный 11 25 2" xfId="9586"/>
    <cellStyle name="Обычный 11 25 2 2" xfId="9587"/>
    <cellStyle name="Обычный 11 25 2 2 2" xfId="9588"/>
    <cellStyle name="Обычный 11 25 2 3" xfId="9589"/>
    <cellStyle name="Обычный 11 25 3" xfId="9590"/>
    <cellStyle name="Обычный 11 25 3 2" xfId="9591"/>
    <cellStyle name="Обычный 11 25 3 2 2" xfId="9592"/>
    <cellStyle name="Обычный 11 25 3 3" xfId="9593"/>
    <cellStyle name="Обычный 11 25 4" xfId="9594"/>
    <cellStyle name="Обычный 11 25 4 2" xfId="9595"/>
    <cellStyle name="Обычный 11 25 5" xfId="9596"/>
    <cellStyle name="Обычный 11 26" xfId="9597"/>
    <cellStyle name="Обычный 11 26 2" xfId="9598"/>
    <cellStyle name="Обычный 11 26 2 2" xfId="9599"/>
    <cellStyle name="Обычный 11 26 2 2 2" xfId="9600"/>
    <cellStyle name="Обычный 11 26 2 3" xfId="9601"/>
    <cellStyle name="Обычный 11 26 3" xfId="9602"/>
    <cellStyle name="Обычный 11 26 3 2" xfId="9603"/>
    <cellStyle name="Обычный 11 26 3 2 2" xfId="9604"/>
    <cellStyle name="Обычный 11 26 3 3" xfId="9605"/>
    <cellStyle name="Обычный 11 26 4" xfId="9606"/>
    <cellStyle name="Обычный 11 26 4 2" xfId="9607"/>
    <cellStyle name="Обычный 11 26 5" xfId="9608"/>
    <cellStyle name="Обычный 11 27" xfId="9609"/>
    <cellStyle name="Обычный 11 27 2" xfId="9610"/>
    <cellStyle name="Обычный 11 27 2 2" xfId="9611"/>
    <cellStyle name="Обычный 11 27 2 2 2" xfId="9612"/>
    <cellStyle name="Обычный 11 27 2 3" xfId="9613"/>
    <cellStyle name="Обычный 11 27 3" xfId="9614"/>
    <cellStyle name="Обычный 11 27 3 2" xfId="9615"/>
    <cellStyle name="Обычный 11 27 3 2 2" xfId="9616"/>
    <cellStyle name="Обычный 11 27 3 3" xfId="9617"/>
    <cellStyle name="Обычный 11 27 4" xfId="9618"/>
    <cellStyle name="Обычный 11 27 4 2" xfId="9619"/>
    <cellStyle name="Обычный 11 27 5" xfId="9620"/>
    <cellStyle name="Обычный 11 28" xfId="9621"/>
    <cellStyle name="Обычный 11 28 2" xfId="9622"/>
    <cellStyle name="Обычный 11 28 2 2" xfId="9623"/>
    <cellStyle name="Обычный 11 28 2 2 2" xfId="9624"/>
    <cellStyle name="Обычный 11 28 2 3" xfId="9625"/>
    <cellStyle name="Обычный 11 28 3" xfId="9626"/>
    <cellStyle name="Обычный 11 28 3 2" xfId="9627"/>
    <cellStyle name="Обычный 11 28 3 2 2" xfId="9628"/>
    <cellStyle name="Обычный 11 28 3 3" xfId="9629"/>
    <cellStyle name="Обычный 11 28 4" xfId="9630"/>
    <cellStyle name="Обычный 11 28 4 2" xfId="9631"/>
    <cellStyle name="Обычный 11 28 5" xfId="9632"/>
    <cellStyle name="Обычный 11 29" xfId="9633"/>
    <cellStyle name="Обычный 11 29 2" xfId="9634"/>
    <cellStyle name="Обычный 11 29 2 2" xfId="9635"/>
    <cellStyle name="Обычный 11 29 3" xfId="9636"/>
    <cellStyle name="Обычный 11 3" xfId="9637"/>
    <cellStyle name="Обычный 11 3 2" xfId="9638"/>
    <cellStyle name="Обычный 11 3 2 2" xfId="9639"/>
    <cellStyle name="Обычный 11 3 2 2 2" xfId="9640"/>
    <cellStyle name="Обычный 11 3 2 3" xfId="9641"/>
    <cellStyle name="Обычный 11 3 3" xfId="9642"/>
    <cellStyle name="Обычный 11 3 3 2" xfId="9643"/>
    <cellStyle name="Обычный 11 3 3 2 2" xfId="9644"/>
    <cellStyle name="Обычный 11 3 3 3" xfId="9645"/>
    <cellStyle name="Обычный 11 3 4" xfId="9646"/>
    <cellStyle name="Обычный 11 3 4 2" xfId="9647"/>
    <cellStyle name="Обычный 11 3 5" xfId="9648"/>
    <cellStyle name="Обычный 11 30" xfId="9649"/>
    <cellStyle name="Обычный 11 30 2" xfId="9650"/>
    <cellStyle name="Обычный 11 30 2 2" xfId="9651"/>
    <cellStyle name="Обычный 11 30 3" xfId="9652"/>
    <cellStyle name="Обычный 11 31" xfId="9653"/>
    <cellStyle name="Обычный 11 31 2" xfId="9654"/>
    <cellStyle name="Обычный 11 31 2 2" xfId="9655"/>
    <cellStyle name="Обычный 11 31 3" xfId="9656"/>
    <cellStyle name="Обычный 11 32" xfId="9657"/>
    <cellStyle name="Обычный 11 32 2" xfId="9658"/>
    <cellStyle name="Обычный 11 32 2 2" xfId="9659"/>
    <cellStyle name="Обычный 11 32 3" xfId="9660"/>
    <cellStyle name="Обычный 11 33" xfId="9661"/>
    <cellStyle name="Обычный 11 33 2" xfId="9662"/>
    <cellStyle name="Обычный 11 33 2 2" xfId="9663"/>
    <cellStyle name="Обычный 11 33 3" xfId="9664"/>
    <cellStyle name="Обычный 11 34" xfId="9665"/>
    <cellStyle name="Обычный 11 34 2" xfId="9666"/>
    <cellStyle name="Обычный 11 34 2 2" xfId="9667"/>
    <cellStyle name="Обычный 11 34 3" xfId="9668"/>
    <cellStyle name="Обычный 11 35" xfId="9669"/>
    <cellStyle name="Обычный 11 35 2" xfId="9670"/>
    <cellStyle name="Обычный 11 35 2 2" xfId="9671"/>
    <cellStyle name="Обычный 11 35 3" xfId="9672"/>
    <cellStyle name="Обычный 11 36" xfId="9673"/>
    <cellStyle name="Обычный 11 36 2" xfId="9674"/>
    <cellStyle name="Обычный 11 36 2 2" xfId="9675"/>
    <cellStyle name="Обычный 11 36 3" xfId="9676"/>
    <cellStyle name="Обычный 11 37" xfId="9677"/>
    <cellStyle name="Обычный 11 37 2" xfId="9678"/>
    <cellStyle name="Обычный 11 37 2 2" xfId="9679"/>
    <cellStyle name="Обычный 11 37 3" xfId="9680"/>
    <cellStyle name="Обычный 11 38" xfId="9681"/>
    <cellStyle name="Обычный 11 38 2" xfId="9682"/>
    <cellStyle name="Обычный 11 38 2 2" xfId="9683"/>
    <cellStyle name="Обычный 11 38 3" xfId="9684"/>
    <cellStyle name="Обычный 11 39" xfId="9685"/>
    <cellStyle name="Обычный 11 39 2" xfId="9686"/>
    <cellStyle name="Обычный 11 39 2 2" xfId="9687"/>
    <cellStyle name="Обычный 11 39 3" xfId="9688"/>
    <cellStyle name="Обычный 11 4" xfId="9689"/>
    <cellStyle name="Обычный 11 4 2" xfId="9690"/>
    <cellStyle name="Обычный 11 4 2 2" xfId="9691"/>
    <cellStyle name="Обычный 11 4 2 2 2" xfId="9692"/>
    <cellStyle name="Обычный 11 4 2 3" xfId="9693"/>
    <cellStyle name="Обычный 11 4 3" xfId="9694"/>
    <cellStyle name="Обычный 11 4 3 2" xfId="9695"/>
    <cellStyle name="Обычный 11 4 3 2 2" xfId="9696"/>
    <cellStyle name="Обычный 11 4 3 3" xfId="9697"/>
    <cellStyle name="Обычный 11 4 4" xfId="9698"/>
    <cellStyle name="Обычный 11 4 4 2" xfId="9699"/>
    <cellStyle name="Обычный 11 4 5" xfId="9700"/>
    <cellStyle name="Обычный 11 40" xfId="9701"/>
    <cellStyle name="Обычный 11 40 2" xfId="9702"/>
    <cellStyle name="Обычный 11 40 2 2" xfId="9703"/>
    <cellStyle name="Обычный 11 40 3" xfId="9704"/>
    <cellStyle name="Обычный 11 41" xfId="9705"/>
    <cellStyle name="Обычный 11 41 2" xfId="9706"/>
    <cellStyle name="Обычный 11 41 2 2" xfId="9707"/>
    <cellStyle name="Обычный 11 41 3" xfId="9708"/>
    <cellStyle name="Обычный 11 42" xfId="9709"/>
    <cellStyle name="Обычный 11 42 2" xfId="9710"/>
    <cellStyle name="Обычный 11 42 2 2" xfId="9711"/>
    <cellStyle name="Обычный 11 42 3" xfId="9712"/>
    <cellStyle name="Обычный 11 43" xfId="9713"/>
    <cellStyle name="Обычный 11 43 2" xfId="9714"/>
    <cellStyle name="Обычный 11 43 2 2" xfId="9715"/>
    <cellStyle name="Обычный 11 43 3" xfId="9716"/>
    <cellStyle name="Обычный 11 44" xfId="9717"/>
    <cellStyle name="Обычный 11 44 2" xfId="9718"/>
    <cellStyle name="Обычный 11 44 2 2" xfId="9719"/>
    <cellStyle name="Обычный 11 44 3" xfId="9720"/>
    <cellStyle name="Обычный 11 45" xfId="9721"/>
    <cellStyle name="Обычный 11 45 2" xfId="9722"/>
    <cellStyle name="Обычный 11 45 2 2" xfId="9723"/>
    <cellStyle name="Обычный 11 45 3" xfId="9724"/>
    <cellStyle name="Обычный 11 46" xfId="9725"/>
    <cellStyle name="Обычный 11 46 2" xfId="9726"/>
    <cellStyle name="Обычный 11 46 2 2" xfId="9727"/>
    <cellStyle name="Обычный 11 46 3" xfId="9728"/>
    <cellStyle name="Обычный 11 47" xfId="9729"/>
    <cellStyle name="Обычный 11 47 2" xfId="9730"/>
    <cellStyle name="Обычный 11 47 2 2" xfId="9731"/>
    <cellStyle name="Обычный 11 47 3" xfId="9732"/>
    <cellStyle name="Обычный 11 48" xfId="9733"/>
    <cellStyle name="Обычный 11 48 2" xfId="9734"/>
    <cellStyle name="Обычный 11 48 2 2" xfId="9735"/>
    <cellStyle name="Обычный 11 48 3" xfId="9736"/>
    <cellStyle name="Обычный 11 49" xfId="9737"/>
    <cellStyle name="Обычный 11 49 2" xfId="9738"/>
    <cellStyle name="Обычный 11 49 2 2" xfId="9739"/>
    <cellStyle name="Обычный 11 49 3" xfId="9740"/>
    <cellStyle name="Обычный 11 5" xfId="9741"/>
    <cellStyle name="Обычный 11 5 2" xfId="9742"/>
    <cellStyle name="Обычный 11 5 2 2" xfId="9743"/>
    <cellStyle name="Обычный 11 5 2 2 2" xfId="9744"/>
    <cellStyle name="Обычный 11 5 2 3" xfId="9745"/>
    <cellStyle name="Обычный 11 5 3" xfId="9746"/>
    <cellStyle name="Обычный 11 5 3 2" xfId="9747"/>
    <cellStyle name="Обычный 11 5 3 2 2" xfId="9748"/>
    <cellStyle name="Обычный 11 5 3 3" xfId="9749"/>
    <cellStyle name="Обычный 11 5 4" xfId="9750"/>
    <cellStyle name="Обычный 11 5 4 2" xfId="9751"/>
    <cellStyle name="Обычный 11 5 5" xfId="9752"/>
    <cellStyle name="Обычный 11 50" xfId="9753"/>
    <cellStyle name="Обычный 11 50 2" xfId="9754"/>
    <cellStyle name="Обычный 11 50 2 2" xfId="9755"/>
    <cellStyle name="Обычный 11 50 3" xfId="9756"/>
    <cellStyle name="Обычный 11 51" xfId="9757"/>
    <cellStyle name="Обычный 11 51 2" xfId="9758"/>
    <cellStyle name="Обычный 11 51 2 2" xfId="9759"/>
    <cellStyle name="Обычный 11 51 3" xfId="9760"/>
    <cellStyle name="Обычный 11 52" xfId="9761"/>
    <cellStyle name="Обычный 11 52 2" xfId="9762"/>
    <cellStyle name="Обычный 11 52 2 2" xfId="9763"/>
    <cellStyle name="Обычный 11 52 3" xfId="9764"/>
    <cellStyle name="Обычный 11 53" xfId="9765"/>
    <cellStyle name="Обычный 11 53 2" xfId="9766"/>
    <cellStyle name="Обычный 11 53 2 2" xfId="9767"/>
    <cellStyle name="Обычный 11 53 3" xfId="9768"/>
    <cellStyle name="Обычный 11 54" xfId="9769"/>
    <cellStyle name="Обычный 11 54 2" xfId="9770"/>
    <cellStyle name="Обычный 11 54 2 2" xfId="9771"/>
    <cellStyle name="Обычный 11 54 3" xfId="9772"/>
    <cellStyle name="Обычный 11 55" xfId="9773"/>
    <cellStyle name="Обычный 11 55 2" xfId="9774"/>
    <cellStyle name="Обычный 11 55 2 2" xfId="9775"/>
    <cellStyle name="Обычный 11 55 3" xfId="9776"/>
    <cellStyle name="Обычный 11 56" xfId="9777"/>
    <cellStyle name="Обычный 11 56 2" xfId="9778"/>
    <cellStyle name="Обычный 11 56 2 2" xfId="9779"/>
    <cellStyle name="Обычный 11 56 3" xfId="9780"/>
    <cellStyle name="Обычный 11 57" xfId="9781"/>
    <cellStyle name="Обычный 11 57 2" xfId="9782"/>
    <cellStyle name="Обычный 11 57 2 2" xfId="9783"/>
    <cellStyle name="Обычный 11 57 3" xfId="9784"/>
    <cellStyle name="Обычный 11 58" xfId="9785"/>
    <cellStyle name="Обычный 11 58 2" xfId="9786"/>
    <cellStyle name="Обычный 11 58 2 2" xfId="9787"/>
    <cellStyle name="Обычный 11 58 3" xfId="9788"/>
    <cellStyle name="Обычный 11 59" xfId="9789"/>
    <cellStyle name="Обычный 11 59 2" xfId="9790"/>
    <cellStyle name="Обычный 11 59 2 2" xfId="9791"/>
    <cellStyle name="Обычный 11 59 3" xfId="9792"/>
    <cellStyle name="Обычный 11 6" xfId="9793"/>
    <cellStyle name="Обычный 11 6 2" xfId="9794"/>
    <cellStyle name="Обычный 11 6 2 2" xfId="9795"/>
    <cellStyle name="Обычный 11 6 2 2 2" xfId="9796"/>
    <cellStyle name="Обычный 11 6 2 3" xfId="9797"/>
    <cellStyle name="Обычный 11 6 3" xfId="9798"/>
    <cellStyle name="Обычный 11 6 3 2" xfId="9799"/>
    <cellStyle name="Обычный 11 6 3 2 2" xfId="9800"/>
    <cellStyle name="Обычный 11 6 3 3" xfId="9801"/>
    <cellStyle name="Обычный 11 6 4" xfId="9802"/>
    <cellStyle name="Обычный 11 6 4 2" xfId="9803"/>
    <cellStyle name="Обычный 11 6 5" xfId="9804"/>
    <cellStyle name="Обычный 11 60" xfId="9805"/>
    <cellStyle name="Обычный 11 60 2" xfId="9806"/>
    <cellStyle name="Обычный 11 60 2 2" xfId="9807"/>
    <cellStyle name="Обычный 11 60 3" xfId="9808"/>
    <cellStyle name="Обычный 11 61" xfId="9809"/>
    <cellStyle name="Обычный 11 61 2" xfId="9810"/>
    <cellStyle name="Обычный 11 61 2 2" xfId="9811"/>
    <cellStyle name="Обычный 11 61 3" xfId="9812"/>
    <cellStyle name="Обычный 11 62" xfId="9813"/>
    <cellStyle name="Обычный 11 62 2" xfId="9814"/>
    <cellStyle name="Обычный 11 62 2 2" xfId="9815"/>
    <cellStyle name="Обычный 11 62 3" xfId="9816"/>
    <cellStyle name="Обычный 11 63" xfId="9817"/>
    <cellStyle name="Обычный 11 63 2" xfId="9818"/>
    <cellStyle name="Обычный 11 63 2 2" xfId="9819"/>
    <cellStyle name="Обычный 11 63 3" xfId="9820"/>
    <cellStyle name="Обычный 11 64" xfId="9821"/>
    <cellStyle name="Обычный 11 64 2" xfId="9822"/>
    <cellStyle name="Обычный 11 64 2 2" xfId="9823"/>
    <cellStyle name="Обычный 11 64 3" xfId="9824"/>
    <cellStyle name="Обычный 11 65" xfId="9825"/>
    <cellStyle name="Обычный 11 65 2" xfId="9826"/>
    <cellStyle name="Обычный 11 65 2 2" xfId="9827"/>
    <cellStyle name="Обычный 11 65 3" xfId="9828"/>
    <cellStyle name="Обычный 11 66" xfId="9829"/>
    <cellStyle name="Обычный 11 66 2" xfId="9830"/>
    <cellStyle name="Обычный 11 66 2 2" xfId="9831"/>
    <cellStyle name="Обычный 11 66 3" xfId="9832"/>
    <cellStyle name="Обычный 11 67" xfId="9833"/>
    <cellStyle name="Обычный 11 67 2" xfId="9834"/>
    <cellStyle name="Обычный 11 67 2 2" xfId="9835"/>
    <cellStyle name="Обычный 11 67 3" xfId="9836"/>
    <cellStyle name="Обычный 11 68" xfId="9837"/>
    <cellStyle name="Обычный 11 68 2" xfId="9838"/>
    <cellStyle name="Обычный 11 68 2 2" xfId="9839"/>
    <cellStyle name="Обычный 11 68 3" xfId="9840"/>
    <cellStyle name="Обычный 11 69" xfId="9841"/>
    <cellStyle name="Обычный 11 69 2" xfId="9842"/>
    <cellStyle name="Обычный 11 69 2 2" xfId="9843"/>
    <cellStyle name="Обычный 11 69 3" xfId="9844"/>
    <cellStyle name="Обычный 11 7" xfId="9845"/>
    <cellStyle name="Обычный 11 7 2" xfId="9846"/>
    <cellStyle name="Обычный 11 7 2 2" xfId="9847"/>
    <cellStyle name="Обычный 11 7 2 2 2" xfId="9848"/>
    <cellStyle name="Обычный 11 7 2 3" xfId="9849"/>
    <cellStyle name="Обычный 11 7 3" xfId="9850"/>
    <cellStyle name="Обычный 11 7 3 2" xfId="9851"/>
    <cellStyle name="Обычный 11 7 3 2 2" xfId="9852"/>
    <cellStyle name="Обычный 11 7 3 3" xfId="9853"/>
    <cellStyle name="Обычный 11 7 4" xfId="9854"/>
    <cellStyle name="Обычный 11 7 4 2" xfId="9855"/>
    <cellStyle name="Обычный 11 7 5" xfId="9856"/>
    <cellStyle name="Обычный 11 70" xfId="9857"/>
    <cellStyle name="Обычный 11 70 2" xfId="9858"/>
    <cellStyle name="Обычный 11 70 2 2" xfId="9859"/>
    <cellStyle name="Обычный 11 70 3" xfId="9860"/>
    <cellStyle name="Обычный 11 71" xfId="9861"/>
    <cellStyle name="Обычный 11 71 2" xfId="9862"/>
    <cellStyle name="Обычный 11 71 2 2" xfId="9863"/>
    <cellStyle name="Обычный 11 71 3" xfId="9864"/>
    <cellStyle name="Обычный 11 72" xfId="9865"/>
    <cellStyle name="Обычный 11 72 2" xfId="9866"/>
    <cellStyle name="Обычный 11 72 2 2" xfId="9867"/>
    <cellStyle name="Обычный 11 72 3" xfId="9868"/>
    <cellStyle name="Обычный 11 73" xfId="9869"/>
    <cellStyle name="Обычный 11 73 2" xfId="9870"/>
    <cellStyle name="Обычный 11 73 2 2" xfId="9871"/>
    <cellStyle name="Обычный 11 73 3" xfId="9872"/>
    <cellStyle name="Обычный 11 74" xfId="9873"/>
    <cellStyle name="Обычный 11 74 2" xfId="9874"/>
    <cellStyle name="Обычный 11 74 2 2" xfId="9875"/>
    <cellStyle name="Обычный 11 74 3" xfId="9876"/>
    <cellStyle name="Обычный 11 75" xfId="9877"/>
    <cellStyle name="Обычный 11 75 2" xfId="9878"/>
    <cellStyle name="Обычный 11 75 2 2" xfId="9879"/>
    <cellStyle name="Обычный 11 75 3" xfId="9880"/>
    <cellStyle name="Обычный 11 76" xfId="9881"/>
    <cellStyle name="Обычный 11 76 2" xfId="9882"/>
    <cellStyle name="Обычный 11 77" xfId="9883"/>
    <cellStyle name="Обычный 11 8" xfId="9884"/>
    <cellStyle name="Обычный 11 8 2" xfId="9885"/>
    <cellStyle name="Обычный 11 8 2 2" xfId="9886"/>
    <cellStyle name="Обычный 11 8 2 2 2" xfId="9887"/>
    <cellStyle name="Обычный 11 8 2 3" xfId="9888"/>
    <cellStyle name="Обычный 11 8 3" xfId="9889"/>
    <cellStyle name="Обычный 11 8 3 2" xfId="9890"/>
    <cellStyle name="Обычный 11 8 3 2 2" xfId="9891"/>
    <cellStyle name="Обычный 11 8 3 3" xfId="9892"/>
    <cellStyle name="Обычный 11 8 4" xfId="9893"/>
    <cellStyle name="Обычный 11 8 4 2" xfId="9894"/>
    <cellStyle name="Обычный 11 8 5" xfId="9895"/>
    <cellStyle name="Обычный 11 9" xfId="9896"/>
    <cellStyle name="Обычный 11 9 2" xfId="9897"/>
    <cellStyle name="Обычный 11 9 2 2" xfId="9898"/>
    <cellStyle name="Обычный 11 9 2 2 2" xfId="9899"/>
    <cellStyle name="Обычный 11 9 2 3" xfId="9900"/>
    <cellStyle name="Обычный 11 9 3" xfId="9901"/>
    <cellStyle name="Обычный 11 9 3 2" xfId="9902"/>
    <cellStyle name="Обычный 11 9 3 2 2" xfId="9903"/>
    <cellStyle name="Обычный 11 9 3 3" xfId="9904"/>
    <cellStyle name="Обычный 11 9 4" xfId="9905"/>
    <cellStyle name="Обычный 11 9 4 2" xfId="9906"/>
    <cellStyle name="Обычный 11 9 5" xfId="9907"/>
    <cellStyle name="Обычный 110" xfId="9908"/>
    <cellStyle name="Обычный 110 2" xfId="9909"/>
    <cellStyle name="Обычный 110 2 2" xfId="9910"/>
    <cellStyle name="Обычный 110 3" xfId="9911"/>
    <cellStyle name="Обычный 111" xfId="9912"/>
    <cellStyle name="Обычный 111 2" xfId="9913"/>
    <cellStyle name="Обычный 111 2 2" xfId="9914"/>
    <cellStyle name="Обычный 111 3" xfId="9915"/>
    <cellStyle name="Обычный 112" xfId="9916"/>
    <cellStyle name="Обычный 112 2" xfId="9917"/>
    <cellStyle name="Обычный 112 2 2" xfId="9918"/>
    <cellStyle name="Обычный 112 3" xfId="9919"/>
    <cellStyle name="Обычный 113" xfId="9920"/>
    <cellStyle name="Обычный 113 2" xfId="9921"/>
    <cellStyle name="Обычный 113 2 2" xfId="9922"/>
    <cellStyle name="Обычный 113 3" xfId="9923"/>
    <cellStyle name="Обычный 114" xfId="9924"/>
    <cellStyle name="Обычный 114 2" xfId="9925"/>
    <cellStyle name="Обычный 115" xfId="9926"/>
    <cellStyle name="Обычный 116" xfId="9927"/>
    <cellStyle name="Обычный 117" xfId="9928"/>
    <cellStyle name="Обычный 118" xfId="9929"/>
    <cellStyle name="Обычный 119" xfId="9930"/>
    <cellStyle name="Обычный 12" xfId="9931"/>
    <cellStyle name="Обычный 12 10" xfId="9932"/>
    <cellStyle name="Обычный 12 10 2" xfId="9933"/>
    <cellStyle name="Обычный 12 10 2 2" xfId="9934"/>
    <cellStyle name="Обычный 12 10 2 2 2" xfId="9935"/>
    <cellStyle name="Обычный 12 10 2 3" xfId="9936"/>
    <cellStyle name="Обычный 12 10 3" xfId="9937"/>
    <cellStyle name="Обычный 12 10 3 2" xfId="9938"/>
    <cellStyle name="Обычный 12 10 3 2 2" xfId="9939"/>
    <cellStyle name="Обычный 12 10 3 3" xfId="9940"/>
    <cellStyle name="Обычный 12 10 4" xfId="9941"/>
    <cellStyle name="Обычный 12 10 4 2" xfId="9942"/>
    <cellStyle name="Обычный 12 10 5" xfId="9943"/>
    <cellStyle name="Обычный 12 11" xfId="9944"/>
    <cellStyle name="Обычный 12 11 2" xfId="9945"/>
    <cellStyle name="Обычный 12 11 2 2" xfId="9946"/>
    <cellStyle name="Обычный 12 11 2 2 2" xfId="9947"/>
    <cellStyle name="Обычный 12 11 2 3" xfId="9948"/>
    <cellStyle name="Обычный 12 11 3" xfId="9949"/>
    <cellStyle name="Обычный 12 11 3 2" xfId="9950"/>
    <cellStyle name="Обычный 12 11 3 2 2" xfId="9951"/>
    <cellStyle name="Обычный 12 11 3 3" xfId="9952"/>
    <cellStyle name="Обычный 12 11 4" xfId="9953"/>
    <cellStyle name="Обычный 12 11 4 2" xfId="9954"/>
    <cellStyle name="Обычный 12 11 5" xfId="9955"/>
    <cellStyle name="Обычный 12 12" xfId="9956"/>
    <cellStyle name="Обычный 12 12 2" xfId="9957"/>
    <cellStyle name="Обычный 12 12 2 2" xfId="9958"/>
    <cellStyle name="Обычный 12 12 2 2 2" xfId="9959"/>
    <cellStyle name="Обычный 12 12 2 3" xfId="9960"/>
    <cellStyle name="Обычный 12 12 3" xfId="9961"/>
    <cellStyle name="Обычный 12 12 3 2" xfId="9962"/>
    <cellStyle name="Обычный 12 12 3 2 2" xfId="9963"/>
    <cellStyle name="Обычный 12 12 3 3" xfId="9964"/>
    <cellStyle name="Обычный 12 12 4" xfId="9965"/>
    <cellStyle name="Обычный 12 12 4 2" xfId="9966"/>
    <cellStyle name="Обычный 12 12 5" xfId="9967"/>
    <cellStyle name="Обычный 12 13" xfId="9968"/>
    <cellStyle name="Обычный 12 13 2" xfId="9969"/>
    <cellStyle name="Обычный 12 13 2 2" xfId="9970"/>
    <cellStyle name="Обычный 12 13 2 2 2" xfId="9971"/>
    <cellStyle name="Обычный 12 13 2 3" xfId="9972"/>
    <cellStyle name="Обычный 12 13 3" xfId="9973"/>
    <cellStyle name="Обычный 12 13 3 2" xfId="9974"/>
    <cellStyle name="Обычный 12 13 3 2 2" xfId="9975"/>
    <cellStyle name="Обычный 12 13 3 3" xfId="9976"/>
    <cellStyle name="Обычный 12 13 4" xfId="9977"/>
    <cellStyle name="Обычный 12 13 4 2" xfId="9978"/>
    <cellStyle name="Обычный 12 13 5" xfId="9979"/>
    <cellStyle name="Обычный 12 14" xfId="9980"/>
    <cellStyle name="Обычный 12 14 2" xfId="9981"/>
    <cellStyle name="Обычный 12 14 2 2" xfId="9982"/>
    <cellStyle name="Обычный 12 14 2 2 2" xfId="9983"/>
    <cellStyle name="Обычный 12 14 2 3" xfId="9984"/>
    <cellStyle name="Обычный 12 14 3" xfId="9985"/>
    <cellStyle name="Обычный 12 14 3 2" xfId="9986"/>
    <cellStyle name="Обычный 12 14 3 2 2" xfId="9987"/>
    <cellStyle name="Обычный 12 14 3 3" xfId="9988"/>
    <cellStyle name="Обычный 12 14 4" xfId="9989"/>
    <cellStyle name="Обычный 12 14 4 2" xfId="9990"/>
    <cellStyle name="Обычный 12 14 5" xfId="9991"/>
    <cellStyle name="Обычный 12 15" xfId="9992"/>
    <cellStyle name="Обычный 12 15 2" xfId="9993"/>
    <cellStyle name="Обычный 12 15 2 2" xfId="9994"/>
    <cellStyle name="Обычный 12 15 2 2 2" xfId="9995"/>
    <cellStyle name="Обычный 12 15 2 3" xfId="9996"/>
    <cellStyle name="Обычный 12 15 3" xfId="9997"/>
    <cellStyle name="Обычный 12 15 3 2" xfId="9998"/>
    <cellStyle name="Обычный 12 15 3 2 2" xfId="9999"/>
    <cellStyle name="Обычный 12 15 3 3" xfId="10000"/>
    <cellStyle name="Обычный 12 15 4" xfId="10001"/>
    <cellStyle name="Обычный 12 15 4 2" xfId="10002"/>
    <cellStyle name="Обычный 12 15 5" xfId="10003"/>
    <cellStyle name="Обычный 12 16" xfId="10004"/>
    <cellStyle name="Обычный 12 16 2" xfId="10005"/>
    <cellStyle name="Обычный 12 16 2 2" xfId="10006"/>
    <cellStyle name="Обычный 12 16 2 2 2" xfId="10007"/>
    <cellStyle name="Обычный 12 16 2 3" xfId="10008"/>
    <cellStyle name="Обычный 12 16 3" xfId="10009"/>
    <cellStyle name="Обычный 12 16 3 2" xfId="10010"/>
    <cellStyle name="Обычный 12 16 3 2 2" xfId="10011"/>
    <cellStyle name="Обычный 12 16 3 3" xfId="10012"/>
    <cellStyle name="Обычный 12 16 4" xfId="10013"/>
    <cellStyle name="Обычный 12 16 4 2" xfId="10014"/>
    <cellStyle name="Обычный 12 16 5" xfId="10015"/>
    <cellStyle name="Обычный 12 17" xfId="10016"/>
    <cellStyle name="Обычный 12 17 2" xfId="10017"/>
    <cellStyle name="Обычный 12 17 2 2" xfId="10018"/>
    <cellStyle name="Обычный 12 17 2 2 2" xfId="10019"/>
    <cellStyle name="Обычный 12 17 2 3" xfId="10020"/>
    <cellStyle name="Обычный 12 17 3" xfId="10021"/>
    <cellStyle name="Обычный 12 17 3 2" xfId="10022"/>
    <cellStyle name="Обычный 12 17 3 2 2" xfId="10023"/>
    <cellStyle name="Обычный 12 17 3 3" xfId="10024"/>
    <cellStyle name="Обычный 12 17 4" xfId="10025"/>
    <cellStyle name="Обычный 12 17 4 2" xfId="10026"/>
    <cellStyle name="Обычный 12 17 5" xfId="10027"/>
    <cellStyle name="Обычный 12 18" xfId="10028"/>
    <cellStyle name="Обычный 12 18 2" xfId="10029"/>
    <cellStyle name="Обычный 12 18 2 2" xfId="10030"/>
    <cellStyle name="Обычный 12 18 2 2 2" xfId="10031"/>
    <cellStyle name="Обычный 12 18 2 3" xfId="10032"/>
    <cellStyle name="Обычный 12 18 3" xfId="10033"/>
    <cellStyle name="Обычный 12 18 3 2" xfId="10034"/>
    <cellStyle name="Обычный 12 18 3 2 2" xfId="10035"/>
    <cellStyle name="Обычный 12 18 3 3" xfId="10036"/>
    <cellStyle name="Обычный 12 18 4" xfId="10037"/>
    <cellStyle name="Обычный 12 18 4 2" xfId="10038"/>
    <cellStyle name="Обычный 12 18 5" xfId="10039"/>
    <cellStyle name="Обычный 12 19" xfId="10040"/>
    <cellStyle name="Обычный 12 19 2" xfId="10041"/>
    <cellStyle name="Обычный 12 19 2 2" xfId="10042"/>
    <cellStyle name="Обычный 12 19 2 2 2" xfId="10043"/>
    <cellStyle name="Обычный 12 19 2 3" xfId="10044"/>
    <cellStyle name="Обычный 12 19 3" xfId="10045"/>
    <cellStyle name="Обычный 12 19 3 2" xfId="10046"/>
    <cellStyle name="Обычный 12 19 3 2 2" xfId="10047"/>
    <cellStyle name="Обычный 12 19 3 3" xfId="10048"/>
    <cellStyle name="Обычный 12 19 4" xfId="10049"/>
    <cellStyle name="Обычный 12 19 4 2" xfId="10050"/>
    <cellStyle name="Обычный 12 19 5" xfId="10051"/>
    <cellStyle name="Обычный 12 2" xfId="10052"/>
    <cellStyle name="Обычный 12 2 2" xfId="10053"/>
    <cellStyle name="Обычный 12 2 2 2" xfId="10054"/>
    <cellStyle name="Обычный 12 2 2 2 2" xfId="10055"/>
    <cellStyle name="Обычный 12 2 2 3" xfId="10056"/>
    <cellStyle name="Обычный 12 2 3" xfId="10057"/>
    <cellStyle name="Обычный 12 2 3 2" xfId="10058"/>
    <cellStyle name="Обычный 12 2 3 2 2" xfId="10059"/>
    <cellStyle name="Обычный 12 2 3 3" xfId="10060"/>
    <cellStyle name="Обычный 12 2 4" xfId="10061"/>
    <cellStyle name="Обычный 12 2 5" xfId="10062"/>
    <cellStyle name="Обычный 12 2 5 2" xfId="10063"/>
    <cellStyle name="Обычный 12 2 6" xfId="10064"/>
    <cellStyle name="Обычный 12 2 7" xfId="10065"/>
    <cellStyle name="Обычный 12 20" xfId="10066"/>
    <cellStyle name="Обычный 12 20 2" xfId="10067"/>
    <cellStyle name="Обычный 12 20 2 2" xfId="10068"/>
    <cellStyle name="Обычный 12 20 2 2 2" xfId="10069"/>
    <cellStyle name="Обычный 12 20 2 3" xfId="10070"/>
    <cellStyle name="Обычный 12 20 3" xfId="10071"/>
    <cellStyle name="Обычный 12 20 3 2" xfId="10072"/>
    <cellStyle name="Обычный 12 20 3 2 2" xfId="10073"/>
    <cellStyle name="Обычный 12 20 3 3" xfId="10074"/>
    <cellStyle name="Обычный 12 20 4" xfId="10075"/>
    <cellStyle name="Обычный 12 20 4 2" xfId="10076"/>
    <cellStyle name="Обычный 12 20 5" xfId="10077"/>
    <cellStyle name="Обычный 12 21" xfId="10078"/>
    <cellStyle name="Обычный 12 21 2" xfId="10079"/>
    <cellStyle name="Обычный 12 21 2 2" xfId="10080"/>
    <cellStyle name="Обычный 12 21 2 2 2" xfId="10081"/>
    <cellStyle name="Обычный 12 21 2 3" xfId="10082"/>
    <cellStyle name="Обычный 12 21 3" xfId="10083"/>
    <cellStyle name="Обычный 12 21 3 2" xfId="10084"/>
    <cellStyle name="Обычный 12 21 3 2 2" xfId="10085"/>
    <cellStyle name="Обычный 12 21 3 3" xfId="10086"/>
    <cellStyle name="Обычный 12 21 4" xfId="10087"/>
    <cellStyle name="Обычный 12 21 4 2" xfId="10088"/>
    <cellStyle name="Обычный 12 21 5" xfId="10089"/>
    <cellStyle name="Обычный 12 22" xfId="10090"/>
    <cellStyle name="Обычный 12 22 2" xfId="10091"/>
    <cellStyle name="Обычный 12 22 2 2" xfId="10092"/>
    <cellStyle name="Обычный 12 22 2 2 2" xfId="10093"/>
    <cellStyle name="Обычный 12 22 2 3" xfId="10094"/>
    <cellStyle name="Обычный 12 22 3" xfId="10095"/>
    <cellStyle name="Обычный 12 22 3 2" xfId="10096"/>
    <cellStyle name="Обычный 12 22 3 2 2" xfId="10097"/>
    <cellStyle name="Обычный 12 22 3 3" xfId="10098"/>
    <cellStyle name="Обычный 12 22 4" xfId="10099"/>
    <cellStyle name="Обычный 12 22 4 2" xfId="10100"/>
    <cellStyle name="Обычный 12 22 5" xfId="10101"/>
    <cellStyle name="Обычный 12 23" xfId="10102"/>
    <cellStyle name="Обычный 12 23 2" xfId="10103"/>
    <cellStyle name="Обычный 12 23 2 2" xfId="10104"/>
    <cellStyle name="Обычный 12 23 2 2 2" xfId="10105"/>
    <cellStyle name="Обычный 12 23 2 3" xfId="10106"/>
    <cellStyle name="Обычный 12 23 3" xfId="10107"/>
    <cellStyle name="Обычный 12 23 3 2" xfId="10108"/>
    <cellStyle name="Обычный 12 23 3 2 2" xfId="10109"/>
    <cellStyle name="Обычный 12 23 3 3" xfId="10110"/>
    <cellStyle name="Обычный 12 23 4" xfId="10111"/>
    <cellStyle name="Обычный 12 23 4 2" xfId="10112"/>
    <cellStyle name="Обычный 12 23 5" xfId="10113"/>
    <cellStyle name="Обычный 12 24" xfId="10114"/>
    <cellStyle name="Обычный 12 24 2" xfId="10115"/>
    <cellStyle name="Обычный 12 24 2 2" xfId="10116"/>
    <cellStyle name="Обычный 12 24 2 2 2" xfId="10117"/>
    <cellStyle name="Обычный 12 24 2 3" xfId="10118"/>
    <cellStyle name="Обычный 12 24 3" xfId="10119"/>
    <cellStyle name="Обычный 12 24 3 2" xfId="10120"/>
    <cellStyle name="Обычный 12 24 3 2 2" xfId="10121"/>
    <cellStyle name="Обычный 12 24 3 3" xfId="10122"/>
    <cellStyle name="Обычный 12 24 4" xfId="10123"/>
    <cellStyle name="Обычный 12 24 4 2" xfId="10124"/>
    <cellStyle name="Обычный 12 24 5" xfId="10125"/>
    <cellStyle name="Обычный 12 25" xfId="10126"/>
    <cellStyle name="Обычный 12 25 2" xfId="10127"/>
    <cellStyle name="Обычный 12 25 2 2" xfId="10128"/>
    <cellStyle name="Обычный 12 25 2 2 2" xfId="10129"/>
    <cellStyle name="Обычный 12 25 2 3" xfId="10130"/>
    <cellStyle name="Обычный 12 25 3" xfId="10131"/>
    <cellStyle name="Обычный 12 25 3 2" xfId="10132"/>
    <cellStyle name="Обычный 12 25 3 2 2" xfId="10133"/>
    <cellStyle name="Обычный 12 25 3 3" xfId="10134"/>
    <cellStyle name="Обычный 12 25 4" xfId="10135"/>
    <cellStyle name="Обычный 12 25 4 2" xfId="10136"/>
    <cellStyle name="Обычный 12 25 5" xfId="10137"/>
    <cellStyle name="Обычный 12 26" xfId="10138"/>
    <cellStyle name="Обычный 12 26 2" xfId="10139"/>
    <cellStyle name="Обычный 12 26 2 2" xfId="10140"/>
    <cellStyle name="Обычный 12 26 2 2 2" xfId="10141"/>
    <cellStyle name="Обычный 12 26 2 3" xfId="10142"/>
    <cellStyle name="Обычный 12 26 3" xfId="10143"/>
    <cellStyle name="Обычный 12 26 3 2" xfId="10144"/>
    <cellStyle name="Обычный 12 26 3 2 2" xfId="10145"/>
    <cellStyle name="Обычный 12 26 3 3" xfId="10146"/>
    <cellStyle name="Обычный 12 26 4" xfId="10147"/>
    <cellStyle name="Обычный 12 26 4 2" xfId="10148"/>
    <cellStyle name="Обычный 12 26 5" xfId="10149"/>
    <cellStyle name="Обычный 12 27" xfId="10150"/>
    <cellStyle name="Обычный 12 27 2" xfId="10151"/>
    <cellStyle name="Обычный 12 27 2 2" xfId="10152"/>
    <cellStyle name="Обычный 12 27 2 2 2" xfId="10153"/>
    <cellStyle name="Обычный 12 27 2 3" xfId="10154"/>
    <cellStyle name="Обычный 12 27 3" xfId="10155"/>
    <cellStyle name="Обычный 12 27 3 2" xfId="10156"/>
    <cellStyle name="Обычный 12 27 3 2 2" xfId="10157"/>
    <cellStyle name="Обычный 12 27 3 3" xfId="10158"/>
    <cellStyle name="Обычный 12 27 4" xfId="10159"/>
    <cellStyle name="Обычный 12 27 4 2" xfId="10160"/>
    <cellStyle name="Обычный 12 27 5" xfId="10161"/>
    <cellStyle name="Обычный 12 28" xfId="10162"/>
    <cellStyle name="Обычный 12 28 2" xfId="10163"/>
    <cellStyle name="Обычный 12 28 2 2" xfId="10164"/>
    <cellStyle name="Обычный 12 28 2 2 2" xfId="10165"/>
    <cellStyle name="Обычный 12 28 2 3" xfId="10166"/>
    <cellStyle name="Обычный 12 28 3" xfId="10167"/>
    <cellStyle name="Обычный 12 28 3 2" xfId="10168"/>
    <cellStyle name="Обычный 12 28 3 2 2" xfId="10169"/>
    <cellStyle name="Обычный 12 28 3 3" xfId="10170"/>
    <cellStyle name="Обычный 12 28 4" xfId="10171"/>
    <cellStyle name="Обычный 12 28 4 2" xfId="10172"/>
    <cellStyle name="Обычный 12 28 5" xfId="10173"/>
    <cellStyle name="Обычный 12 29" xfId="10174"/>
    <cellStyle name="Обычный 12 29 2" xfId="10175"/>
    <cellStyle name="Обычный 12 29 2 2" xfId="10176"/>
    <cellStyle name="Обычный 12 29 3" xfId="10177"/>
    <cellStyle name="Обычный 12 3" xfId="10178"/>
    <cellStyle name="Обычный 12 3 2" xfId="10179"/>
    <cellStyle name="Обычный 12 3 2 2" xfId="10180"/>
    <cellStyle name="Обычный 12 3 2 2 2" xfId="10181"/>
    <cellStyle name="Обычный 12 3 2 3" xfId="10182"/>
    <cellStyle name="Обычный 12 3 3" xfId="10183"/>
    <cellStyle name="Обычный 12 3 3 2" xfId="10184"/>
    <cellStyle name="Обычный 12 3 3 2 2" xfId="10185"/>
    <cellStyle name="Обычный 12 3 3 3" xfId="10186"/>
    <cellStyle name="Обычный 12 3 4" xfId="10187"/>
    <cellStyle name="Обычный 12 3 5" xfId="10188"/>
    <cellStyle name="Обычный 12 3 5 2" xfId="10189"/>
    <cellStyle name="Обычный 12 3 6" xfId="10190"/>
    <cellStyle name="Обычный 12 30" xfId="10191"/>
    <cellStyle name="Обычный 12 30 2" xfId="10192"/>
    <cellStyle name="Обычный 12 30 2 2" xfId="10193"/>
    <cellStyle name="Обычный 12 30 3" xfId="10194"/>
    <cellStyle name="Обычный 12 31" xfId="10195"/>
    <cellStyle name="Обычный 12 31 2" xfId="10196"/>
    <cellStyle name="Обычный 12 31 2 2" xfId="10197"/>
    <cellStyle name="Обычный 12 31 3" xfId="10198"/>
    <cellStyle name="Обычный 12 32" xfId="10199"/>
    <cellStyle name="Обычный 12 32 2" xfId="10200"/>
    <cellStyle name="Обычный 12 32 2 2" xfId="10201"/>
    <cellStyle name="Обычный 12 32 3" xfId="10202"/>
    <cellStyle name="Обычный 12 33" xfId="10203"/>
    <cellStyle name="Обычный 12 33 2" xfId="10204"/>
    <cellStyle name="Обычный 12 33 2 2" xfId="10205"/>
    <cellStyle name="Обычный 12 33 3" xfId="10206"/>
    <cellStyle name="Обычный 12 34" xfId="10207"/>
    <cellStyle name="Обычный 12 34 2" xfId="10208"/>
    <cellStyle name="Обычный 12 34 2 2" xfId="10209"/>
    <cellStyle name="Обычный 12 34 3" xfId="10210"/>
    <cellStyle name="Обычный 12 35" xfId="10211"/>
    <cellStyle name="Обычный 12 35 2" xfId="10212"/>
    <cellStyle name="Обычный 12 35 2 2" xfId="10213"/>
    <cellStyle name="Обычный 12 35 3" xfId="10214"/>
    <cellStyle name="Обычный 12 36" xfId="10215"/>
    <cellStyle name="Обычный 12 36 2" xfId="10216"/>
    <cellStyle name="Обычный 12 36 2 2" xfId="10217"/>
    <cellStyle name="Обычный 12 36 3" xfId="10218"/>
    <cellStyle name="Обычный 12 37" xfId="10219"/>
    <cellStyle name="Обычный 12 37 2" xfId="10220"/>
    <cellStyle name="Обычный 12 37 2 2" xfId="10221"/>
    <cellStyle name="Обычный 12 37 3" xfId="10222"/>
    <cellStyle name="Обычный 12 38" xfId="10223"/>
    <cellStyle name="Обычный 12 38 2" xfId="10224"/>
    <cellStyle name="Обычный 12 38 2 2" xfId="10225"/>
    <cellStyle name="Обычный 12 38 3" xfId="10226"/>
    <cellStyle name="Обычный 12 39" xfId="10227"/>
    <cellStyle name="Обычный 12 39 2" xfId="10228"/>
    <cellStyle name="Обычный 12 39 2 2" xfId="10229"/>
    <cellStyle name="Обычный 12 39 3" xfId="10230"/>
    <cellStyle name="Обычный 12 4" xfId="10231"/>
    <cellStyle name="Обычный 12 4 2" xfId="10232"/>
    <cellStyle name="Обычный 12 4 2 2" xfId="10233"/>
    <cellStyle name="Обычный 12 4 2 2 2" xfId="10234"/>
    <cellStyle name="Обычный 12 4 2 3" xfId="10235"/>
    <cellStyle name="Обычный 12 4 3" xfId="10236"/>
    <cellStyle name="Обычный 12 4 3 2" xfId="10237"/>
    <cellStyle name="Обычный 12 4 3 2 2" xfId="10238"/>
    <cellStyle name="Обычный 12 4 3 3" xfId="10239"/>
    <cellStyle name="Обычный 12 4 4" xfId="10240"/>
    <cellStyle name="Обычный 12 4 4 2" xfId="10241"/>
    <cellStyle name="Обычный 12 4 5" xfId="10242"/>
    <cellStyle name="Обычный 12 40" xfId="10243"/>
    <cellStyle name="Обычный 12 40 2" xfId="10244"/>
    <cellStyle name="Обычный 12 40 2 2" xfId="10245"/>
    <cellStyle name="Обычный 12 40 3" xfId="10246"/>
    <cellStyle name="Обычный 12 41" xfId="10247"/>
    <cellStyle name="Обычный 12 41 2" xfId="10248"/>
    <cellStyle name="Обычный 12 41 2 2" xfId="10249"/>
    <cellStyle name="Обычный 12 41 3" xfId="10250"/>
    <cellStyle name="Обычный 12 42" xfId="10251"/>
    <cellStyle name="Обычный 12 42 2" xfId="10252"/>
    <cellStyle name="Обычный 12 42 2 2" xfId="10253"/>
    <cellStyle name="Обычный 12 42 3" xfId="10254"/>
    <cellStyle name="Обычный 12 43" xfId="10255"/>
    <cellStyle name="Обычный 12 43 2" xfId="10256"/>
    <cellStyle name="Обычный 12 43 2 2" xfId="10257"/>
    <cellStyle name="Обычный 12 43 3" xfId="10258"/>
    <cellStyle name="Обычный 12 44" xfId="10259"/>
    <cellStyle name="Обычный 12 44 2" xfId="10260"/>
    <cellStyle name="Обычный 12 44 2 2" xfId="10261"/>
    <cellStyle name="Обычный 12 44 3" xfId="10262"/>
    <cellStyle name="Обычный 12 45" xfId="10263"/>
    <cellStyle name="Обычный 12 45 2" xfId="10264"/>
    <cellStyle name="Обычный 12 45 2 2" xfId="10265"/>
    <cellStyle name="Обычный 12 45 3" xfId="10266"/>
    <cellStyle name="Обычный 12 46" xfId="10267"/>
    <cellStyle name="Обычный 12 46 2" xfId="10268"/>
    <cellStyle name="Обычный 12 46 2 2" xfId="10269"/>
    <cellStyle name="Обычный 12 46 3" xfId="10270"/>
    <cellStyle name="Обычный 12 47" xfId="10271"/>
    <cellStyle name="Обычный 12 47 2" xfId="10272"/>
    <cellStyle name="Обычный 12 47 2 2" xfId="10273"/>
    <cellStyle name="Обычный 12 47 3" xfId="10274"/>
    <cellStyle name="Обычный 12 48" xfId="10275"/>
    <cellStyle name="Обычный 12 48 2" xfId="10276"/>
    <cellStyle name="Обычный 12 48 2 2" xfId="10277"/>
    <cellStyle name="Обычный 12 48 3" xfId="10278"/>
    <cellStyle name="Обычный 12 49" xfId="10279"/>
    <cellStyle name="Обычный 12 49 2" xfId="10280"/>
    <cellStyle name="Обычный 12 49 2 2" xfId="10281"/>
    <cellStyle name="Обычный 12 49 3" xfId="10282"/>
    <cellStyle name="Обычный 12 5" xfId="10283"/>
    <cellStyle name="Обычный 12 5 2" xfId="10284"/>
    <cellStyle name="Обычный 12 5 2 2" xfId="10285"/>
    <cellStyle name="Обычный 12 5 2 2 2" xfId="10286"/>
    <cellStyle name="Обычный 12 5 2 3" xfId="10287"/>
    <cellStyle name="Обычный 12 5 3" xfId="10288"/>
    <cellStyle name="Обычный 12 5 3 2" xfId="10289"/>
    <cellStyle name="Обычный 12 5 3 2 2" xfId="10290"/>
    <cellStyle name="Обычный 12 5 3 3" xfId="10291"/>
    <cellStyle name="Обычный 12 5 4" xfId="10292"/>
    <cellStyle name="Обычный 12 5 4 2" xfId="10293"/>
    <cellStyle name="Обычный 12 5 5" xfId="10294"/>
    <cellStyle name="Обычный 12 50" xfId="10295"/>
    <cellStyle name="Обычный 12 50 2" xfId="10296"/>
    <cellStyle name="Обычный 12 50 2 2" xfId="10297"/>
    <cellStyle name="Обычный 12 50 3" xfId="10298"/>
    <cellStyle name="Обычный 12 51" xfId="10299"/>
    <cellStyle name="Обычный 12 51 2" xfId="10300"/>
    <cellStyle name="Обычный 12 51 2 2" xfId="10301"/>
    <cellStyle name="Обычный 12 51 3" xfId="10302"/>
    <cellStyle name="Обычный 12 52" xfId="10303"/>
    <cellStyle name="Обычный 12 52 2" xfId="10304"/>
    <cellStyle name="Обычный 12 52 2 2" xfId="10305"/>
    <cellStyle name="Обычный 12 52 3" xfId="10306"/>
    <cellStyle name="Обычный 12 53" xfId="10307"/>
    <cellStyle name="Обычный 12 53 2" xfId="10308"/>
    <cellStyle name="Обычный 12 53 2 2" xfId="10309"/>
    <cellStyle name="Обычный 12 53 3" xfId="10310"/>
    <cellStyle name="Обычный 12 54" xfId="10311"/>
    <cellStyle name="Обычный 12 54 2" xfId="10312"/>
    <cellStyle name="Обычный 12 54 2 2" xfId="10313"/>
    <cellStyle name="Обычный 12 54 3" xfId="10314"/>
    <cellStyle name="Обычный 12 55" xfId="10315"/>
    <cellStyle name="Обычный 12 55 2" xfId="10316"/>
    <cellStyle name="Обычный 12 55 2 2" xfId="10317"/>
    <cellStyle name="Обычный 12 55 3" xfId="10318"/>
    <cellStyle name="Обычный 12 56" xfId="10319"/>
    <cellStyle name="Обычный 12 56 2" xfId="10320"/>
    <cellStyle name="Обычный 12 56 2 2" xfId="10321"/>
    <cellStyle name="Обычный 12 56 3" xfId="10322"/>
    <cellStyle name="Обычный 12 57" xfId="10323"/>
    <cellStyle name="Обычный 12 57 2" xfId="10324"/>
    <cellStyle name="Обычный 12 57 2 2" xfId="10325"/>
    <cellStyle name="Обычный 12 57 3" xfId="10326"/>
    <cellStyle name="Обычный 12 58" xfId="10327"/>
    <cellStyle name="Обычный 12 58 2" xfId="10328"/>
    <cellStyle name="Обычный 12 58 2 2" xfId="10329"/>
    <cellStyle name="Обычный 12 58 3" xfId="10330"/>
    <cellStyle name="Обычный 12 59" xfId="10331"/>
    <cellStyle name="Обычный 12 59 2" xfId="10332"/>
    <cellStyle name="Обычный 12 59 2 2" xfId="10333"/>
    <cellStyle name="Обычный 12 59 3" xfId="10334"/>
    <cellStyle name="Обычный 12 6" xfId="10335"/>
    <cellStyle name="Обычный 12 6 2" xfId="10336"/>
    <cellStyle name="Обычный 12 6 2 2" xfId="10337"/>
    <cellStyle name="Обычный 12 6 2 2 2" xfId="10338"/>
    <cellStyle name="Обычный 12 6 2 3" xfId="10339"/>
    <cellStyle name="Обычный 12 6 3" xfId="10340"/>
    <cellStyle name="Обычный 12 6 3 2" xfId="10341"/>
    <cellStyle name="Обычный 12 6 3 2 2" xfId="10342"/>
    <cellStyle name="Обычный 12 6 3 3" xfId="10343"/>
    <cellStyle name="Обычный 12 6 4" xfId="10344"/>
    <cellStyle name="Обычный 12 6 4 2" xfId="10345"/>
    <cellStyle name="Обычный 12 6 5" xfId="10346"/>
    <cellStyle name="Обычный 12 60" xfId="10347"/>
    <cellStyle name="Обычный 12 60 2" xfId="10348"/>
    <cellStyle name="Обычный 12 60 2 2" xfId="10349"/>
    <cellStyle name="Обычный 12 60 3" xfId="10350"/>
    <cellStyle name="Обычный 12 61" xfId="10351"/>
    <cellStyle name="Обычный 12 61 2" xfId="10352"/>
    <cellStyle name="Обычный 12 61 2 2" xfId="10353"/>
    <cellStyle name="Обычный 12 61 3" xfId="10354"/>
    <cellStyle name="Обычный 12 62" xfId="10355"/>
    <cellStyle name="Обычный 12 62 2" xfId="10356"/>
    <cellStyle name="Обычный 12 62 2 2" xfId="10357"/>
    <cellStyle name="Обычный 12 62 3" xfId="10358"/>
    <cellStyle name="Обычный 12 63" xfId="10359"/>
    <cellStyle name="Обычный 12 63 2" xfId="10360"/>
    <cellStyle name="Обычный 12 63 2 2" xfId="10361"/>
    <cellStyle name="Обычный 12 63 3" xfId="10362"/>
    <cellStyle name="Обычный 12 64" xfId="10363"/>
    <cellStyle name="Обычный 12 64 2" xfId="10364"/>
    <cellStyle name="Обычный 12 64 2 2" xfId="10365"/>
    <cellStyle name="Обычный 12 64 3" xfId="10366"/>
    <cellStyle name="Обычный 12 65" xfId="10367"/>
    <cellStyle name="Обычный 12 65 2" xfId="10368"/>
    <cellStyle name="Обычный 12 65 2 2" xfId="10369"/>
    <cellStyle name="Обычный 12 65 3" xfId="10370"/>
    <cellStyle name="Обычный 12 66" xfId="10371"/>
    <cellStyle name="Обычный 12 66 2" xfId="10372"/>
    <cellStyle name="Обычный 12 66 2 2" xfId="10373"/>
    <cellStyle name="Обычный 12 66 3" xfId="10374"/>
    <cellStyle name="Обычный 12 67" xfId="10375"/>
    <cellStyle name="Обычный 12 67 2" xfId="10376"/>
    <cellStyle name="Обычный 12 67 2 2" xfId="10377"/>
    <cellStyle name="Обычный 12 67 3" xfId="10378"/>
    <cellStyle name="Обычный 12 68" xfId="10379"/>
    <cellStyle name="Обычный 12 68 2" xfId="10380"/>
    <cellStyle name="Обычный 12 68 2 2" xfId="10381"/>
    <cellStyle name="Обычный 12 68 3" xfId="10382"/>
    <cellStyle name="Обычный 12 69" xfId="10383"/>
    <cellStyle name="Обычный 12 69 2" xfId="10384"/>
    <cellStyle name="Обычный 12 69 2 2" xfId="10385"/>
    <cellStyle name="Обычный 12 69 3" xfId="10386"/>
    <cellStyle name="Обычный 12 7" xfId="10387"/>
    <cellStyle name="Обычный 12 7 2" xfId="10388"/>
    <cellStyle name="Обычный 12 7 2 2" xfId="10389"/>
    <cellStyle name="Обычный 12 7 2 2 2" xfId="10390"/>
    <cellStyle name="Обычный 12 7 2 3" xfId="10391"/>
    <cellStyle name="Обычный 12 7 3" xfId="10392"/>
    <cellStyle name="Обычный 12 7 3 2" xfId="10393"/>
    <cellStyle name="Обычный 12 7 3 2 2" xfId="10394"/>
    <cellStyle name="Обычный 12 7 3 3" xfId="10395"/>
    <cellStyle name="Обычный 12 7 4" xfId="10396"/>
    <cellStyle name="Обычный 12 7 4 2" xfId="10397"/>
    <cellStyle name="Обычный 12 7 5" xfId="10398"/>
    <cellStyle name="Обычный 12 70" xfId="10399"/>
    <cellStyle name="Обычный 12 70 2" xfId="10400"/>
    <cellStyle name="Обычный 12 70 2 2" xfId="10401"/>
    <cellStyle name="Обычный 12 70 3" xfId="10402"/>
    <cellStyle name="Обычный 12 71" xfId="10403"/>
    <cellStyle name="Обычный 12 71 2" xfId="10404"/>
    <cellStyle name="Обычный 12 71 2 2" xfId="10405"/>
    <cellStyle name="Обычный 12 71 3" xfId="10406"/>
    <cellStyle name="Обычный 12 72" xfId="10407"/>
    <cellStyle name="Обычный 12 72 2" xfId="10408"/>
    <cellStyle name="Обычный 12 72 2 2" xfId="10409"/>
    <cellStyle name="Обычный 12 72 3" xfId="10410"/>
    <cellStyle name="Обычный 12 73" xfId="10411"/>
    <cellStyle name="Обычный 12 73 2" xfId="10412"/>
    <cellStyle name="Обычный 12 73 2 2" xfId="10413"/>
    <cellStyle name="Обычный 12 73 3" xfId="10414"/>
    <cellStyle name="Обычный 12 74" xfId="10415"/>
    <cellStyle name="Обычный 12 75" xfId="10416"/>
    <cellStyle name="Обычный 12 75 2" xfId="10417"/>
    <cellStyle name="Обычный 12 76" xfId="10418"/>
    <cellStyle name="Обычный 12 77" xfId="10419"/>
    <cellStyle name="Обычный 12 8" xfId="10420"/>
    <cellStyle name="Обычный 12 8 2" xfId="10421"/>
    <cellStyle name="Обычный 12 8 2 2" xfId="10422"/>
    <cellStyle name="Обычный 12 8 2 2 2" xfId="10423"/>
    <cellStyle name="Обычный 12 8 2 3" xfId="10424"/>
    <cellStyle name="Обычный 12 8 3" xfId="10425"/>
    <cellStyle name="Обычный 12 8 3 2" xfId="10426"/>
    <cellStyle name="Обычный 12 8 3 2 2" xfId="10427"/>
    <cellStyle name="Обычный 12 8 3 3" xfId="10428"/>
    <cellStyle name="Обычный 12 8 4" xfId="10429"/>
    <cellStyle name="Обычный 12 8 4 2" xfId="10430"/>
    <cellStyle name="Обычный 12 8 5" xfId="10431"/>
    <cellStyle name="Обычный 12 9" xfId="10432"/>
    <cellStyle name="Обычный 12 9 2" xfId="10433"/>
    <cellStyle name="Обычный 12 9 2 2" xfId="10434"/>
    <cellStyle name="Обычный 12 9 2 2 2" xfId="10435"/>
    <cellStyle name="Обычный 12 9 2 3" xfId="10436"/>
    <cellStyle name="Обычный 12 9 3" xfId="10437"/>
    <cellStyle name="Обычный 12 9 3 2" xfId="10438"/>
    <cellStyle name="Обычный 12 9 3 2 2" xfId="10439"/>
    <cellStyle name="Обычный 12 9 3 3" xfId="10440"/>
    <cellStyle name="Обычный 12 9 4" xfId="10441"/>
    <cellStyle name="Обычный 12 9 4 2" xfId="10442"/>
    <cellStyle name="Обычный 12 9 5" xfId="10443"/>
    <cellStyle name="Обычный 120" xfId="10444"/>
    <cellStyle name="Обычный 121" xfId="10445"/>
    <cellStyle name="Обычный 122" xfId="10446"/>
    <cellStyle name="Обычный 123" xfId="10447"/>
    <cellStyle name="Обычный 123 2" xfId="10448"/>
    <cellStyle name="Обычный 124" xfId="10449"/>
    <cellStyle name="Обычный 125" xfId="10450"/>
    <cellStyle name="Обычный 126" xfId="10451"/>
    <cellStyle name="Обычный 127" xfId="10452"/>
    <cellStyle name="Обычный 128" xfId="10453"/>
    <cellStyle name="Обычный 128 2" xfId="10454"/>
    <cellStyle name="Обычный 128 2 2" xfId="10455"/>
    <cellStyle name="Обычный 128 3" xfId="10456"/>
    <cellStyle name="Обычный 129" xfId="10457"/>
    <cellStyle name="Обычный 13" xfId="10458"/>
    <cellStyle name="Обычный 13 10" xfId="10459"/>
    <cellStyle name="Обычный 13 10 2" xfId="10460"/>
    <cellStyle name="Обычный 13 10 2 2" xfId="10461"/>
    <cellStyle name="Обычный 13 10 2 2 2" xfId="10462"/>
    <cellStyle name="Обычный 13 10 2 3" xfId="10463"/>
    <cellStyle name="Обычный 13 10 3" xfId="10464"/>
    <cellStyle name="Обычный 13 10 3 2" xfId="10465"/>
    <cellStyle name="Обычный 13 10 3 2 2" xfId="10466"/>
    <cellStyle name="Обычный 13 10 3 3" xfId="10467"/>
    <cellStyle name="Обычный 13 10 4" xfId="10468"/>
    <cellStyle name="Обычный 13 10 4 2" xfId="10469"/>
    <cellStyle name="Обычный 13 10 5" xfId="10470"/>
    <cellStyle name="Обычный 13 11" xfId="10471"/>
    <cellStyle name="Обычный 13 11 2" xfId="10472"/>
    <cellStyle name="Обычный 13 11 2 2" xfId="10473"/>
    <cellStyle name="Обычный 13 11 2 2 2" xfId="10474"/>
    <cellStyle name="Обычный 13 11 2 3" xfId="10475"/>
    <cellStyle name="Обычный 13 11 3" xfId="10476"/>
    <cellStyle name="Обычный 13 11 3 2" xfId="10477"/>
    <cellStyle name="Обычный 13 11 3 2 2" xfId="10478"/>
    <cellStyle name="Обычный 13 11 3 3" xfId="10479"/>
    <cellStyle name="Обычный 13 11 4" xfId="10480"/>
    <cellStyle name="Обычный 13 11 4 2" xfId="10481"/>
    <cellStyle name="Обычный 13 11 5" xfId="10482"/>
    <cellStyle name="Обычный 13 12" xfId="10483"/>
    <cellStyle name="Обычный 13 12 2" xfId="10484"/>
    <cellStyle name="Обычный 13 12 2 2" xfId="10485"/>
    <cellStyle name="Обычный 13 12 2 2 2" xfId="10486"/>
    <cellStyle name="Обычный 13 12 2 3" xfId="10487"/>
    <cellStyle name="Обычный 13 12 3" xfId="10488"/>
    <cellStyle name="Обычный 13 12 3 2" xfId="10489"/>
    <cellStyle name="Обычный 13 12 3 2 2" xfId="10490"/>
    <cellStyle name="Обычный 13 12 3 3" xfId="10491"/>
    <cellStyle name="Обычный 13 12 4" xfId="10492"/>
    <cellStyle name="Обычный 13 12 4 2" xfId="10493"/>
    <cellStyle name="Обычный 13 12 5" xfId="10494"/>
    <cellStyle name="Обычный 13 13" xfId="10495"/>
    <cellStyle name="Обычный 13 13 2" xfId="10496"/>
    <cellStyle name="Обычный 13 13 2 2" xfId="10497"/>
    <cellStyle name="Обычный 13 13 2 2 2" xfId="10498"/>
    <cellStyle name="Обычный 13 13 2 3" xfId="10499"/>
    <cellStyle name="Обычный 13 13 3" xfId="10500"/>
    <cellStyle name="Обычный 13 13 3 2" xfId="10501"/>
    <cellStyle name="Обычный 13 13 3 2 2" xfId="10502"/>
    <cellStyle name="Обычный 13 13 3 3" xfId="10503"/>
    <cellStyle name="Обычный 13 13 4" xfId="10504"/>
    <cellStyle name="Обычный 13 13 4 2" xfId="10505"/>
    <cellStyle name="Обычный 13 13 5" xfId="10506"/>
    <cellStyle name="Обычный 13 14" xfId="10507"/>
    <cellStyle name="Обычный 13 14 2" xfId="10508"/>
    <cellStyle name="Обычный 13 14 2 2" xfId="10509"/>
    <cellStyle name="Обычный 13 14 2 2 2" xfId="10510"/>
    <cellStyle name="Обычный 13 14 2 3" xfId="10511"/>
    <cellStyle name="Обычный 13 14 3" xfId="10512"/>
    <cellStyle name="Обычный 13 14 3 2" xfId="10513"/>
    <cellStyle name="Обычный 13 14 3 2 2" xfId="10514"/>
    <cellStyle name="Обычный 13 14 3 3" xfId="10515"/>
    <cellStyle name="Обычный 13 14 4" xfId="10516"/>
    <cellStyle name="Обычный 13 14 4 2" xfId="10517"/>
    <cellStyle name="Обычный 13 14 5" xfId="10518"/>
    <cellStyle name="Обычный 13 15" xfId="10519"/>
    <cellStyle name="Обычный 13 15 2" xfId="10520"/>
    <cellStyle name="Обычный 13 15 2 2" xfId="10521"/>
    <cellStyle name="Обычный 13 15 2 2 2" xfId="10522"/>
    <cellStyle name="Обычный 13 15 2 3" xfId="10523"/>
    <cellStyle name="Обычный 13 15 3" xfId="10524"/>
    <cellStyle name="Обычный 13 15 3 2" xfId="10525"/>
    <cellStyle name="Обычный 13 15 3 2 2" xfId="10526"/>
    <cellStyle name="Обычный 13 15 3 3" xfId="10527"/>
    <cellStyle name="Обычный 13 15 4" xfId="10528"/>
    <cellStyle name="Обычный 13 15 4 2" xfId="10529"/>
    <cellStyle name="Обычный 13 15 5" xfId="10530"/>
    <cellStyle name="Обычный 13 16" xfId="10531"/>
    <cellStyle name="Обычный 13 16 2" xfId="10532"/>
    <cellStyle name="Обычный 13 16 2 2" xfId="10533"/>
    <cellStyle name="Обычный 13 16 2 2 2" xfId="10534"/>
    <cellStyle name="Обычный 13 16 2 3" xfId="10535"/>
    <cellStyle name="Обычный 13 16 3" xfId="10536"/>
    <cellStyle name="Обычный 13 16 3 2" xfId="10537"/>
    <cellStyle name="Обычный 13 16 3 2 2" xfId="10538"/>
    <cellStyle name="Обычный 13 16 3 3" xfId="10539"/>
    <cellStyle name="Обычный 13 16 4" xfId="10540"/>
    <cellStyle name="Обычный 13 16 4 2" xfId="10541"/>
    <cellStyle name="Обычный 13 16 5" xfId="10542"/>
    <cellStyle name="Обычный 13 17" xfId="10543"/>
    <cellStyle name="Обычный 13 17 2" xfId="10544"/>
    <cellStyle name="Обычный 13 17 2 2" xfId="10545"/>
    <cellStyle name="Обычный 13 17 2 2 2" xfId="10546"/>
    <cellStyle name="Обычный 13 17 2 3" xfId="10547"/>
    <cellStyle name="Обычный 13 17 3" xfId="10548"/>
    <cellStyle name="Обычный 13 17 3 2" xfId="10549"/>
    <cellStyle name="Обычный 13 17 3 2 2" xfId="10550"/>
    <cellStyle name="Обычный 13 17 3 3" xfId="10551"/>
    <cellStyle name="Обычный 13 17 4" xfId="10552"/>
    <cellStyle name="Обычный 13 17 4 2" xfId="10553"/>
    <cellStyle name="Обычный 13 17 5" xfId="10554"/>
    <cellStyle name="Обычный 13 18" xfId="10555"/>
    <cellStyle name="Обычный 13 18 2" xfId="10556"/>
    <cellStyle name="Обычный 13 18 2 2" xfId="10557"/>
    <cellStyle name="Обычный 13 18 2 2 2" xfId="10558"/>
    <cellStyle name="Обычный 13 18 2 3" xfId="10559"/>
    <cellStyle name="Обычный 13 18 3" xfId="10560"/>
    <cellStyle name="Обычный 13 18 3 2" xfId="10561"/>
    <cellStyle name="Обычный 13 18 3 2 2" xfId="10562"/>
    <cellStyle name="Обычный 13 18 3 3" xfId="10563"/>
    <cellStyle name="Обычный 13 18 4" xfId="10564"/>
    <cellStyle name="Обычный 13 18 4 2" xfId="10565"/>
    <cellStyle name="Обычный 13 18 5" xfId="10566"/>
    <cellStyle name="Обычный 13 19" xfId="10567"/>
    <cellStyle name="Обычный 13 19 2" xfId="10568"/>
    <cellStyle name="Обычный 13 19 2 2" xfId="10569"/>
    <cellStyle name="Обычный 13 19 2 2 2" xfId="10570"/>
    <cellStyle name="Обычный 13 19 2 3" xfId="10571"/>
    <cellStyle name="Обычный 13 19 3" xfId="10572"/>
    <cellStyle name="Обычный 13 19 3 2" xfId="10573"/>
    <cellStyle name="Обычный 13 19 3 2 2" xfId="10574"/>
    <cellStyle name="Обычный 13 19 3 3" xfId="10575"/>
    <cellStyle name="Обычный 13 19 4" xfId="10576"/>
    <cellStyle name="Обычный 13 19 4 2" xfId="10577"/>
    <cellStyle name="Обычный 13 19 5" xfId="10578"/>
    <cellStyle name="Обычный 13 2" xfId="10579"/>
    <cellStyle name="Обычный 13 2 2" xfId="10580"/>
    <cellStyle name="Обычный 13 2 2 2" xfId="10581"/>
    <cellStyle name="Обычный 13 2 2 2 2" xfId="10582"/>
    <cellStyle name="Обычный 13 2 2 3" xfId="10583"/>
    <cellStyle name="Обычный 13 2 3" xfId="10584"/>
    <cellStyle name="Обычный 13 2 3 2" xfId="10585"/>
    <cellStyle name="Обычный 13 2 3 2 2" xfId="10586"/>
    <cellStyle name="Обычный 13 2 3 3" xfId="10587"/>
    <cellStyle name="Обычный 13 2 4" xfId="10588"/>
    <cellStyle name="Обычный 13 2 4 2" xfId="10589"/>
    <cellStyle name="Обычный 13 2 5" xfId="10590"/>
    <cellStyle name="Обычный 13 2 6" xfId="10591"/>
    <cellStyle name="Обычный 13 20" xfId="10592"/>
    <cellStyle name="Обычный 13 20 2" xfId="10593"/>
    <cellStyle name="Обычный 13 20 2 2" xfId="10594"/>
    <cellStyle name="Обычный 13 20 2 2 2" xfId="10595"/>
    <cellStyle name="Обычный 13 20 2 3" xfId="10596"/>
    <cellStyle name="Обычный 13 20 3" xfId="10597"/>
    <cellStyle name="Обычный 13 20 3 2" xfId="10598"/>
    <cellStyle name="Обычный 13 20 3 2 2" xfId="10599"/>
    <cellStyle name="Обычный 13 20 3 3" xfId="10600"/>
    <cellStyle name="Обычный 13 20 4" xfId="10601"/>
    <cellStyle name="Обычный 13 20 4 2" xfId="10602"/>
    <cellStyle name="Обычный 13 20 5" xfId="10603"/>
    <cellStyle name="Обычный 13 21" xfId="10604"/>
    <cellStyle name="Обычный 13 21 2" xfId="10605"/>
    <cellStyle name="Обычный 13 21 2 2" xfId="10606"/>
    <cellStyle name="Обычный 13 21 2 2 2" xfId="10607"/>
    <cellStyle name="Обычный 13 21 2 3" xfId="10608"/>
    <cellStyle name="Обычный 13 21 3" xfId="10609"/>
    <cellStyle name="Обычный 13 21 3 2" xfId="10610"/>
    <cellStyle name="Обычный 13 21 3 2 2" xfId="10611"/>
    <cellStyle name="Обычный 13 21 3 3" xfId="10612"/>
    <cellStyle name="Обычный 13 21 4" xfId="10613"/>
    <cellStyle name="Обычный 13 21 4 2" xfId="10614"/>
    <cellStyle name="Обычный 13 21 5" xfId="10615"/>
    <cellStyle name="Обычный 13 22" xfId="10616"/>
    <cellStyle name="Обычный 13 22 2" xfId="10617"/>
    <cellStyle name="Обычный 13 22 2 2" xfId="10618"/>
    <cellStyle name="Обычный 13 22 2 2 2" xfId="10619"/>
    <cellStyle name="Обычный 13 22 2 3" xfId="10620"/>
    <cellStyle name="Обычный 13 22 3" xfId="10621"/>
    <cellStyle name="Обычный 13 22 3 2" xfId="10622"/>
    <cellStyle name="Обычный 13 22 3 2 2" xfId="10623"/>
    <cellStyle name="Обычный 13 22 3 3" xfId="10624"/>
    <cellStyle name="Обычный 13 22 4" xfId="10625"/>
    <cellStyle name="Обычный 13 22 4 2" xfId="10626"/>
    <cellStyle name="Обычный 13 22 5" xfId="10627"/>
    <cellStyle name="Обычный 13 23" xfId="10628"/>
    <cellStyle name="Обычный 13 23 2" xfId="10629"/>
    <cellStyle name="Обычный 13 23 2 2" xfId="10630"/>
    <cellStyle name="Обычный 13 23 2 2 2" xfId="10631"/>
    <cellStyle name="Обычный 13 23 2 3" xfId="10632"/>
    <cellStyle name="Обычный 13 23 3" xfId="10633"/>
    <cellStyle name="Обычный 13 23 3 2" xfId="10634"/>
    <cellStyle name="Обычный 13 23 3 2 2" xfId="10635"/>
    <cellStyle name="Обычный 13 23 3 3" xfId="10636"/>
    <cellStyle name="Обычный 13 23 4" xfId="10637"/>
    <cellStyle name="Обычный 13 23 4 2" xfId="10638"/>
    <cellStyle name="Обычный 13 23 5" xfId="10639"/>
    <cellStyle name="Обычный 13 24" xfId="10640"/>
    <cellStyle name="Обычный 13 24 2" xfId="10641"/>
    <cellStyle name="Обычный 13 24 2 2" xfId="10642"/>
    <cellStyle name="Обычный 13 24 2 2 2" xfId="10643"/>
    <cellStyle name="Обычный 13 24 2 3" xfId="10644"/>
    <cellStyle name="Обычный 13 24 3" xfId="10645"/>
    <cellStyle name="Обычный 13 24 3 2" xfId="10646"/>
    <cellStyle name="Обычный 13 24 3 2 2" xfId="10647"/>
    <cellStyle name="Обычный 13 24 3 3" xfId="10648"/>
    <cellStyle name="Обычный 13 24 4" xfId="10649"/>
    <cellStyle name="Обычный 13 24 4 2" xfId="10650"/>
    <cellStyle name="Обычный 13 24 5" xfId="10651"/>
    <cellStyle name="Обычный 13 25" xfId="10652"/>
    <cellStyle name="Обычный 13 25 2" xfId="10653"/>
    <cellStyle name="Обычный 13 25 2 2" xfId="10654"/>
    <cellStyle name="Обычный 13 25 2 2 2" xfId="10655"/>
    <cellStyle name="Обычный 13 25 2 3" xfId="10656"/>
    <cellStyle name="Обычный 13 25 3" xfId="10657"/>
    <cellStyle name="Обычный 13 25 3 2" xfId="10658"/>
    <cellStyle name="Обычный 13 25 3 2 2" xfId="10659"/>
    <cellStyle name="Обычный 13 25 3 3" xfId="10660"/>
    <cellStyle name="Обычный 13 25 4" xfId="10661"/>
    <cellStyle name="Обычный 13 25 4 2" xfId="10662"/>
    <cellStyle name="Обычный 13 25 5" xfId="10663"/>
    <cellStyle name="Обычный 13 26" xfId="10664"/>
    <cellStyle name="Обычный 13 26 2" xfId="10665"/>
    <cellStyle name="Обычный 13 26 2 2" xfId="10666"/>
    <cellStyle name="Обычный 13 26 2 2 2" xfId="10667"/>
    <cellStyle name="Обычный 13 26 2 3" xfId="10668"/>
    <cellStyle name="Обычный 13 26 3" xfId="10669"/>
    <cellStyle name="Обычный 13 26 3 2" xfId="10670"/>
    <cellStyle name="Обычный 13 26 3 2 2" xfId="10671"/>
    <cellStyle name="Обычный 13 26 3 3" xfId="10672"/>
    <cellStyle name="Обычный 13 26 4" xfId="10673"/>
    <cellStyle name="Обычный 13 26 4 2" xfId="10674"/>
    <cellStyle name="Обычный 13 26 5" xfId="10675"/>
    <cellStyle name="Обычный 13 27" xfId="10676"/>
    <cellStyle name="Обычный 13 27 2" xfId="10677"/>
    <cellStyle name="Обычный 13 27 2 2" xfId="10678"/>
    <cellStyle name="Обычный 13 27 2 2 2" xfId="10679"/>
    <cellStyle name="Обычный 13 27 2 3" xfId="10680"/>
    <cellStyle name="Обычный 13 27 3" xfId="10681"/>
    <cellStyle name="Обычный 13 27 3 2" xfId="10682"/>
    <cellStyle name="Обычный 13 27 3 2 2" xfId="10683"/>
    <cellStyle name="Обычный 13 27 3 3" xfId="10684"/>
    <cellStyle name="Обычный 13 27 4" xfId="10685"/>
    <cellStyle name="Обычный 13 27 4 2" xfId="10686"/>
    <cellStyle name="Обычный 13 27 5" xfId="10687"/>
    <cellStyle name="Обычный 13 28" xfId="10688"/>
    <cellStyle name="Обычный 13 28 2" xfId="10689"/>
    <cellStyle name="Обычный 13 28 2 2" xfId="10690"/>
    <cellStyle name="Обычный 13 28 2 2 2" xfId="10691"/>
    <cellStyle name="Обычный 13 28 2 3" xfId="10692"/>
    <cellStyle name="Обычный 13 28 3" xfId="10693"/>
    <cellStyle name="Обычный 13 28 3 2" xfId="10694"/>
    <cellStyle name="Обычный 13 28 3 2 2" xfId="10695"/>
    <cellStyle name="Обычный 13 28 3 3" xfId="10696"/>
    <cellStyle name="Обычный 13 28 4" xfId="10697"/>
    <cellStyle name="Обычный 13 28 4 2" xfId="10698"/>
    <cellStyle name="Обычный 13 28 5" xfId="10699"/>
    <cellStyle name="Обычный 13 29" xfId="10700"/>
    <cellStyle name="Обычный 13 29 2" xfId="10701"/>
    <cellStyle name="Обычный 13 29 2 2" xfId="10702"/>
    <cellStyle name="Обычный 13 29 3" xfId="10703"/>
    <cellStyle name="Обычный 13 3" xfId="10704"/>
    <cellStyle name="Обычный 13 3 2" xfId="10705"/>
    <cellStyle name="Обычный 13 3 2 2" xfId="10706"/>
    <cellStyle name="Обычный 13 3 2 2 2" xfId="10707"/>
    <cellStyle name="Обычный 13 3 2 3" xfId="10708"/>
    <cellStyle name="Обычный 13 3 3" xfId="10709"/>
    <cellStyle name="Обычный 13 3 3 2" xfId="10710"/>
    <cellStyle name="Обычный 13 3 3 2 2" xfId="10711"/>
    <cellStyle name="Обычный 13 3 3 3" xfId="10712"/>
    <cellStyle name="Обычный 13 3 4" xfId="10713"/>
    <cellStyle name="Обычный 13 3 4 2" xfId="10714"/>
    <cellStyle name="Обычный 13 3 5" xfId="10715"/>
    <cellStyle name="Обычный 13 30" xfId="10716"/>
    <cellStyle name="Обычный 13 30 2" xfId="10717"/>
    <cellStyle name="Обычный 13 30 2 2" xfId="10718"/>
    <cellStyle name="Обычный 13 30 3" xfId="10719"/>
    <cellStyle name="Обычный 13 31" xfId="10720"/>
    <cellStyle name="Обычный 13 31 2" xfId="10721"/>
    <cellStyle name="Обычный 13 31 2 2" xfId="10722"/>
    <cellStyle name="Обычный 13 31 3" xfId="10723"/>
    <cellStyle name="Обычный 13 32" xfId="10724"/>
    <cellStyle name="Обычный 13 32 2" xfId="10725"/>
    <cellStyle name="Обычный 13 32 2 2" xfId="10726"/>
    <cellStyle name="Обычный 13 32 3" xfId="10727"/>
    <cellStyle name="Обычный 13 33" xfId="10728"/>
    <cellStyle name="Обычный 13 33 2" xfId="10729"/>
    <cellStyle name="Обычный 13 33 2 2" xfId="10730"/>
    <cellStyle name="Обычный 13 33 3" xfId="10731"/>
    <cellStyle name="Обычный 13 34" xfId="10732"/>
    <cellStyle name="Обычный 13 34 2" xfId="10733"/>
    <cellStyle name="Обычный 13 34 2 2" xfId="10734"/>
    <cellStyle name="Обычный 13 34 3" xfId="10735"/>
    <cellStyle name="Обычный 13 35" xfId="10736"/>
    <cellStyle name="Обычный 13 35 2" xfId="10737"/>
    <cellStyle name="Обычный 13 35 2 2" xfId="10738"/>
    <cellStyle name="Обычный 13 35 3" xfId="10739"/>
    <cellStyle name="Обычный 13 36" xfId="10740"/>
    <cellStyle name="Обычный 13 36 2" xfId="10741"/>
    <cellStyle name="Обычный 13 36 2 2" xfId="10742"/>
    <cellStyle name="Обычный 13 36 3" xfId="10743"/>
    <cellStyle name="Обычный 13 37" xfId="10744"/>
    <cellStyle name="Обычный 13 37 2" xfId="10745"/>
    <cellStyle name="Обычный 13 37 2 2" xfId="10746"/>
    <cellStyle name="Обычный 13 37 3" xfId="10747"/>
    <cellStyle name="Обычный 13 38" xfId="10748"/>
    <cellStyle name="Обычный 13 38 2" xfId="10749"/>
    <cellStyle name="Обычный 13 38 2 2" xfId="10750"/>
    <cellStyle name="Обычный 13 38 3" xfId="10751"/>
    <cellStyle name="Обычный 13 39" xfId="10752"/>
    <cellStyle name="Обычный 13 39 2" xfId="10753"/>
    <cellStyle name="Обычный 13 39 2 2" xfId="10754"/>
    <cellStyle name="Обычный 13 39 3" xfId="10755"/>
    <cellStyle name="Обычный 13 4" xfId="10756"/>
    <cellStyle name="Обычный 13 4 2" xfId="10757"/>
    <cellStyle name="Обычный 13 4 2 2" xfId="10758"/>
    <cellStyle name="Обычный 13 4 2 2 2" xfId="10759"/>
    <cellStyle name="Обычный 13 4 2 3" xfId="10760"/>
    <cellStyle name="Обычный 13 4 3" xfId="10761"/>
    <cellStyle name="Обычный 13 4 3 2" xfId="10762"/>
    <cellStyle name="Обычный 13 4 3 2 2" xfId="10763"/>
    <cellStyle name="Обычный 13 4 3 3" xfId="10764"/>
    <cellStyle name="Обычный 13 4 4" xfId="10765"/>
    <cellStyle name="Обычный 13 4 4 2" xfId="10766"/>
    <cellStyle name="Обычный 13 4 5" xfId="10767"/>
    <cellStyle name="Обычный 13 40" xfId="10768"/>
    <cellStyle name="Обычный 13 40 2" xfId="10769"/>
    <cellStyle name="Обычный 13 40 2 2" xfId="10770"/>
    <cellStyle name="Обычный 13 40 3" xfId="10771"/>
    <cellStyle name="Обычный 13 41" xfId="10772"/>
    <cellStyle name="Обычный 13 41 2" xfId="10773"/>
    <cellStyle name="Обычный 13 41 2 2" xfId="10774"/>
    <cellStyle name="Обычный 13 41 3" xfId="10775"/>
    <cellStyle name="Обычный 13 42" xfId="10776"/>
    <cellStyle name="Обычный 13 42 2" xfId="10777"/>
    <cellStyle name="Обычный 13 42 2 2" xfId="10778"/>
    <cellStyle name="Обычный 13 42 3" xfId="10779"/>
    <cellStyle name="Обычный 13 43" xfId="10780"/>
    <cellStyle name="Обычный 13 43 2" xfId="10781"/>
    <cellStyle name="Обычный 13 43 2 2" xfId="10782"/>
    <cellStyle name="Обычный 13 43 3" xfId="10783"/>
    <cellStyle name="Обычный 13 44" xfId="10784"/>
    <cellStyle name="Обычный 13 44 2" xfId="10785"/>
    <cellStyle name="Обычный 13 44 2 2" xfId="10786"/>
    <cellStyle name="Обычный 13 44 3" xfId="10787"/>
    <cellStyle name="Обычный 13 45" xfId="10788"/>
    <cellStyle name="Обычный 13 45 2" xfId="10789"/>
    <cellStyle name="Обычный 13 45 2 2" xfId="10790"/>
    <cellStyle name="Обычный 13 45 3" xfId="10791"/>
    <cellStyle name="Обычный 13 46" xfId="10792"/>
    <cellStyle name="Обычный 13 46 2" xfId="10793"/>
    <cellStyle name="Обычный 13 46 2 2" xfId="10794"/>
    <cellStyle name="Обычный 13 46 3" xfId="10795"/>
    <cellStyle name="Обычный 13 47" xfId="10796"/>
    <cellStyle name="Обычный 13 47 2" xfId="10797"/>
    <cellStyle name="Обычный 13 47 2 2" xfId="10798"/>
    <cellStyle name="Обычный 13 47 3" xfId="10799"/>
    <cellStyle name="Обычный 13 48" xfId="10800"/>
    <cellStyle name="Обычный 13 48 2" xfId="10801"/>
    <cellStyle name="Обычный 13 48 2 2" xfId="10802"/>
    <cellStyle name="Обычный 13 48 3" xfId="10803"/>
    <cellStyle name="Обычный 13 49" xfId="10804"/>
    <cellStyle name="Обычный 13 49 2" xfId="10805"/>
    <cellStyle name="Обычный 13 49 2 2" xfId="10806"/>
    <cellStyle name="Обычный 13 49 3" xfId="10807"/>
    <cellStyle name="Обычный 13 5" xfId="10808"/>
    <cellStyle name="Обычный 13 5 2" xfId="10809"/>
    <cellStyle name="Обычный 13 5 2 2" xfId="10810"/>
    <cellStyle name="Обычный 13 5 2 2 2" xfId="10811"/>
    <cellStyle name="Обычный 13 5 2 3" xfId="10812"/>
    <cellStyle name="Обычный 13 5 3" xfId="10813"/>
    <cellStyle name="Обычный 13 5 3 2" xfId="10814"/>
    <cellStyle name="Обычный 13 5 3 2 2" xfId="10815"/>
    <cellStyle name="Обычный 13 5 3 3" xfId="10816"/>
    <cellStyle name="Обычный 13 5 4" xfId="10817"/>
    <cellStyle name="Обычный 13 5 4 2" xfId="10818"/>
    <cellStyle name="Обычный 13 5 5" xfId="10819"/>
    <cellStyle name="Обычный 13 50" xfId="10820"/>
    <cellStyle name="Обычный 13 50 2" xfId="10821"/>
    <cellStyle name="Обычный 13 50 2 2" xfId="10822"/>
    <cellStyle name="Обычный 13 50 3" xfId="10823"/>
    <cellStyle name="Обычный 13 51" xfId="10824"/>
    <cellStyle name="Обычный 13 51 2" xfId="10825"/>
    <cellStyle name="Обычный 13 51 2 2" xfId="10826"/>
    <cellStyle name="Обычный 13 51 3" xfId="10827"/>
    <cellStyle name="Обычный 13 52" xfId="10828"/>
    <cellStyle name="Обычный 13 52 2" xfId="10829"/>
    <cellStyle name="Обычный 13 52 2 2" xfId="10830"/>
    <cellStyle name="Обычный 13 52 3" xfId="10831"/>
    <cellStyle name="Обычный 13 53" xfId="10832"/>
    <cellStyle name="Обычный 13 53 2" xfId="10833"/>
    <cellStyle name="Обычный 13 53 2 2" xfId="10834"/>
    <cellStyle name="Обычный 13 53 3" xfId="10835"/>
    <cellStyle name="Обычный 13 54" xfId="10836"/>
    <cellStyle name="Обычный 13 54 2" xfId="10837"/>
    <cellStyle name="Обычный 13 54 2 2" xfId="10838"/>
    <cellStyle name="Обычный 13 54 3" xfId="10839"/>
    <cellStyle name="Обычный 13 55" xfId="10840"/>
    <cellStyle name="Обычный 13 55 2" xfId="10841"/>
    <cellStyle name="Обычный 13 55 2 2" xfId="10842"/>
    <cellStyle name="Обычный 13 55 3" xfId="10843"/>
    <cellStyle name="Обычный 13 56" xfId="10844"/>
    <cellStyle name="Обычный 13 56 2" xfId="10845"/>
    <cellStyle name="Обычный 13 56 2 2" xfId="10846"/>
    <cellStyle name="Обычный 13 56 3" xfId="10847"/>
    <cellStyle name="Обычный 13 57" xfId="10848"/>
    <cellStyle name="Обычный 13 57 2" xfId="10849"/>
    <cellStyle name="Обычный 13 57 2 2" xfId="10850"/>
    <cellStyle name="Обычный 13 57 3" xfId="10851"/>
    <cellStyle name="Обычный 13 58" xfId="10852"/>
    <cellStyle name="Обычный 13 58 2" xfId="10853"/>
    <cellStyle name="Обычный 13 58 2 2" xfId="10854"/>
    <cellStyle name="Обычный 13 58 3" xfId="10855"/>
    <cellStyle name="Обычный 13 59" xfId="10856"/>
    <cellStyle name="Обычный 13 59 2" xfId="10857"/>
    <cellStyle name="Обычный 13 59 2 2" xfId="10858"/>
    <cellStyle name="Обычный 13 59 3" xfId="10859"/>
    <cellStyle name="Обычный 13 6" xfId="10860"/>
    <cellStyle name="Обычный 13 6 2" xfId="10861"/>
    <cellStyle name="Обычный 13 6 2 2" xfId="10862"/>
    <cellStyle name="Обычный 13 6 2 2 2" xfId="10863"/>
    <cellStyle name="Обычный 13 6 2 3" xfId="10864"/>
    <cellStyle name="Обычный 13 6 3" xfId="10865"/>
    <cellStyle name="Обычный 13 6 3 2" xfId="10866"/>
    <cellStyle name="Обычный 13 6 3 2 2" xfId="10867"/>
    <cellStyle name="Обычный 13 6 3 3" xfId="10868"/>
    <cellStyle name="Обычный 13 6 4" xfId="10869"/>
    <cellStyle name="Обычный 13 6 4 2" xfId="10870"/>
    <cellStyle name="Обычный 13 6 5" xfId="10871"/>
    <cellStyle name="Обычный 13 60" xfId="10872"/>
    <cellStyle name="Обычный 13 60 2" xfId="10873"/>
    <cellStyle name="Обычный 13 60 2 2" xfId="10874"/>
    <cellStyle name="Обычный 13 60 3" xfId="10875"/>
    <cellStyle name="Обычный 13 61" xfId="10876"/>
    <cellStyle name="Обычный 13 61 2" xfId="10877"/>
    <cellStyle name="Обычный 13 61 2 2" xfId="10878"/>
    <cellStyle name="Обычный 13 61 3" xfId="10879"/>
    <cellStyle name="Обычный 13 62" xfId="10880"/>
    <cellStyle name="Обычный 13 62 2" xfId="10881"/>
    <cellStyle name="Обычный 13 62 2 2" xfId="10882"/>
    <cellStyle name="Обычный 13 62 3" xfId="10883"/>
    <cellStyle name="Обычный 13 63" xfId="10884"/>
    <cellStyle name="Обычный 13 63 2" xfId="10885"/>
    <cellStyle name="Обычный 13 63 2 2" xfId="10886"/>
    <cellStyle name="Обычный 13 63 3" xfId="10887"/>
    <cellStyle name="Обычный 13 64" xfId="10888"/>
    <cellStyle name="Обычный 13 64 2" xfId="10889"/>
    <cellStyle name="Обычный 13 64 2 2" xfId="10890"/>
    <cellStyle name="Обычный 13 64 3" xfId="10891"/>
    <cellStyle name="Обычный 13 65" xfId="10892"/>
    <cellStyle name="Обычный 13 65 2" xfId="10893"/>
    <cellStyle name="Обычный 13 65 2 2" xfId="10894"/>
    <cellStyle name="Обычный 13 65 3" xfId="10895"/>
    <cellStyle name="Обычный 13 66" xfId="10896"/>
    <cellStyle name="Обычный 13 66 2" xfId="10897"/>
    <cellStyle name="Обычный 13 66 2 2" xfId="10898"/>
    <cellStyle name="Обычный 13 66 3" xfId="10899"/>
    <cellStyle name="Обычный 13 67" xfId="10900"/>
    <cellStyle name="Обычный 13 67 2" xfId="10901"/>
    <cellStyle name="Обычный 13 67 2 2" xfId="10902"/>
    <cellStyle name="Обычный 13 67 3" xfId="10903"/>
    <cellStyle name="Обычный 13 68" xfId="10904"/>
    <cellStyle name="Обычный 13 68 2" xfId="10905"/>
    <cellStyle name="Обычный 13 68 2 2" xfId="10906"/>
    <cellStyle name="Обычный 13 68 3" xfId="10907"/>
    <cellStyle name="Обычный 13 69" xfId="10908"/>
    <cellStyle name="Обычный 13 69 2" xfId="10909"/>
    <cellStyle name="Обычный 13 69 2 2" xfId="10910"/>
    <cellStyle name="Обычный 13 69 3" xfId="10911"/>
    <cellStyle name="Обычный 13 7" xfId="10912"/>
    <cellStyle name="Обычный 13 7 2" xfId="10913"/>
    <cellStyle name="Обычный 13 7 2 2" xfId="10914"/>
    <cellStyle name="Обычный 13 7 2 2 2" xfId="10915"/>
    <cellStyle name="Обычный 13 7 2 3" xfId="10916"/>
    <cellStyle name="Обычный 13 7 3" xfId="10917"/>
    <cellStyle name="Обычный 13 7 3 2" xfId="10918"/>
    <cellStyle name="Обычный 13 7 3 2 2" xfId="10919"/>
    <cellStyle name="Обычный 13 7 3 3" xfId="10920"/>
    <cellStyle name="Обычный 13 7 4" xfId="10921"/>
    <cellStyle name="Обычный 13 7 4 2" xfId="10922"/>
    <cellStyle name="Обычный 13 7 5" xfId="10923"/>
    <cellStyle name="Обычный 13 70" xfId="10924"/>
    <cellStyle name="Обычный 13 70 2" xfId="10925"/>
    <cellStyle name="Обычный 13 70 2 2" xfId="10926"/>
    <cellStyle name="Обычный 13 70 3" xfId="10927"/>
    <cellStyle name="Обычный 13 71" xfId="10928"/>
    <cellStyle name="Обычный 13 71 2" xfId="10929"/>
    <cellStyle name="Обычный 13 71 2 2" xfId="10930"/>
    <cellStyle name="Обычный 13 71 3" xfId="10931"/>
    <cellStyle name="Обычный 13 72" xfId="10932"/>
    <cellStyle name="Обычный 13 72 2" xfId="10933"/>
    <cellStyle name="Обычный 13 72 2 2" xfId="10934"/>
    <cellStyle name="Обычный 13 72 3" xfId="10935"/>
    <cellStyle name="Обычный 13 73" xfId="10936"/>
    <cellStyle name="Обычный 13 73 2" xfId="10937"/>
    <cellStyle name="Обычный 13 73 2 2" xfId="10938"/>
    <cellStyle name="Обычный 13 73 3" xfId="10939"/>
    <cellStyle name="Обычный 13 74" xfId="10940"/>
    <cellStyle name="Обычный 13 74 2" xfId="10941"/>
    <cellStyle name="Обычный 13 75" xfId="10942"/>
    <cellStyle name="Обычный 13 8" xfId="10943"/>
    <cellStyle name="Обычный 13 8 2" xfId="10944"/>
    <cellStyle name="Обычный 13 8 2 2" xfId="10945"/>
    <cellStyle name="Обычный 13 8 2 2 2" xfId="10946"/>
    <cellStyle name="Обычный 13 8 2 3" xfId="10947"/>
    <cellStyle name="Обычный 13 8 3" xfId="10948"/>
    <cellStyle name="Обычный 13 8 3 2" xfId="10949"/>
    <cellStyle name="Обычный 13 8 3 2 2" xfId="10950"/>
    <cellStyle name="Обычный 13 8 3 3" xfId="10951"/>
    <cellStyle name="Обычный 13 8 4" xfId="10952"/>
    <cellStyle name="Обычный 13 8 4 2" xfId="10953"/>
    <cellStyle name="Обычный 13 8 5" xfId="10954"/>
    <cellStyle name="Обычный 13 9" xfId="10955"/>
    <cellStyle name="Обычный 13 9 2" xfId="10956"/>
    <cellStyle name="Обычный 13 9 2 2" xfId="10957"/>
    <cellStyle name="Обычный 13 9 2 2 2" xfId="10958"/>
    <cellStyle name="Обычный 13 9 2 3" xfId="10959"/>
    <cellStyle name="Обычный 13 9 3" xfId="10960"/>
    <cellStyle name="Обычный 13 9 3 2" xfId="10961"/>
    <cellStyle name="Обычный 13 9 3 2 2" xfId="10962"/>
    <cellStyle name="Обычный 13 9 3 3" xfId="10963"/>
    <cellStyle name="Обычный 13 9 4" xfId="10964"/>
    <cellStyle name="Обычный 13 9 4 2" xfId="10965"/>
    <cellStyle name="Обычный 13 9 5" xfId="10966"/>
    <cellStyle name="Обычный 130" xfId="10967"/>
    <cellStyle name="Обычный 131" xfId="10968"/>
    <cellStyle name="Обычный 132" xfId="10969"/>
    <cellStyle name="Обычный 133" xfId="10970"/>
    <cellStyle name="Обычный 134" xfId="10971"/>
    <cellStyle name="Обычный 135" xfId="10972"/>
    <cellStyle name="Обычный 136" xfId="10973"/>
    <cellStyle name="Обычный 136 2" xfId="10974"/>
    <cellStyle name="Обычный 136 2 2" xfId="10975"/>
    <cellStyle name="Обычный 136 3" xfId="10976"/>
    <cellStyle name="Обычный 137" xfId="10977"/>
    <cellStyle name="Обычный 137 2" xfId="10978"/>
    <cellStyle name="Обычный 137 2 2" xfId="10979"/>
    <cellStyle name="Обычный 137 3" xfId="10980"/>
    <cellStyle name="Обычный 138" xfId="54681"/>
    <cellStyle name="Обычный 139" xfId="10981"/>
    <cellStyle name="Обычный 139 2" xfId="10982"/>
    <cellStyle name="Обычный 139 2 2" xfId="10983"/>
    <cellStyle name="Обычный 139 3" xfId="10984"/>
    <cellStyle name="Обычный 14" xfId="10985"/>
    <cellStyle name="Обычный 14 10" xfId="10986"/>
    <cellStyle name="Обычный 14 10 2" xfId="10987"/>
    <cellStyle name="Обычный 14 10 2 2" xfId="10988"/>
    <cellStyle name="Обычный 14 10 2 2 2" xfId="10989"/>
    <cellStyle name="Обычный 14 10 2 3" xfId="10990"/>
    <cellStyle name="Обычный 14 10 3" xfId="10991"/>
    <cellStyle name="Обычный 14 10 3 2" xfId="10992"/>
    <cellStyle name="Обычный 14 10 3 2 2" xfId="10993"/>
    <cellStyle name="Обычный 14 10 3 3" xfId="10994"/>
    <cellStyle name="Обычный 14 10 4" xfId="10995"/>
    <cellStyle name="Обычный 14 10 4 2" xfId="10996"/>
    <cellStyle name="Обычный 14 10 5" xfId="10997"/>
    <cellStyle name="Обычный 14 11" xfId="10998"/>
    <cellStyle name="Обычный 14 11 2" xfId="10999"/>
    <cellStyle name="Обычный 14 11 2 2" xfId="11000"/>
    <cellStyle name="Обычный 14 11 2 2 2" xfId="11001"/>
    <cellStyle name="Обычный 14 11 2 3" xfId="11002"/>
    <cellStyle name="Обычный 14 11 3" xfId="11003"/>
    <cellStyle name="Обычный 14 11 3 2" xfId="11004"/>
    <cellStyle name="Обычный 14 11 3 2 2" xfId="11005"/>
    <cellStyle name="Обычный 14 11 3 3" xfId="11006"/>
    <cellStyle name="Обычный 14 11 4" xfId="11007"/>
    <cellStyle name="Обычный 14 11 4 2" xfId="11008"/>
    <cellStyle name="Обычный 14 11 5" xfId="11009"/>
    <cellStyle name="Обычный 14 12" xfId="11010"/>
    <cellStyle name="Обычный 14 12 2" xfId="11011"/>
    <cellStyle name="Обычный 14 12 2 2" xfId="11012"/>
    <cellStyle name="Обычный 14 12 2 2 2" xfId="11013"/>
    <cellStyle name="Обычный 14 12 2 3" xfId="11014"/>
    <cellStyle name="Обычный 14 12 3" xfId="11015"/>
    <cellStyle name="Обычный 14 12 3 2" xfId="11016"/>
    <cellStyle name="Обычный 14 12 3 2 2" xfId="11017"/>
    <cellStyle name="Обычный 14 12 3 3" xfId="11018"/>
    <cellStyle name="Обычный 14 12 4" xfId="11019"/>
    <cellStyle name="Обычный 14 12 4 2" xfId="11020"/>
    <cellStyle name="Обычный 14 12 5" xfId="11021"/>
    <cellStyle name="Обычный 14 13" xfId="11022"/>
    <cellStyle name="Обычный 14 13 2" xfId="11023"/>
    <cellStyle name="Обычный 14 13 2 2" xfId="11024"/>
    <cellStyle name="Обычный 14 13 2 2 2" xfId="11025"/>
    <cellStyle name="Обычный 14 13 2 3" xfId="11026"/>
    <cellStyle name="Обычный 14 13 3" xfId="11027"/>
    <cellStyle name="Обычный 14 13 3 2" xfId="11028"/>
    <cellStyle name="Обычный 14 13 3 2 2" xfId="11029"/>
    <cellStyle name="Обычный 14 13 3 3" xfId="11030"/>
    <cellStyle name="Обычный 14 13 4" xfId="11031"/>
    <cellStyle name="Обычный 14 13 4 2" xfId="11032"/>
    <cellStyle name="Обычный 14 13 5" xfId="11033"/>
    <cellStyle name="Обычный 14 14" xfId="11034"/>
    <cellStyle name="Обычный 14 14 2" xfId="11035"/>
    <cellStyle name="Обычный 14 14 2 2" xfId="11036"/>
    <cellStyle name="Обычный 14 14 2 2 2" xfId="11037"/>
    <cellStyle name="Обычный 14 14 2 3" xfId="11038"/>
    <cellStyle name="Обычный 14 14 3" xfId="11039"/>
    <cellStyle name="Обычный 14 14 3 2" xfId="11040"/>
    <cellStyle name="Обычный 14 14 3 2 2" xfId="11041"/>
    <cellStyle name="Обычный 14 14 3 3" xfId="11042"/>
    <cellStyle name="Обычный 14 14 4" xfId="11043"/>
    <cellStyle name="Обычный 14 14 4 2" xfId="11044"/>
    <cellStyle name="Обычный 14 14 5" xfId="11045"/>
    <cellStyle name="Обычный 14 15" xfId="11046"/>
    <cellStyle name="Обычный 14 15 2" xfId="11047"/>
    <cellStyle name="Обычный 14 15 2 2" xfId="11048"/>
    <cellStyle name="Обычный 14 15 2 2 2" xfId="11049"/>
    <cellStyle name="Обычный 14 15 2 3" xfId="11050"/>
    <cellStyle name="Обычный 14 15 3" xfId="11051"/>
    <cellStyle name="Обычный 14 15 3 2" xfId="11052"/>
    <cellStyle name="Обычный 14 15 3 2 2" xfId="11053"/>
    <cellStyle name="Обычный 14 15 3 3" xfId="11054"/>
    <cellStyle name="Обычный 14 15 4" xfId="11055"/>
    <cellStyle name="Обычный 14 15 4 2" xfId="11056"/>
    <cellStyle name="Обычный 14 15 5" xfId="11057"/>
    <cellStyle name="Обычный 14 16" xfId="11058"/>
    <cellStyle name="Обычный 14 16 2" xfId="11059"/>
    <cellStyle name="Обычный 14 16 2 2" xfId="11060"/>
    <cellStyle name="Обычный 14 16 2 2 2" xfId="11061"/>
    <cellStyle name="Обычный 14 16 2 3" xfId="11062"/>
    <cellStyle name="Обычный 14 16 3" xfId="11063"/>
    <cellStyle name="Обычный 14 16 3 2" xfId="11064"/>
    <cellStyle name="Обычный 14 16 3 2 2" xfId="11065"/>
    <cellStyle name="Обычный 14 16 3 3" xfId="11066"/>
    <cellStyle name="Обычный 14 16 4" xfId="11067"/>
    <cellStyle name="Обычный 14 16 4 2" xfId="11068"/>
    <cellStyle name="Обычный 14 16 5" xfId="11069"/>
    <cellStyle name="Обычный 14 17" xfId="11070"/>
    <cellStyle name="Обычный 14 17 2" xfId="11071"/>
    <cellStyle name="Обычный 14 17 2 2" xfId="11072"/>
    <cellStyle name="Обычный 14 17 2 2 2" xfId="11073"/>
    <cellStyle name="Обычный 14 17 2 3" xfId="11074"/>
    <cellStyle name="Обычный 14 17 3" xfId="11075"/>
    <cellStyle name="Обычный 14 17 3 2" xfId="11076"/>
    <cellStyle name="Обычный 14 17 3 2 2" xfId="11077"/>
    <cellStyle name="Обычный 14 17 3 3" xfId="11078"/>
    <cellStyle name="Обычный 14 17 4" xfId="11079"/>
    <cellStyle name="Обычный 14 17 4 2" xfId="11080"/>
    <cellStyle name="Обычный 14 17 5" xfId="11081"/>
    <cellStyle name="Обычный 14 18" xfId="11082"/>
    <cellStyle name="Обычный 14 18 2" xfId="11083"/>
    <cellStyle name="Обычный 14 18 2 2" xfId="11084"/>
    <cellStyle name="Обычный 14 18 2 2 2" xfId="11085"/>
    <cellStyle name="Обычный 14 18 2 3" xfId="11086"/>
    <cellStyle name="Обычный 14 18 3" xfId="11087"/>
    <cellStyle name="Обычный 14 18 3 2" xfId="11088"/>
    <cellStyle name="Обычный 14 18 3 2 2" xfId="11089"/>
    <cellStyle name="Обычный 14 18 3 3" xfId="11090"/>
    <cellStyle name="Обычный 14 18 4" xfId="11091"/>
    <cellStyle name="Обычный 14 18 4 2" xfId="11092"/>
    <cellStyle name="Обычный 14 18 5" xfId="11093"/>
    <cellStyle name="Обычный 14 19" xfId="11094"/>
    <cellStyle name="Обычный 14 19 2" xfId="11095"/>
    <cellStyle name="Обычный 14 19 2 2" xfId="11096"/>
    <cellStyle name="Обычный 14 19 2 2 2" xfId="11097"/>
    <cellStyle name="Обычный 14 19 2 3" xfId="11098"/>
    <cellStyle name="Обычный 14 19 3" xfId="11099"/>
    <cellStyle name="Обычный 14 19 3 2" xfId="11100"/>
    <cellStyle name="Обычный 14 19 3 2 2" xfId="11101"/>
    <cellStyle name="Обычный 14 19 3 3" xfId="11102"/>
    <cellStyle name="Обычный 14 19 4" xfId="11103"/>
    <cellStyle name="Обычный 14 19 4 2" xfId="11104"/>
    <cellStyle name="Обычный 14 19 5" xfId="11105"/>
    <cellStyle name="Обычный 14 2" xfId="11106"/>
    <cellStyle name="Обычный 14 2 2" xfId="11107"/>
    <cellStyle name="Обычный 14 2 2 2" xfId="11108"/>
    <cellStyle name="Обычный 14 2 2 2 2" xfId="11109"/>
    <cellStyle name="Обычный 14 2 2 3" xfId="11110"/>
    <cellStyle name="Обычный 14 2 3" xfId="11111"/>
    <cellStyle name="Обычный 14 2 3 2" xfId="11112"/>
    <cellStyle name="Обычный 14 2 3 2 2" xfId="11113"/>
    <cellStyle name="Обычный 14 2 3 3" xfId="11114"/>
    <cellStyle name="Обычный 14 2 4" xfId="11115"/>
    <cellStyle name="Обычный 14 2 5" xfId="11116"/>
    <cellStyle name="Обычный 14 2 5 2" xfId="11117"/>
    <cellStyle name="Обычный 14 2 6" xfId="11118"/>
    <cellStyle name="Обычный 14 20" xfId="11119"/>
    <cellStyle name="Обычный 14 20 2" xfId="11120"/>
    <cellStyle name="Обычный 14 20 2 2" xfId="11121"/>
    <cellStyle name="Обычный 14 20 2 2 2" xfId="11122"/>
    <cellStyle name="Обычный 14 20 2 3" xfId="11123"/>
    <cellStyle name="Обычный 14 20 3" xfId="11124"/>
    <cellStyle name="Обычный 14 20 3 2" xfId="11125"/>
    <cellStyle name="Обычный 14 20 3 2 2" xfId="11126"/>
    <cellStyle name="Обычный 14 20 3 3" xfId="11127"/>
    <cellStyle name="Обычный 14 20 4" xfId="11128"/>
    <cellStyle name="Обычный 14 20 4 2" xfId="11129"/>
    <cellStyle name="Обычный 14 20 5" xfId="11130"/>
    <cellStyle name="Обычный 14 21" xfId="11131"/>
    <cellStyle name="Обычный 14 21 2" xfId="11132"/>
    <cellStyle name="Обычный 14 21 2 2" xfId="11133"/>
    <cellStyle name="Обычный 14 21 2 2 2" xfId="11134"/>
    <cellStyle name="Обычный 14 21 2 3" xfId="11135"/>
    <cellStyle name="Обычный 14 21 3" xfId="11136"/>
    <cellStyle name="Обычный 14 21 3 2" xfId="11137"/>
    <cellStyle name="Обычный 14 21 3 2 2" xfId="11138"/>
    <cellStyle name="Обычный 14 21 3 3" xfId="11139"/>
    <cellStyle name="Обычный 14 21 4" xfId="11140"/>
    <cellStyle name="Обычный 14 21 4 2" xfId="11141"/>
    <cellStyle name="Обычный 14 21 5" xfId="11142"/>
    <cellStyle name="Обычный 14 22" xfId="11143"/>
    <cellStyle name="Обычный 14 22 2" xfId="11144"/>
    <cellStyle name="Обычный 14 22 2 2" xfId="11145"/>
    <cellStyle name="Обычный 14 22 2 2 2" xfId="11146"/>
    <cellStyle name="Обычный 14 22 2 3" xfId="11147"/>
    <cellStyle name="Обычный 14 22 3" xfId="11148"/>
    <cellStyle name="Обычный 14 22 3 2" xfId="11149"/>
    <cellStyle name="Обычный 14 22 3 2 2" xfId="11150"/>
    <cellStyle name="Обычный 14 22 3 3" xfId="11151"/>
    <cellStyle name="Обычный 14 22 4" xfId="11152"/>
    <cellStyle name="Обычный 14 22 4 2" xfId="11153"/>
    <cellStyle name="Обычный 14 22 5" xfId="11154"/>
    <cellStyle name="Обычный 14 23" xfId="11155"/>
    <cellStyle name="Обычный 14 23 2" xfId="11156"/>
    <cellStyle name="Обычный 14 23 2 2" xfId="11157"/>
    <cellStyle name="Обычный 14 23 2 2 2" xfId="11158"/>
    <cellStyle name="Обычный 14 23 2 3" xfId="11159"/>
    <cellStyle name="Обычный 14 23 3" xfId="11160"/>
    <cellStyle name="Обычный 14 23 3 2" xfId="11161"/>
    <cellStyle name="Обычный 14 23 3 2 2" xfId="11162"/>
    <cellStyle name="Обычный 14 23 3 3" xfId="11163"/>
    <cellStyle name="Обычный 14 23 4" xfId="11164"/>
    <cellStyle name="Обычный 14 23 4 2" xfId="11165"/>
    <cellStyle name="Обычный 14 23 5" xfId="11166"/>
    <cellStyle name="Обычный 14 24" xfId="11167"/>
    <cellStyle name="Обычный 14 24 2" xfId="11168"/>
    <cellStyle name="Обычный 14 24 2 2" xfId="11169"/>
    <cellStyle name="Обычный 14 24 2 2 2" xfId="11170"/>
    <cellStyle name="Обычный 14 24 2 3" xfId="11171"/>
    <cellStyle name="Обычный 14 24 3" xfId="11172"/>
    <cellStyle name="Обычный 14 24 3 2" xfId="11173"/>
    <cellStyle name="Обычный 14 24 3 2 2" xfId="11174"/>
    <cellStyle name="Обычный 14 24 3 3" xfId="11175"/>
    <cellStyle name="Обычный 14 24 4" xfId="11176"/>
    <cellStyle name="Обычный 14 24 4 2" xfId="11177"/>
    <cellStyle name="Обычный 14 24 5" xfId="11178"/>
    <cellStyle name="Обычный 14 25" xfId="11179"/>
    <cellStyle name="Обычный 14 25 2" xfId="11180"/>
    <cellStyle name="Обычный 14 25 2 2" xfId="11181"/>
    <cellStyle name="Обычный 14 25 2 2 2" xfId="11182"/>
    <cellStyle name="Обычный 14 25 2 3" xfId="11183"/>
    <cellStyle name="Обычный 14 25 3" xfId="11184"/>
    <cellStyle name="Обычный 14 25 3 2" xfId="11185"/>
    <cellStyle name="Обычный 14 25 3 2 2" xfId="11186"/>
    <cellStyle name="Обычный 14 25 3 3" xfId="11187"/>
    <cellStyle name="Обычный 14 25 4" xfId="11188"/>
    <cellStyle name="Обычный 14 25 4 2" xfId="11189"/>
    <cellStyle name="Обычный 14 25 5" xfId="11190"/>
    <cellStyle name="Обычный 14 26" xfId="11191"/>
    <cellStyle name="Обычный 14 26 2" xfId="11192"/>
    <cellStyle name="Обычный 14 26 2 2" xfId="11193"/>
    <cellStyle name="Обычный 14 26 2 2 2" xfId="11194"/>
    <cellStyle name="Обычный 14 26 2 3" xfId="11195"/>
    <cellStyle name="Обычный 14 26 3" xfId="11196"/>
    <cellStyle name="Обычный 14 26 3 2" xfId="11197"/>
    <cellStyle name="Обычный 14 26 3 2 2" xfId="11198"/>
    <cellStyle name="Обычный 14 26 3 3" xfId="11199"/>
    <cellStyle name="Обычный 14 26 4" xfId="11200"/>
    <cellStyle name="Обычный 14 26 4 2" xfId="11201"/>
    <cellStyle name="Обычный 14 26 5" xfId="11202"/>
    <cellStyle name="Обычный 14 27" xfId="11203"/>
    <cellStyle name="Обычный 14 27 2" xfId="11204"/>
    <cellStyle name="Обычный 14 27 2 2" xfId="11205"/>
    <cellStyle name="Обычный 14 27 2 2 2" xfId="11206"/>
    <cellStyle name="Обычный 14 27 2 3" xfId="11207"/>
    <cellStyle name="Обычный 14 27 3" xfId="11208"/>
    <cellStyle name="Обычный 14 27 3 2" xfId="11209"/>
    <cellStyle name="Обычный 14 27 3 2 2" xfId="11210"/>
    <cellStyle name="Обычный 14 27 3 3" xfId="11211"/>
    <cellStyle name="Обычный 14 27 4" xfId="11212"/>
    <cellStyle name="Обычный 14 27 4 2" xfId="11213"/>
    <cellStyle name="Обычный 14 27 5" xfId="11214"/>
    <cellStyle name="Обычный 14 28" xfId="11215"/>
    <cellStyle name="Обычный 14 28 2" xfId="11216"/>
    <cellStyle name="Обычный 14 28 2 2" xfId="11217"/>
    <cellStyle name="Обычный 14 28 2 2 2" xfId="11218"/>
    <cellStyle name="Обычный 14 28 2 3" xfId="11219"/>
    <cellStyle name="Обычный 14 28 3" xfId="11220"/>
    <cellStyle name="Обычный 14 28 3 2" xfId="11221"/>
    <cellStyle name="Обычный 14 28 3 2 2" xfId="11222"/>
    <cellStyle name="Обычный 14 28 3 3" xfId="11223"/>
    <cellStyle name="Обычный 14 28 4" xfId="11224"/>
    <cellStyle name="Обычный 14 28 4 2" xfId="11225"/>
    <cellStyle name="Обычный 14 28 5" xfId="11226"/>
    <cellStyle name="Обычный 14 29" xfId="11227"/>
    <cellStyle name="Обычный 14 29 2" xfId="11228"/>
    <cellStyle name="Обычный 14 29 2 2" xfId="11229"/>
    <cellStyle name="Обычный 14 29 3" xfId="11230"/>
    <cellStyle name="Обычный 14 3" xfId="11231"/>
    <cellStyle name="Обычный 14 3 2" xfId="11232"/>
    <cellStyle name="Обычный 14 3 2 2" xfId="11233"/>
    <cellStyle name="Обычный 14 3 2 2 2" xfId="11234"/>
    <cellStyle name="Обычный 14 3 2 3" xfId="11235"/>
    <cellStyle name="Обычный 14 3 3" xfId="11236"/>
    <cellStyle name="Обычный 14 3 3 2" xfId="11237"/>
    <cellStyle name="Обычный 14 3 3 2 2" xfId="11238"/>
    <cellStyle name="Обычный 14 3 3 3" xfId="11239"/>
    <cellStyle name="Обычный 14 3 4" xfId="11240"/>
    <cellStyle name="Обычный 14 3 5" xfId="11241"/>
    <cellStyle name="Обычный 14 3 5 2" xfId="11242"/>
    <cellStyle name="Обычный 14 3 6" xfId="11243"/>
    <cellStyle name="Обычный 14 30" xfId="11244"/>
    <cellStyle name="Обычный 14 30 2" xfId="11245"/>
    <cellStyle name="Обычный 14 30 2 2" xfId="11246"/>
    <cellStyle name="Обычный 14 30 3" xfId="11247"/>
    <cellStyle name="Обычный 14 31" xfId="11248"/>
    <cellStyle name="Обычный 14 31 2" xfId="11249"/>
    <cellStyle name="Обычный 14 31 2 2" xfId="11250"/>
    <cellStyle name="Обычный 14 31 3" xfId="11251"/>
    <cellStyle name="Обычный 14 32" xfId="11252"/>
    <cellStyle name="Обычный 14 32 2" xfId="11253"/>
    <cellStyle name="Обычный 14 32 2 2" xfId="11254"/>
    <cellStyle name="Обычный 14 32 3" xfId="11255"/>
    <cellStyle name="Обычный 14 33" xfId="11256"/>
    <cellStyle name="Обычный 14 33 2" xfId="11257"/>
    <cellStyle name="Обычный 14 33 2 2" xfId="11258"/>
    <cellStyle name="Обычный 14 33 3" xfId="11259"/>
    <cellStyle name="Обычный 14 34" xfId="11260"/>
    <cellStyle name="Обычный 14 34 2" xfId="11261"/>
    <cellStyle name="Обычный 14 34 2 2" xfId="11262"/>
    <cellStyle name="Обычный 14 34 3" xfId="11263"/>
    <cellStyle name="Обычный 14 35" xfId="11264"/>
    <cellStyle name="Обычный 14 35 2" xfId="11265"/>
    <cellStyle name="Обычный 14 35 2 2" xfId="11266"/>
    <cellStyle name="Обычный 14 35 3" xfId="11267"/>
    <cellStyle name="Обычный 14 36" xfId="11268"/>
    <cellStyle name="Обычный 14 36 2" xfId="11269"/>
    <cellStyle name="Обычный 14 36 2 2" xfId="11270"/>
    <cellStyle name="Обычный 14 36 3" xfId="11271"/>
    <cellStyle name="Обычный 14 37" xfId="11272"/>
    <cellStyle name="Обычный 14 37 2" xfId="11273"/>
    <cellStyle name="Обычный 14 37 2 2" xfId="11274"/>
    <cellStyle name="Обычный 14 37 3" xfId="11275"/>
    <cellStyle name="Обычный 14 38" xfId="11276"/>
    <cellStyle name="Обычный 14 38 2" xfId="11277"/>
    <cellStyle name="Обычный 14 38 2 2" xfId="11278"/>
    <cellStyle name="Обычный 14 38 3" xfId="11279"/>
    <cellStyle name="Обычный 14 39" xfId="11280"/>
    <cellStyle name="Обычный 14 39 2" xfId="11281"/>
    <cellStyle name="Обычный 14 39 2 2" xfId="11282"/>
    <cellStyle name="Обычный 14 39 3" xfId="11283"/>
    <cellStyle name="Обычный 14 4" xfId="11284"/>
    <cellStyle name="Обычный 14 4 2" xfId="11285"/>
    <cellStyle name="Обычный 14 4 2 2" xfId="11286"/>
    <cellStyle name="Обычный 14 4 2 2 2" xfId="11287"/>
    <cellStyle name="Обычный 14 4 2 3" xfId="11288"/>
    <cellStyle name="Обычный 14 4 3" xfId="11289"/>
    <cellStyle name="Обычный 14 4 3 2" xfId="11290"/>
    <cellStyle name="Обычный 14 4 3 2 2" xfId="11291"/>
    <cellStyle name="Обычный 14 4 3 3" xfId="11292"/>
    <cellStyle name="Обычный 14 4 4" xfId="11293"/>
    <cellStyle name="Обычный 14 4 4 2" xfId="11294"/>
    <cellStyle name="Обычный 14 4 5" xfId="11295"/>
    <cellStyle name="Обычный 14 40" xfId="11296"/>
    <cellStyle name="Обычный 14 40 2" xfId="11297"/>
    <cellStyle name="Обычный 14 40 2 2" xfId="11298"/>
    <cellStyle name="Обычный 14 40 3" xfId="11299"/>
    <cellStyle name="Обычный 14 41" xfId="11300"/>
    <cellStyle name="Обычный 14 41 2" xfId="11301"/>
    <cellStyle name="Обычный 14 41 2 2" xfId="11302"/>
    <cellStyle name="Обычный 14 41 3" xfId="11303"/>
    <cellStyle name="Обычный 14 42" xfId="11304"/>
    <cellStyle name="Обычный 14 42 2" xfId="11305"/>
    <cellStyle name="Обычный 14 42 2 2" xfId="11306"/>
    <cellStyle name="Обычный 14 42 3" xfId="11307"/>
    <cellStyle name="Обычный 14 43" xfId="11308"/>
    <cellStyle name="Обычный 14 43 2" xfId="11309"/>
    <cellStyle name="Обычный 14 43 2 2" xfId="11310"/>
    <cellStyle name="Обычный 14 43 3" xfId="11311"/>
    <cellStyle name="Обычный 14 44" xfId="11312"/>
    <cellStyle name="Обычный 14 44 2" xfId="11313"/>
    <cellStyle name="Обычный 14 44 2 2" xfId="11314"/>
    <cellStyle name="Обычный 14 44 3" xfId="11315"/>
    <cellStyle name="Обычный 14 45" xfId="11316"/>
    <cellStyle name="Обычный 14 45 2" xfId="11317"/>
    <cellStyle name="Обычный 14 45 2 2" xfId="11318"/>
    <cellStyle name="Обычный 14 45 3" xfId="11319"/>
    <cellStyle name="Обычный 14 46" xfId="11320"/>
    <cellStyle name="Обычный 14 46 2" xfId="11321"/>
    <cellStyle name="Обычный 14 46 2 2" xfId="11322"/>
    <cellStyle name="Обычный 14 46 3" xfId="11323"/>
    <cellStyle name="Обычный 14 47" xfId="11324"/>
    <cellStyle name="Обычный 14 47 2" xfId="11325"/>
    <cellStyle name="Обычный 14 47 2 2" xfId="11326"/>
    <cellStyle name="Обычный 14 47 3" xfId="11327"/>
    <cellStyle name="Обычный 14 48" xfId="11328"/>
    <cellStyle name="Обычный 14 48 2" xfId="11329"/>
    <cellStyle name="Обычный 14 48 2 2" xfId="11330"/>
    <cellStyle name="Обычный 14 48 3" xfId="11331"/>
    <cellStyle name="Обычный 14 49" xfId="11332"/>
    <cellStyle name="Обычный 14 49 2" xfId="11333"/>
    <cellStyle name="Обычный 14 49 2 2" xfId="11334"/>
    <cellStyle name="Обычный 14 49 3" xfId="11335"/>
    <cellStyle name="Обычный 14 5" xfId="11336"/>
    <cellStyle name="Обычный 14 5 2" xfId="11337"/>
    <cellStyle name="Обычный 14 5 2 2" xfId="11338"/>
    <cellStyle name="Обычный 14 5 2 2 2" xfId="11339"/>
    <cellStyle name="Обычный 14 5 2 3" xfId="11340"/>
    <cellStyle name="Обычный 14 5 3" xfId="11341"/>
    <cellStyle name="Обычный 14 5 3 2" xfId="11342"/>
    <cellStyle name="Обычный 14 5 3 2 2" xfId="11343"/>
    <cellStyle name="Обычный 14 5 3 3" xfId="11344"/>
    <cellStyle name="Обычный 14 5 4" xfId="11345"/>
    <cellStyle name="Обычный 14 5 4 2" xfId="11346"/>
    <cellStyle name="Обычный 14 5 5" xfId="11347"/>
    <cellStyle name="Обычный 14 50" xfId="11348"/>
    <cellStyle name="Обычный 14 50 2" xfId="11349"/>
    <cellStyle name="Обычный 14 50 2 2" xfId="11350"/>
    <cellStyle name="Обычный 14 50 3" xfId="11351"/>
    <cellStyle name="Обычный 14 51" xfId="11352"/>
    <cellStyle name="Обычный 14 51 2" xfId="11353"/>
    <cellStyle name="Обычный 14 51 2 2" xfId="11354"/>
    <cellStyle name="Обычный 14 51 3" xfId="11355"/>
    <cellStyle name="Обычный 14 52" xfId="11356"/>
    <cellStyle name="Обычный 14 52 2" xfId="11357"/>
    <cellStyle name="Обычный 14 52 2 2" xfId="11358"/>
    <cellStyle name="Обычный 14 52 3" xfId="11359"/>
    <cellStyle name="Обычный 14 53" xfId="11360"/>
    <cellStyle name="Обычный 14 53 2" xfId="11361"/>
    <cellStyle name="Обычный 14 53 2 2" xfId="11362"/>
    <cellStyle name="Обычный 14 53 3" xfId="11363"/>
    <cellStyle name="Обычный 14 54" xfId="11364"/>
    <cellStyle name="Обычный 14 54 2" xfId="11365"/>
    <cellStyle name="Обычный 14 54 2 2" xfId="11366"/>
    <cellStyle name="Обычный 14 54 3" xfId="11367"/>
    <cellStyle name="Обычный 14 55" xfId="11368"/>
    <cellStyle name="Обычный 14 55 2" xfId="11369"/>
    <cellStyle name="Обычный 14 55 2 2" xfId="11370"/>
    <cellStyle name="Обычный 14 55 3" xfId="11371"/>
    <cellStyle name="Обычный 14 56" xfId="11372"/>
    <cellStyle name="Обычный 14 56 2" xfId="11373"/>
    <cellStyle name="Обычный 14 56 2 2" xfId="11374"/>
    <cellStyle name="Обычный 14 56 3" xfId="11375"/>
    <cellStyle name="Обычный 14 57" xfId="11376"/>
    <cellStyle name="Обычный 14 57 2" xfId="11377"/>
    <cellStyle name="Обычный 14 57 2 2" xfId="11378"/>
    <cellStyle name="Обычный 14 57 3" xfId="11379"/>
    <cellStyle name="Обычный 14 58" xfId="11380"/>
    <cellStyle name="Обычный 14 58 2" xfId="11381"/>
    <cellStyle name="Обычный 14 58 2 2" xfId="11382"/>
    <cellStyle name="Обычный 14 58 3" xfId="11383"/>
    <cellStyle name="Обычный 14 59" xfId="11384"/>
    <cellStyle name="Обычный 14 59 2" xfId="11385"/>
    <cellStyle name="Обычный 14 59 2 2" xfId="11386"/>
    <cellStyle name="Обычный 14 59 3" xfId="11387"/>
    <cellStyle name="Обычный 14 6" xfId="11388"/>
    <cellStyle name="Обычный 14 6 2" xfId="11389"/>
    <cellStyle name="Обычный 14 6 2 2" xfId="11390"/>
    <cellStyle name="Обычный 14 6 2 2 2" xfId="11391"/>
    <cellStyle name="Обычный 14 6 2 3" xfId="11392"/>
    <cellStyle name="Обычный 14 6 3" xfId="11393"/>
    <cellStyle name="Обычный 14 6 3 2" xfId="11394"/>
    <cellStyle name="Обычный 14 6 3 2 2" xfId="11395"/>
    <cellStyle name="Обычный 14 6 3 3" xfId="11396"/>
    <cellStyle name="Обычный 14 6 4" xfId="11397"/>
    <cellStyle name="Обычный 14 6 4 2" xfId="11398"/>
    <cellStyle name="Обычный 14 6 5" xfId="11399"/>
    <cellStyle name="Обычный 14 60" xfId="11400"/>
    <cellStyle name="Обычный 14 60 2" xfId="11401"/>
    <cellStyle name="Обычный 14 60 2 2" xfId="11402"/>
    <cellStyle name="Обычный 14 60 3" xfId="11403"/>
    <cellStyle name="Обычный 14 61" xfId="11404"/>
    <cellStyle name="Обычный 14 61 2" xfId="11405"/>
    <cellStyle name="Обычный 14 61 2 2" xfId="11406"/>
    <cellStyle name="Обычный 14 61 3" xfId="11407"/>
    <cellStyle name="Обычный 14 62" xfId="11408"/>
    <cellStyle name="Обычный 14 62 2" xfId="11409"/>
    <cellStyle name="Обычный 14 62 2 2" xfId="11410"/>
    <cellStyle name="Обычный 14 62 3" xfId="11411"/>
    <cellStyle name="Обычный 14 63" xfId="11412"/>
    <cellStyle name="Обычный 14 63 2" xfId="11413"/>
    <cellStyle name="Обычный 14 63 2 2" xfId="11414"/>
    <cellStyle name="Обычный 14 63 3" xfId="11415"/>
    <cellStyle name="Обычный 14 64" xfId="11416"/>
    <cellStyle name="Обычный 14 64 2" xfId="11417"/>
    <cellStyle name="Обычный 14 64 2 2" xfId="11418"/>
    <cellStyle name="Обычный 14 64 3" xfId="11419"/>
    <cellStyle name="Обычный 14 65" xfId="11420"/>
    <cellStyle name="Обычный 14 65 2" xfId="11421"/>
    <cellStyle name="Обычный 14 65 2 2" xfId="11422"/>
    <cellStyle name="Обычный 14 65 3" xfId="11423"/>
    <cellStyle name="Обычный 14 66" xfId="11424"/>
    <cellStyle name="Обычный 14 66 2" xfId="11425"/>
    <cellStyle name="Обычный 14 66 2 2" xfId="11426"/>
    <cellStyle name="Обычный 14 66 3" xfId="11427"/>
    <cellStyle name="Обычный 14 67" xfId="11428"/>
    <cellStyle name="Обычный 14 67 2" xfId="11429"/>
    <cellStyle name="Обычный 14 67 2 2" xfId="11430"/>
    <cellStyle name="Обычный 14 67 3" xfId="11431"/>
    <cellStyle name="Обычный 14 68" xfId="11432"/>
    <cellStyle name="Обычный 14 68 2" xfId="11433"/>
    <cellStyle name="Обычный 14 68 2 2" xfId="11434"/>
    <cellStyle name="Обычный 14 68 3" xfId="11435"/>
    <cellStyle name="Обычный 14 69" xfId="11436"/>
    <cellStyle name="Обычный 14 69 2" xfId="11437"/>
    <cellStyle name="Обычный 14 69 2 2" xfId="11438"/>
    <cellStyle name="Обычный 14 69 3" xfId="11439"/>
    <cellStyle name="Обычный 14 7" xfId="11440"/>
    <cellStyle name="Обычный 14 7 2" xfId="11441"/>
    <cellStyle name="Обычный 14 7 2 2" xfId="11442"/>
    <cellStyle name="Обычный 14 7 2 2 2" xfId="11443"/>
    <cellStyle name="Обычный 14 7 2 3" xfId="11444"/>
    <cellStyle name="Обычный 14 7 3" xfId="11445"/>
    <cellStyle name="Обычный 14 7 3 2" xfId="11446"/>
    <cellStyle name="Обычный 14 7 3 2 2" xfId="11447"/>
    <cellStyle name="Обычный 14 7 3 3" xfId="11448"/>
    <cellStyle name="Обычный 14 7 4" xfId="11449"/>
    <cellStyle name="Обычный 14 7 4 2" xfId="11450"/>
    <cellStyle name="Обычный 14 7 5" xfId="11451"/>
    <cellStyle name="Обычный 14 70" xfId="11452"/>
    <cellStyle name="Обычный 14 70 2" xfId="11453"/>
    <cellStyle name="Обычный 14 70 2 2" xfId="11454"/>
    <cellStyle name="Обычный 14 70 3" xfId="11455"/>
    <cellStyle name="Обычный 14 71" xfId="11456"/>
    <cellStyle name="Обычный 14 71 2" xfId="11457"/>
    <cellStyle name="Обычный 14 71 2 2" xfId="11458"/>
    <cellStyle name="Обычный 14 71 3" xfId="11459"/>
    <cellStyle name="Обычный 14 72" xfId="11460"/>
    <cellStyle name="Обычный 14 72 2" xfId="11461"/>
    <cellStyle name="Обычный 14 72 2 2" xfId="11462"/>
    <cellStyle name="Обычный 14 72 3" xfId="11463"/>
    <cellStyle name="Обычный 14 73" xfId="11464"/>
    <cellStyle name="Обычный 14 73 2" xfId="11465"/>
    <cellStyle name="Обычный 14 73 2 2" xfId="11466"/>
    <cellStyle name="Обычный 14 73 3" xfId="11467"/>
    <cellStyle name="Обычный 14 74" xfId="11468"/>
    <cellStyle name="Обычный 14 75" xfId="11469"/>
    <cellStyle name="Обычный 14 75 2" xfId="11470"/>
    <cellStyle name="Обычный 14 76" xfId="11471"/>
    <cellStyle name="Обычный 14 8" xfId="11472"/>
    <cellStyle name="Обычный 14 8 2" xfId="11473"/>
    <cellStyle name="Обычный 14 8 2 2" xfId="11474"/>
    <cellStyle name="Обычный 14 8 2 2 2" xfId="11475"/>
    <cellStyle name="Обычный 14 8 2 3" xfId="11476"/>
    <cellStyle name="Обычный 14 8 3" xfId="11477"/>
    <cellStyle name="Обычный 14 8 3 2" xfId="11478"/>
    <cellStyle name="Обычный 14 8 3 2 2" xfId="11479"/>
    <cellStyle name="Обычный 14 8 3 3" xfId="11480"/>
    <cellStyle name="Обычный 14 8 4" xfId="11481"/>
    <cellStyle name="Обычный 14 8 4 2" xfId="11482"/>
    <cellStyle name="Обычный 14 8 5" xfId="11483"/>
    <cellStyle name="Обычный 14 9" xfId="11484"/>
    <cellStyle name="Обычный 14 9 2" xfId="11485"/>
    <cellStyle name="Обычный 14 9 2 2" xfId="11486"/>
    <cellStyle name="Обычный 14 9 2 2 2" xfId="11487"/>
    <cellStyle name="Обычный 14 9 2 3" xfId="11488"/>
    <cellStyle name="Обычный 14 9 3" xfId="11489"/>
    <cellStyle name="Обычный 14 9 3 2" xfId="11490"/>
    <cellStyle name="Обычный 14 9 3 2 2" xfId="11491"/>
    <cellStyle name="Обычный 14 9 3 3" xfId="11492"/>
    <cellStyle name="Обычный 14 9 4" xfId="11493"/>
    <cellStyle name="Обычный 14 9 4 2" xfId="11494"/>
    <cellStyle name="Обычный 14 9 5" xfId="11495"/>
    <cellStyle name="Обычный 140" xfId="11496"/>
    <cellStyle name="Обычный 140 2" xfId="11497"/>
    <cellStyle name="Обычный 140 2 2" xfId="11498"/>
    <cellStyle name="Обычный 140 3" xfId="11499"/>
    <cellStyle name="Обычный 141" xfId="11500"/>
    <cellStyle name="Обычный 141 2" xfId="11501"/>
    <cellStyle name="Обычный 141 2 2" xfId="11502"/>
    <cellStyle name="Обычный 141 3" xfId="11503"/>
    <cellStyle name="Обычный 142" xfId="11504"/>
    <cellStyle name="Обычный 142 2" xfId="11505"/>
    <cellStyle name="Обычный 142 2 2" xfId="11506"/>
    <cellStyle name="Обычный 142 3" xfId="11507"/>
    <cellStyle name="Обычный 145" xfId="11508"/>
    <cellStyle name="Обычный 145 2" xfId="11509"/>
    <cellStyle name="Обычный 145 2 2" xfId="11510"/>
    <cellStyle name="Обычный 145 3" xfId="11511"/>
    <cellStyle name="Обычный 146" xfId="11512"/>
    <cellStyle name="Обычный 146 2" xfId="11513"/>
    <cellStyle name="Обычный 146 2 2" xfId="11514"/>
    <cellStyle name="Обычный 146 3" xfId="11515"/>
    <cellStyle name="Обычный 147" xfId="11516"/>
    <cellStyle name="Обычный 147 2" xfId="11517"/>
    <cellStyle name="Обычный 147 2 2" xfId="11518"/>
    <cellStyle name="Обычный 147 3" xfId="11519"/>
    <cellStyle name="Обычный 149" xfId="11520"/>
    <cellStyle name="Обычный 149 2" xfId="11521"/>
    <cellStyle name="Обычный 149 2 2" xfId="11522"/>
    <cellStyle name="Обычный 149 3" xfId="11523"/>
    <cellStyle name="Обычный 15" xfId="11524"/>
    <cellStyle name="Обычный 15 10" xfId="11525"/>
    <cellStyle name="Обычный 15 10 2" xfId="11526"/>
    <cellStyle name="Обычный 15 10 2 2" xfId="11527"/>
    <cellStyle name="Обычный 15 10 2 2 2" xfId="11528"/>
    <cellStyle name="Обычный 15 10 2 3" xfId="11529"/>
    <cellStyle name="Обычный 15 10 3" xfId="11530"/>
    <cellStyle name="Обычный 15 10 3 2" xfId="11531"/>
    <cellStyle name="Обычный 15 10 3 2 2" xfId="11532"/>
    <cellStyle name="Обычный 15 10 3 3" xfId="11533"/>
    <cellStyle name="Обычный 15 10 4" xfId="11534"/>
    <cellStyle name="Обычный 15 10 4 2" xfId="11535"/>
    <cellStyle name="Обычный 15 10 5" xfId="11536"/>
    <cellStyle name="Обычный 15 11" xfId="11537"/>
    <cellStyle name="Обычный 15 11 2" xfId="11538"/>
    <cellStyle name="Обычный 15 11 2 2" xfId="11539"/>
    <cellStyle name="Обычный 15 11 2 2 2" xfId="11540"/>
    <cellStyle name="Обычный 15 11 2 3" xfId="11541"/>
    <cellStyle name="Обычный 15 11 3" xfId="11542"/>
    <cellStyle name="Обычный 15 11 3 2" xfId="11543"/>
    <cellStyle name="Обычный 15 11 3 2 2" xfId="11544"/>
    <cellStyle name="Обычный 15 11 3 3" xfId="11545"/>
    <cellStyle name="Обычный 15 11 4" xfId="11546"/>
    <cellStyle name="Обычный 15 11 4 2" xfId="11547"/>
    <cellStyle name="Обычный 15 11 5" xfId="11548"/>
    <cellStyle name="Обычный 15 12" xfId="11549"/>
    <cellStyle name="Обычный 15 12 2" xfId="11550"/>
    <cellStyle name="Обычный 15 12 2 2" xfId="11551"/>
    <cellStyle name="Обычный 15 12 2 2 2" xfId="11552"/>
    <cellStyle name="Обычный 15 12 2 3" xfId="11553"/>
    <cellStyle name="Обычный 15 12 3" xfId="11554"/>
    <cellStyle name="Обычный 15 12 3 2" xfId="11555"/>
    <cellStyle name="Обычный 15 12 3 2 2" xfId="11556"/>
    <cellStyle name="Обычный 15 12 3 3" xfId="11557"/>
    <cellStyle name="Обычный 15 12 4" xfId="11558"/>
    <cellStyle name="Обычный 15 12 4 2" xfId="11559"/>
    <cellStyle name="Обычный 15 12 5" xfId="11560"/>
    <cellStyle name="Обычный 15 13" xfId="11561"/>
    <cellStyle name="Обычный 15 13 2" xfId="11562"/>
    <cellStyle name="Обычный 15 13 2 2" xfId="11563"/>
    <cellStyle name="Обычный 15 13 2 2 2" xfId="11564"/>
    <cellStyle name="Обычный 15 13 2 3" xfId="11565"/>
    <cellStyle name="Обычный 15 13 3" xfId="11566"/>
    <cellStyle name="Обычный 15 13 3 2" xfId="11567"/>
    <cellStyle name="Обычный 15 13 3 2 2" xfId="11568"/>
    <cellStyle name="Обычный 15 13 3 3" xfId="11569"/>
    <cellStyle name="Обычный 15 13 4" xfId="11570"/>
    <cellStyle name="Обычный 15 13 4 2" xfId="11571"/>
    <cellStyle name="Обычный 15 13 5" xfId="11572"/>
    <cellStyle name="Обычный 15 14" xfId="11573"/>
    <cellStyle name="Обычный 15 14 2" xfId="11574"/>
    <cellStyle name="Обычный 15 14 2 2" xfId="11575"/>
    <cellStyle name="Обычный 15 14 2 2 2" xfId="11576"/>
    <cellStyle name="Обычный 15 14 2 3" xfId="11577"/>
    <cellStyle name="Обычный 15 14 3" xfId="11578"/>
    <cellStyle name="Обычный 15 14 3 2" xfId="11579"/>
    <cellStyle name="Обычный 15 14 3 2 2" xfId="11580"/>
    <cellStyle name="Обычный 15 14 3 3" xfId="11581"/>
    <cellStyle name="Обычный 15 14 4" xfId="11582"/>
    <cellStyle name="Обычный 15 14 4 2" xfId="11583"/>
    <cellStyle name="Обычный 15 14 5" xfId="11584"/>
    <cellStyle name="Обычный 15 15" xfId="11585"/>
    <cellStyle name="Обычный 15 15 2" xfId="11586"/>
    <cellStyle name="Обычный 15 15 2 2" xfId="11587"/>
    <cellStyle name="Обычный 15 15 2 2 2" xfId="11588"/>
    <cellStyle name="Обычный 15 15 2 3" xfId="11589"/>
    <cellStyle name="Обычный 15 15 3" xfId="11590"/>
    <cellStyle name="Обычный 15 15 3 2" xfId="11591"/>
    <cellStyle name="Обычный 15 15 3 2 2" xfId="11592"/>
    <cellStyle name="Обычный 15 15 3 3" xfId="11593"/>
    <cellStyle name="Обычный 15 15 4" xfId="11594"/>
    <cellStyle name="Обычный 15 15 4 2" xfId="11595"/>
    <cellStyle name="Обычный 15 15 5" xfId="11596"/>
    <cellStyle name="Обычный 15 16" xfId="11597"/>
    <cellStyle name="Обычный 15 16 2" xfId="11598"/>
    <cellStyle name="Обычный 15 16 2 2" xfId="11599"/>
    <cellStyle name="Обычный 15 16 2 2 2" xfId="11600"/>
    <cellStyle name="Обычный 15 16 2 3" xfId="11601"/>
    <cellStyle name="Обычный 15 16 3" xfId="11602"/>
    <cellStyle name="Обычный 15 16 3 2" xfId="11603"/>
    <cellStyle name="Обычный 15 16 3 2 2" xfId="11604"/>
    <cellStyle name="Обычный 15 16 3 3" xfId="11605"/>
    <cellStyle name="Обычный 15 16 4" xfId="11606"/>
    <cellStyle name="Обычный 15 16 4 2" xfId="11607"/>
    <cellStyle name="Обычный 15 16 5" xfId="11608"/>
    <cellStyle name="Обычный 15 17" xfId="11609"/>
    <cellStyle name="Обычный 15 17 2" xfId="11610"/>
    <cellStyle name="Обычный 15 17 2 2" xfId="11611"/>
    <cellStyle name="Обычный 15 17 2 2 2" xfId="11612"/>
    <cellStyle name="Обычный 15 17 2 3" xfId="11613"/>
    <cellStyle name="Обычный 15 17 3" xfId="11614"/>
    <cellStyle name="Обычный 15 17 3 2" xfId="11615"/>
    <cellStyle name="Обычный 15 17 3 2 2" xfId="11616"/>
    <cellStyle name="Обычный 15 17 3 3" xfId="11617"/>
    <cellStyle name="Обычный 15 17 4" xfId="11618"/>
    <cellStyle name="Обычный 15 17 4 2" xfId="11619"/>
    <cellStyle name="Обычный 15 17 5" xfId="11620"/>
    <cellStyle name="Обычный 15 18" xfId="11621"/>
    <cellStyle name="Обычный 15 18 2" xfId="11622"/>
    <cellStyle name="Обычный 15 18 2 2" xfId="11623"/>
    <cellStyle name="Обычный 15 18 2 2 2" xfId="11624"/>
    <cellStyle name="Обычный 15 18 2 3" xfId="11625"/>
    <cellStyle name="Обычный 15 18 3" xfId="11626"/>
    <cellStyle name="Обычный 15 18 3 2" xfId="11627"/>
    <cellStyle name="Обычный 15 18 3 2 2" xfId="11628"/>
    <cellStyle name="Обычный 15 18 3 3" xfId="11629"/>
    <cellStyle name="Обычный 15 18 4" xfId="11630"/>
    <cellStyle name="Обычный 15 18 4 2" xfId="11631"/>
    <cellStyle name="Обычный 15 18 5" xfId="11632"/>
    <cellStyle name="Обычный 15 19" xfId="11633"/>
    <cellStyle name="Обычный 15 19 2" xfId="11634"/>
    <cellStyle name="Обычный 15 19 2 2" xfId="11635"/>
    <cellStyle name="Обычный 15 19 2 2 2" xfId="11636"/>
    <cellStyle name="Обычный 15 19 2 3" xfId="11637"/>
    <cellStyle name="Обычный 15 19 3" xfId="11638"/>
    <cellStyle name="Обычный 15 19 3 2" xfId="11639"/>
    <cellStyle name="Обычный 15 19 3 2 2" xfId="11640"/>
    <cellStyle name="Обычный 15 19 3 3" xfId="11641"/>
    <cellStyle name="Обычный 15 19 4" xfId="11642"/>
    <cellStyle name="Обычный 15 19 4 2" xfId="11643"/>
    <cellStyle name="Обычный 15 19 5" xfId="11644"/>
    <cellStyle name="Обычный 15 2" xfId="11645"/>
    <cellStyle name="Обычный 15 2 2" xfId="11646"/>
    <cellStyle name="Обычный 15 2 2 2" xfId="11647"/>
    <cellStyle name="Обычный 15 2 2 2 2" xfId="11648"/>
    <cellStyle name="Обычный 15 2 2 3" xfId="11649"/>
    <cellStyle name="Обычный 15 2 3" xfId="11650"/>
    <cellStyle name="Обычный 15 2 3 2" xfId="11651"/>
    <cellStyle name="Обычный 15 2 3 2 2" xfId="11652"/>
    <cellStyle name="Обычный 15 2 3 3" xfId="11653"/>
    <cellStyle name="Обычный 15 2 4" xfId="11654"/>
    <cellStyle name="Обычный 15 2 4 2" xfId="11655"/>
    <cellStyle name="Обычный 15 2 5" xfId="11656"/>
    <cellStyle name="Обычный 15 20" xfId="11657"/>
    <cellStyle name="Обычный 15 20 2" xfId="11658"/>
    <cellStyle name="Обычный 15 20 2 2" xfId="11659"/>
    <cellStyle name="Обычный 15 20 2 2 2" xfId="11660"/>
    <cellStyle name="Обычный 15 20 2 3" xfId="11661"/>
    <cellStyle name="Обычный 15 20 3" xfId="11662"/>
    <cellStyle name="Обычный 15 20 3 2" xfId="11663"/>
    <cellStyle name="Обычный 15 20 3 2 2" xfId="11664"/>
    <cellStyle name="Обычный 15 20 3 3" xfId="11665"/>
    <cellStyle name="Обычный 15 20 4" xfId="11666"/>
    <cellStyle name="Обычный 15 20 4 2" xfId="11667"/>
    <cellStyle name="Обычный 15 20 5" xfId="11668"/>
    <cellStyle name="Обычный 15 21" xfId="11669"/>
    <cellStyle name="Обычный 15 21 2" xfId="11670"/>
    <cellStyle name="Обычный 15 21 2 2" xfId="11671"/>
    <cellStyle name="Обычный 15 21 2 2 2" xfId="11672"/>
    <cellStyle name="Обычный 15 21 2 3" xfId="11673"/>
    <cellStyle name="Обычный 15 21 3" xfId="11674"/>
    <cellStyle name="Обычный 15 21 3 2" xfId="11675"/>
    <cellStyle name="Обычный 15 21 3 2 2" xfId="11676"/>
    <cellStyle name="Обычный 15 21 3 3" xfId="11677"/>
    <cellStyle name="Обычный 15 21 4" xfId="11678"/>
    <cellStyle name="Обычный 15 21 4 2" xfId="11679"/>
    <cellStyle name="Обычный 15 21 5" xfId="11680"/>
    <cellStyle name="Обычный 15 22" xfId="11681"/>
    <cellStyle name="Обычный 15 22 2" xfId="11682"/>
    <cellStyle name="Обычный 15 22 2 2" xfId="11683"/>
    <cellStyle name="Обычный 15 22 2 2 2" xfId="11684"/>
    <cellStyle name="Обычный 15 22 2 3" xfId="11685"/>
    <cellStyle name="Обычный 15 22 3" xfId="11686"/>
    <cellStyle name="Обычный 15 22 3 2" xfId="11687"/>
    <cellStyle name="Обычный 15 22 3 2 2" xfId="11688"/>
    <cellStyle name="Обычный 15 22 3 3" xfId="11689"/>
    <cellStyle name="Обычный 15 22 4" xfId="11690"/>
    <cellStyle name="Обычный 15 22 4 2" xfId="11691"/>
    <cellStyle name="Обычный 15 22 5" xfId="11692"/>
    <cellStyle name="Обычный 15 23" xfId="11693"/>
    <cellStyle name="Обычный 15 23 2" xfId="11694"/>
    <cellStyle name="Обычный 15 23 2 2" xfId="11695"/>
    <cellStyle name="Обычный 15 23 2 2 2" xfId="11696"/>
    <cellStyle name="Обычный 15 23 2 3" xfId="11697"/>
    <cellStyle name="Обычный 15 23 3" xfId="11698"/>
    <cellStyle name="Обычный 15 23 3 2" xfId="11699"/>
    <cellStyle name="Обычный 15 23 3 2 2" xfId="11700"/>
    <cellStyle name="Обычный 15 23 3 3" xfId="11701"/>
    <cellStyle name="Обычный 15 23 4" xfId="11702"/>
    <cellStyle name="Обычный 15 23 4 2" xfId="11703"/>
    <cellStyle name="Обычный 15 23 5" xfId="11704"/>
    <cellStyle name="Обычный 15 24" xfId="11705"/>
    <cellStyle name="Обычный 15 24 2" xfId="11706"/>
    <cellStyle name="Обычный 15 24 2 2" xfId="11707"/>
    <cellStyle name="Обычный 15 24 2 2 2" xfId="11708"/>
    <cellStyle name="Обычный 15 24 2 3" xfId="11709"/>
    <cellStyle name="Обычный 15 24 3" xfId="11710"/>
    <cellStyle name="Обычный 15 24 3 2" xfId="11711"/>
    <cellStyle name="Обычный 15 24 3 2 2" xfId="11712"/>
    <cellStyle name="Обычный 15 24 3 3" xfId="11713"/>
    <cellStyle name="Обычный 15 24 4" xfId="11714"/>
    <cellStyle name="Обычный 15 24 4 2" xfId="11715"/>
    <cellStyle name="Обычный 15 24 5" xfId="11716"/>
    <cellStyle name="Обычный 15 25" xfId="11717"/>
    <cellStyle name="Обычный 15 25 2" xfId="11718"/>
    <cellStyle name="Обычный 15 25 2 2" xfId="11719"/>
    <cellStyle name="Обычный 15 25 2 2 2" xfId="11720"/>
    <cellStyle name="Обычный 15 25 2 3" xfId="11721"/>
    <cellStyle name="Обычный 15 25 3" xfId="11722"/>
    <cellStyle name="Обычный 15 25 3 2" xfId="11723"/>
    <cellStyle name="Обычный 15 25 3 2 2" xfId="11724"/>
    <cellStyle name="Обычный 15 25 3 3" xfId="11725"/>
    <cellStyle name="Обычный 15 25 4" xfId="11726"/>
    <cellStyle name="Обычный 15 25 4 2" xfId="11727"/>
    <cellStyle name="Обычный 15 25 5" xfId="11728"/>
    <cellStyle name="Обычный 15 26" xfId="11729"/>
    <cellStyle name="Обычный 15 26 2" xfId="11730"/>
    <cellStyle name="Обычный 15 26 2 2" xfId="11731"/>
    <cellStyle name="Обычный 15 26 2 2 2" xfId="11732"/>
    <cellStyle name="Обычный 15 26 2 3" xfId="11733"/>
    <cellStyle name="Обычный 15 26 3" xfId="11734"/>
    <cellStyle name="Обычный 15 26 3 2" xfId="11735"/>
    <cellStyle name="Обычный 15 26 3 2 2" xfId="11736"/>
    <cellStyle name="Обычный 15 26 3 3" xfId="11737"/>
    <cellStyle name="Обычный 15 26 4" xfId="11738"/>
    <cellStyle name="Обычный 15 26 4 2" xfId="11739"/>
    <cellStyle name="Обычный 15 26 5" xfId="11740"/>
    <cellStyle name="Обычный 15 27" xfId="11741"/>
    <cellStyle name="Обычный 15 27 2" xfId="11742"/>
    <cellStyle name="Обычный 15 27 2 2" xfId="11743"/>
    <cellStyle name="Обычный 15 27 2 2 2" xfId="11744"/>
    <cellStyle name="Обычный 15 27 2 3" xfId="11745"/>
    <cellStyle name="Обычный 15 27 3" xfId="11746"/>
    <cellStyle name="Обычный 15 27 3 2" xfId="11747"/>
    <cellStyle name="Обычный 15 27 3 2 2" xfId="11748"/>
    <cellStyle name="Обычный 15 27 3 3" xfId="11749"/>
    <cellStyle name="Обычный 15 27 4" xfId="11750"/>
    <cellStyle name="Обычный 15 27 4 2" xfId="11751"/>
    <cellStyle name="Обычный 15 27 5" xfId="11752"/>
    <cellStyle name="Обычный 15 28" xfId="11753"/>
    <cellStyle name="Обычный 15 28 2" xfId="11754"/>
    <cellStyle name="Обычный 15 28 2 2" xfId="11755"/>
    <cellStyle name="Обычный 15 28 2 2 2" xfId="11756"/>
    <cellStyle name="Обычный 15 28 2 3" xfId="11757"/>
    <cellStyle name="Обычный 15 28 3" xfId="11758"/>
    <cellStyle name="Обычный 15 28 3 2" xfId="11759"/>
    <cellStyle name="Обычный 15 28 3 2 2" xfId="11760"/>
    <cellStyle name="Обычный 15 28 3 3" xfId="11761"/>
    <cellStyle name="Обычный 15 28 4" xfId="11762"/>
    <cellStyle name="Обычный 15 28 4 2" xfId="11763"/>
    <cellStyle name="Обычный 15 28 5" xfId="11764"/>
    <cellStyle name="Обычный 15 29" xfId="11765"/>
    <cellStyle name="Обычный 15 29 2" xfId="11766"/>
    <cellStyle name="Обычный 15 29 2 2" xfId="11767"/>
    <cellStyle name="Обычный 15 29 3" xfId="11768"/>
    <cellStyle name="Обычный 15 3" xfId="11769"/>
    <cellStyle name="Обычный 15 3 2" xfId="11770"/>
    <cellStyle name="Обычный 15 3 2 2" xfId="11771"/>
    <cellStyle name="Обычный 15 3 2 2 2" xfId="11772"/>
    <cellStyle name="Обычный 15 3 2 3" xfId="11773"/>
    <cellStyle name="Обычный 15 3 3" xfId="11774"/>
    <cellStyle name="Обычный 15 3 3 2" xfId="11775"/>
    <cellStyle name="Обычный 15 3 3 2 2" xfId="11776"/>
    <cellStyle name="Обычный 15 3 3 3" xfId="11777"/>
    <cellStyle name="Обычный 15 3 4" xfId="11778"/>
    <cellStyle name="Обычный 15 3 4 2" xfId="11779"/>
    <cellStyle name="Обычный 15 3 5" xfId="11780"/>
    <cellStyle name="Обычный 15 30" xfId="11781"/>
    <cellStyle name="Обычный 15 30 2" xfId="11782"/>
    <cellStyle name="Обычный 15 30 2 2" xfId="11783"/>
    <cellStyle name="Обычный 15 30 3" xfId="11784"/>
    <cellStyle name="Обычный 15 31" xfId="11785"/>
    <cellStyle name="Обычный 15 31 2" xfId="11786"/>
    <cellStyle name="Обычный 15 31 2 2" xfId="11787"/>
    <cellStyle name="Обычный 15 31 3" xfId="11788"/>
    <cellStyle name="Обычный 15 32" xfId="11789"/>
    <cellStyle name="Обычный 15 32 2" xfId="11790"/>
    <cellStyle name="Обычный 15 32 2 2" xfId="11791"/>
    <cellStyle name="Обычный 15 32 3" xfId="11792"/>
    <cellStyle name="Обычный 15 33" xfId="11793"/>
    <cellStyle name="Обычный 15 33 2" xfId="11794"/>
    <cellStyle name="Обычный 15 33 2 2" xfId="11795"/>
    <cellStyle name="Обычный 15 33 3" xfId="11796"/>
    <cellStyle name="Обычный 15 34" xfId="11797"/>
    <cellStyle name="Обычный 15 34 2" xfId="11798"/>
    <cellStyle name="Обычный 15 34 2 2" xfId="11799"/>
    <cellStyle name="Обычный 15 34 3" xfId="11800"/>
    <cellStyle name="Обычный 15 35" xfId="11801"/>
    <cellStyle name="Обычный 15 35 2" xfId="11802"/>
    <cellStyle name="Обычный 15 35 2 2" xfId="11803"/>
    <cellStyle name="Обычный 15 35 3" xfId="11804"/>
    <cellStyle name="Обычный 15 36" xfId="11805"/>
    <cellStyle name="Обычный 15 36 2" xfId="11806"/>
    <cellStyle name="Обычный 15 36 2 2" xfId="11807"/>
    <cellStyle name="Обычный 15 36 3" xfId="11808"/>
    <cellStyle name="Обычный 15 37" xfId="11809"/>
    <cellStyle name="Обычный 15 37 2" xfId="11810"/>
    <cellStyle name="Обычный 15 37 2 2" xfId="11811"/>
    <cellStyle name="Обычный 15 37 3" xfId="11812"/>
    <cellStyle name="Обычный 15 38" xfId="11813"/>
    <cellStyle name="Обычный 15 38 2" xfId="11814"/>
    <cellStyle name="Обычный 15 38 2 2" xfId="11815"/>
    <cellStyle name="Обычный 15 38 3" xfId="11816"/>
    <cellStyle name="Обычный 15 39" xfId="11817"/>
    <cellStyle name="Обычный 15 39 2" xfId="11818"/>
    <cellStyle name="Обычный 15 39 2 2" xfId="11819"/>
    <cellStyle name="Обычный 15 39 3" xfId="11820"/>
    <cellStyle name="Обычный 15 4" xfId="11821"/>
    <cellStyle name="Обычный 15 4 2" xfId="11822"/>
    <cellStyle name="Обычный 15 4 2 2" xfId="11823"/>
    <cellStyle name="Обычный 15 4 2 2 2" xfId="11824"/>
    <cellStyle name="Обычный 15 4 2 3" xfId="11825"/>
    <cellStyle name="Обычный 15 4 3" xfId="11826"/>
    <cellStyle name="Обычный 15 4 3 2" xfId="11827"/>
    <cellStyle name="Обычный 15 4 3 2 2" xfId="11828"/>
    <cellStyle name="Обычный 15 4 3 3" xfId="11829"/>
    <cellStyle name="Обычный 15 4 4" xfId="11830"/>
    <cellStyle name="Обычный 15 4 4 2" xfId="11831"/>
    <cellStyle name="Обычный 15 4 5" xfId="11832"/>
    <cellStyle name="Обычный 15 40" xfId="11833"/>
    <cellStyle name="Обычный 15 40 2" xfId="11834"/>
    <cellStyle name="Обычный 15 40 2 2" xfId="11835"/>
    <cellStyle name="Обычный 15 40 3" xfId="11836"/>
    <cellStyle name="Обычный 15 41" xfId="11837"/>
    <cellStyle name="Обычный 15 41 2" xfId="11838"/>
    <cellStyle name="Обычный 15 41 2 2" xfId="11839"/>
    <cellStyle name="Обычный 15 41 3" xfId="11840"/>
    <cellStyle name="Обычный 15 42" xfId="11841"/>
    <cellStyle name="Обычный 15 42 2" xfId="11842"/>
    <cellStyle name="Обычный 15 42 2 2" xfId="11843"/>
    <cellStyle name="Обычный 15 42 3" xfId="11844"/>
    <cellStyle name="Обычный 15 43" xfId="11845"/>
    <cellStyle name="Обычный 15 43 2" xfId="11846"/>
    <cellStyle name="Обычный 15 43 2 2" xfId="11847"/>
    <cellStyle name="Обычный 15 43 3" xfId="11848"/>
    <cellStyle name="Обычный 15 44" xfId="11849"/>
    <cellStyle name="Обычный 15 44 2" xfId="11850"/>
    <cellStyle name="Обычный 15 44 2 2" xfId="11851"/>
    <cellStyle name="Обычный 15 44 3" xfId="11852"/>
    <cellStyle name="Обычный 15 45" xfId="11853"/>
    <cellStyle name="Обычный 15 45 2" xfId="11854"/>
    <cellStyle name="Обычный 15 45 2 2" xfId="11855"/>
    <cellStyle name="Обычный 15 45 3" xfId="11856"/>
    <cellStyle name="Обычный 15 46" xfId="11857"/>
    <cellStyle name="Обычный 15 46 2" xfId="11858"/>
    <cellStyle name="Обычный 15 46 2 2" xfId="11859"/>
    <cellStyle name="Обычный 15 46 3" xfId="11860"/>
    <cellStyle name="Обычный 15 47" xfId="11861"/>
    <cellStyle name="Обычный 15 47 2" xfId="11862"/>
    <cellStyle name="Обычный 15 47 2 2" xfId="11863"/>
    <cellStyle name="Обычный 15 47 3" xfId="11864"/>
    <cellStyle name="Обычный 15 48" xfId="11865"/>
    <cellStyle name="Обычный 15 48 2" xfId="11866"/>
    <cellStyle name="Обычный 15 48 2 2" xfId="11867"/>
    <cellStyle name="Обычный 15 48 3" xfId="11868"/>
    <cellStyle name="Обычный 15 49" xfId="11869"/>
    <cellStyle name="Обычный 15 49 2" xfId="11870"/>
    <cellStyle name="Обычный 15 49 2 2" xfId="11871"/>
    <cellStyle name="Обычный 15 49 3" xfId="11872"/>
    <cellStyle name="Обычный 15 5" xfId="11873"/>
    <cellStyle name="Обычный 15 5 2" xfId="11874"/>
    <cellStyle name="Обычный 15 5 2 2" xfId="11875"/>
    <cellStyle name="Обычный 15 5 2 2 2" xfId="11876"/>
    <cellStyle name="Обычный 15 5 2 3" xfId="11877"/>
    <cellStyle name="Обычный 15 5 3" xfId="11878"/>
    <cellStyle name="Обычный 15 5 3 2" xfId="11879"/>
    <cellStyle name="Обычный 15 5 3 2 2" xfId="11880"/>
    <cellStyle name="Обычный 15 5 3 3" xfId="11881"/>
    <cellStyle name="Обычный 15 5 4" xfId="11882"/>
    <cellStyle name="Обычный 15 5 4 2" xfId="11883"/>
    <cellStyle name="Обычный 15 5 5" xfId="11884"/>
    <cellStyle name="Обычный 15 50" xfId="11885"/>
    <cellStyle name="Обычный 15 50 2" xfId="11886"/>
    <cellStyle name="Обычный 15 50 2 2" xfId="11887"/>
    <cellStyle name="Обычный 15 50 3" xfId="11888"/>
    <cellStyle name="Обычный 15 51" xfId="11889"/>
    <cellStyle name="Обычный 15 51 2" xfId="11890"/>
    <cellStyle name="Обычный 15 51 2 2" xfId="11891"/>
    <cellStyle name="Обычный 15 51 3" xfId="11892"/>
    <cellStyle name="Обычный 15 52" xfId="11893"/>
    <cellStyle name="Обычный 15 52 2" xfId="11894"/>
    <cellStyle name="Обычный 15 52 2 2" xfId="11895"/>
    <cellStyle name="Обычный 15 52 3" xfId="11896"/>
    <cellStyle name="Обычный 15 53" xfId="11897"/>
    <cellStyle name="Обычный 15 53 2" xfId="11898"/>
    <cellStyle name="Обычный 15 53 2 2" xfId="11899"/>
    <cellStyle name="Обычный 15 53 3" xfId="11900"/>
    <cellStyle name="Обычный 15 54" xfId="11901"/>
    <cellStyle name="Обычный 15 54 2" xfId="11902"/>
    <cellStyle name="Обычный 15 54 2 2" xfId="11903"/>
    <cellStyle name="Обычный 15 54 3" xfId="11904"/>
    <cellStyle name="Обычный 15 55" xfId="11905"/>
    <cellStyle name="Обычный 15 55 2" xfId="11906"/>
    <cellStyle name="Обычный 15 55 2 2" xfId="11907"/>
    <cellStyle name="Обычный 15 55 3" xfId="11908"/>
    <cellStyle name="Обычный 15 56" xfId="11909"/>
    <cellStyle name="Обычный 15 56 2" xfId="11910"/>
    <cellStyle name="Обычный 15 56 2 2" xfId="11911"/>
    <cellStyle name="Обычный 15 56 3" xfId="11912"/>
    <cellStyle name="Обычный 15 57" xfId="11913"/>
    <cellStyle name="Обычный 15 57 2" xfId="11914"/>
    <cellStyle name="Обычный 15 57 2 2" xfId="11915"/>
    <cellStyle name="Обычный 15 57 3" xfId="11916"/>
    <cellStyle name="Обычный 15 58" xfId="11917"/>
    <cellStyle name="Обычный 15 58 2" xfId="11918"/>
    <cellStyle name="Обычный 15 58 2 2" xfId="11919"/>
    <cellStyle name="Обычный 15 58 3" xfId="11920"/>
    <cellStyle name="Обычный 15 59" xfId="11921"/>
    <cellStyle name="Обычный 15 59 2" xfId="11922"/>
    <cellStyle name="Обычный 15 59 2 2" xfId="11923"/>
    <cellStyle name="Обычный 15 59 3" xfId="11924"/>
    <cellStyle name="Обычный 15 6" xfId="11925"/>
    <cellStyle name="Обычный 15 6 2" xfId="11926"/>
    <cellStyle name="Обычный 15 6 2 2" xfId="11927"/>
    <cellStyle name="Обычный 15 6 2 2 2" xfId="11928"/>
    <cellStyle name="Обычный 15 6 2 3" xfId="11929"/>
    <cellStyle name="Обычный 15 6 3" xfId="11930"/>
    <cellStyle name="Обычный 15 6 3 2" xfId="11931"/>
    <cellStyle name="Обычный 15 6 3 2 2" xfId="11932"/>
    <cellStyle name="Обычный 15 6 3 3" xfId="11933"/>
    <cellStyle name="Обычный 15 6 4" xfId="11934"/>
    <cellStyle name="Обычный 15 6 4 2" xfId="11935"/>
    <cellStyle name="Обычный 15 6 5" xfId="11936"/>
    <cellStyle name="Обычный 15 60" xfId="11937"/>
    <cellStyle name="Обычный 15 60 2" xfId="11938"/>
    <cellStyle name="Обычный 15 60 2 2" xfId="11939"/>
    <cellStyle name="Обычный 15 60 3" xfId="11940"/>
    <cellStyle name="Обычный 15 61" xfId="11941"/>
    <cellStyle name="Обычный 15 61 2" xfId="11942"/>
    <cellStyle name="Обычный 15 61 2 2" xfId="11943"/>
    <cellStyle name="Обычный 15 61 3" xfId="11944"/>
    <cellStyle name="Обычный 15 62" xfId="11945"/>
    <cellStyle name="Обычный 15 62 2" xfId="11946"/>
    <cellStyle name="Обычный 15 62 2 2" xfId="11947"/>
    <cellStyle name="Обычный 15 62 3" xfId="11948"/>
    <cellStyle name="Обычный 15 63" xfId="11949"/>
    <cellStyle name="Обычный 15 63 2" xfId="11950"/>
    <cellStyle name="Обычный 15 63 2 2" xfId="11951"/>
    <cellStyle name="Обычный 15 63 3" xfId="11952"/>
    <cellStyle name="Обычный 15 64" xfId="11953"/>
    <cellStyle name="Обычный 15 64 2" xfId="11954"/>
    <cellStyle name="Обычный 15 64 2 2" xfId="11955"/>
    <cellStyle name="Обычный 15 64 3" xfId="11956"/>
    <cellStyle name="Обычный 15 65" xfId="11957"/>
    <cellStyle name="Обычный 15 65 2" xfId="11958"/>
    <cellStyle name="Обычный 15 65 2 2" xfId="11959"/>
    <cellStyle name="Обычный 15 65 3" xfId="11960"/>
    <cellStyle name="Обычный 15 66" xfId="11961"/>
    <cellStyle name="Обычный 15 66 2" xfId="11962"/>
    <cellStyle name="Обычный 15 66 2 2" xfId="11963"/>
    <cellStyle name="Обычный 15 66 3" xfId="11964"/>
    <cellStyle name="Обычный 15 67" xfId="11965"/>
    <cellStyle name="Обычный 15 67 2" xfId="11966"/>
    <cellStyle name="Обычный 15 67 2 2" xfId="11967"/>
    <cellStyle name="Обычный 15 67 3" xfId="11968"/>
    <cellStyle name="Обычный 15 68" xfId="11969"/>
    <cellStyle name="Обычный 15 68 2" xfId="11970"/>
    <cellStyle name="Обычный 15 68 2 2" xfId="11971"/>
    <cellStyle name="Обычный 15 68 3" xfId="11972"/>
    <cellStyle name="Обычный 15 69" xfId="11973"/>
    <cellStyle name="Обычный 15 69 2" xfId="11974"/>
    <cellStyle name="Обычный 15 69 2 2" xfId="11975"/>
    <cellStyle name="Обычный 15 69 3" xfId="11976"/>
    <cellStyle name="Обычный 15 7" xfId="11977"/>
    <cellStyle name="Обычный 15 7 2" xfId="11978"/>
    <cellStyle name="Обычный 15 7 2 2" xfId="11979"/>
    <cellStyle name="Обычный 15 7 2 2 2" xfId="11980"/>
    <cellStyle name="Обычный 15 7 2 3" xfId="11981"/>
    <cellStyle name="Обычный 15 7 3" xfId="11982"/>
    <cellStyle name="Обычный 15 7 3 2" xfId="11983"/>
    <cellStyle name="Обычный 15 7 3 2 2" xfId="11984"/>
    <cellStyle name="Обычный 15 7 3 3" xfId="11985"/>
    <cellStyle name="Обычный 15 7 4" xfId="11986"/>
    <cellStyle name="Обычный 15 7 4 2" xfId="11987"/>
    <cellStyle name="Обычный 15 7 5" xfId="11988"/>
    <cellStyle name="Обычный 15 70" xfId="11989"/>
    <cellStyle name="Обычный 15 70 2" xfId="11990"/>
    <cellStyle name="Обычный 15 70 2 2" xfId="11991"/>
    <cellStyle name="Обычный 15 70 3" xfId="11992"/>
    <cellStyle name="Обычный 15 71" xfId="11993"/>
    <cellStyle name="Обычный 15 71 2" xfId="11994"/>
    <cellStyle name="Обычный 15 71 2 2" xfId="11995"/>
    <cellStyle name="Обычный 15 71 3" xfId="11996"/>
    <cellStyle name="Обычный 15 72" xfId="11997"/>
    <cellStyle name="Обычный 15 72 2" xfId="11998"/>
    <cellStyle name="Обычный 15 72 2 2" xfId="11999"/>
    <cellStyle name="Обычный 15 72 3" xfId="12000"/>
    <cellStyle name="Обычный 15 73" xfId="12001"/>
    <cellStyle name="Обычный 15 73 2" xfId="12002"/>
    <cellStyle name="Обычный 15 73 2 2" xfId="12003"/>
    <cellStyle name="Обычный 15 73 3" xfId="12004"/>
    <cellStyle name="Обычный 15 74" xfId="12005"/>
    <cellStyle name="Обычный 15 74 2" xfId="12006"/>
    <cellStyle name="Обычный 15 74 2 2" xfId="12007"/>
    <cellStyle name="Обычный 15 74 3" xfId="12008"/>
    <cellStyle name="Обычный 15 75" xfId="12009"/>
    <cellStyle name="Обычный 15 75 2" xfId="12010"/>
    <cellStyle name="Обычный 15 75 2 2" xfId="12011"/>
    <cellStyle name="Обычный 15 75 3" xfId="12012"/>
    <cellStyle name="Обычный 15 76" xfId="12013"/>
    <cellStyle name="Обычный 15 76 2" xfId="12014"/>
    <cellStyle name="Обычный 15 77" xfId="12015"/>
    <cellStyle name="Обычный 15 8" xfId="12016"/>
    <cellStyle name="Обычный 15 8 2" xfId="12017"/>
    <cellStyle name="Обычный 15 8 2 2" xfId="12018"/>
    <cellStyle name="Обычный 15 8 2 2 2" xfId="12019"/>
    <cellStyle name="Обычный 15 8 2 3" xfId="12020"/>
    <cellStyle name="Обычный 15 8 3" xfId="12021"/>
    <cellStyle name="Обычный 15 8 3 2" xfId="12022"/>
    <cellStyle name="Обычный 15 8 3 2 2" xfId="12023"/>
    <cellStyle name="Обычный 15 8 3 3" xfId="12024"/>
    <cellStyle name="Обычный 15 8 4" xfId="12025"/>
    <cellStyle name="Обычный 15 8 4 2" xfId="12026"/>
    <cellStyle name="Обычный 15 8 5" xfId="12027"/>
    <cellStyle name="Обычный 15 9" xfId="12028"/>
    <cellStyle name="Обычный 15 9 2" xfId="12029"/>
    <cellStyle name="Обычный 15 9 2 2" xfId="12030"/>
    <cellStyle name="Обычный 15 9 2 2 2" xfId="12031"/>
    <cellStyle name="Обычный 15 9 2 3" xfId="12032"/>
    <cellStyle name="Обычный 15 9 3" xfId="12033"/>
    <cellStyle name="Обычный 15 9 3 2" xfId="12034"/>
    <cellStyle name="Обычный 15 9 3 2 2" xfId="12035"/>
    <cellStyle name="Обычный 15 9 3 3" xfId="12036"/>
    <cellStyle name="Обычный 15 9 4" xfId="12037"/>
    <cellStyle name="Обычный 15 9 4 2" xfId="12038"/>
    <cellStyle name="Обычный 15 9 5" xfId="12039"/>
    <cellStyle name="Обычный 151" xfId="12040"/>
    <cellStyle name="Обычный 151 2" xfId="12041"/>
    <cellStyle name="Обычный 151 2 2" xfId="12042"/>
    <cellStyle name="Обычный 151 3" xfId="12043"/>
    <cellStyle name="Обычный 152" xfId="12044"/>
    <cellStyle name="Обычный 152 2" xfId="12045"/>
    <cellStyle name="Обычный 152 2 2" xfId="12046"/>
    <cellStyle name="Обычный 152 3" xfId="12047"/>
    <cellStyle name="Обычный 153" xfId="12048"/>
    <cellStyle name="Обычный 153 2" xfId="12049"/>
    <cellStyle name="Обычный 153 2 2" xfId="12050"/>
    <cellStyle name="Обычный 153 3" xfId="12051"/>
    <cellStyle name="Обычный 154" xfId="12052"/>
    <cellStyle name="Обычный 154 2" xfId="12053"/>
    <cellStyle name="Обычный 154 2 2" xfId="12054"/>
    <cellStyle name="Обычный 154 3" xfId="12055"/>
    <cellStyle name="Обычный 155" xfId="12056"/>
    <cellStyle name="Обычный 155 2" xfId="12057"/>
    <cellStyle name="Обычный 155 2 2" xfId="12058"/>
    <cellStyle name="Обычный 155 3" xfId="12059"/>
    <cellStyle name="Обычный 156" xfId="12060"/>
    <cellStyle name="Обычный 156 2" xfId="12061"/>
    <cellStyle name="Обычный 156 2 2" xfId="12062"/>
    <cellStyle name="Обычный 156 3" xfId="12063"/>
    <cellStyle name="Обычный 157" xfId="12064"/>
    <cellStyle name="Обычный 157 2" xfId="12065"/>
    <cellStyle name="Обычный 157 2 2" xfId="12066"/>
    <cellStyle name="Обычный 157 3" xfId="12067"/>
    <cellStyle name="Обычный 158" xfId="12068"/>
    <cellStyle name="Обычный 158 2" xfId="12069"/>
    <cellStyle name="Обычный 158 2 2" xfId="12070"/>
    <cellStyle name="Обычный 158 3" xfId="12071"/>
    <cellStyle name="Обычный 159" xfId="12072"/>
    <cellStyle name="Обычный 159 2" xfId="12073"/>
    <cellStyle name="Обычный 159 2 2" xfId="12074"/>
    <cellStyle name="Обычный 159 3" xfId="12075"/>
    <cellStyle name="Обычный 16" xfId="12076"/>
    <cellStyle name="Обычный 16 10" xfId="12077"/>
    <cellStyle name="Обычный 16 10 2" xfId="12078"/>
    <cellStyle name="Обычный 16 10 2 2" xfId="12079"/>
    <cellStyle name="Обычный 16 10 2 2 2" xfId="12080"/>
    <cellStyle name="Обычный 16 10 2 3" xfId="12081"/>
    <cellStyle name="Обычный 16 10 3" xfId="12082"/>
    <cellStyle name="Обычный 16 10 3 2" xfId="12083"/>
    <cellStyle name="Обычный 16 10 3 2 2" xfId="12084"/>
    <cellStyle name="Обычный 16 10 3 3" xfId="12085"/>
    <cellStyle name="Обычный 16 10 4" xfId="12086"/>
    <cellStyle name="Обычный 16 10 4 2" xfId="12087"/>
    <cellStyle name="Обычный 16 10 5" xfId="12088"/>
    <cellStyle name="Обычный 16 11" xfId="12089"/>
    <cellStyle name="Обычный 16 11 2" xfId="12090"/>
    <cellStyle name="Обычный 16 11 2 2" xfId="12091"/>
    <cellStyle name="Обычный 16 11 2 2 2" xfId="12092"/>
    <cellStyle name="Обычный 16 11 2 3" xfId="12093"/>
    <cellStyle name="Обычный 16 11 3" xfId="12094"/>
    <cellStyle name="Обычный 16 11 3 2" xfId="12095"/>
    <cellStyle name="Обычный 16 11 3 2 2" xfId="12096"/>
    <cellStyle name="Обычный 16 11 3 3" xfId="12097"/>
    <cellStyle name="Обычный 16 11 4" xfId="12098"/>
    <cellStyle name="Обычный 16 11 4 2" xfId="12099"/>
    <cellStyle name="Обычный 16 11 5" xfId="12100"/>
    <cellStyle name="Обычный 16 12" xfId="12101"/>
    <cellStyle name="Обычный 16 12 2" xfId="12102"/>
    <cellStyle name="Обычный 16 12 2 2" xfId="12103"/>
    <cellStyle name="Обычный 16 12 2 2 2" xfId="12104"/>
    <cellStyle name="Обычный 16 12 2 3" xfId="12105"/>
    <cellStyle name="Обычный 16 12 3" xfId="12106"/>
    <cellStyle name="Обычный 16 12 3 2" xfId="12107"/>
    <cellStyle name="Обычный 16 12 3 2 2" xfId="12108"/>
    <cellStyle name="Обычный 16 12 3 3" xfId="12109"/>
    <cellStyle name="Обычный 16 12 4" xfId="12110"/>
    <cellStyle name="Обычный 16 12 4 2" xfId="12111"/>
    <cellStyle name="Обычный 16 12 5" xfId="12112"/>
    <cellStyle name="Обычный 16 13" xfId="12113"/>
    <cellStyle name="Обычный 16 13 2" xfId="12114"/>
    <cellStyle name="Обычный 16 13 2 2" xfId="12115"/>
    <cellStyle name="Обычный 16 13 2 2 2" xfId="12116"/>
    <cellStyle name="Обычный 16 13 2 3" xfId="12117"/>
    <cellStyle name="Обычный 16 13 3" xfId="12118"/>
    <cellStyle name="Обычный 16 13 3 2" xfId="12119"/>
    <cellStyle name="Обычный 16 13 3 2 2" xfId="12120"/>
    <cellStyle name="Обычный 16 13 3 3" xfId="12121"/>
    <cellStyle name="Обычный 16 13 4" xfId="12122"/>
    <cellStyle name="Обычный 16 13 4 2" xfId="12123"/>
    <cellStyle name="Обычный 16 13 5" xfId="12124"/>
    <cellStyle name="Обычный 16 14" xfId="12125"/>
    <cellStyle name="Обычный 16 14 2" xfId="12126"/>
    <cellStyle name="Обычный 16 14 2 2" xfId="12127"/>
    <cellStyle name="Обычный 16 14 2 2 2" xfId="12128"/>
    <cellStyle name="Обычный 16 14 2 3" xfId="12129"/>
    <cellStyle name="Обычный 16 14 3" xfId="12130"/>
    <cellStyle name="Обычный 16 14 3 2" xfId="12131"/>
    <cellStyle name="Обычный 16 14 3 2 2" xfId="12132"/>
    <cellStyle name="Обычный 16 14 3 3" xfId="12133"/>
    <cellStyle name="Обычный 16 14 4" xfId="12134"/>
    <cellStyle name="Обычный 16 14 4 2" xfId="12135"/>
    <cellStyle name="Обычный 16 14 5" xfId="12136"/>
    <cellStyle name="Обычный 16 15" xfId="12137"/>
    <cellStyle name="Обычный 16 15 2" xfId="12138"/>
    <cellStyle name="Обычный 16 15 2 2" xfId="12139"/>
    <cellStyle name="Обычный 16 15 2 2 2" xfId="12140"/>
    <cellStyle name="Обычный 16 15 2 3" xfId="12141"/>
    <cellStyle name="Обычный 16 15 3" xfId="12142"/>
    <cellStyle name="Обычный 16 15 3 2" xfId="12143"/>
    <cellStyle name="Обычный 16 15 3 2 2" xfId="12144"/>
    <cellStyle name="Обычный 16 15 3 3" xfId="12145"/>
    <cellStyle name="Обычный 16 15 4" xfId="12146"/>
    <cellStyle name="Обычный 16 15 4 2" xfId="12147"/>
    <cellStyle name="Обычный 16 15 5" xfId="12148"/>
    <cellStyle name="Обычный 16 16" xfId="12149"/>
    <cellStyle name="Обычный 16 16 2" xfId="12150"/>
    <cellStyle name="Обычный 16 16 2 2" xfId="12151"/>
    <cellStyle name="Обычный 16 16 2 2 2" xfId="12152"/>
    <cellStyle name="Обычный 16 16 2 3" xfId="12153"/>
    <cellStyle name="Обычный 16 16 3" xfId="12154"/>
    <cellStyle name="Обычный 16 16 3 2" xfId="12155"/>
    <cellStyle name="Обычный 16 16 3 2 2" xfId="12156"/>
    <cellStyle name="Обычный 16 16 3 3" xfId="12157"/>
    <cellStyle name="Обычный 16 16 4" xfId="12158"/>
    <cellStyle name="Обычный 16 16 4 2" xfId="12159"/>
    <cellStyle name="Обычный 16 16 5" xfId="12160"/>
    <cellStyle name="Обычный 16 17" xfId="12161"/>
    <cellStyle name="Обычный 16 17 2" xfId="12162"/>
    <cellStyle name="Обычный 16 17 2 2" xfId="12163"/>
    <cellStyle name="Обычный 16 17 2 2 2" xfId="12164"/>
    <cellStyle name="Обычный 16 17 2 3" xfId="12165"/>
    <cellStyle name="Обычный 16 17 3" xfId="12166"/>
    <cellStyle name="Обычный 16 17 3 2" xfId="12167"/>
    <cellStyle name="Обычный 16 17 3 2 2" xfId="12168"/>
    <cellStyle name="Обычный 16 17 3 3" xfId="12169"/>
    <cellStyle name="Обычный 16 17 4" xfId="12170"/>
    <cellStyle name="Обычный 16 17 4 2" xfId="12171"/>
    <cellStyle name="Обычный 16 17 5" xfId="12172"/>
    <cellStyle name="Обычный 16 18" xfId="12173"/>
    <cellStyle name="Обычный 16 18 2" xfId="12174"/>
    <cellStyle name="Обычный 16 18 2 2" xfId="12175"/>
    <cellStyle name="Обычный 16 18 2 2 2" xfId="12176"/>
    <cellStyle name="Обычный 16 18 2 3" xfId="12177"/>
    <cellStyle name="Обычный 16 18 3" xfId="12178"/>
    <cellStyle name="Обычный 16 18 3 2" xfId="12179"/>
    <cellStyle name="Обычный 16 18 3 2 2" xfId="12180"/>
    <cellStyle name="Обычный 16 18 3 3" xfId="12181"/>
    <cellStyle name="Обычный 16 18 4" xfId="12182"/>
    <cellStyle name="Обычный 16 18 4 2" xfId="12183"/>
    <cellStyle name="Обычный 16 18 5" xfId="12184"/>
    <cellStyle name="Обычный 16 19" xfId="12185"/>
    <cellStyle name="Обычный 16 19 2" xfId="12186"/>
    <cellStyle name="Обычный 16 19 2 2" xfId="12187"/>
    <cellStyle name="Обычный 16 19 2 2 2" xfId="12188"/>
    <cellStyle name="Обычный 16 19 2 3" xfId="12189"/>
    <cellStyle name="Обычный 16 19 3" xfId="12190"/>
    <cellStyle name="Обычный 16 19 3 2" xfId="12191"/>
    <cellStyle name="Обычный 16 19 3 2 2" xfId="12192"/>
    <cellStyle name="Обычный 16 19 3 3" xfId="12193"/>
    <cellStyle name="Обычный 16 19 4" xfId="12194"/>
    <cellStyle name="Обычный 16 19 4 2" xfId="12195"/>
    <cellStyle name="Обычный 16 19 5" xfId="12196"/>
    <cellStyle name="Обычный 16 2" xfId="12197"/>
    <cellStyle name="Обычный 16 2 2" xfId="12198"/>
    <cellStyle name="Обычный 16 2 2 2" xfId="12199"/>
    <cellStyle name="Обычный 16 2 2 2 2" xfId="12200"/>
    <cellStyle name="Обычный 16 2 2 3" xfId="12201"/>
    <cellStyle name="Обычный 16 2 3" xfId="12202"/>
    <cellStyle name="Обычный 16 2 3 2" xfId="12203"/>
    <cellStyle name="Обычный 16 2 3 2 2" xfId="12204"/>
    <cellStyle name="Обычный 16 2 3 3" xfId="12205"/>
    <cellStyle name="Обычный 16 2 4" xfId="12206"/>
    <cellStyle name="Обычный 16 2 4 2" xfId="12207"/>
    <cellStyle name="Обычный 16 2 5" xfId="12208"/>
    <cellStyle name="Обычный 16 20" xfId="12209"/>
    <cellStyle name="Обычный 16 20 2" xfId="12210"/>
    <cellStyle name="Обычный 16 20 2 2" xfId="12211"/>
    <cellStyle name="Обычный 16 20 2 2 2" xfId="12212"/>
    <cellStyle name="Обычный 16 20 2 3" xfId="12213"/>
    <cellStyle name="Обычный 16 20 3" xfId="12214"/>
    <cellStyle name="Обычный 16 20 3 2" xfId="12215"/>
    <cellStyle name="Обычный 16 20 3 2 2" xfId="12216"/>
    <cellStyle name="Обычный 16 20 3 3" xfId="12217"/>
    <cellStyle name="Обычный 16 20 4" xfId="12218"/>
    <cellStyle name="Обычный 16 20 4 2" xfId="12219"/>
    <cellStyle name="Обычный 16 20 5" xfId="12220"/>
    <cellStyle name="Обычный 16 21" xfId="12221"/>
    <cellStyle name="Обычный 16 21 2" xfId="12222"/>
    <cellStyle name="Обычный 16 21 2 2" xfId="12223"/>
    <cellStyle name="Обычный 16 21 2 2 2" xfId="12224"/>
    <cellStyle name="Обычный 16 21 2 3" xfId="12225"/>
    <cellStyle name="Обычный 16 21 3" xfId="12226"/>
    <cellStyle name="Обычный 16 21 3 2" xfId="12227"/>
    <cellStyle name="Обычный 16 21 3 2 2" xfId="12228"/>
    <cellStyle name="Обычный 16 21 3 3" xfId="12229"/>
    <cellStyle name="Обычный 16 21 4" xfId="12230"/>
    <cellStyle name="Обычный 16 21 4 2" xfId="12231"/>
    <cellStyle name="Обычный 16 21 5" xfId="12232"/>
    <cellStyle name="Обычный 16 22" xfId="12233"/>
    <cellStyle name="Обычный 16 22 2" xfId="12234"/>
    <cellStyle name="Обычный 16 22 2 2" xfId="12235"/>
    <cellStyle name="Обычный 16 22 2 2 2" xfId="12236"/>
    <cellStyle name="Обычный 16 22 2 3" xfId="12237"/>
    <cellStyle name="Обычный 16 22 3" xfId="12238"/>
    <cellStyle name="Обычный 16 22 3 2" xfId="12239"/>
    <cellStyle name="Обычный 16 22 3 2 2" xfId="12240"/>
    <cellStyle name="Обычный 16 22 3 3" xfId="12241"/>
    <cellStyle name="Обычный 16 22 4" xfId="12242"/>
    <cellStyle name="Обычный 16 22 4 2" xfId="12243"/>
    <cellStyle name="Обычный 16 22 5" xfId="12244"/>
    <cellStyle name="Обычный 16 23" xfId="12245"/>
    <cellStyle name="Обычный 16 23 2" xfId="12246"/>
    <cellStyle name="Обычный 16 23 2 2" xfId="12247"/>
    <cellStyle name="Обычный 16 23 2 2 2" xfId="12248"/>
    <cellStyle name="Обычный 16 23 2 3" xfId="12249"/>
    <cellStyle name="Обычный 16 23 3" xfId="12250"/>
    <cellStyle name="Обычный 16 23 3 2" xfId="12251"/>
    <cellStyle name="Обычный 16 23 3 2 2" xfId="12252"/>
    <cellStyle name="Обычный 16 23 3 3" xfId="12253"/>
    <cellStyle name="Обычный 16 23 4" xfId="12254"/>
    <cellStyle name="Обычный 16 23 4 2" xfId="12255"/>
    <cellStyle name="Обычный 16 23 5" xfId="12256"/>
    <cellStyle name="Обычный 16 24" xfId="12257"/>
    <cellStyle name="Обычный 16 24 2" xfId="12258"/>
    <cellStyle name="Обычный 16 24 2 2" xfId="12259"/>
    <cellStyle name="Обычный 16 24 2 2 2" xfId="12260"/>
    <cellStyle name="Обычный 16 24 2 3" xfId="12261"/>
    <cellStyle name="Обычный 16 24 3" xfId="12262"/>
    <cellStyle name="Обычный 16 24 3 2" xfId="12263"/>
    <cellStyle name="Обычный 16 24 3 2 2" xfId="12264"/>
    <cellStyle name="Обычный 16 24 3 3" xfId="12265"/>
    <cellStyle name="Обычный 16 24 4" xfId="12266"/>
    <cellStyle name="Обычный 16 24 4 2" xfId="12267"/>
    <cellStyle name="Обычный 16 24 5" xfId="12268"/>
    <cellStyle name="Обычный 16 25" xfId="12269"/>
    <cellStyle name="Обычный 16 25 2" xfId="12270"/>
    <cellStyle name="Обычный 16 25 2 2" xfId="12271"/>
    <cellStyle name="Обычный 16 25 2 2 2" xfId="12272"/>
    <cellStyle name="Обычный 16 25 2 3" xfId="12273"/>
    <cellStyle name="Обычный 16 25 3" xfId="12274"/>
    <cellStyle name="Обычный 16 25 3 2" xfId="12275"/>
    <cellStyle name="Обычный 16 25 3 2 2" xfId="12276"/>
    <cellStyle name="Обычный 16 25 3 3" xfId="12277"/>
    <cellStyle name="Обычный 16 25 4" xfId="12278"/>
    <cellStyle name="Обычный 16 25 4 2" xfId="12279"/>
    <cellStyle name="Обычный 16 25 5" xfId="12280"/>
    <cellStyle name="Обычный 16 26" xfId="12281"/>
    <cellStyle name="Обычный 16 26 2" xfId="12282"/>
    <cellStyle name="Обычный 16 26 2 2" xfId="12283"/>
    <cellStyle name="Обычный 16 26 2 2 2" xfId="12284"/>
    <cellStyle name="Обычный 16 26 2 3" xfId="12285"/>
    <cellStyle name="Обычный 16 26 3" xfId="12286"/>
    <cellStyle name="Обычный 16 26 3 2" xfId="12287"/>
    <cellStyle name="Обычный 16 26 3 2 2" xfId="12288"/>
    <cellStyle name="Обычный 16 26 3 3" xfId="12289"/>
    <cellStyle name="Обычный 16 26 4" xfId="12290"/>
    <cellStyle name="Обычный 16 26 4 2" xfId="12291"/>
    <cellStyle name="Обычный 16 26 5" xfId="12292"/>
    <cellStyle name="Обычный 16 27" xfId="12293"/>
    <cellStyle name="Обычный 16 27 2" xfId="12294"/>
    <cellStyle name="Обычный 16 27 2 2" xfId="12295"/>
    <cellStyle name="Обычный 16 27 2 2 2" xfId="12296"/>
    <cellStyle name="Обычный 16 27 2 3" xfId="12297"/>
    <cellStyle name="Обычный 16 27 3" xfId="12298"/>
    <cellStyle name="Обычный 16 27 3 2" xfId="12299"/>
    <cellStyle name="Обычный 16 27 3 2 2" xfId="12300"/>
    <cellStyle name="Обычный 16 27 3 3" xfId="12301"/>
    <cellStyle name="Обычный 16 27 4" xfId="12302"/>
    <cellStyle name="Обычный 16 27 4 2" xfId="12303"/>
    <cellStyle name="Обычный 16 27 5" xfId="12304"/>
    <cellStyle name="Обычный 16 28" xfId="12305"/>
    <cellStyle name="Обычный 16 28 2" xfId="12306"/>
    <cellStyle name="Обычный 16 28 2 2" xfId="12307"/>
    <cellStyle name="Обычный 16 28 2 2 2" xfId="12308"/>
    <cellStyle name="Обычный 16 28 2 3" xfId="12309"/>
    <cellStyle name="Обычный 16 28 3" xfId="12310"/>
    <cellStyle name="Обычный 16 28 3 2" xfId="12311"/>
    <cellStyle name="Обычный 16 28 3 2 2" xfId="12312"/>
    <cellStyle name="Обычный 16 28 3 3" xfId="12313"/>
    <cellStyle name="Обычный 16 28 4" xfId="12314"/>
    <cellStyle name="Обычный 16 28 4 2" xfId="12315"/>
    <cellStyle name="Обычный 16 28 5" xfId="12316"/>
    <cellStyle name="Обычный 16 29" xfId="12317"/>
    <cellStyle name="Обычный 16 29 2" xfId="12318"/>
    <cellStyle name="Обычный 16 29 2 2" xfId="12319"/>
    <cellStyle name="Обычный 16 29 3" xfId="12320"/>
    <cellStyle name="Обычный 16 3" xfId="12321"/>
    <cellStyle name="Обычный 16 3 2" xfId="12322"/>
    <cellStyle name="Обычный 16 3 2 2" xfId="12323"/>
    <cellStyle name="Обычный 16 3 2 2 2" xfId="12324"/>
    <cellStyle name="Обычный 16 3 2 3" xfId="12325"/>
    <cellStyle name="Обычный 16 3 3" xfId="12326"/>
    <cellStyle name="Обычный 16 3 3 2" xfId="12327"/>
    <cellStyle name="Обычный 16 3 3 2 2" xfId="12328"/>
    <cellStyle name="Обычный 16 3 3 3" xfId="12329"/>
    <cellStyle name="Обычный 16 3 4" xfId="12330"/>
    <cellStyle name="Обычный 16 3 4 2" xfId="12331"/>
    <cellStyle name="Обычный 16 3 5" xfId="12332"/>
    <cellStyle name="Обычный 16 30" xfId="12333"/>
    <cellStyle name="Обычный 16 30 2" xfId="12334"/>
    <cellStyle name="Обычный 16 30 2 2" xfId="12335"/>
    <cellStyle name="Обычный 16 30 3" xfId="12336"/>
    <cellStyle name="Обычный 16 31" xfId="12337"/>
    <cellStyle name="Обычный 16 31 2" xfId="12338"/>
    <cellStyle name="Обычный 16 31 2 2" xfId="12339"/>
    <cellStyle name="Обычный 16 31 3" xfId="12340"/>
    <cellStyle name="Обычный 16 32" xfId="12341"/>
    <cellStyle name="Обычный 16 32 2" xfId="12342"/>
    <cellStyle name="Обычный 16 32 2 2" xfId="12343"/>
    <cellStyle name="Обычный 16 32 3" xfId="12344"/>
    <cellStyle name="Обычный 16 33" xfId="12345"/>
    <cellStyle name="Обычный 16 33 2" xfId="12346"/>
    <cellStyle name="Обычный 16 33 2 2" xfId="12347"/>
    <cellStyle name="Обычный 16 33 3" xfId="12348"/>
    <cellStyle name="Обычный 16 34" xfId="12349"/>
    <cellStyle name="Обычный 16 34 2" xfId="12350"/>
    <cellStyle name="Обычный 16 34 2 2" xfId="12351"/>
    <cellStyle name="Обычный 16 34 3" xfId="12352"/>
    <cellStyle name="Обычный 16 35" xfId="12353"/>
    <cellStyle name="Обычный 16 35 2" xfId="12354"/>
    <cellStyle name="Обычный 16 35 2 2" xfId="12355"/>
    <cellStyle name="Обычный 16 35 3" xfId="12356"/>
    <cellStyle name="Обычный 16 36" xfId="12357"/>
    <cellStyle name="Обычный 16 36 2" xfId="12358"/>
    <cellStyle name="Обычный 16 36 2 2" xfId="12359"/>
    <cellStyle name="Обычный 16 36 3" xfId="12360"/>
    <cellStyle name="Обычный 16 37" xfId="12361"/>
    <cellStyle name="Обычный 16 37 2" xfId="12362"/>
    <cellStyle name="Обычный 16 37 2 2" xfId="12363"/>
    <cellStyle name="Обычный 16 37 3" xfId="12364"/>
    <cellStyle name="Обычный 16 38" xfId="12365"/>
    <cellStyle name="Обычный 16 38 2" xfId="12366"/>
    <cellStyle name="Обычный 16 38 2 2" xfId="12367"/>
    <cellStyle name="Обычный 16 38 3" xfId="12368"/>
    <cellStyle name="Обычный 16 39" xfId="12369"/>
    <cellStyle name="Обычный 16 39 2" xfId="12370"/>
    <cellStyle name="Обычный 16 39 2 2" xfId="12371"/>
    <cellStyle name="Обычный 16 39 3" xfId="12372"/>
    <cellStyle name="Обычный 16 4" xfId="12373"/>
    <cellStyle name="Обычный 16 4 2" xfId="12374"/>
    <cellStyle name="Обычный 16 4 2 2" xfId="12375"/>
    <cellStyle name="Обычный 16 4 2 2 2" xfId="12376"/>
    <cellStyle name="Обычный 16 4 2 3" xfId="12377"/>
    <cellStyle name="Обычный 16 4 3" xfId="12378"/>
    <cellStyle name="Обычный 16 4 3 2" xfId="12379"/>
    <cellStyle name="Обычный 16 4 3 2 2" xfId="12380"/>
    <cellStyle name="Обычный 16 4 3 3" xfId="12381"/>
    <cellStyle name="Обычный 16 4 4" xfId="12382"/>
    <cellStyle name="Обычный 16 4 4 2" xfId="12383"/>
    <cellStyle name="Обычный 16 4 5" xfId="12384"/>
    <cellStyle name="Обычный 16 40" xfId="12385"/>
    <cellStyle name="Обычный 16 40 2" xfId="12386"/>
    <cellStyle name="Обычный 16 40 2 2" xfId="12387"/>
    <cellStyle name="Обычный 16 40 3" xfId="12388"/>
    <cellStyle name="Обычный 16 41" xfId="12389"/>
    <cellStyle name="Обычный 16 41 2" xfId="12390"/>
    <cellStyle name="Обычный 16 41 2 2" xfId="12391"/>
    <cellStyle name="Обычный 16 41 3" xfId="12392"/>
    <cellStyle name="Обычный 16 42" xfId="12393"/>
    <cellStyle name="Обычный 16 42 2" xfId="12394"/>
    <cellStyle name="Обычный 16 42 2 2" xfId="12395"/>
    <cellStyle name="Обычный 16 42 3" xfId="12396"/>
    <cellStyle name="Обычный 16 43" xfId="12397"/>
    <cellStyle name="Обычный 16 43 2" xfId="12398"/>
    <cellStyle name="Обычный 16 43 2 2" xfId="12399"/>
    <cellStyle name="Обычный 16 43 3" xfId="12400"/>
    <cellStyle name="Обычный 16 44" xfId="12401"/>
    <cellStyle name="Обычный 16 44 2" xfId="12402"/>
    <cellStyle name="Обычный 16 44 2 2" xfId="12403"/>
    <cellStyle name="Обычный 16 44 3" xfId="12404"/>
    <cellStyle name="Обычный 16 45" xfId="12405"/>
    <cellStyle name="Обычный 16 45 2" xfId="12406"/>
    <cellStyle name="Обычный 16 45 2 2" xfId="12407"/>
    <cellStyle name="Обычный 16 45 3" xfId="12408"/>
    <cellStyle name="Обычный 16 46" xfId="12409"/>
    <cellStyle name="Обычный 16 46 2" xfId="12410"/>
    <cellStyle name="Обычный 16 46 2 2" xfId="12411"/>
    <cellStyle name="Обычный 16 46 3" xfId="12412"/>
    <cellStyle name="Обычный 16 47" xfId="12413"/>
    <cellStyle name="Обычный 16 47 2" xfId="12414"/>
    <cellStyle name="Обычный 16 47 2 2" xfId="12415"/>
    <cellStyle name="Обычный 16 47 3" xfId="12416"/>
    <cellStyle name="Обычный 16 48" xfId="12417"/>
    <cellStyle name="Обычный 16 48 2" xfId="12418"/>
    <cellStyle name="Обычный 16 48 2 2" xfId="12419"/>
    <cellStyle name="Обычный 16 48 3" xfId="12420"/>
    <cellStyle name="Обычный 16 49" xfId="12421"/>
    <cellStyle name="Обычный 16 49 2" xfId="12422"/>
    <cellStyle name="Обычный 16 49 2 2" xfId="12423"/>
    <cellStyle name="Обычный 16 49 3" xfId="12424"/>
    <cellStyle name="Обычный 16 5" xfId="12425"/>
    <cellStyle name="Обычный 16 5 2" xfId="12426"/>
    <cellStyle name="Обычный 16 5 2 2" xfId="12427"/>
    <cellStyle name="Обычный 16 5 2 2 2" xfId="12428"/>
    <cellStyle name="Обычный 16 5 2 3" xfId="12429"/>
    <cellStyle name="Обычный 16 5 3" xfId="12430"/>
    <cellStyle name="Обычный 16 5 3 2" xfId="12431"/>
    <cellStyle name="Обычный 16 5 3 2 2" xfId="12432"/>
    <cellStyle name="Обычный 16 5 3 3" xfId="12433"/>
    <cellStyle name="Обычный 16 5 4" xfId="12434"/>
    <cellStyle name="Обычный 16 5 4 2" xfId="12435"/>
    <cellStyle name="Обычный 16 5 5" xfId="12436"/>
    <cellStyle name="Обычный 16 50" xfId="12437"/>
    <cellStyle name="Обычный 16 50 2" xfId="12438"/>
    <cellStyle name="Обычный 16 50 2 2" xfId="12439"/>
    <cellStyle name="Обычный 16 50 3" xfId="12440"/>
    <cellStyle name="Обычный 16 51" xfId="12441"/>
    <cellStyle name="Обычный 16 51 2" xfId="12442"/>
    <cellStyle name="Обычный 16 51 2 2" xfId="12443"/>
    <cellStyle name="Обычный 16 51 3" xfId="12444"/>
    <cellStyle name="Обычный 16 52" xfId="12445"/>
    <cellStyle name="Обычный 16 52 2" xfId="12446"/>
    <cellStyle name="Обычный 16 52 2 2" xfId="12447"/>
    <cellStyle name="Обычный 16 52 3" xfId="12448"/>
    <cellStyle name="Обычный 16 53" xfId="12449"/>
    <cellStyle name="Обычный 16 53 2" xfId="12450"/>
    <cellStyle name="Обычный 16 53 2 2" xfId="12451"/>
    <cellStyle name="Обычный 16 53 3" xfId="12452"/>
    <cellStyle name="Обычный 16 54" xfId="12453"/>
    <cellStyle name="Обычный 16 54 2" xfId="12454"/>
    <cellStyle name="Обычный 16 54 2 2" xfId="12455"/>
    <cellStyle name="Обычный 16 54 3" xfId="12456"/>
    <cellStyle name="Обычный 16 55" xfId="12457"/>
    <cellStyle name="Обычный 16 55 2" xfId="12458"/>
    <cellStyle name="Обычный 16 55 2 2" xfId="12459"/>
    <cellStyle name="Обычный 16 55 3" xfId="12460"/>
    <cellStyle name="Обычный 16 56" xfId="12461"/>
    <cellStyle name="Обычный 16 56 2" xfId="12462"/>
    <cellStyle name="Обычный 16 56 2 2" xfId="12463"/>
    <cellStyle name="Обычный 16 56 3" xfId="12464"/>
    <cellStyle name="Обычный 16 57" xfId="12465"/>
    <cellStyle name="Обычный 16 57 2" xfId="12466"/>
    <cellStyle name="Обычный 16 57 2 2" xfId="12467"/>
    <cellStyle name="Обычный 16 57 3" xfId="12468"/>
    <cellStyle name="Обычный 16 58" xfId="12469"/>
    <cellStyle name="Обычный 16 58 2" xfId="12470"/>
    <cellStyle name="Обычный 16 58 2 2" xfId="12471"/>
    <cellStyle name="Обычный 16 58 3" xfId="12472"/>
    <cellStyle name="Обычный 16 59" xfId="12473"/>
    <cellStyle name="Обычный 16 59 2" xfId="12474"/>
    <cellStyle name="Обычный 16 59 2 2" xfId="12475"/>
    <cellStyle name="Обычный 16 59 3" xfId="12476"/>
    <cellStyle name="Обычный 16 6" xfId="12477"/>
    <cellStyle name="Обычный 16 6 2" xfId="12478"/>
    <cellStyle name="Обычный 16 6 2 2" xfId="12479"/>
    <cellStyle name="Обычный 16 6 2 2 2" xfId="12480"/>
    <cellStyle name="Обычный 16 6 2 3" xfId="12481"/>
    <cellStyle name="Обычный 16 6 3" xfId="12482"/>
    <cellStyle name="Обычный 16 6 3 2" xfId="12483"/>
    <cellStyle name="Обычный 16 6 3 2 2" xfId="12484"/>
    <cellStyle name="Обычный 16 6 3 3" xfId="12485"/>
    <cellStyle name="Обычный 16 6 4" xfId="12486"/>
    <cellStyle name="Обычный 16 6 4 2" xfId="12487"/>
    <cellStyle name="Обычный 16 6 5" xfId="12488"/>
    <cellStyle name="Обычный 16 60" xfId="12489"/>
    <cellStyle name="Обычный 16 60 2" xfId="12490"/>
    <cellStyle name="Обычный 16 60 2 2" xfId="12491"/>
    <cellStyle name="Обычный 16 60 3" xfId="12492"/>
    <cellStyle name="Обычный 16 61" xfId="12493"/>
    <cellStyle name="Обычный 16 61 2" xfId="12494"/>
    <cellStyle name="Обычный 16 61 2 2" xfId="12495"/>
    <cellStyle name="Обычный 16 61 3" xfId="12496"/>
    <cellStyle name="Обычный 16 62" xfId="12497"/>
    <cellStyle name="Обычный 16 62 2" xfId="12498"/>
    <cellStyle name="Обычный 16 62 2 2" xfId="12499"/>
    <cellStyle name="Обычный 16 62 3" xfId="12500"/>
    <cellStyle name="Обычный 16 63" xfId="12501"/>
    <cellStyle name="Обычный 16 63 2" xfId="12502"/>
    <cellStyle name="Обычный 16 63 2 2" xfId="12503"/>
    <cellStyle name="Обычный 16 63 3" xfId="12504"/>
    <cellStyle name="Обычный 16 64" xfId="12505"/>
    <cellStyle name="Обычный 16 64 2" xfId="12506"/>
    <cellStyle name="Обычный 16 64 2 2" xfId="12507"/>
    <cellStyle name="Обычный 16 64 3" xfId="12508"/>
    <cellStyle name="Обычный 16 65" xfId="12509"/>
    <cellStyle name="Обычный 16 65 2" xfId="12510"/>
    <cellStyle name="Обычный 16 65 2 2" xfId="12511"/>
    <cellStyle name="Обычный 16 65 3" xfId="12512"/>
    <cellStyle name="Обычный 16 66" xfId="12513"/>
    <cellStyle name="Обычный 16 66 2" xfId="12514"/>
    <cellStyle name="Обычный 16 66 2 2" xfId="12515"/>
    <cellStyle name="Обычный 16 66 3" xfId="12516"/>
    <cellStyle name="Обычный 16 67" xfId="12517"/>
    <cellStyle name="Обычный 16 67 2" xfId="12518"/>
    <cellStyle name="Обычный 16 67 2 2" xfId="12519"/>
    <cellStyle name="Обычный 16 67 3" xfId="12520"/>
    <cellStyle name="Обычный 16 68" xfId="12521"/>
    <cellStyle name="Обычный 16 68 2" xfId="12522"/>
    <cellStyle name="Обычный 16 68 2 2" xfId="12523"/>
    <cellStyle name="Обычный 16 68 3" xfId="12524"/>
    <cellStyle name="Обычный 16 69" xfId="12525"/>
    <cellStyle name="Обычный 16 69 2" xfId="12526"/>
    <cellStyle name="Обычный 16 69 2 2" xfId="12527"/>
    <cellStyle name="Обычный 16 69 3" xfId="12528"/>
    <cellStyle name="Обычный 16 7" xfId="12529"/>
    <cellStyle name="Обычный 16 7 2" xfId="12530"/>
    <cellStyle name="Обычный 16 7 2 2" xfId="12531"/>
    <cellStyle name="Обычный 16 7 2 2 2" xfId="12532"/>
    <cellStyle name="Обычный 16 7 2 3" xfId="12533"/>
    <cellStyle name="Обычный 16 7 3" xfId="12534"/>
    <cellStyle name="Обычный 16 7 3 2" xfId="12535"/>
    <cellStyle name="Обычный 16 7 3 2 2" xfId="12536"/>
    <cellStyle name="Обычный 16 7 3 3" xfId="12537"/>
    <cellStyle name="Обычный 16 7 4" xfId="12538"/>
    <cellStyle name="Обычный 16 7 4 2" xfId="12539"/>
    <cellStyle name="Обычный 16 7 5" xfId="12540"/>
    <cellStyle name="Обычный 16 70" xfId="12541"/>
    <cellStyle name="Обычный 16 70 2" xfId="12542"/>
    <cellStyle name="Обычный 16 70 2 2" xfId="12543"/>
    <cellStyle name="Обычный 16 70 3" xfId="12544"/>
    <cellStyle name="Обычный 16 71" xfId="12545"/>
    <cellStyle name="Обычный 16 71 2" xfId="12546"/>
    <cellStyle name="Обычный 16 71 2 2" xfId="12547"/>
    <cellStyle name="Обычный 16 71 3" xfId="12548"/>
    <cellStyle name="Обычный 16 72" xfId="12549"/>
    <cellStyle name="Обычный 16 72 2" xfId="12550"/>
    <cellStyle name="Обычный 16 72 2 2" xfId="12551"/>
    <cellStyle name="Обычный 16 72 3" xfId="12552"/>
    <cellStyle name="Обычный 16 73" xfId="12553"/>
    <cellStyle name="Обычный 16 73 2" xfId="12554"/>
    <cellStyle name="Обычный 16 73 2 2" xfId="12555"/>
    <cellStyle name="Обычный 16 73 3" xfId="12556"/>
    <cellStyle name="Обычный 16 74" xfId="12557"/>
    <cellStyle name="Обычный 16 74 2" xfId="12558"/>
    <cellStyle name="Обычный 16 74 2 2" xfId="12559"/>
    <cellStyle name="Обычный 16 74 3" xfId="12560"/>
    <cellStyle name="Обычный 16 75" xfId="12561"/>
    <cellStyle name="Обычный 16 75 2" xfId="12562"/>
    <cellStyle name="Обычный 16 75 2 2" xfId="12563"/>
    <cellStyle name="Обычный 16 75 3" xfId="12564"/>
    <cellStyle name="Обычный 16 76" xfId="12565"/>
    <cellStyle name="Обычный 16 76 2" xfId="12566"/>
    <cellStyle name="Обычный 16 77" xfId="12567"/>
    <cellStyle name="Обычный 16 78" xfId="12568"/>
    <cellStyle name="Обычный 16 8" xfId="12569"/>
    <cellStyle name="Обычный 16 8 2" xfId="12570"/>
    <cellStyle name="Обычный 16 8 2 2" xfId="12571"/>
    <cellStyle name="Обычный 16 8 2 2 2" xfId="12572"/>
    <cellStyle name="Обычный 16 8 2 3" xfId="12573"/>
    <cellStyle name="Обычный 16 8 3" xfId="12574"/>
    <cellStyle name="Обычный 16 8 3 2" xfId="12575"/>
    <cellStyle name="Обычный 16 8 3 2 2" xfId="12576"/>
    <cellStyle name="Обычный 16 8 3 3" xfId="12577"/>
    <cellStyle name="Обычный 16 8 4" xfId="12578"/>
    <cellStyle name="Обычный 16 8 4 2" xfId="12579"/>
    <cellStyle name="Обычный 16 8 5" xfId="12580"/>
    <cellStyle name="Обычный 16 9" xfId="12581"/>
    <cellStyle name="Обычный 16 9 2" xfId="12582"/>
    <cellStyle name="Обычный 16 9 2 2" xfId="12583"/>
    <cellStyle name="Обычный 16 9 2 2 2" xfId="12584"/>
    <cellStyle name="Обычный 16 9 2 3" xfId="12585"/>
    <cellStyle name="Обычный 16 9 3" xfId="12586"/>
    <cellStyle name="Обычный 16 9 3 2" xfId="12587"/>
    <cellStyle name="Обычный 16 9 3 2 2" xfId="12588"/>
    <cellStyle name="Обычный 16 9 3 3" xfId="12589"/>
    <cellStyle name="Обычный 16 9 4" xfId="12590"/>
    <cellStyle name="Обычный 16 9 4 2" xfId="12591"/>
    <cellStyle name="Обычный 16 9 5" xfId="12592"/>
    <cellStyle name="Обычный 160" xfId="12593"/>
    <cellStyle name="Обычный 160 2" xfId="12594"/>
    <cellStyle name="Обычный 160 2 2" xfId="12595"/>
    <cellStyle name="Обычный 160 3" xfId="12596"/>
    <cellStyle name="Обычный 161" xfId="12597"/>
    <cellStyle name="Обычный 161 2" xfId="12598"/>
    <cellStyle name="Обычный 161 2 2" xfId="12599"/>
    <cellStyle name="Обычный 161 3" xfId="12600"/>
    <cellStyle name="Обычный 162" xfId="12601"/>
    <cellStyle name="Обычный 162 2" xfId="12602"/>
    <cellStyle name="Обычный 162 2 2" xfId="12603"/>
    <cellStyle name="Обычный 162 3" xfId="12604"/>
    <cellStyle name="Обычный 163" xfId="12605"/>
    <cellStyle name="Обычный 163 2" xfId="12606"/>
    <cellStyle name="Обычный 163 2 2" xfId="12607"/>
    <cellStyle name="Обычный 163 3" xfId="12608"/>
    <cellStyle name="Обычный 164" xfId="12609"/>
    <cellStyle name="Обычный 164 2" xfId="12610"/>
    <cellStyle name="Обычный 164 2 2" xfId="12611"/>
    <cellStyle name="Обычный 164 3" xfId="12612"/>
    <cellStyle name="Обычный 165" xfId="12613"/>
    <cellStyle name="Обычный 165 2" xfId="12614"/>
    <cellStyle name="Обычный 165 2 2" xfId="12615"/>
    <cellStyle name="Обычный 165 3" xfId="12616"/>
    <cellStyle name="Обычный 166" xfId="12617"/>
    <cellStyle name="Обычный 166 2" xfId="12618"/>
    <cellStyle name="Обычный 166 2 2" xfId="12619"/>
    <cellStyle name="Обычный 166 3" xfId="12620"/>
    <cellStyle name="Обычный 167" xfId="12621"/>
    <cellStyle name="Обычный 167 2" xfId="12622"/>
    <cellStyle name="Обычный 167 2 2" xfId="12623"/>
    <cellStyle name="Обычный 167 3" xfId="12624"/>
    <cellStyle name="Обычный 168" xfId="12625"/>
    <cellStyle name="Обычный 169" xfId="12626"/>
    <cellStyle name="Обычный 17" xfId="12627"/>
    <cellStyle name="Обычный 17 10" xfId="12628"/>
    <cellStyle name="Обычный 17 10 2" xfId="12629"/>
    <cellStyle name="Обычный 17 10 2 2" xfId="12630"/>
    <cellStyle name="Обычный 17 10 2 2 2" xfId="12631"/>
    <cellStyle name="Обычный 17 10 2 3" xfId="12632"/>
    <cellStyle name="Обычный 17 10 3" xfId="12633"/>
    <cellStyle name="Обычный 17 10 3 2" xfId="12634"/>
    <cellStyle name="Обычный 17 10 3 2 2" xfId="12635"/>
    <cellStyle name="Обычный 17 10 3 3" xfId="12636"/>
    <cellStyle name="Обычный 17 10 4" xfId="12637"/>
    <cellStyle name="Обычный 17 10 4 2" xfId="12638"/>
    <cellStyle name="Обычный 17 10 5" xfId="12639"/>
    <cellStyle name="Обычный 17 11" xfId="12640"/>
    <cellStyle name="Обычный 17 11 2" xfId="12641"/>
    <cellStyle name="Обычный 17 11 2 2" xfId="12642"/>
    <cellStyle name="Обычный 17 11 2 2 2" xfId="12643"/>
    <cellStyle name="Обычный 17 11 2 3" xfId="12644"/>
    <cellStyle name="Обычный 17 11 3" xfId="12645"/>
    <cellStyle name="Обычный 17 11 3 2" xfId="12646"/>
    <cellStyle name="Обычный 17 11 3 2 2" xfId="12647"/>
    <cellStyle name="Обычный 17 11 3 3" xfId="12648"/>
    <cellStyle name="Обычный 17 11 4" xfId="12649"/>
    <cellStyle name="Обычный 17 11 4 2" xfId="12650"/>
    <cellStyle name="Обычный 17 11 5" xfId="12651"/>
    <cellStyle name="Обычный 17 12" xfId="12652"/>
    <cellStyle name="Обычный 17 12 2" xfId="12653"/>
    <cellStyle name="Обычный 17 12 2 2" xfId="12654"/>
    <cellStyle name="Обычный 17 12 2 2 2" xfId="12655"/>
    <cellStyle name="Обычный 17 12 2 3" xfId="12656"/>
    <cellStyle name="Обычный 17 12 3" xfId="12657"/>
    <cellStyle name="Обычный 17 12 3 2" xfId="12658"/>
    <cellStyle name="Обычный 17 12 3 2 2" xfId="12659"/>
    <cellStyle name="Обычный 17 12 3 3" xfId="12660"/>
    <cellStyle name="Обычный 17 12 4" xfId="12661"/>
    <cellStyle name="Обычный 17 12 4 2" xfId="12662"/>
    <cellStyle name="Обычный 17 12 5" xfId="12663"/>
    <cellStyle name="Обычный 17 13" xfId="12664"/>
    <cellStyle name="Обычный 17 13 2" xfId="12665"/>
    <cellStyle name="Обычный 17 13 2 2" xfId="12666"/>
    <cellStyle name="Обычный 17 13 2 2 2" xfId="12667"/>
    <cellStyle name="Обычный 17 13 2 3" xfId="12668"/>
    <cellStyle name="Обычный 17 13 3" xfId="12669"/>
    <cellStyle name="Обычный 17 13 3 2" xfId="12670"/>
    <cellStyle name="Обычный 17 13 3 2 2" xfId="12671"/>
    <cellStyle name="Обычный 17 13 3 3" xfId="12672"/>
    <cellStyle name="Обычный 17 13 4" xfId="12673"/>
    <cellStyle name="Обычный 17 13 4 2" xfId="12674"/>
    <cellStyle name="Обычный 17 13 5" xfId="12675"/>
    <cellStyle name="Обычный 17 14" xfId="12676"/>
    <cellStyle name="Обычный 17 14 2" xfId="12677"/>
    <cellStyle name="Обычный 17 14 2 2" xfId="12678"/>
    <cellStyle name="Обычный 17 14 2 2 2" xfId="12679"/>
    <cellStyle name="Обычный 17 14 2 3" xfId="12680"/>
    <cellStyle name="Обычный 17 14 3" xfId="12681"/>
    <cellStyle name="Обычный 17 14 3 2" xfId="12682"/>
    <cellStyle name="Обычный 17 14 3 2 2" xfId="12683"/>
    <cellStyle name="Обычный 17 14 3 3" xfId="12684"/>
    <cellStyle name="Обычный 17 14 4" xfId="12685"/>
    <cellStyle name="Обычный 17 14 4 2" xfId="12686"/>
    <cellStyle name="Обычный 17 14 5" xfId="12687"/>
    <cellStyle name="Обычный 17 15" xfId="12688"/>
    <cellStyle name="Обычный 17 15 2" xfId="12689"/>
    <cellStyle name="Обычный 17 15 2 2" xfId="12690"/>
    <cellStyle name="Обычный 17 15 2 2 2" xfId="12691"/>
    <cellStyle name="Обычный 17 15 2 3" xfId="12692"/>
    <cellStyle name="Обычный 17 15 3" xfId="12693"/>
    <cellStyle name="Обычный 17 15 3 2" xfId="12694"/>
    <cellStyle name="Обычный 17 15 3 2 2" xfId="12695"/>
    <cellStyle name="Обычный 17 15 3 3" xfId="12696"/>
    <cellStyle name="Обычный 17 15 4" xfId="12697"/>
    <cellStyle name="Обычный 17 15 4 2" xfId="12698"/>
    <cellStyle name="Обычный 17 15 5" xfId="12699"/>
    <cellStyle name="Обычный 17 16" xfId="12700"/>
    <cellStyle name="Обычный 17 16 2" xfId="12701"/>
    <cellStyle name="Обычный 17 16 2 2" xfId="12702"/>
    <cellStyle name="Обычный 17 16 2 2 2" xfId="12703"/>
    <cellStyle name="Обычный 17 16 2 3" xfId="12704"/>
    <cellStyle name="Обычный 17 16 3" xfId="12705"/>
    <cellStyle name="Обычный 17 16 3 2" xfId="12706"/>
    <cellStyle name="Обычный 17 16 3 2 2" xfId="12707"/>
    <cellStyle name="Обычный 17 16 3 3" xfId="12708"/>
    <cellStyle name="Обычный 17 16 4" xfId="12709"/>
    <cellStyle name="Обычный 17 16 4 2" xfId="12710"/>
    <cellStyle name="Обычный 17 16 5" xfId="12711"/>
    <cellStyle name="Обычный 17 17" xfId="12712"/>
    <cellStyle name="Обычный 17 17 2" xfId="12713"/>
    <cellStyle name="Обычный 17 17 2 2" xfId="12714"/>
    <cellStyle name="Обычный 17 17 2 2 2" xfId="12715"/>
    <cellStyle name="Обычный 17 17 2 3" xfId="12716"/>
    <cellStyle name="Обычный 17 17 3" xfId="12717"/>
    <cellStyle name="Обычный 17 17 3 2" xfId="12718"/>
    <cellStyle name="Обычный 17 17 3 2 2" xfId="12719"/>
    <cellStyle name="Обычный 17 17 3 3" xfId="12720"/>
    <cellStyle name="Обычный 17 17 4" xfId="12721"/>
    <cellStyle name="Обычный 17 17 4 2" xfId="12722"/>
    <cellStyle name="Обычный 17 17 5" xfId="12723"/>
    <cellStyle name="Обычный 17 18" xfId="12724"/>
    <cellStyle name="Обычный 17 18 2" xfId="12725"/>
    <cellStyle name="Обычный 17 18 2 2" xfId="12726"/>
    <cellStyle name="Обычный 17 18 2 2 2" xfId="12727"/>
    <cellStyle name="Обычный 17 18 2 3" xfId="12728"/>
    <cellStyle name="Обычный 17 18 3" xfId="12729"/>
    <cellStyle name="Обычный 17 18 3 2" xfId="12730"/>
    <cellStyle name="Обычный 17 18 3 2 2" xfId="12731"/>
    <cellStyle name="Обычный 17 18 3 3" xfId="12732"/>
    <cellStyle name="Обычный 17 18 4" xfId="12733"/>
    <cellStyle name="Обычный 17 18 4 2" xfId="12734"/>
    <cellStyle name="Обычный 17 18 5" xfId="12735"/>
    <cellStyle name="Обычный 17 19" xfId="12736"/>
    <cellStyle name="Обычный 17 19 2" xfId="12737"/>
    <cellStyle name="Обычный 17 19 2 2" xfId="12738"/>
    <cellStyle name="Обычный 17 19 2 2 2" xfId="12739"/>
    <cellStyle name="Обычный 17 19 2 3" xfId="12740"/>
    <cellStyle name="Обычный 17 19 3" xfId="12741"/>
    <cellStyle name="Обычный 17 19 3 2" xfId="12742"/>
    <cellStyle name="Обычный 17 19 3 2 2" xfId="12743"/>
    <cellStyle name="Обычный 17 19 3 3" xfId="12744"/>
    <cellStyle name="Обычный 17 19 4" xfId="12745"/>
    <cellStyle name="Обычный 17 19 4 2" xfId="12746"/>
    <cellStyle name="Обычный 17 19 5" xfId="12747"/>
    <cellStyle name="Обычный 17 2" xfId="12748"/>
    <cellStyle name="Обычный 17 2 2" xfId="12749"/>
    <cellStyle name="Обычный 17 2 2 2" xfId="12750"/>
    <cellStyle name="Обычный 17 2 2 2 2" xfId="12751"/>
    <cellStyle name="Обычный 17 2 2 3" xfId="12752"/>
    <cellStyle name="Обычный 17 2 3" xfId="12753"/>
    <cellStyle name="Обычный 17 2 3 2" xfId="12754"/>
    <cellStyle name="Обычный 17 2 3 2 2" xfId="12755"/>
    <cellStyle name="Обычный 17 2 3 3" xfId="12756"/>
    <cellStyle name="Обычный 17 2 4" xfId="12757"/>
    <cellStyle name="Обычный 17 2 4 2" xfId="12758"/>
    <cellStyle name="Обычный 17 2 5" xfId="12759"/>
    <cellStyle name="Обычный 17 20" xfId="12760"/>
    <cellStyle name="Обычный 17 20 2" xfId="12761"/>
    <cellStyle name="Обычный 17 20 2 2" xfId="12762"/>
    <cellStyle name="Обычный 17 20 2 2 2" xfId="12763"/>
    <cellStyle name="Обычный 17 20 2 3" xfId="12764"/>
    <cellStyle name="Обычный 17 20 3" xfId="12765"/>
    <cellStyle name="Обычный 17 20 3 2" xfId="12766"/>
    <cellStyle name="Обычный 17 20 3 2 2" xfId="12767"/>
    <cellStyle name="Обычный 17 20 3 3" xfId="12768"/>
    <cellStyle name="Обычный 17 20 4" xfId="12769"/>
    <cellStyle name="Обычный 17 20 4 2" xfId="12770"/>
    <cellStyle name="Обычный 17 20 5" xfId="12771"/>
    <cellStyle name="Обычный 17 21" xfId="12772"/>
    <cellStyle name="Обычный 17 21 2" xfId="12773"/>
    <cellStyle name="Обычный 17 21 2 2" xfId="12774"/>
    <cellStyle name="Обычный 17 21 2 2 2" xfId="12775"/>
    <cellStyle name="Обычный 17 21 2 3" xfId="12776"/>
    <cellStyle name="Обычный 17 21 3" xfId="12777"/>
    <cellStyle name="Обычный 17 21 3 2" xfId="12778"/>
    <cellStyle name="Обычный 17 21 3 2 2" xfId="12779"/>
    <cellStyle name="Обычный 17 21 3 3" xfId="12780"/>
    <cellStyle name="Обычный 17 21 4" xfId="12781"/>
    <cellStyle name="Обычный 17 21 4 2" xfId="12782"/>
    <cellStyle name="Обычный 17 21 5" xfId="12783"/>
    <cellStyle name="Обычный 17 22" xfId="12784"/>
    <cellStyle name="Обычный 17 22 2" xfId="12785"/>
    <cellStyle name="Обычный 17 22 2 2" xfId="12786"/>
    <cellStyle name="Обычный 17 22 2 2 2" xfId="12787"/>
    <cellStyle name="Обычный 17 22 2 3" xfId="12788"/>
    <cellStyle name="Обычный 17 22 3" xfId="12789"/>
    <cellStyle name="Обычный 17 22 3 2" xfId="12790"/>
    <cellStyle name="Обычный 17 22 3 2 2" xfId="12791"/>
    <cellStyle name="Обычный 17 22 3 3" xfId="12792"/>
    <cellStyle name="Обычный 17 22 4" xfId="12793"/>
    <cellStyle name="Обычный 17 22 4 2" xfId="12794"/>
    <cellStyle name="Обычный 17 22 5" xfId="12795"/>
    <cellStyle name="Обычный 17 23" xfId="12796"/>
    <cellStyle name="Обычный 17 23 2" xfId="12797"/>
    <cellStyle name="Обычный 17 23 2 2" xfId="12798"/>
    <cellStyle name="Обычный 17 23 2 2 2" xfId="12799"/>
    <cellStyle name="Обычный 17 23 2 3" xfId="12800"/>
    <cellStyle name="Обычный 17 23 3" xfId="12801"/>
    <cellStyle name="Обычный 17 23 3 2" xfId="12802"/>
    <cellStyle name="Обычный 17 23 3 2 2" xfId="12803"/>
    <cellStyle name="Обычный 17 23 3 3" xfId="12804"/>
    <cellStyle name="Обычный 17 23 4" xfId="12805"/>
    <cellStyle name="Обычный 17 23 4 2" xfId="12806"/>
    <cellStyle name="Обычный 17 23 5" xfId="12807"/>
    <cellStyle name="Обычный 17 24" xfId="12808"/>
    <cellStyle name="Обычный 17 24 2" xfId="12809"/>
    <cellStyle name="Обычный 17 24 2 2" xfId="12810"/>
    <cellStyle name="Обычный 17 24 2 2 2" xfId="12811"/>
    <cellStyle name="Обычный 17 24 2 3" xfId="12812"/>
    <cellStyle name="Обычный 17 24 3" xfId="12813"/>
    <cellStyle name="Обычный 17 24 3 2" xfId="12814"/>
    <cellStyle name="Обычный 17 24 3 2 2" xfId="12815"/>
    <cellStyle name="Обычный 17 24 3 3" xfId="12816"/>
    <cellStyle name="Обычный 17 24 4" xfId="12817"/>
    <cellStyle name="Обычный 17 24 4 2" xfId="12818"/>
    <cellStyle name="Обычный 17 24 5" xfId="12819"/>
    <cellStyle name="Обычный 17 25" xfId="12820"/>
    <cellStyle name="Обычный 17 25 2" xfId="12821"/>
    <cellStyle name="Обычный 17 25 2 2" xfId="12822"/>
    <cellStyle name="Обычный 17 25 2 2 2" xfId="12823"/>
    <cellStyle name="Обычный 17 25 2 3" xfId="12824"/>
    <cellStyle name="Обычный 17 25 3" xfId="12825"/>
    <cellStyle name="Обычный 17 25 3 2" xfId="12826"/>
    <cellStyle name="Обычный 17 25 3 2 2" xfId="12827"/>
    <cellStyle name="Обычный 17 25 3 3" xfId="12828"/>
    <cellStyle name="Обычный 17 25 4" xfId="12829"/>
    <cellStyle name="Обычный 17 25 4 2" xfId="12830"/>
    <cellStyle name="Обычный 17 25 5" xfId="12831"/>
    <cellStyle name="Обычный 17 26" xfId="12832"/>
    <cellStyle name="Обычный 17 26 2" xfId="12833"/>
    <cellStyle name="Обычный 17 26 2 2" xfId="12834"/>
    <cellStyle name="Обычный 17 26 2 2 2" xfId="12835"/>
    <cellStyle name="Обычный 17 26 2 3" xfId="12836"/>
    <cellStyle name="Обычный 17 26 3" xfId="12837"/>
    <cellStyle name="Обычный 17 26 3 2" xfId="12838"/>
    <cellStyle name="Обычный 17 26 3 2 2" xfId="12839"/>
    <cellStyle name="Обычный 17 26 3 3" xfId="12840"/>
    <cellStyle name="Обычный 17 26 4" xfId="12841"/>
    <cellStyle name="Обычный 17 26 4 2" xfId="12842"/>
    <cellStyle name="Обычный 17 26 5" xfId="12843"/>
    <cellStyle name="Обычный 17 27" xfId="12844"/>
    <cellStyle name="Обычный 17 27 2" xfId="12845"/>
    <cellStyle name="Обычный 17 27 2 2" xfId="12846"/>
    <cellStyle name="Обычный 17 27 2 2 2" xfId="12847"/>
    <cellStyle name="Обычный 17 27 2 3" xfId="12848"/>
    <cellStyle name="Обычный 17 27 3" xfId="12849"/>
    <cellStyle name="Обычный 17 27 3 2" xfId="12850"/>
    <cellStyle name="Обычный 17 27 3 2 2" xfId="12851"/>
    <cellStyle name="Обычный 17 27 3 3" xfId="12852"/>
    <cellStyle name="Обычный 17 27 4" xfId="12853"/>
    <cellStyle name="Обычный 17 27 4 2" xfId="12854"/>
    <cellStyle name="Обычный 17 27 5" xfId="12855"/>
    <cellStyle name="Обычный 17 28" xfId="12856"/>
    <cellStyle name="Обычный 17 28 2" xfId="12857"/>
    <cellStyle name="Обычный 17 28 2 2" xfId="12858"/>
    <cellStyle name="Обычный 17 28 2 2 2" xfId="12859"/>
    <cellStyle name="Обычный 17 28 2 3" xfId="12860"/>
    <cellStyle name="Обычный 17 28 3" xfId="12861"/>
    <cellStyle name="Обычный 17 28 3 2" xfId="12862"/>
    <cellStyle name="Обычный 17 28 3 2 2" xfId="12863"/>
    <cellStyle name="Обычный 17 28 3 3" xfId="12864"/>
    <cellStyle name="Обычный 17 28 4" xfId="12865"/>
    <cellStyle name="Обычный 17 28 4 2" xfId="12866"/>
    <cellStyle name="Обычный 17 28 5" xfId="12867"/>
    <cellStyle name="Обычный 17 29" xfId="12868"/>
    <cellStyle name="Обычный 17 29 2" xfId="12869"/>
    <cellStyle name="Обычный 17 29 2 2" xfId="12870"/>
    <cellStyle name="Обычный 17 29 3" xfId="12871"/>
    <cellStyle name="Обычный 17 3" xfId="12872"/>
    <cellStyle name="Обычный 17 3 2" xfId="12873"/>
    <cellStyle name="Обычный 17 3 2 2" xfId="12874"/>
    <cellStyle name="Обычный 17 3 2 2 2" xfId="12875"/>
    <cellStyle name="Обычный 17 3 2 3" xfId="12876"/>
    <cellStyle name="Обычный 17 3 3" xfId="12877"/>
    <cellStyle name="Обычный 17 3 3 2" xfId="12878"/>
    <cellStyle name="Обычный 17 3 3 2 2" xfId="12879"/>
    <cellStyle name="Обычный 17 3 3 3" xfId="12880"/>
    <cellStyle name="Обычный 17 3 4" xfId="12881"/>
    <cellStyle name="Обычный 17 3 4 2" xfId="12882"/>
    <cellStyle name="Обычный 17 3 5" xfId="12883"/>
    <cellStyle name="Обычный 17 30" xfId="12884"/>
    <cellStyle name="Обычный 17 30 2" xfId="12885"/>
    <cellStyle name="Обычный 17 30 2 2" xfId="12886"/>
    <cellStyle name="Обычный 17 30 3" xfId="12887"/>
    <cellStyle name="Обычный 17 31" xfId="12888"/>
    <cellStyle name="Обычный 17 31 2" xfId="12889"/>
    <cellStyle name="Обычный 17 31 2 2" xfId="12890"/>
    <cellStyle name="Обычный 17 31 3" xfId="12891"/>
    <cellStyle name="Обычный 17 32" xfId="12892"/>
    <cellStyle name="Обычный 17 32 2" xfId="12893"/>
    <cellStyle name="Обычный 17 32 2 2" xfId="12894"/>
    <cellStyle name="Обычный 17 32 3" xfId="12895"/>
    <cellStyle name="Обычный 17 33" xfId="12896"/>
    <cellStyle name="Обычный 17 33 2" xfId="12897"/>
    <cellStyle name="Обычный 17 33 2 2" xfId="12898"/>
    <cellStyle name="Обычный 17 33 3" xfId="12899"/>
    <cellStyle name="Обычный 17 34" xfId="12900"/>
    <cellStyle name="Обычный 17 34 2" xfId="12901"/>
    <cellStyle name="Обычный 17 34 2 2" xfId="12902"/>
    <cellStyle name="Обычный 17 34 3" xfId="12903"/>
    <cellStyle name="Обычный 17 35" xfId="12904"/>
    <cellStyle name="Обычный 17 35 2" xfId="12905"/>
    <cellStyle name="Обычный 17 35 2 2" xfId="12906"/>
    <cellStyle name="Обычный 17 35 3" xfId="12907"/>
    <cellStyle name="Обычный 17 36" xfId="12908"/>
    <cellStyle name="Обычный 17 36 2" xfId="12909"/>
    <cellStyle name="Обычный 17 36 2 2" xfId="12910"/>
    <cellStyle name="Обычный 17 36 3" xfId="12911"/>
    <cellStyle name="Обычный 17 37" xfId="12912"/>
    <cellStyle name="Обычный 17 37 2" xfId="12913"/>
    <cellStyle name="Обычный 17 37 2 2" xfId="12914"/>
    <cellStyle name="Обычный 17 37 3" xfId="12915"/>
    <cellStyle name="Обычный 17 38" xfId="12916"/>
    <cellStyle name="Обычный 17 38 2" xfId="12917"/>
    <cellStyle name="Обычный 17 38 2 2" xfId="12918"/>
    <cellStyle name="Обычный 17 38 3" xfId="12919"/>
    <cellStyle name="Обычный 17 39" xfId="12920"/>
    <cellStyle name="Обычный 17 39 2" xfId="12921"/>
    <cellStyle name="Обычный 17 39 2 2" xfId="12922"/>
    <cellStyle name="Обычный 17 39 3" xfId="12923"/>
    <cellStyle name="Обычный 17 4" xfId="12924"/>
    <cellStyle name="Обычный 17 4 2" xfId="12925"/>
    <cellStyle name="Обычный 17 4 2 2" xfId="12926"/>
    <cellStyle name="Обычный 17 4 2 2 2" xfId="12927"/>
    <cellStyle name="Обычный 17 4 2 3" xfId="12928"/>
    <cellStyle name="Обычный 17 4 3" xfId="12929"/>
    <cellStyle name="Обычный 17 4 3 2" xfId="12930"/>
    <cellStyle name="Обычный 17 4 3 2 2" xfId="12931"/>
    <cellStyle name="Обычный 17 4 3 3" xfId="12932"/>
    <cellStyle name="Обычный 17 4 4" xfId="12933"/>
    <cellStyle name="Обычный 17 4 4 2" xfId="12934"/>
    <cellStyle name="Обычный 17 4 5" xfId="12935"/>
    <cellStyle name="Обычный 17 40" xfId="12936"/>
    <cellStyle name="Обычный 17 40 2" xfId="12937"/>
    <cellStyle name="Обычный 17 40 2 2" xfId="12938"/>
    <cellStyle name="Обычный 17 40 3" xfId="12939"/>
    <cellStyle name="Обычный 17 41" xfId="12940"/>
    <cellStyle name="Обычный 17 41 2" xfId="12941"/>
    <cellStyle name="Обычный 17 41 2 2" xfId="12942"/>
    <cellStyle name="Обычный 17 41 3" xfId="12943"/>
    <cellStyle name="Обычный 17 42" xfId="12944"/>
    <cellStyle name="Обычный 17 42 2" xfId="12945"/>
    <cellStyle name="Обычный 17 42 2 2" xfId="12946"/>
    <cellStyle name="Обычный 17 42 3" xfId="12947"/>
    <cellStyle name="Обычный 17 43" xfId="12948"/>
    <cellStyle name="Обычный 17 43 2" xfId="12949"/>
    <cellStyle name="Обычный 17 43 2 2" xfId="12950"/>
    <cellStyle name="Обычный 17 43 3" xfId="12951"/>
    <cellStyle name="Обычный 17 44" xfId="12952"/>
    <cellStyle name="Обычный 17 44 2" xfId="12953"/>
    <cellStyle name="Обычный 17 44 2 2" xfId="12954"/>
    <cellStyle name="Обычный 17 44 3" xfId="12955"/>
    <cellStyle name="Обычный 17 45" xfId="12956"/>
    <cellStyle name="Обычный 17 45 2" xfId="12957"/>
    <cellStyle name="Обычный 17 45 2 2" xfId="12958"/>
    <cellStyle name="Обычный 17 45 3" xfId="12959"/>
    <cellStyle name="Обычный 17 46" xfId="12960"/>
    <cellStyle name="Обычный 17 46 2" xfId="12961"/>
    <cellStyle name="Обычный 17 46 2 2" xfId="12962"/>
    <cellStyle name="Обычный 17 46 3" xfId="12963"/>
    <cellStyle name="Обычный 17 47" xfId="12964"/>
    <cellStyle name="Обычный 17 47 2" xfId="12965"/>
    <cellStyle name="Обычный 17 47 2 2" xfId="12966"/>
    <cellStyle name="Обычный 17 47 3" xfId="12967"/>
    <cellStyle name="Обычный 17 48" xfId="12968"/>
    <cellStyle name="Обычный 17 48 2" xfId="12969"/>
    <cellStyle name="Обычный 17 48 2 2" xfId="12970"/>
    <cellStyle name="Обычный 17 48 3" xfId="12971"/>
    <cellStyle name="Обычный 17 49" xfId="12972"/>
    <cellStyle name="Обычный 17 49 2" xfId="12973"/>
    <cellStyle name="Обычный 17 49 2 2" xfId="12974"/>
    <cellStyle name="Обычный 17 49 3" xfId="12975"/>
    <cellStyle name="Обычный 17 5" xfId="12976"/>
    <cellStyle name="Обычный 17 5 2" xfId="12977"/>
    <cellStyle name="Обычный 17 5 2 2" xfId="12978"/>
    <cellStyle name="Обычный 17 5 2 2 2" xfId="12979"/>
    <cellStyle name="Обычный 17 5 2 3" xfId="12980"/>
    <cellStyle name="Обычный 17 5 3" xfId="12981"/>
    <cellStyle name="Обычный 17 5 3 2" xfId="12982"/>
    <cellStyle name="Обычный 17 5 3 2 2" xfId="12983"/>
    <cellStyle name="Обычный 17 5 3 3" xfId="12984"/>
    <cellStyle name="Обычный 17 5 4" xfId="12985"/>
    <cellStyle name="Обычный 17 5 4 2" xfId="12986"/>
    <cellStyle name="Обычный 17 5 5" xfId="12987"/>
    <cellStyle name="Обычный 17 50" xfId="12988"/>
    <cellStyle name="Обычный 17 50 2" xfId="12989"/>
    <cellStyle name="Обычный 17 50 2 2" xfId="12990"/>
    <cellStyle name="Обычный 17 50 3" xfId="12991"/>
    <cellStyle name="Обычный 17 51" xfId="12992"/>
    <cellStyle name="Обычный 17 51 2" xfId="12993"/>
    <cellStyle name="Обычный 17 51 2 2" xfId="12994"/>
    <cellStyle name="Обычный 17 51 3" xfId="12995"/>
    <cellStyle name="Обычный 17 52" xfId="12996"/>
    <cellStyle name="Обычный 17 52 2" xfId="12997"/>
    <cellStyle name="Обычный 17 52 2 2" xfId="12998"/>
    <cellStyle name="Обычный 17 52 3" xfId="12999"/>
    <cellStyle name="Обычный 17 53" xfId="13000"/>
    <cellStyle name="Обычный 17 53 2" xfId="13001"/>
    <cellStyle name="Обычный 17 53 2 2" xfId="13002"/>
    <cellStyle name="Обычный 17 53 3" xfId="13003"/>
    <cellStyle name="Обычный 17 54" xfId="13004"/>
    <cellStyle name="Обычный 17 54 2" xfId="13005"/>
    <cellStyle name="Обычный 17 54 2 2" xfId="13006"/>
    <cellStyle name="Обычный 17 54 3" xfId="13007"/>
    <cellStyle name="Обычный 17 55" xfId="13008"/>
    <cellStyle name="Обычный 17 55 2" xfId="13009"/>
    <cellStyle name="Обычный 17 55 2 2" xfId="13010"/>
    <cellStyle name="Обычный 17 55 3" xfId="13011"/>
    <cellStyle name="Обычный 17 56" xfId="13012"/>
    <cellStyle name="Обычный 17 56 2" xfId="13013"/>
    <cellStyle name="Обычный 17 56 2 2" xfId="13014"/>
    <cellStyle name="Обычный 17 56 3" xfId="13015"/>
    <cellStyle name="Обычный 17 57" xfId="13016"/>
    <cellStyle name="Обычный 17 57 2" xfId="13017"/>
    <cellStyle name="Обычный 17 57 2 2" xfId="13018"/>
    <cellStyle name="Обычный 17 57 3" xfId="13019"/>
    <cellStyle name="Обычный 17 58" xfId="13020"/>
    <cellStyle name="Обычный 17 58 2" xfId="13021"/>
    <cellStyle name="Обычный 17 58 2 2" xfId="13022"/>
    <cellStyle name="Обычный 17 58 3" xfId="13023"/>
    <cellStyle name="Обычный 17 59" xfId="13024"/>
    <cellStyle name="Обычный 17 59 2" xfId="13025"/>
    <cellStyle name="Обычный 17 59 2 2" xfId="13026"/>
    <cellStyle name="Обычный 17 59 3" xfId="13027"/>
    <cellStyle name="Обычный 17 6" xfId="13028"/>
    <cellStyle name="Обычный 17 6 2" xfId="13029"/>
    <cellStyle name="Обычный 17 6 2 2" xfId="13030"/>
    <cellStyle name="Обычный 17 6 2 2 2" xfId="13031"/>
    <cellStyle name="Обычный 17 6 2 3" xfId="13032"/>
    <cellStyle name="Обычный 17 6 3" xfId="13033"/>
    <cellStyle name="Обычный 17 6 3 2" xfId="13034"/>
    <cellStyle name="Обычный 17 6 3 2 2" xfId="13035"/>
    <cellStyle name="Обычный 17 6 3 3" xfId="13036"/>
    <cellStyle name="Обычный 17 6 4" xfId="13037"/>
    <cellStyle name="Обычный 17 6 4 2" xfId="13038"/>
    <cellStyle name="Обычный 17 6 5" xfId="13039"/>
    <cellStyle name="Обычный 17 60" xfId="13040"/>
    <cellStyle name="Обычный 17 60 2" xfId="13041"/>
    <cellStyle name="Обычный 17 60 2 2" xfId="13042"/>
    <cellStyle name="Обычный 17 60 3" xfId="13043"/>
    <cellStyle name="Обычный 17 61" xfId="13044"/>
    <cellStyle name="Обычный 17 61 2" xfId="13045"/>
    <cellStyle name="Обычный 17 61 2 2" xfId="13046"/>
    <cellStyle name="Обычный 17 61 3" xfId="13047"/>
    <cellStyle name="Обычный 17 62" xfId="13048"/>
    <cellStyle name="Обычный 17 62 2" xfId="13049"/>
    <cellStyle name="Обычный 17 62 2 2" xfId="13050"/>
    <cellStyle name="Обычный 17 62 3" xfId="13051"/>
    <cellStyle name="Обычный 17 63" xfId="13052"/>
    <cellStyle name="Обычный 17 63 2" xfId="13053"/>
    <cellStyle name="Обычный 17 63 2 2" xfId="13054"/>
    <cellStyle name="Обычный 17 63 3" xfId="13055"/>
    <cellStyle name="Обычный 17 64" xfId="13056"/>
    <cellStyle name="Обычный 17 64 2" xfId="13057"/>
    <cellStyle name="Обычный 17 64 2 2" xfId="13058"/>
    <cellStyle name="Обычный 17 64 3" xfId="13059"/>
    <cellStyle name="Обычный 17 65" xfId="13060"/>
    <cellStyle name="Обычный 17 65 2" xfId="13061"/>
    <cellStyle name="Обычный 17 65 2 2" xfId="13062"/>
    <cellStyle name="Обычный 17 65 3" xfId="13063"/>
    <cellStyle name="Обычный 17 66" xfId="13064"/>
    <cellStyle name="Обычный 17 66 2" xfId="13065"/>
    <cellStyle name="Обычный 17 66 2 2" xfId="13066"/>
    <cellStyle name="Обычный 17 66 3" xfId="13067"/>
    <cellStyle name="Обычный 17 67" xfId="13068"/>
    <cellStyle name="Обычный 17 67 2" xfId="13069"/>
    <cellStyle name="Обычный 17 67 2 2" xfId="13070"/>
    <cellStyle name="Обычный 17 67 3" xfId="13071"/>
    <cellStyle name="Обычный 17 68" xfId="13072"/>
    <cellStyle name="Обычный 17 68 2" xfId="13073"/>
    <cellStyle name="Обычный 17 68 2 2" xfId="13074"/>
    <cellStyle name="Обычный 17 68 3" xfId="13075"/>
    <cellStyle name="Обычный 17 69" xfId="13076"/>
    <cellStyle name="Обычный 17 69 2" xfId="13077"/>
    <cellStyle name="Обычный 17 69 2 2" xfId="13078"/>
    <cellStyle name="Обычный 17 69 3" xfId="13079"/>
    <cellStyle name="Обычный 17 7" xfId="13080"/>
    <cellStyle name="Обычный 17 7 2" xfId="13081"/>
    <cellStyle name="Обычный 17 7 2 2" xfId="13082"/>
    <cellStyle name="Обычный 17 7 2 2 2" xfId="13083"/>
    <cellStyle name="Обычный 17 7 2 3" xfId="13084"/>
    <cellStyle name="Обычный 17 7 3" xfId="13085"/>
    <cellStyle name="Обычный 17 7 3 2" xfId="13086"/>
    <cellStyle name="Обычный 17 7 3 2 2" xfId="13087"/>
    <cellStyle name="Обычный 17 7 3 3" xfId="13088"/>
    <cellStyle name="Обычный 17 7 4" xfId="13089"/>
    <cellStyle name="Обычный 17 7 4 2" xfId="13090"/>
    <cellStyle name="Обычный 17 7 5" xfId="13091"/>
    <cellStyle name="Обычный 17 70" xfId="13092"/>
    <cellStyle name="Обычный 17 70 2" xfId="13093"/>
    <cellStyle name="Обычный 17 70 2 2" xfId="13094"/>
    <cellStyle name="Обычный 17 70 3" xfId="13095"/>
    <cellStyle name="Обычный 17 71" xfId="13096"/>
    <cellStyle name="Обычный 17 71 2" xfId="13097"/>
    <cellStyle name="Обычный 17 71 2 2" xfId="13098"/>
    <cellStyle name="Обычный 17 71 3" xfId="13099"/>
    <cellStyle name="Обычный 17 72" xfId="13100"/>
    <cellStyle name="Обычный 17 72 2" xfId="13101"/>
    <cellStyle name="Обычный 17 72 2 2" xfId="13102"/>
    <cellStyle name="Обычный 17 72 3" xfId="13103"/>
    <cellStyle name="Обычный 17 73" xfId="13104"/>
    <cellStyle name="Обычный 17 73 2" xfId="13105"/>
    <cellStyle name="Обычный 17 73 2 2" xfId="13106"/>
    <cellStyle name="Обычный 17 73 3" xfId="13107"/>
    <cellStyle name="Обычный 17 74" xfId="13108"/>
    <cellStyle name="Обычный 17 75" xfId="13109"/>
    <cellStyle name="Обычный 17 75 2" xfId="13110"/>
    <cellStyle name="Обычный 17 76" xfId="13111"/>
    <cellStyle name="Обычный 17 8" xfId="13112"/>
    <cellStyle name="Обычный 17 8 2" xfId="13113"/>
    <cellStyle name="Обычный 17 8 2 2" xfId="13114"/>
    <cellStyle name="Обычный 17 8 2 2 2" xfId="13115"/>
    <cellStyle name="Обычный 17 8 2 3" xfId="13116"/>
    <cellStyle name="Обычный 17 8 3" xfId="13117"/>
    <cellStyle name="Обычный 17 8 3 2" xfId="13118"/>
    <cellStyle name="Обычный 17 8 3 2 2" xfId="13119"/>
    <cellStyle name="Обычный 17 8 3 3" xfId="13120"/>
    <cellStyle name="Обычный 17 8 4" xfId="13121"/>
    <cellStyle name="Обычный 17 8 4 2" xfId="13122"/>
    <cellStyle name="Обычный 17 8 5" xfId="13123"/>
    <cellStyle name="Обычный 17 9" xfId="13124"/>
    <cellStyle name="Обычный 17 9 2" xfId="13125"/>
    <cellStyle name="Обычный 17 9 2 2" xfId="13126"/>
    <cellStyle name="Обычный 17 9 2 2 2" xfId="13127"/>
    <cellStyle name="Обычный 17 9 2 3" xfId="13128"/>
    <cellStyle name="Обычный 17 9 3" xfId="13129"/>
    <cellStyle name="Обычный 17 9 3 2" xfId="13130"/>
    <cellStyle name="Обычный 17 9 3 2 2" xfId="13131"/>
    <cellStyle name="Обычный 17 9 3 3" xfId="13132"/>
    <cellStyle name="Обычный 17 9 4" xfId="13133"/>
    <cellStyle name="Обычный 17 9 4 2" xfId="13134"/>
    <cellStyle name="Обычный 17 9 5" xfId="13135"/>
    <cellStyle name="Обычный 170" xfId="13136"/>
    <cellStyle name="Обычный 171" xfId="13137"/>
    <cellStyle name="Обычный 172" xfId="13138"/>
    <cellStyle name="Обычный 174" xfId="13139"/>
    <cellStyle name="Обычный 175" xfId="13140"/>
    <cellStyle name="Обычный 176" xfId="13141"/>
    <cellStyle name="Обычный 18" xfId="13142"/>
    <cellStyle name="Обычный 18 10" xfId="13143"/>
    <cellStyle name="Обычный 18 10 2" xfId="13144"/>
    <cellStyle name="Обычный 18 10 2 2" xfId="13145"/>
    <cellStyle name="Обычный 18 10 2 2 2" xfId="13146"/>
    <cellStyle name="Обычный 18 10 2 3" xfId="13147"/>
    <cellStyle name="Обычный 18 10 3" xfId="13148"/>
    <cellStyle name="Обычный 18 10 3 2" xfId="13149"/>
    <cellStyle name="Обычный 18 10 3 2 2" xfId="13150"/>
    <cellStyle name="Обычный 18 10 3 3" xfId="13151"/>
    <cellStyle name="Обычный 18 10 4" xfId="13152"/>
    <cellStyle name="Обычный 18 10 4 2" xfId="13153"/>
    <cellStyle name="Обычный 18 10 5" xfId="13154"/>
    <cellStyle name="Обычный 18 11" xfId="13155"/>
    <cellStyle name="Обычный 18 11 2" xfId="13156"/>
    <cellStyle name="Обычный 18 11 2 2" xfId="13157"/>
    <cellStyle name="Обычный 18 11 2 2 2" xfId="13158"/>
    <cellStyle name="Обычный 18 11 2 3" xfId="13159"/>
    <cellStyle name="Обычный 18 11 3" xfId="13160"/>
    <cellStyle name="Обычный 18 11 3 2" xfId="13161"/>
    <cellStyle name="Обычный 18 11 3 2 2" xfId="13162"/>
    <cellStyle name="Обычный 18 11 3 3" xfId="13163"/>
    <cellStyle name="Обычный 18 11 4" xfId="13164"/>
    <cellStyle name="Обычный 18 11 4 2" xfId="13165"/>
    <cellStyle name="Обычный 18 11 5" xfId="13166"/>
    <cellStyle name="Обычный 18 12" xfId="13167"/>
    <cellStyle name="Обычный 18 12 2" xfId="13168"/>
    <cellStyle name="Обычный 18 12 2 2" xfId="13169"/>
    <cellStyle name="Обычный 18 12 2 2 2" xfId="13170"/>
    <cellStyle name="Обычный 18 12 2 3" xfId="13171"/>
    <cellStyle name="Обычный 18 12 3" xfId="13172"/>
    <cellStyle name="Обычный 18 12 3 2" xfId="13173"/>
    <cellStyle name="Обычный 18 12 3 2 2" xfId="13174"/>
    <cellStyle name="Обычный 18 12 3 3" xfId="13175"/>
    <cellStyle name="Обычный 18 12 4" xfId="13176"/>
    <cellStyle name="Обычный 18 12 4 2" xfId="13177"/>
    <cellStyle name="Обычный 18 12 5" xfId="13178"/>
    <cellStyle name="Обычный 18 13" xfId="13179"/>
    <cellStyle name="Обычный 18 13 2" xfId="13180"/>
    <cellStyle name="Обычный 18 13 2 2" xfId="13181"/>
    <cellStyle name="Обычный 18 13 2 2 2" xfId="13182"/>
    <cellStyle name="Обычный 18 13 2 3" xfId="13183"/>
    <cellStyle name="Обычный 18 13 3" xfId="13184"/>
    <cellStyle name="Обычный 18 13 3 2" xfId="13185"/>
    <cellStyle name="Обычный 18 13 3 2 2" xfId="13186"/>
    <cellStyle name="Обычный 18 13 3 3" xfId="13187"/>
    <cellStyle name="Обычный 18 13 4" xfId="13188"/>
    <cellStyle name="Обычный 18 13 4 2" xfId="13189"/>
    <cellStyle name="Обычный 18 13 5" xfId="13190"/>
    <cellStyle name="Обычный 18 14" xfId="13191"/>
    <cellStyle name="Обычный 18 14 2" xfId="13192"/>
    <cellStyle name="Обычный 18 14 2 2" xfId="13193"/>
    <cellStyle name="Обычный 18 14 2 2 2" xfId="13194"/>
    <cellStyle name="Обычный 18 14 2 3" xfId="13195"/>
    <cellStyle name="Обычный 18 14 3" xfId="13196"/>
    <cellStyle name="Обычный 18 14 3 2" xfId="13197"/>
    <cellStyle name="Обычный 18 14 3 2 2" xfId="13198"/>
    <cellStyle name="Обычный 18 14 3 3" xfId="13199"/>
    <cellStyle name="Обычный 18 14 4" xfId="13200"/>
    <cellStyle name="Обычный 18 14 4 2" xfId="13201"/>
    <cellStyle name="Обычный 18 14 5" xfId="13202"/>
    <cellStyle name="Обычный 18 15" xfId="13203"/>
    <cellStyle name="Обычный 18 15 2" xfId="13204"/>
    <cellStyle name="Обычный 18 15 2 2" xfId="13205"/>
    <cellStyle name="Обычный 18 15 2 2 2" xfId="13206"/>
    <cellStyle name="Обычный 18 15 2 3" xfId="13207"/>
    <cellStyle name="Обычный 18 15 3" xfId="13208"/>
    <cellStyle name="Обычный 18 15 3 2" xfId="13209"/>
    <cellStyle name="Обычный 18 15 3 2 2" xfId="13210"/>
    <cellStyle name="Обычный 18 15 3 3" xfId="13211"/>
    <cellStyle name="Обычный 18 15 4" xfId="13212"/>
    <cellStyle name="Обычный 18 15 4 2" xfId="13213"/>
    <cellStyle name="Обычный 18 15 5" xfId="13214"/>
    <cellStyle name="Обычный 18 16" xfId="13215"/>
    <cellStyle name="Обычный 18 16 2" xfId="13216"/>
    <cellStyle name="Обычный 18 16 2 2" xfId="13217"/>
    <cellStyle name="Обычный 18 16 2 2 2" xfId="13218"/>
    <cellStyle name="Обычный 18 16 2 3" xfId="13219"/>
    <cellStyle name="Обычный 18 16 3" xfId="13220"/>
    <cellStyle name="Обычный 18 16 3 2" xfId="13221"/>
    <cellStyle name="Обычный 18 16 3 2 2" xfId="13222"/>
    <cellStyle name="Обычный 18 16 3 3" xfId="13223"/>
    <cellStyle name="Обычный 18 16 4" xfId="13224"/>
    <cellStyle name="Обычный 18 16 4 2" xfId="13225"/>
    <cellStyle name="Обычный 18 16 5" xfId="13226"/>
    <cellStyle name="Обычный 18 17" xfId="13227"/>
    <cellStyle name="Обычный 18 17 2" xfId="13228"/>
    <cellStyle name="Обычный 18 17 2 2" xfId="13229"/>
    <cellStyle name="Обычный 18 17 2 2 2" xfId="13230"/>
    <cellStyle name="Обычный 18 17 2 3" xfId="13231"/>
    <cellStyle name="Обычный 18 17 3" xfId="13232"/>
    <cellStyle name="Обычный 18 17 3 2" xfId="13233"/>
    <cellStyle name="Обычный 18 17 3 2 2" xfId="13234"/>
    <cellStyle name="Обычный 18 17 3 3" xfId="13235"/>
    <cellStyle name="Обычный 18 17 4" xfId="13236"/>
    <cellStyle name="Обычный 18 17 4 2" xfId="13237"/>
    <cellStyle name="Обычный 18 17 5" xfId="13238"/>
    <cellStyle name="Обычный 18 18" xfId="13239"/>
    <cellStyle name="Обычный 18 18 2" xfId="13240"/>
    <cellStyle name="Обычный 18 18 2 2" xfId="13241"/>
    <cellStyle name="Обычный 18 18 2 2 2" xfId="13242"/>
    <cellStyle name="Обычный 18 18 2 3" xfId="13243"/>
    <cellStyle name="Обычный 18 18 3" xfId="13244"/>
    <cellStyle name="Обычный 18 18 3 2" xfId="13245"/>
    <cellStyle name="Обычный 18 18 3 2 2" xfId="13246"/>
    <cellStyle name="Обычный 18 18 3 3" xfId="13247"/>
    <cellStyle name="Обычный 18 18 4" xfId="13248"/>
    <cellStyle name="Обычный 18 18 4 2" xfId="13249"/>
    <cellStyle name="Обычный 18 18 5" xfId="13250"/>
    <cellStyle name="Обычный 18 19" xfId="13251"/>
    <cellStyle name="Обычный 18 19 2" xfId="13252"/>
    <cellStyle name="Обычный 18 19 2 2" xfId="13253"/>
    <cellStyle name="Обычный 18 19 2 2 2" xfId="13254"/>
    <cellStyle name="Обычный 18 19 2 3" xfId="13255"/>
    <cellStyle name="Обычный 18 19 3" xfId="13256"/>
    <cellStyle name="Обычный 18 19 3 2" xfId="13257"/>
    <cellStyle name="Обычный 18 19 3 2 2" xfId="13258"/>
    <cellStyle name="Обычный 18 19 3 3" xfId="13259"/>
    <cellStyle name="Обычный 18 19 4" xfId="13260"/>
    <cellStyle name="Обычный 18 19 4 2" xfId="13261"/>
    <cellStyle name="Обычный 18 19 5" xfId="13262"/>
    <cellStyle name="Обычный 18 2" xfId="13263"/>
    <cellStyle name="Обычный 18 2 2" xfId="13264"/>
    <cellStyle name="Обычный 18 2 2 2" xfId="13265"/>
    <cellStyle name="Обычный 18 2 2 2 2" xfId="13266"/>
    <cellStyle name="Обычный 18 2 2 3" xfId="13267"/>
    <cellStyle name="Обычный 18 2 3" xfId="13268"/>
    <cellStyle name="Обычный 18 2 3 2" xfId="13269"/>
    <cellStyle name="Обычный 18 2 3 2 2" xfId="13270"/>
    <cellStyle name="Обычный 18 2 3 3" xfId="13271"/>
    <cellStyle name="Обычный 18 2 4" xfId="13272"/>
    <cellStyle name="Обычный 18 2 4 2" xfId="13273"/>
    <cellStyle name="Обычный 18 2 5" xfId="13274"/>
    <cellStyle name="Обычный 18 20" xfId="13275"/>
    <cellStyle name="Обычный 18 20 2" xfId="13276"/>
    <cellStyle name="Обычный 18 20 2 2" xfId="13277"/>
    <cellStyle name="Обычный 18 20 2 2 2" xfId="13278"/>
    <cellStyle name="Обычный 18 20 2 3" xfId="13279"/>
    <cellStyle name="Обычный 18 20 3" xfId="13280"/>
    <cellStyle name="Обычный 18 20 3 2" xfId="13281"/>
    <cellStyle name="Обычный 18 20 3 2 2" xfId="13282"/>
    <cellStyle name="Обычный 18 20 3 3" xfId="13283"/>
    <cellStyle name="Обычный 18 20 4" xfId="13284"/>
    <cellStyle name="Обычный 18 20 4 2" xfId="13285"/>
    <cellStyle name="Обычный 18 20 5" xfId="13286"/>
    <cellStyle name="Обычный 18 21" xfId="13287"/>
    <cellStyle name="Обычный 18 21 2" xfId="13288"/>
    <cellStyle name="Обычный 18 21 2 2" xfId="13289"/>
    <cellStyle name="Обычный 18 21 2 2 2" xfId="13290"/>
    <cellStyle name="Обычный 18 21 2 3" xfId="13291"/>
    <cellStyle name="Обычный 18 21 3" xfId="13292"/>
    <cellStyle name="Обычный 18 21 3 2" xfId="13293"/>
    <cellStyle name="Обычный 18 21 3 2 2" xfId="13294"/>
    <cellStyle name="Обычный 18 21 3 3" xfId="13295"/>
    <cellStyle name="Обычный 18 21 4" xfId="13296"/>
    <cellStyle name="Обычный 18 21 4 2" xfId="13297"/>
    <cellStyle name="Обычный 18 21 5" xfId="13298"/>
    <cellStyle name="Обычный 18 22" xfId="13299"/>
    <cellStyle name="Обычный 18 22 2" xfId="13300"/>
    <cellStyle name="Обычный 18 22 2 2" xfId="13301"/>
    <cellStyle name="Обычный 18 22 2 2 2" xfId="13302"/>
    <cellStyle name="Обычный 18 22 2 3" xfId="13303"/>
    <cellStyle name="Обычный 18 22 3" xfId="13304"/>
    <cellStyle name="Обычный 18 22 3 2" xfId="13305"/>
    <cellStyle name="Обычный 18 22 3 2 2" xfId="13306"/>
    <cellStyle name="Обычный 18 22 3 3" xfId="13307"/>
    <cellStyle name="Обычный 18 22 4" xfId="13308"/>
    <cellStyle name="Обычный 18 22 4 2" xfId="13309"/>
    <cellStyle name="Обычный 18 22 5" xfId="13310"/>
    <cellStyle name="Обычный 18 23" xfId="13311"/>
    <cellStyle name="Обычный 18 23 2" xfId="13312"/>
    <cellStyle name="Обычный 18 23 2 2" xfId="13313"/>
    <cellStyle name="Обычный 18 23 2 2 2" xfId="13314"/>
    <cellStyle name="Обычный 18 23 2 3" xfId="13315"/>
    <cellStyle name="Обычный 18 23 3" xfId="13316"/>
    <cellStyle name="Обычный 18 23 3 2" xfId="13317"/>
    <cellStyle name="Обычный 18 23 3 2 2" xfId="13318"/>
    <cellStyle name="Обычный 18 23 3 3" xfId="13319"/>
    <cellStyle name="Обычный 18 23 4" xfId="13320"/>
    <cellStyle name="Обычный 18 23 4 2" xfId="13321"/>
    <cellStyle name="Обычный 18 23 5" xfId="13322"/>
    <cellStyle name="Обычный 18 24" xfId="13323"/>
    <cellStyle name="Обычный 18 24 2" xfId="13324"/>
    <cellStyle name="Обычный 18 24 2 2" xfId="13325"/>
    <cellStyle name="Обычный 18 24 2 2 2" xfId="13326"/>
    <cellStyle name="Обычный 18 24 2 3" xfId="13327"/>
    <cellStyle name="Обычный 18 24 3" xfId="13328"/>
    <cellStyle name="Обычный 18 24 3 2" xfId="13329"/>
    <cellStyle name="Обычный 18 24 3 2 2" xfId="13330"/>
    <cellStyle name="Обычный 18 24 3 3" xfId="13331"/>
    <cellStyle name="Обычный 18 24 4" xfId="13332"/>
    <cellStyle name="Обычный 18 24 4 2" xfId="13333"/>
    <cellStyle name="Обычный 18 24 5" xfId="13334"/>
    <cellStyle name="Обычный 18 25" xfId="13335"/>
    <cellStyle name="Обычный 18 25 2" xfId="13336"/>
    <cellStyle name="Обычный 18 25 2 2" xfId="13337"/>
    <cellStyle name="Обычный 18 25 2 2 2" xfId="13338"/>
    <cellStyle name="Обычный 18 25 2 3" xfId="13339"/>
    <cellStyle name="Обычный 18 25 3" xfId="13340"/>
    <cellStyle name="Обычный 18 25 3 2" xfId="13341"/>
    <cellStyle name="Обычный 18 25 3 2 2" xfId="13342"/>
    <cellStyle name="Обычный 18 25 3 3" xfId="13343"/>
    <cellStyle name="Обычный 18 25 4" xfId="13344"/>
    <cellStyle name="Обычный 18 25 4 2" xfId="13345"/>
    <cellStyle name="Обычный 18 25 5" xfId="13346"/>
    <cellStyle name="Обычный 18 26" xfId="13347"/>
    <cellStyle name="Обычный 18 26 2" xfId="13348"/>
    <cellStyle name="Обычный 18 26 2 2" xfId="13349"/>
    <cellStyle name="Обычный 18 26 2 2 2" xfId="13350"/>
    <cellStyle name="Обычный 18 26 2 3" xfId="13351"/>
    <cellStyle name="Обычный 18 26 3" xfId="13352"/>
    <cellStyle name="Обычный 18 26 3 2" xfId="13353"/>
    <cellStyle name="Обычный 18 26 3 2 2" xfId="13354"/>
    <cellStyle name="Обычный 18 26 3 3" xfId="13355"/>
    <cellStyle name="Обычный 18 26 4" xfId="13356"/>
    <cellStyle name="Обычный 18 26 4 2" xfId="13357"/>
    <cellStyle name="Обычный 18 26 5" xfId="13358"/>
    <cellStyle name="Обычный 18 27" xfId="13359"/>
    <cellStyle name="Обычный 18 27 2" xfId="13360"/>
    <cellStyle name="Обычный 18 27 2 2" xfId="13361"/>
    <cellStyle name="Обычный 18 27 2 2 2" xfId="13362"/>
    <cellStyle name="Обычный 18 27 2 3" xfId="13363"/>
    <cellStyle name="Обычный 18 27 3" xfId="13364"/>
    <cellStyle name="Обычный 18 27 3 2" xfId="13365"/>
    <cellStyle name="Обычный 18 27 3 2 2" xfId="13366"/>
    <cellStyle name="Обычный 18 27 3 3" xfId="13367"/>
    <cellStyle name="Обычный 18 27 4" xfId="13368"/>
    <cellStyle name="Обычный 18 27 4 2" xfId="13369"/>
    <cellStyle name="Обычный 18 27 5" xfId="13370"/>
    <cellStyle name="Обычный 18 28" xfId="13371"/>
    <cellStyle name="Обычный 18 28 2" xfId="13372"/>
    <cellStyle name="Обычный 18 28 2 2" xfId="13373"/>
    <cellStyle name="Обычный 18 28 2 2 2" xfId="13374"/>
    <cellStyle name="Обычный 18 28 2 3" xfId="13375"/>
    <cellStyle name="Обычный 18 28 3" xfId="13376"/>
    <cellStyle name="Обычный 18 28 3 2" xfId="13377"/>
    <cellStyle name="Обычный 18 28 3 2 2" xfId="13378"/>
    <cellStyle name="Обычный 18 28 3 3" xfId="13379"/>
    <cellStyle name="Обычный 18 28 4" xfId="13380"/>
    <cellStyle name="Обычный 18 28 4 2" xfId="13381"/>
    <cellStyle name="Обычный 18 28 5" xfId="13382"/>
    <cellStyle name="Обычный 18 29" xfId="13383"/>
    <cellStyle name="Обычный 18 29 2" xfId="13384"/>
    <cellStyle name="Обычный 18 29 2 2" xfId="13385"/>
    <cellStyle name="Обычный 18 29 3" xfId="13386"/>
    <cellStyle name="Обычный 18 3" xfId="13387"/>
    <cellStyle name="Обычный 18 3 2" xfId="13388"/>
    <cellStyle name="Обычный 18 3 2 2" xfId="13389"/>
    <cellStyle name="Обычный 18 3 2 2 2" xfId="13390"/>
    <cellStyle name="Обычный 18 3 2 3" xfId="13391"/>
    <cellStyle name="Обычный 18 3 3" xfId="13392"/>
    <cellStyle name="Обычный 18 3 3 2" xfId="13393"/>
    <cellStyle name="Обычный 18 3 3 2 2" xfId="13394"/>
    <cellStyle name="Обычный 18 3 3 3" xfId="13395"/>
    <cellStyle name="Обычный 18 3 4" xfId="13396"/>
    <cellStyle name="Обычный 18 3 4 2" xfId="13397"/>
    <cellStyle name="Обычный 18 3 5" xfId="13398"/>
    <cellStyle name="Обычный 18 30" xfId="13399"/>
    <cellStyle name="Обычный 18 30 2" xfId="13400"/>
    <cellStyle name="Обычный 18 30 2 2" xfId="13401"/>
    <cellStyle name="Обычный 18 30 3" xfId="13402"/>
    <cellStyle name="Обычный 18 31" xfId="13403"/>
    <cellStyle name="Обычный 18 31 2" xfId="13404"/>
    <cellStyle name="Обычный 18 31 2 2" xfId="13405"/>
    <cellStyle name="Обычный 18 31 3" xfId="13406"/>
    <cellStyle name="Обычный 18 32" xfId="13407"/>
    <cellStyle name="Обычный 18 32 2" xfId="13408"/>
    <cellStyle name="Обычный 18 32 2 2" xfId="13409"/>
    <cellStyle name="Обычный 18 32 3" xfId="13410"/>
    <cellStyle name="Обычный 18 33" xfId="13411"/>
    <cellStyle name="Обычный 18 33 2" xfId="13412"/>
    <cellStyle name="Обычный 18 33 2 2" xfId="13413"/>
    <cellStyle name="Обычный 18 33 3" xfId="13414"/>
    <cellStyle name="Обычный 18 34" xfId="13415"/>
    <cellStyle name="Обычный 18 34 2" xfId="13416"/>
    <cellStyle name="Обычный 18 34 2 2" xfId="13417"/>
    <cellStyle name="Обычный 18 34 3" xfId="13418"/>
    <cellStyle name="Обычный 18 35" xfId="13419"/>
    <cellStyle name="Обычный 18 35 2" xfId="13420"/>
    <cellStyle name="Обычный 18 35 2 2" xfId="13421"/>
    <cellStyle name="Обычный 18 35 3" xfId="13422"/>
    <cellStyle name="Обычный 18 36" xfId="13423"/>
    <cellStyle name="Обычный 18 36 2" xfId="13424"/>
    <cellStyle name="Обычный 18 36 2 2" xfId="13425"/>
    <cellStyle name="Обычный 18 36 3" xfId="13426"/>
    <cellStyle name="Обычный 18 37" xfId="13427"/>
    <cellStyle name="Обычный 18 37 2" xfId="13428"/>
    <cellStyle name="Обычный 18 37 2 2" xfId="13429"/>
    <cellStyle name="Обычный 18 37 3" xfId="13430"/>
    <cellStyle name="Обычный 18 38" xfId="13431"/>
    <cellStyle name="Обычный 18 38 2" xfId="13432"/>
    <cellStyle name="Обычный 18 38 2 2" xfId="13433"/>
    <cellStyle name="Обычный 18 38 3" xfId="13434"/>
    <cellStyle name="Обычный 18 39" xfId="13435"/>
    <cellStyle name="Обычный 18 39 2" xfId="13436"/>
    <cellStyle name="Обычный 18 39 2 2" xfId="13437"/>
    <cellStyle name="Обычный 18 39 3" xfId="13438"/>
    <cellStyle name="Обычный 18 4" xfId="13439"/>
    <cellStyle name="Обычный 18 4 2" xfId="13440"/>
    <cellStyle name="Обычный 18 4 2 2" xfId="13441"/>
    <cellStyle name="Обычный 18 4 2 2 2" xfId="13442"/>
    <cellStyle name="Обычный 18 4 2 3" xfId="13443"/>
    <cellStyle name="Обычный 18 4 3" xfId="13444"/>
    <cellStyle name="Обычный 18 4 3 2" xfId="13445"/>
    <cellStyle name="Обычный 18 4 3 2 2" xfId="13446"/>
    <cellStyle name="Обычный 18 4 3 3" xfId="13447"/>
    <cellStyle name="Обычный 18 4 4" xfId="13448"/>
    <cellStyle name="Обычный 18 4 4 2" xfId="13449"/>
    <cellStyle name="Обычный 18 4 5" xfId="13450"/>
    <cellStyle name="Обычный 18 40" xfId="13451"/>
    <cellStyle name="Обычный 18 40 2" xfId="13452"/>
    <cellStyle name="Обычный 18 40 2 2" xfId="13453"/>
    <cellStyle name="Обычный 18 40 3" xfId="13454"/>
    <cellStyle name="Обычный 18 41" xfId="13455"/>
    <cellStyle name="Обычный 18 41 2" xfId="13456"/>
    <cellStyle name="Обычный 18 41 2 2" xfId="13457"/>
    <cellStyle name="Обычный 18 41 3" xfId="13458"/>
    <cellStyle name="Обычный 18 42" xfId="13459"/>
    <cellStyle name="Обычный 18 42 2" xfId="13460"/>
    <cellStyle name="Обычный 18 42 2 2" xfId="13461"/>
    <cellStyle name="Обычный 18 42 3" xfId="13462"/>
    <cellStyle name="Обычный 18 43" xfId="13463"/>
    <cellStyle name="Обычный 18 43 2" xfId="13464"/>
    <cellStyle name="Обычный 18 43 2 2" xfId="13465"/>
    <cellStyle name="Обычный 18 43 3" xfId="13466"/>
    <cellStyle name="Обычный 18 44" xfId="13467"/>
    <cellStyle name="Обычный 18 44 2" xfId="13468"/>
    <cellStyle name="Обычный 18 44 2 2" xfId="13469"/>
    <cellStyle name="Обычный 18 44 3" xfId="13470"/>
    <cellStyle name="Обычный 18 45" xfId="13471"/>
    <cellStyle name="Обычный 18 45 2" xfId="13472"/>
    <cellStyle name="Обычный 18 45 2 2" xfId="13473"/>
    <cellStyle name="Обычный 18 45 3" xfId="13474"/>
    <cellStyle name="Обычный 18 46" xfId="13475"/>
    <cellStyle name="Обычный 18 46 2" xfId="13476"/>
    <cellStyle name="Обычный 18 46 2 2" xfId="13477"/>
    <cellStyle name="Обычный 18 46 3" xfId="13478"/>
    <cellStyle name="Обычный 18 47" xfId="13479"/>
    <cellStyle name="Обычный 18 47 2" xfId="13480"/>
    <cellStyle name="Обычный 18 47 2 2" xfId="13481"/>
    <cellStyle name="Обычный 18 47 3" xfId="13482"/>
    <cellStyle name="Обычный 18 48" xfId="13483"/>
    <cellStyle name="Обычный 18 48 2" xfId="13484"/>
    <cellStyle name="Обычный 18 48 2 2" xfId="13485"/>
    <cellStyle name="Обычный 18 48 3" xfId="13486"/>
    <cellStyle name="Обычный 18 49" xfId="13487"/>
    <cellStyle name="Обычный 18 49 2" xfId="13488"/>
    <cellStyle name="Обычный 18 49 2 2" xfId="13489"/>
    <cellStyle name="Обычный 18 49 3" xfId="13490"/>
    <cellStyle name="Обычный 18 5" xfId="13491"/>
    <cellStyle name="Обычный 18 5 2" xfId="13492"/>
    <cellStyle name="Обычный 18 5 2 2" xfId="13493"/>
    <cellStyle name="Обычный 18 5 2 2 2" xfId="13494"/>
    <cellStyle name="Обычный 18 5 2 3" xfId="13495"/>
    <cellStyle name="Обычный 18 5 3" xfId="13496"/>
    <cellStyle name="Обычный 18 5 3 2" xfId="13497"/>
    <cellStyle name="Обычный 18 5 3 2 2" xfId="13498"/>
    <cellStyle name="Обычный 18 5 3 3" xfId="13499"/>
    <cellStyle name="Обычный 18 5 4" xfId="13500"/>
    <cellStyle name="Обычный 18 5 4 2" xfId="13501"/>
    <cellStyle name="Обычный 18 5 5" xfId="13502"/>
    <cellStyle name="Обычный 18 50" xfId="13503"/>
    <cellStyle name="Обычный 18 50 2" xfId="13504"/>
    <cellStyle name="Обычный 18 50 2 2" xfId="13505"/>
    <cellStyle name="Обычный 18 50 3" xfId="13506"/>
    <cellStyle name="Обычный 18 51" xfId="13507"/>
    <cellStyle name="Обычный 18 51 2" xfId="13508"/>
    <cellStyle name="Обычный 18 51 2 2" xfId="13509"/>
    <cellStyle name="Обычный 18 51 3" xfId="13510"/>
    <cellStyle name="Обычный 18 52" xfId="13511"/>
    <cellStyle name="Обычный 18 52 2" xfId="13512"/>
    <cellStyle name="Обычный 18 52 2 2" xfId="13513"/>
    <cellStyle name="Обычный 18 52 3" xfId="13514"/>
    <cellStyle name="Обычный 18 53" xfId="13515"/>
    <cellStyle name="Обычный 18 53 2" xfId="13516"/>
    <cellStyle name="Обычный 18 53 2 2" xfId="13517"/>
    <cellStyle name="Обычный 18 53 3" xfId="13518"/>
    <cellStyle name="Обычный 18 54" xfId="13519"/>
    <cellStyle name="Обычный 18 54 2" xfId="13520"/>
    <cellStyle name="Обычный 18 54 2 2" xfId="13521"/>
    <cellStyle name="Обычный 18 54 3" xfId="13522"/>
    <cellStyle name="Обычный 18 55" xfId="13523"/>
    <cellStyle name="Обычный 18 55 2" xfId="13524"/>
    <cellStyle name="Обычный 18 55 2 2" xfId="13525"/>
    <cellStyle name="Обычный 18 55 3" xfId="13526"/>
    <cellStyle name="Обычный 18 56" xfId="13527"/>
    <cellStyle name="Обычный 18 56 2" xfId="13528"/>
    <cellStyle name="Обычный 18 56 2 2" xfId="13529"/>
    <cellStyle name="Обычный 18 56 3" xfId="13530"/>
    <cellStyle name="Обычный 18 57" xfId="13531"/>
    <cellStyle name="Обычный 18 57 2" xfId="13532"/>
    <cellStyle name="Обычный 18 57 2 2" xfId="13533"/>
    <cellStyle name="Обычный 18 57 3" xfId="13534"/>
    <cellStyle name="Обычный 18 58" xfId="13535"/>
    <cellStyle name="Обычный 18 58 2" xfId="13536"/>
    <cellStyle name="Обычный 18 58 2 2" xfId="13537"/>
    <cellStyle name="Обычный 18 58 3" xfId="13538"/>
    <cellStyle name="Обычный 18 59" xfId="13539"/>
    <cellStyle name="Обычный 18 59 2" xfId="13540"/>
    <cellStyle name="Обычный 18 59 2 2" xfId="13541"/>
    <cellStyle name="Обычный 18 59 3" xfId="13542"/>
    <cellStyle name="Обычный 18 6" xfId="13543"/>
    <cellStyle name="Обычный 18 6 2" xfId="13544"/>
    <cellStyle name="Обычный 18 6 2 2" xfId="13545"/>
    <cellStyle name="Обычный 18 6 2 2 2" xfId="13546"/>
    <cellStyle name="Обычный 18 6 2 3" xfId="13547"/>
    <cellStyle name="Обычный 18 6 3" xfId="13548"/>
    <cellStyle name="Обычный 18 6 3 2" xfId="13549"/>
    <cellStyle name="Обычный 18 6 3 2 2" xfId="13550"/>
    <cellStyle name="Обычный 18 6 3 3" xfId="13551"/>
    <cellStyle name="Обычный 18 6 4" xfId="13552"/>
    <cellStyle name="Обычный 18 6 4 2" xfId="13553"/>
    <cellStyle name="Обычный 18 6 5" xfId="13554"/>
    <cellStyle name="Обычный 18 60" xfId="13555"/>
    <cellStyle name="Обычный 18 60 2" xfId="13556"/>
    <cellStyle name="Обычный 18 60 2 2" xfId="13557"/>
    <cellStyle name="Обычный 18 60 3" xfId="13558"/>
    <cellStyle name="Обычный 18 61" xfId="13559"/>
    <cellStyle name="Обычный 18 61 2" xfId="13560"/>
    <cellStyle name="Обычный 18 61 2 2" xfId="13561"/>
    <cellStyle name="Обычный 18 61 3" xfId="13562"/>
    <cellStyle name="Обычный 18 62" xfId="13563"/>
    <cellStyle name="Обычный 18 62 2" xfId="13564"/>
    <cellStyle name="Обычный 18 62 2 2" xfId="13565"/>
    <cellStyle name="Обычный 18 62 3" xfId="13566"/>
    <cellStyle name="Обычный 18 63" xfId="13567"/>
    <cellStyle name="Обычный 18 63 2" xfId="13568"/>
    <cellStyle name="Обычный 18 63 2 2" xfId="13569"/>
    <cellStyle name="Обычный 18 63 3" xfId="13570"/>
    <cellStyle name="Обычный 18 64" xfId="13571"/>
    <cellStyle name="Обычный 18 64 2" xfId="13572"/>
    <cellStyle name="Обычный 18 64 2 2" xfId="13573"/>
    <cellStyle name="Обычный 18 64 3" xfId="13574"/>
    <cellStyle name="Обычный 18 65" xfId="13575"/>
    <cellStyle name="Обычный 18 65 2" xfId="13576"/>
    <cellStyle name="Обычный 18 65 2 2" xfId="13577"/>
    <cellStyle name="Обычный 18 65 3" xfId="13578"/>
    <cellStyle name="Обычный 18 66" xfId="13579"/>
    <cellStyle name="Обычный 18 66 2" xfId="13580"/>
    <cellStyle name="Обычный 18 66 2 2" xfId="13581"/>
    <cellStyle name="Обычный 18 66 3" xfId="13582"/>
    <cellStyle name="Обычный 18 67" xfId="13583"/>
    <cellStyle name="Обычный 18 67 2" xfId="13584"/>
    <cellStyle name="Обычный 18 67 2 2" xfId="13585"/>
    <cellStyle name="Обычный 18 67 3" xfId="13586"/>
    <cellStyle name="Обычный 18 68" xfId="13587"/>
    <cellStyle name="Обычный 18 68 2" xfId="13588"/>
    <cellStyle name="Обычный 18 68 2 2" xfId="13589"/>
    <cellStyle name="Обычный 18 68 3" xfId="13590"/>
    <cellStyle name="Обычный 18 69" xfId="13591"/>
    <cellStyle name="Обычный 18 69 2" xfId="13592"/>
    <cellStyle name="Обычный 18 69 2 2" xfId="13593"/>
    <cellStyle name="Обычный 18 69 3" xfId="13594"/>
    <cellStyle name="Обычный 18 7" xfId="13595"/>
    <cellStyle name="Обычный 18 7 2" xfId="13596"/>
    <cellStyle name="Обычный 18 7 2 2" xfId="13597"/>
    <cellStyle name="Обычный 18 7 2 2 2" xfId="13598"/>
    <cellStyle name="Обычный 18 7 2 3" xfId="13599"/>
    <cellStyle name="Обычный 18 7 3" xfId="13600"/>
    <cellStyle name="Обычный 18 7 3 2" xfId="13601"/>
    <cellStyle name="Обычный 18 7 3 2 2" xfId="13602"/>
    <cellStyle name="Обычный 18 7 3 3" xfId="13603"/>
    <cellStyle name="Обычный 18 7 4" xfId="13604"/>
    <cellStyle name="Обычный 18 7 4 2" xfId="13605"/>
    <cellStyle name="Обычный 18 7 5" xfId="13606"/>
    <cellStyle name="Обычный 18 70" xfId="13607"/>
    <cellStyle name="Обычный 18 70 2" xfId="13608"/>
    <cellStyle name="Обычный 18 70 2 2" xfId="13609"/>
    <cellStyle name="Обычный 18 70 3" xfId="13610"/>
    <cellStyle name="Обычный 18 71" xfId="13611"/>
    <cellStyle name="Обычный 18 71 2" xfId="13612"/>
    <cellStyle name="Обычный 18 71 2 2" xfId="13613"/>
    <cellStyle name="Обычный 18 71 3" xfId="13614"/>
    <cellStyle name="Обычный 18 72" xfId="13615"/>
    <cellStyle name="Обычный 18 72 2" xfId="13616"/>
    <cellStyle name="Обычный 18 72 2 2" xfId="13617"/>
    <cellStyle name="Обычный 18 72 3" xfId="13618"/>
    <cellStyle name="Обычный 18 73" xfId="13619"/>
    <cellStyle name="Обычный 18 73 2" xfId="13620"/>
    <cellStyle name="Обычный 18 73 2 2" xfId="13621"/>
    <cellStyle name="Обычный 18 73 3" xfId="13622"/>
    <cellStyle name="Обычный 18 74" xfId="13623"/>
    <cellStyle name="Обычный 18 75" xfId="13624"/>
    <cellStyle name="Обычный 18 75 2" xfId="13625"/>
    <cellStyle name="Обычный 18 76" xfId="13626"/>
    <cellStyle name="Обычный 18 8" xfId="13627"/>
    <cellStyle name="Обычный 18 8 2" xfId="13628"/>
    <cellStyle name="Обычный 18 8 2 2" xfId="13629"/>
    <cellStyle name="Обычный 18 8 2 2 2" xfId="13630"/>
    <cellStyle name="Обычный 18 8 2 3" xfId="13631"/>
    <cellStyle name="Обычный 18 8 3" xfId="13632"/>
    <cellStyle name="Обычный 18 8 3 2" xfId="13633"/>
    <cellStyle name="Обычный 18 8 3 2 2" xfId="13634"/>
    <cellStyle name="Обычный 18 8 3 3" xfId="13635"/>
    <cellStyle name="Обычный 18 8 4" xfId="13636"/>
    <cellStyle name="Обычный 18 8 4 2" xfId="13637"/>
    <cellStyle name="Обычный 18 8 5" xfId="13638"/>
    <cellStyle name="Обычный 18 9" xfId="13639"/>
    <cellStyle name="Обычный 18 9 2" xfId="13640"/>
    <cellStyle name="Обычный 18 9 2 2" xfId="13641"/>
    <cellStyle name="Обычный 18 9 2 2 2" xfId="13642"/>
    <cellStyle name="Обычный 18 9 2 3" xfId="13643"/>
    <cellStyle name="Обычный 18 9 3" xfId="13644"/>
    <cellStyle name="Обычный 18 9 3 2" xfId="13645"/>
    <cellStyle name="Обычный 18 9 3 2 2" xfId="13646"/>
    <cellStyle name="Обычный 18 9 3 3" xfId="13647"/>
    <cellStyle name="Обычный 18 9 4" xfId="13648"/>
    <cellStyle name="Обычный 18 9 4 2" xfId="13649"/>
    <cellStyle name="Обычный 18 9 5" xfId="13650"/>
    <cellStyle name="Обычный 19" xfId="13651"/>
    <cellStyle name="Обычный 19 10" xfId="13652"/>
    <cellStyle name="Обычный 19 10 2" xfId="13653"/>
    <cellStyle name="Обычный 19 10 2 2" xfId="13654"/>
    <cellStyle name="Обычный 19 10 2 2 2" xfId="13655"/>
    <cellStyle name="Обычный 19 10 2 3" xfId="13656"/>
    <cellStyle name="Обычный 19 10 3" xfId="13657"/>
    <cellStyle name="Обычный 19 10 3 2" xfId="13658"/>
    <cellStyle name="Обычный 19 10 3 2 2" xfId="13659"/>
    <cellStyle name="Обычный 19 10 3 3" xfId="13660"/>
    <cellStyle name="Обычный 19 10 4" xfId="13661"/>
    <cellStyle name="Обычный 19 10 4 2" xfId="13662"/>
    <cellStyle name="Обычный 19 10 5" xfId="13663"/>
    <cellStyle name="Обычный 19 11" xfId="13664"/>
    <cellStyle name="Обычный 19 11 2" xfId="13665"/>
    <cellStyle name="Обычный 19 11 2 2" xfId="13666"/>
    <cellStyle name="Обычный 19 11 2 2 2" xfId="13667"/>
    <cellStyle name="Обычный 19 11 2 3" xfId="13668"/>
    <cellStyle name="Обычный 19 11 3" xfId="13669"/>
    <cellStyle name="Обычный 19 11 3 2" xfId="13670"/>
    <cellStyle name="Обычный 19 11 3 2 2" xfId="13671"/>
    <cellStyle name="Обычный 19 11 3 3" xfId="13672"/>
    <cellStyle name="Обычный 19 11 4" xfId="13673"/>
    <cellStyle name="Обычный 19 11 4 2" xfId="13674"/>
    <cellStyle name="Обычный 19 11 5" xfId="13675"/>
    <cellStyle name="Обычный 19 12" xfId="13676"/>
    <cellStyle name="Обычный 19 12 2" xfId="13677"/>
    <cellStyle name="Обычный 19 12 2 2" xfId="13678"/>
    <cellStyle name="Обычный 19 12 2 2 2" xfId="13679"/>
    <cellStyle name="Обычный 19 12 2 3" xfId="13680"/>
    <cellStyle name="Обычный 19 12 3" xfId="13681"/>
    <cellStyle name="Обычный 19 12 3 2" xfId="13682"/>
    <cellStyle name="Обычный 19 12 3 2 2" xfId="13683"/>
    <cellStyle name="Обычный 19 12 3 3" xfId="13684"/>
    <cellStyle name="Обычный 19 12 4" xfId="13685"/>
    <cellStyle name="Обычный 19 12 4 2" xfId="13686"/>
    <cellStyle name="Обычный 19 12 5" xfId="13687"/>
    <cellStyle name="Обычный 19 13" xfId="13688"/>
    <cellStyle name="Обычный 19 13 2" xfId="13689"/>
    <cellStyle name="Обычный 19 13 2 2" xfId="13690"/>
    <cellStyle name="Обычный 19 13 2 2 2" xfId="13691"/>
    <cellStyle name="Обычный 19 13 2 3" xfId="13692"/>
    <cellStyle name="Обычный 19 13 3" xfId="13693"/>
    <cellStyle name="Обычный 19 13 3 2" xfId="13694"/>
    <cellStyle name="Обычный 19 13 3 2 2" xfId="13695"/>
    <cellStyle name="Обычный 19 13 3 3" xfId="13696"/>
    <cellStyle name="Обычный 19 13 4" xfId="13697"/>
    <cellStyle name="Обычный 19 13 4 2" xfId="13698"/>
    <cellStyle name="Обычный 19 13 5" xfId="13699"/>
    <cellStyle name="Обычный 19 14" xfId="13700"/>
    <cellStyle name="Обычный 19 14 2" xfId="13701"/>
    <cellStyle name="Обычный 19 14 2 2" xfId="13702"/>
    <cellStyle name="Обычный 19 14 2 2 2" xfId="13703"/>
    <cellStyle name="Обычный 19 14 2 3" xfId="13704"/>
    <cellStyle name="Обычный 19 14 3" xfId="13705"/>
    <cellStyle name="Обычный 19 14 3 2" xfId="13706"/>
    <cellStyle name="Обычный 19 14 3 2 2" xfId="13707"/>
    <cellStyle name="Обычный 19 14 3 3" xfId="13708"/>
    <cellStyle name="Обычный 19 14 4" xfId="13709"/>
    <cellStyle name="Обычный 19 14 4 2" xfId="13710"/>
    <cellStyle name="Обычный 19 14 5" xfId="13711"/>
    <cellStyle name="Обычный 19 15" xfId="13712"/>
    <cellStyle name="Обычный 19 15 2" xfId="13713"/>
    <cellStyle name="Обычный 19 15 2 2" xfId="13714"/>
    <cellStyle name="Обычный 19 15 2 2 2" xfId="13715"/>
    <cellStyle name="Обычный 19 15 2 3" xfId="13716"/>
    <cellStyle name="Обычный 19 15 3" xfId="13717"/>
    <cellStyle name="Обычный 19 15 3 2" xfId="13718"/>
    <cellStyle name="Обычный 19 15 3 2 2" xfId="13719"/>
    <cellStyle name="Обычный 19 15 3 3" xfId="13720"/>
    <cellStyle name="Обычный 19 15 4" xfId="13721"/>
    <cellStyle name="Обычный 19 15 4 2" xfId="13722"/>
    <cellStyle name="Обычный 19 15 5" xfId="13723"/>
    <cellStyle name="Обычный 19 16" xfId="13724"/>
    <cellStyle name="Обычный 19 16 2" xfId="13725"/>
    <cellStyle name="Обычный 19 16 2 2" xfId="13726"/>
    <cellStyle name="Обычный 19 16 2 2 2" xfId="13727"/>
    <cellStyle name="Обычный 19 16 2 3" xfId="13728"/>
    <cellStyle name="Обычный 19 16 3" xfId="13729"/>
    <cellStyle name="Обычный 19 16 3 2" xfId="13730"/>
    <cellStyle name="Обычный 19 16 3 2 2" xfId="13731"/>
    <cellStyle name="Обычный 19 16 3 3" xfId="13732"/>
    <cellStyle name="Обычный 19 16 4" xfId="13733"/>
    <cellStyle name="Обычный 19 16 4 2" xfId="13734"/>
    <cellStyle name="Обычный 19 16 5" xfId="13735"/>
    <cellStyle name="Обычный 19 17" xfId="13736"/>
    <cellStyle name="Обычный 19 17 2" xfId="13737"/>
    <cellStyle name="Обычный 19 17 2 2" xfId="13738"/>
    <cellStyle name="Обычный 19 17 2 2 2" xfId="13739"/>
    <cellStyle name="Обычный 19 17 2 3" xfId="13740"/>
    <cellStyle name="Обычный 19 17 3" xfId="13741"/>
    <cellStyle name="Обычный 19 17 3 2" xfId="13742"/>
    <cellStyle name="Обычный 19 17 3 2 2" xfId="13743"/>
    <cellStyle name="Обычный 19 17 3 3" xfId="13744"/>
    <cellStyle name="Обычный 19 17 4" xfId="13745"/>
    <cellStyle name="Обычный 19 17 4 2" xfId="13746"/>
    <cellStyle name="Обычный 19 17 5" xfId="13747"/>
    <cellStyle name="Обычный 19 18" xfId="13748"/>
    <cellStyle name="Обычный 19 18 2" xfId="13749"/>
    <cellStyle name="Обычный 19 18 2 2" xfId="13750"/>
    <cellStyle name="Обычный 19 18 2 2 2" xfId="13751"/>
    <cellStyle name="Обычный 19 18 2 3" xfId="13752"/>
    <cellStyle name="Обычный 19 18 3" xfId="13753"/>
    <cellStyle name="Обычный 19 18 3 2" xfId="13754"/>
    <cellStyle name="Обычный 19 18 3 2 2" xfId="13755"/>
    <cellStyle name="Обычный 19 18 3 3" xfId="13756"/>
    <cellStyle name="Обычный 19 18 4" xfId="13757"/>
    <cellStyle name="Обычный 19 18 4 2" xfId="13758"/>
    <cellStyle name="Обычный 19 18 5" xfId="13759"/>
    <cellStyle name="Обычный 19 19" xfId="13760"/>
    <cellStyle name="Обычный 19 19 2" xfId="13761"/>
    <cellStyle name="Обычный 19 19 2 2" xfId="13762"/>
    <cellStyle name="Обычный 19 19 2 2 2" xfId="13763"/>
    <cellStyle name="Обычный 19 19 2 3" xfId="13764"/>
    <cellStyle name="Обычный 19 19 3" xfId="13765"/>
    <cellStyle name="Обычный 19 19 3 2" xfId="13766"/>
    <cellStyle name="Обычный 19 19 3 2 2" xfId="13767"/>
    <cellStyle name="Обычный 19 19 3 3" xfId="13768"/>
    <cellStyle name="Обычный 19 19 4" xfId="13769"/>
    <cellStyle name="Обычный 19 19 4 2" xfId="13770"/>
    <cellStyle name="Обычный 19 19 5" xfId="13771"/>
    <cellStyle name="Обычный 19 2" xfId="13772"/>
    <cellStyle name="Обычный 19 2 2" xfId="13773"/>
    <cellStyle name="Обычный 19 2 2 2" xfId="13774"/>
    <cellStyle name="Обычный 19 2 2 2 2" xfId="13775"/>
    <cellStyle name="Обычный 19 2 2 3" xfId="13776"/>
    <cellStyle name="Обычный 19 2 3" xfId="13777"/>
    <cellStyle name="Обычный 19 2 3 2" xfId="13778"/>
    <cellStyle name="Обычный 19 2 3 2 2" xfId="13779"/>
    <cellStyle name="Обычный 19 2 3 3" xfId="13780"/>
    <cellStyle name="Обычный 19 2 4" xfId="13781"/>
    <cellStyle name="Обычный 19 2 4 2" xfId="13782"/>
    <cellStyle name="Обычный 19 2 5" xfId="13783"/>
    <cellStyle name="Обычный 19 20" xfId="13784"/>
    <cellStyle name="Обычный 19 20 2" xfId="13785"/>
    <cellStyle name="Обычный 19 20 2 2" xfId="13786"/>
    <cellStyle name="Обычный 19 20 2 2 2" xfId="13787"/>
    <cellStyle name="Обычный 19 20 2 3" xfId="13788"/>
    <cellStyle name="Обычный 19 20 3" xfId="13789"/>
    <cellStyle name="Обычный 19 20 3 2" xfId="13790"/>
    <cellStyle name="Обычный 19 20 3 2 2" xfId="13791"/>
    <cellStyle name="Обычный 19 20 3 3" xfId="13792"/>
    <cellStyle name="Обычный 19 20 4" xfId="13793"/>
    <cellStyle name="Обычный 19 20 4 2" xfId="13794"/>
    <cellStyle name="Обычный 19 20 5" xfId="13795"/>
    <cellStyle name="Обычный 19 21" xfId="13796"/>
    <cellStyle name="Обычный 19 21 2" xfId="13797"/>
    <cellStyle name="Обычный 19 21 2 2" xfId="13798"/>
    <cellStyle name="Обычный 19 21 2 2 2" xfId="13799"/>
    <cellStyle name="Обычный 19 21 2 3" xfId="13800"/>
    <cellStyle name="Обычный 19 21 3" xfId="13801"/>
    <cellStyle name="Обычный 19 21 3 2" xfId="13802"/>
    <cellStyle name="Обычный 19 21 3 2 2" xfId="13803"/>
    <cellStyle name="Обычный 19 21 3 3" xfId="13804"/>
    <cellStyle name="Обычный 19 21 4" xfId="13805"/>
    <cellStyle name="Обычный 19 21 4 2" xfId="13806"/>
    <cellStyle name="Обычный 19 21 5" xfId="13807"/>
    <cellStyle name="Обычный 19 22" xfId="13808"/>
    <cellStyle name="Обычный 19 22 2" xfId="13809"/>
    <cellStyle name="Обычный 19 22 2 2" xfId="13810"/>
    <cellStyle name="Обычный 19 22 2 2 2" xfId="13811"/>
    <cellStyle name="Обычный 19 22 2 3" xfId="13812"/>
    <cellStyle name="Обычный 19 22 3" xfId="13813"/>
    <cellStyle name="Обычный 19 22 3 2" xfId="13814"/>
    <cellStyle name="Обычный 19 22 3 2 2" xfId="13815"/>
    <cellStyle name="Обычный 19 22 3 3" xfId="13816"/>
    <cellStyle name="Обычный 19 22 4" xfId="13817"/>
    <cellStyle name="Обычный 19 22 4 2" xfId="13818"/>
    <cellStyle name="Обычный 19 22 5" xfId="13819"/>
    <cellStyle name="Обычный 19 23" xfId="13820"/>
    <cellStyle name="Обычный 19 23 2" xfId="13821"/>
    <cellStyle name="Обычный 19 23 2 2" xfId="13822"/>
    <cellStyle name="Обычный 19 23 2 2 2" xfId="13823"/>
    <cellStyle name="Обычный 19 23 2 3" xfId="13824"/>
    <cellStyle name="Обычный 19 23 3" xfId="13825"/>
    <cellStyle name="Обычный 19 23 3 2" xfId="13826"/>
    <cellStyle name="Обычный 19 23 3 2 2" xfId="13827"/>
    <cellStyle name="Обычный 19 23 3 3" xfId="13828"/>
    <cellStyle name="Обычный 19 23 4" xfId="13829"/>
    <cellStyle name="Обычный 19 23 4 2" xfId="13830"/>
    <cellStyle name="Обычный 19 23 5" xfId="13831"/>
    <cellStyle name="Обычный 19 24" xfId="13832"/>
    <cellStyle name="Обычный 19 24 2" xfId="13833"/>
    <cellStyle name="Обычный 19 24 2 2" xfId="13834"/>
    <cellStyle name="Обычный 19 24 2 2 2" xfId="13835"/>
    <cellStyle name="Обычный 19 24 2 3" xfId="13836"/>
    <cellStyle name="Обычный 19 24 3" xfId="13837"/>
    <cellStyle name="Обычный 19 24 3 2" xfId="13838"/>
    <cellStyle name="Обычный 19 24 3 2 2" xfId="13839"/>
    <cellStyle name="Обычный 19 24 3 3" xfId="13840"/>
    <cellStyle name="Обычный 19 24 4" xfId="13841"/>
    <cellStyle name="Обычный 19 24 4 2" xfId="13842"/>
    <cellStyle name="Обычный 19 24 5" xfId="13843"/>
    <cellStyle name="Обычный 19 25" xfId="13844"/>
    <cellStyle name="Обычный 19 25 2" xfId="13845"/>
    <cellStyle name="Обычный 19 25 2 2" xfId="13846"/>
    <cellStyle name="Обычный 19 25 2 2 2" xfId="13847"/>
    <cellStyle name="Обычный 19 25 2 3" xfId="13848"/>
    <cellStyle name="Обычный 19 25 3" xfId="13849"/>
    <cellStyle name="Обычный 19 25 3 2" xfId="13850"/>
    <cellStyle name="Обычный 19 25 3 2 2" xfId="13851"/>
    <cellStyle name="Обычный 19 25 3 3" xfId="13852"/>
    <cellStyle name="Обычный 19 25 4" xfId="13853"/>
    <cellStyle name="Обычный 19 25 4 2" xfId="13854"/>
    <cellStyle name="Обычный 19 25 5" xfId="13855"/>
    <cellStyle name="Обычный 19 26" xfId="13856"/>
    <cellStyle name="Обычный 19 26 2" xfId="13857"/>
    <cellStyle name="Обычный 19 26 2 2" xfId="13858"/>
    <cellStyle name="Обычный 19 26 2 2 2" xfId="13859"/>
    <cellStyle name="Обычный 19 26 2 3" xfId="13860"/>
    <cellStyle name="Обычный 19 26 3" xfId="13861"/>
    <cellStyle name="Обычный 19 26 3 2" xfId="13862"/>
    <cellStyle name="Обычный 19 26 3 2 2" xfId="13863"/>
    <cellStyle name="Обычный 19 26 3 3" xfId="13864"/>
    <cellStyle name="Обычный 19 26 4" xfId="13865"/>
    <cellStyle name="Обычный 19 26 4 2" xfId="13866"/>
    <cellStyle name="Обычный 19 26 5" xfId="13867"/>
    <cellStyle name="Обычный 19 27" xfId="13868"/>
    <cellStyle name="Обычный 19 27 2" xfId="13869"/>
    <cellStyle name="Обычный 19 27 2 2" xfId="13870"/>
    <cellStyle name="Обычный 19 27 2 2 2" xfId="13871"/>
    <cellStyle name="Обычный 19 27 2 3" xfId="13872"/>
    <cellStyle name="Обычный 19 27 3" xfId="13873"/>
    <cellStyle name="Обычный 19 27 3 2" xfId="13874"/>
    <cellStyle name="Обычный 19 27 3 2 2" xfId="13875"/>
    <cellStyle name="Обычный 19 27 3 3" xfId="13876"/>
    <cellStyle name="Обычный 19 27 4" xfId="13877"/>
    <cellStyle name="Обычный 19 27 4 2" xfId="13878"/>
    <cellStyle name="Обычный 19 27 5" xfId="13879"/>
    <cellStyle name="Обычный 19 28" xfId="13880"/>
    <cellStyle name="Обычный 19 28 2" xfId="13881"/>
    <cellStyle name="Обычный 19 28 2 2" xfId="13882"/>
    <cellStyle name="Обычный 19 28 2 2 2" xfId="13883"/>
    <cellStyle name="Обычный 19 28 2 3" xfId="13884"/>
    <cellStyle name="Обычный 19 28 3" xfId="13885"/>
    <cellStyle name="Обычный 19 28 3 2" xfId="13886"/>
    <cellStyle name="Обычный 19 28 3 2 2" xfId="13887"/>
    <cellStyle name="Обычный 19 28 3 3" xfId="13888"/>
    <cellStyle name="Обычный 19 28 4" xfId="13889"/>
    <cellStyle name="Обычный 19 28 4 2" xfId="13890"/>
    <cellStyle name="Обычный 19 28 5" xfId="13891"/>
    <cellStyle name="Обычный 19 29" xfId="13892"/>
    <cellStyle name="Обычный 19 29 2" xfId="13893"/>
    <cellStyle name="Обычный 19 29 2 2" xfId="13894"/>
    <cellStyle name="Обычный 19 29 3" xfId="13895"/>
    <cellStyle name="Обычный 19 3" xfId="13896"/>
    <cellStyle name="Обычный 19 3 2" xfId="13897"/>
    <cellStyle name="Обычный 19 3 2 2" xfId="13898"/>
    <cellStyle name="Обычный 19 3 2 2 2" xfId="13899"/>
    <cellStyle name="Обычный 19 3 2 3" xfId="13900"/>
    <cellStyle name="Обычный 19 3 3" xfId="13901"/>
    <cellStyle name="Обычный 19 3 3 2" xfId="13902"/>
    <cellStyle name="Обычный 19 3 3 2 2" xfId="13903"/>
    <cellStyle name="Обычный 19 3 3 3" xfId="13904"/>
    <cellStyle name="Обычный 19 3 4" xfId="13905"/>
    <cellStyle name="Обычный 19 3 4 2" xfId="13906"/>
    <cellStyle name="Обычный 19 3 5" xfId="13907"/>
    <cellStyle name="Обычный 19 30" xfId="13908"/>
    <cellStyle name="Обычный 19 30 2" xfId="13909"/>
    <cellStyle name="Обычный 19 30 2 2" xfId="13910"/>
    <cellStyle name="Обычный 19 30 3" xfId="13911"/>
    <cellStyle name="Обычный 19 31" xfId="13912"/>
    <cellStyle name="Обычный 19 31 2" xfId="13913"/>
    <cellStyle name="Обычный 19 31 2 2" xfId="13914"/>
    <cellStyle name="Обычный 19 31 3" xfId="13915"/>
    <cellStyle name="Обычный 19 32" xfId="13916"/>
    <cellStyle name="Обычный 19 32 2" xfId="13917"/>
    <cellStyle name="Обычный 19 32 2 2" xfId="13918"/>
    <cellStyle name="Обычный 19 32 3" xfId="13919"/>
    <cellStyle name="Обычный 19 33" xfId="13920"/>
    <cellStyle name="Обычный 19 33 2" xfId="13921"/>
    <cellStyle name="Обычный 19 33 2 2" xfId="13922"/>
    <cellStyle name="Обычный 19 33 3" xfId="13923"/>
    <cellStyle name="Обычный 19 34" xfId="13924"/>
    <cellStyle name="Обычный 19 34 2" xfId="13925"/>
    <cellStyle name="Обычный 19 34 2 2" xfId="13926"/>
    <cellStyle name="Обычный 19 34 3" xfId="13927"/>
    <cellStyle name="Обычный 19 35" xfId="13928"/>
    <cellStyle name="Обычный 19 35 2" xfId="13929"/>
    <cellStyle name="Обычный 19 35 2 2" xfId="13930"/>
    <cellStyle name="Обычный 19 35 3" xfId="13931"/>
    <cellStyle name="Обычный 19 36" xfId="13932"/>
    <cellStyle name="Обычный 19 36 2" xfId="13933"/>
    <cellStyle name="Обычный 19 36 2 2" xfId="13934"/>
    <cellStyle name="Обычный 19 36 3" xfId="13935"/>
    <cellStyle name="Обычный 19 37" xfId="13936"/>
    <cellStyle name="Обычный 19 37 2" xfId="13937"/>
    <cellStyle name="Обычный 19 37 2 2" xfId="13938"/>
    <cellStyle name="Обычный 19 37 3" xfId="13939"/>
    <cellStyle name="Обычный 19 38" xfId="13940"/>
    <cellStyle name="Обычный 19 38 2" xfId="13941"/>
    <cellStyle name="Обычный 19 38 2 2" xfId="13942"/>
    <cellStyle name="Обычный 19 38 3" xfId="13943"/>
    <cellStyle name="Обычный 19 39" xfId="13944"/>
    <cellStyle name="Обычный 19 39 2" xfId="13945"/>
    <cellStyle name="Обычный 19 39 2 2" xfId="13946"/>
    <cellStyle name="Обычный 19 39 3" xfId="13947"/>
    <cellStyle name="Обычный 19 4" xfId="13948"/>
    <cellStyle name="Обычный 19 4 2" xfId="13949"/>
    <cellStyle name="Обычный 19 4 2 2" xfId="13950"/>
    <cellStyle name="Обычный 19 4 2 2 2" xfId="13951"/>
    <cellStyle name="Обычный 19 4 2 3" xfId="13952"/>
    <cellStyle name="Обычный 19 4 3" xfId="13953"/>
    <cellStyle name="Обычный 19 4 3 2" xfId="13954"/>
    <cellStyle name="Обычный 19 4 3 2 2" xfId="13955"/>
    <cellStyle name="Обычный 19 4 3 3" xfId="13956"/>
    <cellStyle name="Обычный 19 4 4" xfId="13957"/>
    <cellStyle name="Обычный 19 4 4 2" xfId="13958"/>
    <cellStyle name="Обычный 19 4 5" xfId="13959"/>
    <cellStyle name="Обычный 19 40" xfId="13960"/>
    <cellStyle name="Обычный 19 40 2" xfId="13961"/>
    <cellStyle name="Обычный 19 40 2 2" xfId="13962"/>
    <cellStyle name="Обычный 19 40 3" xfId="13963"/>
    <cellStyle name="Обычный 19 41" xfId="13964"/>
    <cellStyle name="Обычный 19 41 2" xfId="13965"/>
    <cellStyle name="Обычный 19 41 2 2" xfId="13966"/>
    <cellStyle name="Обычный 19 41 3" xfId="13967"/>
    <cellStyle name="Обычный 19 42" xfId="13968"/>
    <cellStyle name="Обычный 19 42 2" xfId="13969"/>
    <cellStyle name="Обычный 19 42 2 2" xfId="13970"/>
    <cellStyle name="Обычный 19 42 3" xfId="13971"/>
    <cellStyle name="Обычный 19 43" xfId="13972"/>
    <cellStyle name="Обычный 19 43 2" xfId="13973"/>
    <cellStyle name="Обычный 19 43 2 2" xfId="13974"/>
    <cellStyle name="Обычный 19 43 3" xfId="13975"/>
    <cellStyle name="Обычный 19 44" xfId="13976"/>
    <cellStyle name="Обычный 19 44 2" xfId="13977"/>
    <cellStyle name="Обычный 19 44 2 2" xfId="13978"/>
    <cellStyle name="Обычный 19 44 3" xfId="13979"/>
    <cellStyle name="Обычный 19 45" xfId="13980"/>
    <cellStyle name="Обычный 19 45 2" xfId="13981"/>
    <cellStyle name="Обычный 19 45 2 2" xfId="13982"/>
    <cellStyle name="Обычный 19 45 3" xfId="13983"/>
    <cellStyle name="Обычный 19 46" xfId="13984"/>
    <cellStyle name="Обычный 19 46 2" xfId="13985"/>
    <cellStyle name="Обычный 19 46 2 2" xfId="13986"/>
    <cellStyle name="Обычный 19 46 3" xfId="13987"/>
    <cellStyle name="Обычный 19 47" xfId="13988"/>
    <cellStyle name="Обычный 19 47 2" xfId="13989"/>
    <cellStyle name="Обычный 19 47 2 2" xfId="13990"/>
    <cellStyle name="Обычный 19 47 3" xfId="13991"/>
    <cellStyle name="Обычный 19 48" xfId="13992"/>
    <cellStyle name="Обычный 19 48 2" xfId="13993"/>
    <cellStyle name="Обычный 19 48 2 2" xfId="13994"/>
    <cellStyle name="Обычный 19 48 3" xfId="13995"/>
    <cellStyle name="Обычный 19 49" xfId="13996"/>
    <cellStyle name="Обычный 19 49 2" xfId="13997"/>
    <cellStyle name="Обычный 19 49 2 2" xfId="13998"/>
    <cellStyle name="Обычный 19 49 3" xfId="13999"/>
    <cellStyle name="Обычный 19 5" xfId="14000"/>
    <cellStyle name="Обычный 19 5 2" xfId="14001"/>
    <cellStyle name="Обычный 19 5 2 2" xfId="14002"/>
    <cellStyle name="Обычный 19 5 2 2 2" xfId="14003"/>
    <cellStyle name="Обычный 19 5 2 3" xfId="14004"/>
    <cellStyle name="Обычный 19 5 3" xfId="14005"/>
    <cellStyle name="Обычный 19 5 3 2" xfId="14006"/>
    <cellStyle name="Обычный 19 5 3 2 2" xfId="14007"/>
    <cellStyle name="Обычный 19 5 3 3" xfId="14008"/>
    <cellStyle name="Обычный 19 5 4" xfId="14009"/>
    <cellStyle name="Обычный 19 5 4 2" xfId="14010"/>
    <cellStyle name="Обычный 19 5 5" xfId="14011"/>
    <cellStyle name="Обычный 19 50" xfId="14012"/>
    <cellStyle name="Обычный 19 50 2" xfId="14013"/>
    <cellStyle name="Обычный 19 50 2 2" xfId="14014"/>
    <cellStyle name="Обычный 19 50 3" xfId="14015"/>
    <cellStyle name="Обычный 19 51" xfId="14016"/>
    <cellStyle name="Обычный 19 51 2" xfId="14017"/>
    <cellStyle name="Обычный 19 51 2 2" xfId="14018"/>
    <cellStyle name="Обычный 19 51 3" xfId="14019"/>
    <cellStyle name="Обычный 19 52" xfId="14020"/>
    <cellStyle name="Обычный 19 52 2" xfId="14021"/>
    <cellStyle name="Обычный 19 52 2 2" xfId="14022"/>
    <cellStyle name="Обычный 19 52 3" xfId="14023"/>
    <cellStyle name="Обычный 19 53" xfId="14024"/>
    <cellStyle name="Обычный 19 53 2" xfId="14025"/>
    <cellStyle name="Обычный 19 53 2 2" xfId="14026"/>
    <cellStyle name="Обычный 19 53 3" xfId="14027"/>
    <cellStyle name="Обычный 19 54" xfId="14028"/>
    <cellStyle name="Обычный 19 54 2" xfId="14029"/>
    <cellStyle name="Обычный 19 54 2 2" xfId="14030"/>
    <cellStyle name="Обычный 19 54 3" xfId="14031"/>
    <cellStyle name="Обычный 19 55" xfId="14032"/>
    <cellStyle name="Обычный 19 55 2" xfId="14033"/>
    <cellStyle name="Обычный 19 55 2 2" xfId="14034"/>
    <cellStyle name="Обычный 19 55 3" xfId="14035"/>
    <cellStyle name="Обычный 19 56" xfId="14036"/>
    <cellStyle name="Обычный 19 56 2" xfId="14037"/>
    <cellStyle name="Обычный 19 56 2 2" xfId="14038"/>
    <cellStyle name="Обычный 19 56 3" xfId="14039"/>
    <cellStyle name="Обычный 19 57" xfId="14040"/>
    <cellStyle name="Обычный 19 57 2" xfId="14041"/>
    <cellStyle name="Обычный 19 57 2 2" xfId="14042"/>
    <cellStyle name="Обычный 19 57 3" xfId="14043"/>
    <cellStyle name="Обычный 19 58" xfId="14044"/>
    <cellStyle name="Обычный 19 58 2" xfId="14045"/>
    <cellStyle name="Обычный 19 58 2 2" xfId="14046"/>
    <cellStyle name="Обычный 19 58 3" xfId="14047"/>
    <cellStyle name="Обычный 19 59" xfId="14048"/>
    <cellStyle name="Обычный 19 59 2" xfId="14049"/>
    <cellStyle name="Обычный 19 59 2 2" xfId="14050"/>
    <cellStyle name="Обычный 19 59 3" xfId="14051"/>
    <cellStyle name="Обычный 19 6" xfId="14052"/>
    <cellStyle name="Обычный 19 6 2" xfId="14053"/>
    <cellStyle name="Обычный 19 6 2 2" xfId="14054"/>
    <cellStyle name="Обычный 19 6 2 2 2" xfId="14055"/>
    <cellStyle name="Обычный 19 6 2 3" xfId="14056"/>
    <cellStyle name="Обычный 19 6 3" xfId="14057"/>
    <cellStyle name="Обычный 19 6 3 2" xfId="14058"/>
    <cellStyle name="Обычный 19 6 3 2 2" xfId="14059"/>
    <cellStyle name="Обычный 19 6 3 3" xfId="14060"/>
    <cellStyle name="Обычный 19 6 4" xfId="14061"/>
    <cellStyle name="Обычный 19 6 4 2" xfId="14062"/>
    <cellStyle name="Обычный 19 6 5" xfId="14063"/>
    <cellStyle name="Обычный 19 60" xfId="14064"/>
    <cellStyle name="Обычный 19 60 2" xfId="14065"/>
    <cellStyle name="Обычный 19 60 2 2" xfId="14066"/>
    <cellStyle name="Обычный 19 60 3" xfId="14067"/>
    <cellStyle name="Обычный 19 61" xfId="14068"/>
    <cellStyle name="Обычный 19 61 2" xfId="14069"/>
    <cellStyle name="Обычный 19 61 2 2" xfId="14070"/>
    <cellStyle name="Обычный 19 61 3" xfId="14071"/>
    <cellStyle name="Обычный 19 62" xfId="14072"/>
    <cellStyle name="Обычный 19 62 2" xfId="14073"/>
    <cellStyle name="Обычный 19 62 2 2" xfId="14074"/>
    <cellStyle name="Обычный 19 62 3" xfId="14075"/>
    <cellStyle name="Обычный 19 63" xfId="14076"/>
    <cellStyle name="Обычный 19 63 2" xfId="14077"/>
    <cellStyle name="Обычный 19 63 2 2" xfId="14078"/>
    <cellStyle name="Обычный 19 63 3" xfId="14079"/>
    <cellStyle name="Обычный 19 64" xfId="14080"/>
    <cellStyle name="Обычный 19 64 2" xfId="14081"/>
    <cellStyle name="Обычный 19 64 2 2" xfId="14082"/>
    <cellStyle name="Обычный 19 64 3" xfId="14083"/>
    <cellStyle name="Обычный 19 65" xfId="14084"/>
    <cellStyle name="Обычный 19 65 2" xfId="14085"/>
    <cellStyle name="Обычный 19 65 2 2" xfId="14086"/>
    <cellStyle name="Обычный 19 65 3" xfId="14087"/>
    <cellStyle name="Обычный 19 66" xfId="14088"/>
    <cellStyle name="Обычный 19 66 2" xfId="14089"/>
    <cellStyle name="Обычный 19 66 2 2" xfId="14090"/>
    <cellStyle name="Обычный 19 66 3" xfId="14091"/>
    <cellStyle name="Обычный 19 67" xfId="14092"/>
    <cellStyle name="Обычный 19 67 2" xfId="14093"/>
    <cellStyle name="Обычный 19 67 2 2" xfId="14094"/>
    <cellStyle name="Обычный 19 67 3" xfId="14095"/>
    <cellStyle name="Обычный 19 68" xfId="14096"/>
    <cellStyle name="Обычный 19 68 2" xfId="14097"/>
    <cellStyle name="Обычный 19 68 2 2" xfId="14098"/>
    <cellStyle name="Обычный 19 68 3" xfId="14099"/>
    <cellStyle name="Обычный 19 69" xfId="14100"/>
    <cellStyle name="Обычный 19 69 2" xfId="14101"/>
    <cellStyle name="Обычный 19 69 2 2" xfId="14102"/>
    <cellStyle name="Обычный 19 69 3" xfId="14103"/>
    <cellStyle name="Обычный 19 7" xfId="14104"/>
    <cellStyle name="Обычный 19 7 2" xfId="14105"/>
    <cellStyle name="Обычный 19 7 2 2" xfId="14106"/>
    <cellStyle name="Обычный 19 7 2 2 2" xfId="14107"/>
    <cellStyle name="Обычный 19 7 2 3" xfId="14108"/>
    <cellStyle name="Обычный 19 7 3" xfId="14109"/>
    <cellStyle name="Обычный 19 7 3 2" xfId="14110"/>
    <cellStyle name="Обычный 19 7 3 2 2" xfId="14111"/>
    <cellStyle name="Обычный 19 7 3 3" xfId="14112"/>
    <cellStyle name="Обычный 19 7 4" xfId="14113"/>
    <cellStyle name="Обычный 19 7 4 2" xfId="14114"/>
    <cellStyle name="Обычный 19 7 5" xfId="14115"/>
    <cellStyle name="Обычный 19 70" xfId="14116"/>
    <cellStyle name="Обычный 19 70 2" xfId="14117"/>
    <cellStyle name="Обычный 19 70 2 2" xfId="14118"/>
    <cellStyle name="Обычный 19 70 3" xfId="14119"/>
    <cellStyle name="Обычный 19 71" xfId="14120"/>
    <cellStyle name="Обычный 19 71 2" xfId="14121"/>
    <cellStyle name="Обычный 19 71 2 2" xfId="14122"/>
    <cellStyle name="Обычный 19 71 3" xfId="14123"/>
    <cellStyle name="Обычный 19 72" xfId="14124"/>
    <cellStyle name="Обычный 19 72 2" xfId="14125"/>
    <cellStyle name="Обычный 19 72 2 2" xfId="14126"/>
    <cellStyle name="Обычный 19 72 3" xfId="14127"/>
    <cellStyle name="Обычный 19 73" xfId="14128"/>
    <cellStyle name="Обычный 19 73 2" xfId="14129"/>
    <cellStyle name="Обычный 19 73 2 2" xfId="14130"/>
    <cellStyle name="Обычный 19 73 3" xfId="14131"/>
    <cellStyle name="Обычный 19 74" xfId="14132"/>
    <cellStyle name="Обычный 19 74 2" xfId="14133"/>
    <cellStyle name="Обычный 19 74 2 2" xfId="14134"/>
    <cellStyle name="Обычный 19 74 3" xfId="14135"/>
    <cellStyle name="Обычный 19 75" xfId="14136"/>
    <cellStyle name="Обычный 19 75 2" xfId="14137"/>
    <cellStyle name="Обычный 19 75 2 2" xfId="14138"/>
    <cellStyle name="Обычный 19 75 3" xfId="14139"/>
    <cellStyle name="Обычный 19 76" xfId="14140"/>
    <cellStyle name="Обычный 19 76 2" xfId="14141"/>
    <cellStyle name="Обычный 19 77" xfId="14142"/>
    <cellStyle name="Обычный 19 8" xfId="14143"/>
    <cellStyle name="Обычный 19 8 2" xfId="14144"/>
    <cellStyle name="Обычный 19 8 2 2" xfId="14145"/>
    <cellStyle name="Обычный 19 8 2 2 2" xfId="14146"/>
    <cellStyle name="Обычный 19 8 2 3" xfId="14147"/>
    <cellStyle name="Обычный 19 8 3" xfId="14148"/>
    <cellStyle name="Обычный 19 8 3 2" xfId="14149"/>
    <cellStyle name="Обычный 19 8 3 2 2" xfId="14150"/>
    <cellStyle name="Обычный 19 8 3 3" xfId="14151"/>
    <cellStyle name="Обычный 19 8 4" xfId="14152"/>
    <cellStyle name="Обычный 19 8 4 2" xfId="14153"/>
    <cellStyle name="Обычный 19 8 5" xfId="14154"/>
    <cellStyle name="Обычный 19 9" xfId="14155"/>
    <cellStyle name="Обычный 19 9 2" xfId="14156"/>
    <cellStyle name="Обычный 19 9 2 2" xfId="14157"/>
    <cellStyle name="Обычный 19 9 2 2 2" xfId="14158"/>
    <cellStyle name="Обычный 19 9 2 3" xfId="14159"/>
    <cellStyle name="Обычный 19 9 3" xfId="14160"/>
    <cellStyle name="Обычный 19 9 3 2" xfId="14161"/>
    <cellStyle name="Обычный 19 9 3 2 2" xfId="14162"/>
    <cellStyle name="Обычный 19 9 3 3" xfId="14163"/>
    <cellStyle name="Обычный 19 9 4" xfId="14164"/>
    <cellStyle name="Обычный 19 9 4 2" xfId="14165"/>
    <cellStyle name="Обычный 19 9 5" xfId="14166"/>
    <cellStyle name="Обычный 2" xfId="1"/>
    <cellStyle name="Обычный 2 10" xfId="14167"/>
    <cellStyle name="Обычный 2 10 2" xfId="14168"/>
    <cellStyle name="Обычный 2 10 2 2" xfId="14169"/>
    <cellStyle name="Обычный 2 10 2 2 2" xfId="14170"/>
    <cellStyle name="Обычный 2 10 2 3" xfId="14171"/>
    <cellStyle name="Обычный 2 10 3" xfId="14172"/>
    <cellStyle name="Обычный 2 10 3 2" xfId="14173"/>
    <cellStyle name="Обычный 2 10 3 2 2" xfId="14174"/>
    <cellStyle name="Обычный 2 10 3 3" xfId="14175"/>
    <cellStyle name="Обычный 2 10 4" xfId="14176"/>
    <cellStyle name="Обычный 2 10 4 2" xfId="14177"/>
    <cellStyle name="Обычный 2 10 5" xfId="14178"/>
    <cellStyle name="Обычный 2 11" xfId="14179"/>
    <cellStyle name="Обычный 2 11 2" xfId="14180"/>
    <cellStyle name="Обычный 2 11 2 2" xfId="14181"/>
    <cellStyle name="Обычный 2 11 2 2 2" xfId="14182"/>
    <cellStyle name="Обычный 2 11 2 3" xfId="14183"/>
    <cellStyle name="Обычный 2 11 3" xfId="14184"/>
    <cellStyle name="Обычный 2 11 3 2" xfId="14185"/>
    <cellStyle name="Обычный 2 11 3 2 2" xfId="14186"/>
    <cellStyle name="Обычный 2 11 3 3" xfId="14187"/>
    <cellStyle name="Обычный 2 11 4" xfId="14188"/>
    <cellStyle name="Обычный 2 11 4 2" xfId="14189"/>
    <cellStyle name="Обычный 2 11 5" xfId="14190"/>
    <cellStyle name="Обычный 2 12" xfId="14191"/>
    <cellStyle name="Обычный 2 13" xfId="14192"/>
    <cellStyle name="Обычный 2 14" xfId="14193"/>
    <cellStyle name="Обычный 2 14 2" xfId="14194"/>
    <cellStyle name="Обычный 2 14 2 2" xfId="14195"/>
    <cellStyle name="Обычный 2 14 3" xfId="14196"/>
    <cellStyle name="Обычный 2 15" xfId="14197"/>
    <cellStyle name="Обычный 2 15 2" xfId="14198"/>
    <cellStyle name="Обычный 2 16" xfId="14199"/>
    <cellStyle name="Обычный 2 2" xfId="14200"/>
    <cellStyle name="Обычный 2 2 2" xfId="14201"/>
    <cellStyle name="Обычный 2 2 2 2" xfId="14202"/>
    <cellStyle name="Обычный 2 2 2 2 2" xfId="14203"/>
    <cellStyle name="Обычный 2 2 2 2 3" xfId="14204"/>
    <cellStyle name="Обычный 2 2 2 2 3 2" xfId="14205"/>
    <cellStyle name="Обычный 2 2 2 2 4" xfId="14206"/>
    <cellStyle name="Обычный 2 2 2 3" xfId="14207"/>
    <cellStyle name="Обычный 2 2 2 4" xfId="14208"/>
    <cellStyle name="Обычный 2 2 2 4 2" xfId="14209"/>
    <cellStyle name="Обычный 2 2 2 5" xfId="14210"/>
    <cellStyle name="Обычный 2 2 3" xfId="14211"/>
    <cellStyle name="Обычный 2 2 3 2" xfId="14212"/>
    <cellStyle name="Обычный 2 2 3 3" xfId="14213"/>
    <cellStyle name="Обычный 2 2 3 3 2" xfId="14214"/>
    <cellStyle name="Обычный 2 2 3 4" xfId="14215"/>
    <cellStyle name="Обычный 2 2 4" xfId="14216"/>
    <cellStyle name="Обычный 2 2 4 2" xfId="14217"/>
    <cellStyle name="Обычный 2 2 4 2 2" xfId="14218"/>
    <cellStyle name="Обычный 2 2 4 2 2 2" xfId="14219"/>
    <cellStyle name="Обычный 2 2 4 2 3" xfId="14220"/>
    <cellStyle name="Обычный 2 2 5" xfId="14221"/>
    <cellStyle name="Обычный 2 2 5 2" xfId="14222"/>
    <cellStyle name="Обычный 2 2 6" xfId="14223"/>
    <cellStyle name="Обычный 2 2 7" xfId="14224"/>
    <cellStyle name="Обычный 2 2 8" xfId="14225"/>
    <cellStyle name="Обычный 2 3" xfId="14226"/>
    <cellStyle name="Обычный 2 3 2" xfId="14227"/>
    <cellStyle name="Обычный 2 3 2 2" xfId="14228"/>
    <cellStyle name="Обычный 2 3 2 2 2" xfId="14229"/>
    <cellStyle name="Обычный 2 3 2 3" xfId="14230"/>
    <cellStyle name="Обычный 2 3 2_MIS запрос данных_ЮП" xfId="14231"/>
    <cellStyle name="Обычный 2 3 3" xfId="14232"/>
    <cellStyle name="Обычный 2 3 3 2" xfId="14233"/>
    <cellStyle name="Обычный 2 3 3 2 2" xfId="14234"/>
    <cellStyle name="Обычный 2 3 3 3" xfId="14235"/>
    <cellStyle name="Обычный 2 3 4" xfId="14236"/>
    <cellStyle name="Обычный 2 3 5" xfId="14237"/>
    <cellStyle name="Обычный 2 3 5 2" xfId="14238"/>
    <cellStyle name="Обычный 2 3 6" xfId="14239"/>
    <cellStyle name="Обычный 2 3_MIS запрос данных_ЮП" xfId="14240"/>
    <cellStyle name="Обычный 2 4" xfId="14241"/>
    <cellStyle name="Обычный 2 4 2" xfId="14242"/>
    <cellStyle name="Обычный 2 4 2 2" xfId="14243"/>
    <cellStyle name="Обычный 2 4 2 2 2" xfId="14244"/>
    <cellStyle name="Обычный 2 4 2 3" xfId="14245"/>
    <cellStyle name="Обычный 2 4 2 3 2" xfId="14246"/>
    <cellStyle name="Обычный 2 4 3" xfId="14247"/>
    <cellStyle name="Обычный 2 4 3 2" xfId="14248"/>
    <cellStyle name="Обычный 2 4 3 2 2" xfId="14249"/>
    <cellStyle name="Обычный 2 4 3 3" xfId="14250"/>
    <cellStyle name="Обычный 2 4 4" xfId="14251"/>
    <cellStyle name="Обычный 2 4 5" xfId="14252"/>
    <cellStyle name="Обычный 2 4 5 2" xfId="14253"/>
    <cellStyle name="Обычный 2 4 6" xfId="14254"/>
    <cellStyle name="Обычный 2 5" xfId="14255"/>
    <cellStyle name="Обычный 2 5 2" xfId="14256"/>
    <cellStyle name="Обычный 2 5 2 2" xfId="14257"/>
    <cellStyle name="Обычный 2 5 2 2 2" xfId="14258"/>
    <cellStyle name="Обычный 2 5 2 3" xfId="14259"/>
    <cellStyle name="Обычный 2 5 3" xfId="14260"/>
    <cellStyle name="Обычный 2 5 3 2" xfId="14261"/>
    <cellStyle name="Обычный 2 5 3 2 2" xfId="14262"/>
    <cellStyle name="Обычный 2 5 3 3" xfId="14263"/>
    <cellStyle name="Обычный 2 5 4" xfId="14264"/>
    <cellStyle name="Обычный 2 5 5" xfId="14265"/>
    <cellStyle name="Обычный 2 5 5 2" xfId="14266"/>
    <cellStyle name="Обычный 2 5 6" xfId="14267"/>
    <cellStyle name="Обычный 2 6" xfId="14268"/>
    <cellStyle name="Обычный 2 6 2" xfId="14269"/>
    <cellStyle name="Обычный 2 6 2 2" xfId="14270"/>
    <cellStyle name="Обычный 2 6 2 2 2" xfId="14271"/>
    <cellStyle name="Обычный 2 6 2 2 2 2" xfId="14272"/>
    <cellStyle name="Обычный 2 6 2 2 3" xfId="14273"/>
    <cellStyle name="Обычный 2 6 2 3" xfId="14274"/>
    <cellStyle name="Обычный 2 6 2 3 2" xfId="14275"/>
    <cellStyle name="Обычный 2 6 2 4" xfId="14276"/>
    <cellStyle name="Обычный 2 6 3" xfId="14277"/>
    <cellStyle name="Обычный 2 6 3 2" xfId="14278"/>
    <cellStyle name="Обычный 2 6 3 2 2" xfId="14279"/>
    <cellStyle name="Обычный 2 6 3 2 2 2" xfId="14280"/>
    <cellStyle name="Обычный 2 6 3 2 3" xfId="14281"/>
    <cellStyle name="Обычный 2 6 3 3" xfId="14282"/>
    <cellStyle name="Обычный 2 6 3 3 2" xfId="14283"/>
    <cellStyle name="Обычный 2 6 3 4" xfId="14284"/>
    <cellStyle name="Обычный 2 6 4" xfId="14285"/>
    <cellStyle name="Обычный 2 6 5" xfId="14286"/>
    <cellStyle name="Обычный 2 6 5 2" xfId="14287"/>
    <cellStyle name="Обычный 2 6 6" xfId="14288"/>
    <cellStyle name="Обычный 2 7" xfId="14289"/>
    <cellStyle name="Обычный 2 7 2" xfId="14290"/>
    <cellStyle name="Обычный 2 7 2 2" xfId="14291"/>
    <cellStyle name="Обычный 2 7 2 2 2" xfId="14292"/>
    <cellStyle name="Обычный 2 7 2 3" xfId="14293"/>
    <cellStyle name="Обычный 2 7 3" xfId="14294"/>
    <cellStyle name="Обычный 2 7 3 2" xfId="14295"/>
    <cellStyle name="Обычный 2 7 3 2 2" xfId="14296"/>
    <cellStyle name="Обычный 2 7 3 3" xfId="14297"/>
    <cellStyle name="Обычный 2 7 4" xfId="14298"/>
    <cellStyle name="Обычный 2 7 5" xfId="14299"/>
    <cellStyle name="Обычный 2 7 5 2" xfId="14300"/>
    <cellStyle name="Обычный 2 7 6" xfId="14301"/>
    <cellStyle name="Обычный 2 8" xfId="14302"/>
    <cellStyle name="Обычный 2 8 2" xfId="14303"/>
    <cellStyle name="Обычный 2 8 2 2" xfId="14304"/>
    <cellStyle name="Обычный 2 8 2 2 2" xfId="14305"/>
    <cellStyle name="Обычный 2 8 2 3" xfId="14306"/>
    <cellStyle name="Обычный 2 8 3" xfId="14307"/>
    <cellStyle name="Обычный 2 8 3 2" xfId="14308"/>
    <cellStyle name="Обычный 2 8 3 2 2" xfId="14309"/>
    <cellStyle name="Обычный 2 8 3 3" xfId="14310"/>
    <cellStyle name="Обычный 2 8 4" xfId="14311"/>
    <cellStyle name="Обычный 2 8 4 2" xfId="14312"/>
    <cellStyle name="Обычный 2 8 5" xfId="14313"/>
    <cellStyle name="Обычный 2 9" xfId="14314"/>
    <cellStyle name="Обычный 2 9 2" xfId="14315"/>
    <cellStyle name="Обычный 2 9 2 2" xfId="14316"/>
    <cellStyle name="Обычный 2 9 2 2 2" xfId="14317"/>
    <cellStyle name="Обычный 2 9 2 3" xfId="14318"/>
    <cellStyle name="Обычный 2 9 3" xfId="14319"/>
    <cellStyle name="Обычный 2 9 3 2" xfId="14320"/>
    <cellStyle name="Обычный 2 9 3 2 2" xfId="14321"/>
    <cellStyle name="Обычный 2 9 3 3" xfId="14322"/>
    <cellStyle name="Обычный 2 9 4" xfId="14323"/>
    <cellStyle name="Обычный 2 9 4 2" xfId="14324"/>
    <cellStyle name="Обычный 2 9 5" xfId="14325"/>
    <cellStyle name="Обычный 2_данные" xfId="14326"/>
    <cellStyle name="Обычный 20" xfId="14327"/>
    <cellStyle name="Обычный 20 10" xfId="14328"/>
    <cellStyle name="Обычный 20 10 2" xfId="14329"/>
    <cellStyle name="Обычный 20 10 2 2" xfId="14330"/>
    <cellStyle name="Обычный 20 10 2 2 2" xfId="14331"/>
    <cellStyle name="Обычный 20 10 2 3" xfId="14332"/>
    <cellStyle name="Обычный 20 10 3" xfId="14333"/>
    <cellStyle name="Обычный 20 10 3 2" xfId="14334"/>
    <cellStyle name="Обычный 20 10 3 2 2" xfId="14335"/>
    <cellStyle name="Обычный 20 10 3 3" xfId="14336"/>
    <cellStyle name="Обычный 20 10 4" xfId="14337"/>
    <cellStyle name="Обычный 20 10 4 2" xfId="14338"/>
    <cellStyle name="Обычный 20 10 5" xfId="14339"/>
    <cellStyle name="Обычный 20 11" xfId="14340"/>
    <cellStyle name="Обычный 20 11 2" xfId="14341"/>
    <cellStyle name="Обычный 20 11 2 2" xfId="14342"/>
    <cellStyle name="Обычный 20 11 2 2 2" xfId="14343"/>
    <cellStyle name="Обычный 20 11 2 3" xfId="14344"/>
    <cellStyle name="Обычный 20 11 3" xfId="14345"/>
    <cellStyle name="Обычный 20 11 3 2" xfId="14346"/>
    <cellStyle name="Обычный 20 11 3 2 2" xfId="14347"/>
    <cellStyle name="Обычный 20 11 3 3" xfId="14348"/>
    <cellStyle name="Обычный 20 11 4" xfId="14349"/>
    <cellStyle name="Обычный 20 11 4 2" xfId="14350"/>
    <cellStyle name="Обычный 20 11 5" xfId="14351"/>
    <cellStyle name="Обычный 20 12" xfId="14352"/>
    <cellStyle name="Обычный 20 12 2" xfId="14353"/>
    <cellStyle name="Обычный 20 12 2 2" xfId="14354"/>
    <cellStyle name="Обычный 20 12 2 2 2" xfId="14355"/>
    <cellStyle name="Обычный 20 12 2 3" xfId="14356"/>
    <cellStyle name="Обычный 20 12 3" xfId="14357"/>
    <cellStyle name="Обычный 20 12 3 2" xfId="14358"/>
    <cellStyle name="Обычный 20 12 3 2 2" xfId="14359"/>
    <cellStyle name="Обычный 20 12 3 3" xfId="14360"/>
    <cellStyle name="Обычный 20 12 4" xfId="14361"/>
    <cellStyle name="Обычный 20 12 4 2" xfId="14362"/>
    <cellStyle name="Обычный 20 12 5" xfId="14363"/>
    <cellStyle name="Обычный 20 13" xfId="14364"/>
    <cellStyle name="Обычный 20 13 2" xfId="14365"/>
    <cellStyle name="Обычный 20 13 2 2" xfId="14366"/>
    <cellStyle name="Обычный 20 13 2 2 2" xfId="14367"/>
    <cellStyle name="Обычный 20 13 2 3" xfId="14368"/>
    <cellStyle name="Обычный 20 13 3" xfId="14369"/>
    <cellStyle name="Обычный 20 13 3 2" xfId="14370"/>
    <cellStyle name="Обычный 20 13 3 2 2" xfId="14371"/>
    <cellStyle name="Обычный 20 13 3 3" xfId="14372"/>
    <cellStyle name="Обычный 20 13 4" xfId="14373"/>
    <cellStyle name="Обычный 20 13 4 2" xfId="14374"/>
    <cellStyle name="Обычный 20 13 5" xfId="14375"/>
    <cellStyle name="Обычный 20 14" xfId="14376"/>
    <cellStyle name="Обычный 20 14 2" xfId="14377"/>
    <cellStyle name="Обычный 20 14 2 2" xfId="14378"/>
    <cellStyle name="Обычный 20 14 2 2 2" xfId="14379"/>
    <cellStyle name="Обычный 20 14 2 3" xfId="14380"/>
    <cellStyle name="Обычный 20 14 3" xfId="14381"/>
    <cellStyle name="Обычный 20 14 3 2" xfId="14382"/>
    <cellStyle name="Обычный 20 14 3 2 2" xfId="14383"/>
    <cellStyle name="Обычный 20 14 3 3" xfId="14384"/>
    <cellStyle name="Обычный 20 14 4" xfId="14385"/>
    <cellStyle name="Обычный 20 14 4 2" xfId="14386"/>
    <cellStyle name="Обычный 20 14 5" xfId="14387"/>
    <cellStyle name="Обычный 20 15" xfId="14388"/>
    <cellStyle name="Обычный 20 15 2" xfId="14389"/>
    <cellStyle name="Обычный 20 15 2 2" xfId="14390"/>
    <cellStyle name="Обычный 20 15 2 2 2" xfId="14391"/>
    <cellStyle name="Обычный 20 15 2 3" xfId="14392"/>
    <cellStyle name="Обычный 20 15 3" xfId="14393"/>
    <cellStyle name="Обычный 20 15 3 2" xfId="14394"/>
    <cellStyle name="Обычный 20 15 3 2 2" xfId="14395"/>
    <cellStyle name="Обычный 20 15 3 3" xfId="14396"/>
    <cellStyle name="Обычный 20 15 4" xfId="14397"/>
    <cellStyle name="Обычный 20 15 4 2" xfId="14398"/>
    <cellStyle name="Обычный 20 15 5" xfId="14399"/>
    <cellStyle name="Обычный 20 16" xfId="14400"/>
    <cellStyle name="Обычный 20 16 2" xfId="14401"/>
    <cellStyle name="Обычный 20 16 2 2" xfId="14402"/>
    <cellStyle name="Обычный 20 16 2 2 2" xfId="14403"/>
    <cellStyle name="Обычный 20 16 2 3" xfId="14404"/>
    <cellStyle name="Обычный 20 16 3" xfId="14405"/>
    <cellStyle name="Обычный 20 16 3 2" xfId="14406"/>
    <cellStyle name="Обычный 20 16 3 2 2" xfId="14407"/>
    <cellStyle name="Обычный 20 16 3 3" xfId="14408"/>
    <cellStyle name="Обычный 20 16 4" xfId="14409"/>
    <cellStyle name="Обычный 20 16 4 2" xfId="14410"/>
    <cellStyle name="Обычный 20 16 5" xfId="14411"/>
    <cellStyle name="Обычный 20 17" xfId="14412"/>
    <cellStyle name="Обычный 20 17 2" xfId="14413"/>
    <cellStyle name="Обычный 20 17 2 2" xfId="14414"/>
    <cellStyle name="Обычный 20 17 2 2 2" xfId="14415"/>
    <cellStyle name="Обычный 20 17 2 3" xfId="14416"/>
    <cellStyle name="Обычный 20 17 3" xfId="14417"/>
    <cellStyle name="Обычный 20 17 3 2" xfId="14418"/>
    <cellStyle name="Обычный 20 17 3 2 2" xfId="14419"/>
    <cellStyle name="Обычный 20 17 3 3" xfId="14420"/>
    <cellStyle name="Обычный 20 17 4" xfId="14421"/>
    <cellStyle name="Обычный 20 17 4 2" xfId="14422"/>
    <cellStyle name="Обычный 20 17 5" xfId="14423"/>
    <cellStyle name="Обычный 20 18" xfId="14424"/>
    <cellStyle name="Обычный 20 18 2" xfId="14425"/>
    <cellStyle name="Обычный 20 18 2 2" xfId="14426"/>
    <cellStyle name="Обычный 20 18 2 2 2" xfId="14427"/>
    <cellStyle name="Обычный 20 18 2 3" xfId="14428"/>
    <cellStyle name="Обычный 20 18 3" xfId="14429"/>
    <cellStyle name="Обычный 20 18 3 2" xfId="14430"/>
    <cellStyle name="Обычный 20 18 3 2 2" xfId="14431"/>
    <cellStyle name="Обычный 20 18 3 3" xfId="14432"/>
    <cellStyle name="Обычный 20 18 4" xfId="14433"/>
    <cellStyle name="Обычный 20 18 4 2" xfId="14434"/>
    <cellStyle name="Обычный 20 18 5" xfId="14435"/>
    <cellStyle name="Обычный 20 19" xfId="14436"/>
    <cellStyle name="Обычный 20 19 2" xfId="14437"/>
    <cellStyle name="Обычный 20 19 2 2" xfId="14438"/>
    <cellStyle name="Обычный 20 19 2 2 2" xfId="14439"/>
    <cellStyle name="Обычный 20 19 2 3" xfId="14440"/>
    <cellStyle name="Обычный 20 19 3" xfId="14441"/>
    <cellStyle name="Обычный 20 19 3 2" xfId="14442"/>
    <cellStyle name="Обычный 20 19 3 2 2" xfId="14443"/>
    <cellStyle name="Обычный 20 19 3 3" xfId="14444"/>
    <cellStyle name="Обычный 20 19 4" xfId="14445"/>
    <cellStyle name="Обычный 20 19 4 2" xfId="14446"/>
    <cellStyle name="Обычный 20 19 5" xfId="14447"/>
    <cellStyle name="Обычный 20 2" xfId="14448"/>
    <cellStyle name="Обычный 20 2 2" xfId="14449"/>
    <cellStyle name="Обычный 20 2 2 2" xfId="14450"/>
    <cellStyle name="Обычный 20 2 2 2 2" xfId="14451"/>
    <cellStyle name="Обычный 20 2 2 3" xfId="14452"/>
    <cellStyle name="Обычный 20 2 3" xfId="14453"/>
    <cellStyle name="Обычный 20 2 3 2" xfId="14454"/>
    <cellStyle name="Обычный 20 2 3 2 2" xfId="14455"/>
    <cellStyle name="Обычный 20 2 3 3" xfId="14456"/>
    <cellStyle name="Обычный 20 2 4" xfId="14457"/>
    <cellStyle name="Обычный 20 2 4 2" xfId="14458"/>
    <cellStyle name="Обычный 20 2 5" xfId="14459"/>
    <cellStyle name="Обычный 20 20" xfId="14460"/>
    <cellStyle name="Обычный 20 20 2" xfId="14461"/>
    <cellStyle name="Обычный 20 20 2 2" xfId="14462"/>
    <cellStyle name="Обычный 20 20 2 2 2" xfId="14463"/>
    <cellStyle name="Обычный 20 20 2 3" xfId="14464"/>
    <cellStyle name="Обычный 20 20 3" xfId="14465"/>
    <cellStyle name="Обычный 20 20 3 2" xfId="14466"/>
    <cellStyle name="Обычный 20 20 3 2 2" xfId="14467"/>
    <cellStyle name="Обычный 20 20 3 3" xfId="14468"/>
    <cellStyle name="Обычный 20 20 4" xfId="14469"/>
    <cellStyle name="Обычный 20 20 4 2" xfId="14470"/>
    <cellStyle name="Обычный 20 20 5" xfId="14471"/>
    <cellStyle name="Обычный 20 21" xfId="14472"/>
    <cellStyle name="Обычный 20 21 2" xfId="14473"/>
    <cellStyle name="Обычный 20 21 2 2" xfId="14474"/>
    <cellStyle name="Обычный 20 21 2 2 2" xfId="14475"/>
    <cellStyle name="Обычный 20 21 2 3" xfId="14476"/>
    <cellStyle name="Обычный 20 21 3" xfId="14477"/>
    <cellStyle name="Обычный 20 21 3 2" xfId="14478"/>
    <cellStyle name="Обычный 20 21 3 2 2" xfId="14479"/>
    <cellStyle name="Обычный 20 21 3 3" xfId="14480"/>
    <cellStyle name="Обычный 20 21 4" xfId="14481"/>
    <cellStyle name="Обычный 20 21 4 2" xfId="14482"/>
    <cellStyle name="Обычный 20 21 5" xfId="14483"/>
    <cellStyle name="Обычный 20 22" xfId="14484"/>
    <cellStyle name="Обычный 20 22 2" xfId="14485"/>
    <cellStyle name="Обычный 20 22 2 2" xfId="14486"/>
    <cellStyle name="Обычный 20 22 2 2 2" xfId="14487"/>
    <cellStyle name="Обычный 20 22 2 3" xfId="14488"/>
    <cellStyle name="Обычный 20 22 3" xfId="14489"/>
    <cellStyle name="Обычный 20 22 3 2" xfId="14490"/>
    <cellStyle name="Обычный 20 22 3 2 2" xfId="14491"/>
    <cellStyle name="Обычный 20 22 3 3" xfId="14492"/>
    <cellStyle name="Обычный 20 22 4" xfId="14493"/>
    <cellStyle name="Обычный 20 22 4 2" xfId="14494"/>
    <cellStyle name="Обычный 20 22 5" xfId="14495"/>
    <cellStyle name="Обычный 20 23" xfId="14496"/>
    <cellStyle name="Обычный 20 23 2" xfId="14497"/>
    <cellStyle name="Обычный 20 23 2 2" xfId="14498"/>
    <cellStyle name="Обычный 20 23 2 2 2" xfId="14499"/>
    <cellStyle name="Обычный 20 23 2 3" xfId="14500"/>
    <cellStyle name="Обычный 20 23 3" xfId="14501"/>
    <cellStyle name="Обычный 20 23 3 2" xfId="14502"/>
    <cellStyle name="Обычный 20 23 3 2 2" xfId="14503"/>
    <cellStyle name="Обычный 20 23 3 3" xfId="14504"/>
    <cellStyle name="Обычный 20 23 4" xfId="14505"/>
    <cellStyle name="Обычный 20 23 4 2" xfId="14506"/>
    <cellStyle name="Обычный 20 23 5" xfId="14507"/>
    <cellStyle name="Обычный 20 24" xfId="14508"/>
    <cellStyle name="Обычный 20 24 2" xfId="14509"/>
    <cellStyle name="Обычный 20 24 2 2" xfId="14510"/>
    <cellStyle name="Обычный 20 24 2 2 2" xfId="14511"/>
    <cellStyle name="Обычный 20 24 2 3" xfId="14512"/>
    <cellStyle name="Обычный 20 24 3" xfId="14513"/>
    <cellStyle name="Обычный 20 24 3 2" xfId="14514"/>
    <cellStyle name="Обычный 20 24 3 2 2" xfId="14515"/>
    <cellStyle name="Обычный 20 24 3 3" xfId="14516"/>
    <cellStyle name="Обычный 20 24 4" xfId="14517"/>
    <cellStyle name="Обычный 20 24 4 2" xfId="14518"/>
    <cellStyle name="Обычный 20 24 5" xfId="14519"/>
    <cellStyle name="Обычный 20 25" xfId="14520"/>
    <cellStyle name="Обычный 20 25 2" xfId="14521"/>
    <cellStyle name="Обычный 20 25 2 2" xfId="14522"/>
    <cellStyle name="Обычный 20 25 2 2 2" xfId="14523"/>
    <cellStyle name="Обычный 20 25 2 3" xfId="14524"/>
    <cellStyle name="Обычный 20 25 3" xfId="14525"/>
    <cellStyle name="Обычный 20 25 3 2" xfId="14526"/>
    <cellStyle name="Обычный 20 25 3 2 2" xfId="14527"/>
    <cellStyle name="Обычный 20 25 3 3" xfId="14528"/>
    <cellStyle name="Обычный 20 25 4" xfId="14529"/>
    <cellStyle name="Обычный 20 25 4 2" xfId="14530"/>
    <cellStyle name="Обычный 20 25 5" xfId="14531"/>
    <cellStyle name="Обычный 20 26" xfId="14532"/>
    <cellStyle name="Обычный 20 26 2" xfId="14533"/>
    <cellStyle name="Обычный 20 26 2 2" xfId="14534"/>
    <cellStyle name="Обычный 20 26 2 2 2" xfId="14535"/>
    <cellStyle name="Обычный 20 26 2 3" xfId="14536"/>
    <cellStyle name="Обычный 20 26 3" xfId="14537"/>
    <cellStyle name="Обычный 20 26 3 2" xfId="14538"/>
    <cellStyle name="Обычный 20 26 3 2 2" xfId="14539"/>
    <cellStyle name="Обычный 20 26 3 3" xfId="14540"/>
    <cellStyle name="Обычный 20 26 4" xfId="14541"/>
    <cellStyle name="Обычный 20 26 4 2" xfId="14542"/>
    <cellStyle name="Обычный 20 26 5" xfId="14543"/>
    <cellStyle name="Обычный 20 27" xfId="14544"/>
    <cellStyle name="Обычный 20 27 2" xfId="14545"/>
    <cellStyle name="Обычный 20 27 2 2" xfId="14546"/>
    <cellStyle name="Обычный 20 27 2 2 2" xfId="14547"/>
    <cellStyle name="Обычный 20 27 2 3" xfId="14548"/>
    <cellStyle name="Обычный 20 27 3" xfId="14549"/>
    <cellStyle name="Обычный 20 27 3 2" xfId="14550"/>
    <cellStyle name="Обычный 20 27 3 2 2" xfId="14551"/>
    <cellStyle name="Обычный 20 27 3 3" xfId="14552"/>
    <cellStyle name="Обычный 20 27 4" xfId="14553"/>
    <cellStyle name="Обычный 20 27 4 2" xfId="14554"/>
    <cellStyle name="Обычный 20 27 5" xfId="14555"/>
    <cellStyle name="Обычный 20 28" xfId="14556"/>
    <cellStyle name="Обычный 20 28 2" xfId="14557"/>
    <cellStyle name="Обычный 20 28 2 2" xfId="14558"/>
    <cellStyle name="Обычный 20 28 2 2 2" xfId="14559"/>
    <cellStyle name="Обычный 20 28 2 3" xfId="14560"/>
    <cellStyle name="Обычный 20 28 3" xfId="14561"/>
    <cellStyle name="Обычный 20 28 3 2" xfId="14562"/>
    <cellStyle name="Обычный 20 28 3 2 2" xfId="14563"/>
    <cellStyle name="Обычный 20 28 3 3" xfId="14564"/>
    <cellStyle name="Обычный 20 28 4" xfId="14565"/>
    <cellStyle name="Обычный 20 28 4 2" xfId="14566"/>
    <cellStyle name="Обычный 20 28 5" xfId="14567"/>
    <cellStyle name="Обычный 20 29" xfId="14568"/>
    <cellStyle name="Обычный 20 29 2" xfId="14569"/>
    <cellStyle name="Обычный 20 29 2 2" xfId="14570"/>
    <cellStyle name="Обычный 20 29 3" xfId="14571"/>
    <cellStyle name="Обычный 20 3" xfId="14572"/>
    <cellStyle name="Обычный 20 3 2" xfId="14573"/>
    <cellStyle name="Обычный 20 3 2 2" xfId="14574"/>
    <cellStyle name="Обычный 20 3 2 2 2" xfId="14575"/>
    <cellStyle name="Обычный 20 3 2 3" xfId="14576"/>
    <cellStyle name="Обычный 20 3 3" xfId="14577"/>
    <cellStyle name="Обычный 20 3 3 2" xfId="14578"/>
    <cellStyle name="Обычный 20 3 3 2 2" xfId="14579"/>
    <cellStyle name="Обычный 20 3 3 3" xfId="14580"/>
    <cellStyle name="Обычный 20 3 4" xfId="14581"/>
    <cellStyle name="Обычный 20 3 4 2" xfId="14582"/>
    <cellStyle name="Обычный 20 3 5" xfId="14583"/>
    <cellStyle name="Обычный 20 30" xfId="14584"/>
    <cellStyle name="Обычный 20 30 2" xfId="14585"/>
    <cellStyle name="Обычный 20 30 2 2" xfId="14586"/>
    <cellStyle name="Обычный 20 30 3" xfId="14587"/>
    <cellStyle name="Обычный 20 31" xfId="14588"/>
    <cellStyle name="Обычный 20 31 2" xfId="14589"/>
    <cellStyle name="Обычный 20 31 2 2" xfId="14590"/>
    <cellStyle name="Обычный 20 31 3" xfId="14591"/>
    <cellStyle name="Обычный 20 32" xfId="14592"/>
    <cellStyle name="Обычный 20 32 2" xfId="14593"/>
    <cellStyle name="Обычный 20 32 2 2" xfId="14594"/>
    <cellStyle name="Обычный 20 32 3" xfId="14595"/>
    <cellStyle name="Обычный 20 33" xfId="14596"/>
    <cellStyle name="Обычный 20 33 2" xfId="14597"/>
    <cellStyle name="Обычный 20 33 2 2" xfId="14598"/>
    <cellStyle name="Обычный 20 33 3" xfId="14599"/>
    <cellStyle name="Обычный 20 34" xfId="14600"/>
    <cellStyle name="Обычный 20 34 2" xfId="14601"/>
    <cellStyle name="Обычный 20 34 2 2" xfId="14602"/>
    <cellStyle name="Обычный 20 34 3" xfId="14603"/>
    <cellStyle name="Обычный 20 35" xfId="14604"/>
    <cellStyle name="Обычный 20 35 2" xfId="14605"/>
    <cellStyle name="Обычный 20 35 2 2" xfId="14606"/>
    <cellStyle name="Обычный 20 35 3" xfId="14607"/>
    <cellStyle name="Обычный 20 36" xfId="14608"/>
    <cellStyle name="Обычный 20 36 2" xfId="14609"/>
    <cellStyle name="Обычный 20 36 2 2" xfId="14610"/>
    <cellStyle name="Обычный 20 36 3" xfId="14611"/>
    <cellStyle name="Обычный 20 37" xfId="14612"/>
    <cellStyle name="Обычный 20 37 2" xfId="14613"/>
    <cellStyle name="Обычный 20 37 2 2" xfId="14614"/>
    <cellStyle name="Обычный 20 37 3" xfId="14615"/>
    <cellStyle name="Обычный 20 38" xfId="14616"/>
    <cellStyle name="Обычный 20 38 2" xfId="14617"/>
    <cellStyle name="Обычный 20 38 2 2" xfId="14618"/>
    <cellStyle name="Обычный 20 38 3" xfId="14619"/>
    <cellStyle name="Обычный 20 39" xfId="14620"/>
    <cellStyle name="Обычный 20 39 2" xfId="14621"/>
    <cellStyle name="Обычный 20 39 2 2" xfId="14622"/>
    <cellStyle name="Обычный 20 39 3" xfId="14623"/>
    <cellStyle name="Обычный 20 4" xfId="14624"/>
    <cellStyle name="Обычный 20 4 2" xfId="14625"/>
    <cellStyle name="Обычный 20 4 2 2" xfId="14626"/>
    <cellStyle name="Обычный 20 4 2 2 2" xfId="14627"/>
    <cellStyle name="Обычный 20 4 2 3" xfId="14628"/>
    <cellStyle name="Обычный 20 4 3" xfId="14629"/>
    <cellStyle name="Обычный 20 4 3 2" xfId="14630"/>
    <cellStyle name="Обычный 20 4 3 2 2" xfId="14631"/>
    <cellStyle name="Обычный 20 4 3 3" xfId="14632"/>
    <cellStyle name="Обычный 20 4 4" xfId="14633"/>
    <cellStyle name="Обычный 20 4 4 2" xfId="14634"/>
    <cellStyle name="Обычный 20 4 5" xfId="14635"/>
    <cellStyle name="Обычный 20 40" xfId="14636"/>
    <cellStyle name="Обычный 20 40 2" xfId="14637"/>
    <cellStyle name="Обычный 20 40 2 2" xfId="14638"/>
    <cellStyle name="Обычный 20 40 3" xfId="14639"/>
    <cellStyle name="Обычный 20 41" xfId="14640"/>
    <cellStyle name="Обычный 20 41 2" xfId="14641"/>
    <cellStyle name="Обычный 20 41 2 2" xfId="14642"/>
    <cellStyle name="Обычный 20 41 3" xfId="14643"/>
    <cellStyle name="Обычный 20 42" xfId="14644"/>
    <cellStyle name="Обычный 20 42 2" xfId="14645"/>
    <cellStyle name="Обычный 20 42 2 2" xfId="14646"/>
    <cellStyle name="Обычный 20 42 3" xfId="14647"/>
    <cellStyle name="Обычный 20 43" xfId="14648"/>
    <cellStyle name="Обычный 20 43 2" xfId="14649"/>
    <cellStyle name="Обычный 20 43 2 2" xfId="14650"/>
    <cellStyle name="Обычный 20 43 3" xfId="14651"/>
    <cellStyle name="Обычный 20 44" xfId="14652"/>
    <cellStyle name="Обычный 20 44 2" xfId="14653"/>
    <cellStyle name="Обычный 20 44 2 2" xfId="14654"/>
    <cellStyle name="Обычный 20 44 3" xfId="14655"/>
    <cellStyle name="Обычный 20 45" xfId="14656"/>
    <cellStyle name="Обычный 20 45 2" xfId="14657"/>
    <cellStyle name="Обычный 20 45 2 2" xfId="14658"/>
    <cellStyle name="Обычный 20 45 3" xfId="14659"/>
    <cellStyle name="Обычный 20 46" xfId="14660"/>
    <cellStyle name="Обычный 20 46 2" xfId="14661"/>
    <cellStyle name="Обычный 20 46 2 2" xfId="14662"/>
    <cellStyle name="Обычный 20 46 3" xfId="14663"/>
    <cellStyle name="Обычный 20 47" xfId="14664"/>
    <cellStyle name="Обычный 20 47 2" xfId="14665"/>
    <cellStyle name="Обычный 20 47 2 2" xfId="14666"/>
    <cellStyle name="Обычный 20 47 3" xfId="14667"/>
    <cellStyle name="Обычный 20 48" xfId="14668"/>
    <cellStyle name="Обычный 20 48 2" xfId="14669"/>
    <cellStyle name="Обычный 20 48 2 2" xfId="14670"/>
    <cellStyle name="Обычный 20 48 3" xfId="14671"/>
    <cellStyle name="Обычный 20 49" xfId="14672"/>
    <cellStyle name="Обычный 20 49 2" xfId="14673"/>
    <cellStyle name="Обычный 20 49 2 2" xfId="14674"/>
    <cellStyle name="Обычный 20 49 3" xfId="14675"/>
    <cellStyle name="Обычный 20 5" xfId="14676"/>
    <cellStyle name="Обычный 20 5 2" xfId="14677"/>
    <cellStyle name="Обычный 20 5 2 2" xfId="14678"/>
    <cellStyle name="Обычный 20 5 2 2 2" xfId="14679"/>
    <cellStyle name="Обычный 20 5 2 3" xfId="14680"/>
    <cellStyle name="Обычный 20 5 3" xfId="14681"/>
    <cellStyle name="Обычный 20 5 3 2" xfId="14682"/>
    <cellStyle name="Обычный 20 5 3 2 2" xfId="14683"/>
    <cellStyle name="Обычный 20 5 3 3" xfId="14684"/>
    <cellStyle name="Обычный 20 5 4" xfId="14685"/>
    <cellStyle name="Обычный 20 5 4 2" xfId="14686"/>
    <cellStyle name="Обычный 20 5 5" xfId="14687"/>
    <cellStyle name="Обычный 20 50" xfId="14688"/>
    <cellStyle name="Обычный 20 50 2" xfId="14689"/>
    <cellStyle name="Обычный 20 50 2 2" xfId="14690"/>
    <cellStyle name="Обычный 20 50 3" xfId="14691"/>
    <cellStyle name="Обычный 20 51" xfId="14692"/>
    <cellStyle name="Обычный 20 51 2" xfId="14693"/>
    <cellStyle name="Обычный 20 51 2 2" xfId="14694"/>
    <cellStyle name="Обычный 20 51 3" xfId="14695"/>
    <cellStyle name="Обычный 20 52" xfId="14696"/>
    <cellStyle name="Обычный 20 52 2" xfId="14697"/>
    <cellStyle name="Обычный 20 52 2 2" xfId="14698"/>
    <cellStyle name="Обычный 20 52 3" xfId="14699"/>
    <cellStyle name="Обычный 20 53" xfId="14700"/>
    <cellStyle name="Обычный 20 53 2" xfId="14701"/>
    <cellStyle name="Обычный 20 53 2 2" xfId="14702"/>
    <cellStyle name="Обычный 20 53 3" xfId="14703"/>
    <cellStyle name="Обычный 20 54" xfId="14704"/>
    <cellStyle name="Обычный 20 54 2" xfId="14705"/>
    <cellStyle name="Обычный 20 54 2 2" xfId="14706"/>
    <cellStyle name="Обычный 20 54 3" xfId="14707"/>
    <cellStyle name="Обычный 20 55" xfId="14708"/>
    <cellStyle name="Обычный 20 55 2" xfId="14709"/>
    <cellStyle name="Обычный 20 55 2 2" xfId="14710"/>
    <cellStyle name="Обычный 20 55 3" xfId="14711"/>
    <cellStyle name="Обычный 20 56" xfId="14712"/>
    <cellStyle name="Обычный 20 56 2" xfId="14713"/>
    <cellStyle name="Обычный 20 56 2 2" xfId="14714"/>
    <cellStyle name="Обычный 20 56 3" xfId="14715"/>
    <cellStyle name="Обычный 20 57" xfId="14716"/>
    <cellStyle name="Обычный 20 57 2" xfId="14717"/>
    <cellStyle name="Обычный 20 57 2 2" xfId="14718"/>
    <cellStyle name="Обычный 20 57 3" xfId="14719"/>
    <cellStyle name="Обычный 20 58" xfId="14720"/>
    <cellStyle name="Обычный 20 58 2" xfId="14721"/>
    <cellStyle name="Обычный 20 58 2 2" xfId="14722"/>
    <cellStyle name="Обычный 20 58 3" xfId="14723"/>
    <cellStyle name="Обычный 20 59" xfId="14724"/>
    <cellStyle name="Обычный 20 59 2" xfId="14725"/>
    <cellStyle name="Обычный 20 59 2 2" xfId="14726"/>
    <cellStyle name="Обычный 20 59 3" xfId="14727"/>
    <cellStyle name="Обычный 20 6" xfId="14728"/>
    <cellStyle name="Обычный 20 6 2" xfId="14729"/>
    <cellStyle name="Обычный 20 6 2 2" xfId="14730"/>
    <cellStyle name="Обычный 20 6 2 2 2" xfId="14731"/>
    <cellStyle name="Обычный 20 6 2 3" xfId="14732"/>
    <cellStyle name="Обычный 20 6 3" xfId="14733"/>
    <cellStyle name="Обычный 20 6 3 2" xfId="14734"/>
    <cellStyle name="Обычный 20 6 3 2 2" xfId="14735"/>
    <cellStyle name="Обычный 20 6 3 3" xfId="14736"/>
    <cellStyle name="Обычный 20 6 4" xfId="14737"/>
    <cellStyle name="Обычный 20 6 4 2" xfId="14738"/>
    <cellStyle name="Обычный 20 6 5" xfId="14739"/>
    <cellStyle name="Обычный 20 60" xfId="14740"/>
    <cellStyle name="Обычный 20 60 2" xfId="14741"/>
    <cellStyle name="Обычный 20 60 2 2" xfId="14742"/>
    <cellStyle name="Обычный 20 60 3" xfId="14743"/>
    <cellStyle name="Обычный 20 61" xfId="14744"/>
    <cellStyle name="Обычный 20 61 2" xfId="14745"/>
    <cellStyle name="Обычный 20 61 2 2" xfId="14746"/>
    <cellStyle name="Обычный 20 61 3" xfId="14747"/>
    <cellStyle name="Обычный 20 62" xfId="14748"/>
    <cellStyle name="Обычный 20 62 2" xfId="14749"/>
    <cellStyle name="Обычный 20 62 2 2" xfId="14750"/>
    <cellStyle name="Обычный 20 62 3" xfId="14751"/>
    <cellStyle name="Обычный 20 63" xfId="14752"/>
    <cellStyle name="Обычный 20 63 2" xfId="14753"/>
    <cellStyle name="Обычный 20 63 2 2" xfId="14754"/>
    <cellStyle name="Обычный 20 63 3" xfId="14755"/>
    <cellStyle name="Обычный 20 64" xfId="14756"/>
    <cellStyle name="Обычный 20 64 2" xfId="14757"/>
    <cellStyle name="Обычный 20 64 2 2" xfId="14758"/>
    <cellStyle name="Обычный 20 64 3" xfId="14759"/>
    <cellStyle name="Обычный 20 65" xfId="14760"/>
    <cellStyle name="Обычный 20 65 2" xfId="14761"/>
    <cellStyle name="Обычный 20 65 2 2" xfId="14762"/>
    <cellStyle name="Обычный 20 65 3" xfId="14763"/>
    <cellStyle name="Обычный 20 66" xfId="14764"/>
    <cellStyle name="Обычный 20 66 2" xfId="14765"/>
    <cellStyle name="Обычный 20 66 2 2" xfId="14766"/>
    <cellStyle name="Обычный 20 66 3" xfId="14767"/>
    <cellStyle name="Обычный 20 67" xfId="14768"/>
    <cellStyle name="Обычный 20 67 2" xfId="14769"/>
    <cellStyle name="Обычный 20 67 2 2" xfId="14770"/>
    <cellStyle name="Обычный 20 67 3" xfId="14771"/>
    <cellStyle name="Обычный 20 68" xfId="14772"/>
    <cellStyle name="Обычный 20 68 2" xfId="14773"/>
    <cellStyle name="Обычный 20 68 2 2" xfId="14774"/>
    <cellStyle name="Обычный 20 68 3" xfId="14775"/>
    <cellStyle name="Обычный 20 69" xfId="14776"/>
    <cellStyle name="Обычный 20 69 2" xfId="14777"/>
    <cellStyle name="Обычный 20 69 2 2" xfId="14778"/>
    <cellStyle name="Обычный 20 69 3" xfId="14779"/>
    <cellStyle name="Обычный 20 7" xfId="14780"/>
    <cellStyle name="Обычный 20 7 2" xfId="14781"/>
    <cellStyle name="Обычный 20 7 2 2" xfId="14782"/>
    <cellStyle name="Обычный 20 7 2 2 2" xfId="14783"/>
    <cellStyle name="Обычный 20 7 2 3" xfId="14784"/>
    <cellStyle name="Обычный 20 7 3" xfId="14785"/>
    <cellStyle name="Обычный 20 7 3 2" xfId="14786"/>
    <cellStyle name="Обычный 20 7 3 2 2" xfId="14787"/>
    <cellStyle name="Обычный 20 7 3 3" xfId="14788"/>
    <cellStyle name="Обычный 20 7 4" xfId="14789"/>
    <cellStyle name="Обычный 20 7 4 2" xfId="14790"/>
    <cellStyle name="Обычный 20 7 5" xfId="14791"/>
    <cellStyle name="Обычный 20 70" xfId="14792"/>
    <cellStyle name="Обычный 20 70 2" xfId="14793"/>
    <cellStyle name="Обычный 20 70 2 2" xfId="14794"/>
    <cellStyle name="Обычный 20 70 3" xfId="14795"/>
    <cellStyle name="Обычный 20 71" xfId="14796"/>
    <cellStyle name="Обычный 20 71 2" xfId="14797"/>
    <cellStyle name="Обычный 20 71 2 2" xfId="14798"/>
    <cellStyle name="Обычный 20 71 3" xfId="14799"/>
    <cellStyle name="Обычный 20 72" xfId="14800"/>
    <cellStyle name="Обычный 20 72 2" xfId="14801"/>
    <cellStyle name="Обычный 20 72 2 2" xfId="14802"/>
    <cellStyle name="Обычный 20 72 3" xfId="14803"/>
    <cellStyle name="Обычный 20 73" xfId="14804"/>
    <cellStyle name="Обычный 20 73 2" xfId="14805"/>
    <cellStyle name="Обычный 20 73 2 2" xfId="14806"/>
    <cellStyle name="Обычный 20 73 3" xfId="14807"/>
    <cellStyle name="Обычный 20 74" xfId="14808"/>
    <cellStyle name="Обычный 20 74 2" xfId="14809"/>
    <cellStyle name="Обычный 20 75" xfId="14810"/>
    <cellStyle name="Обычный 20 8" xfId="14811"/>
    <cellStyle name="Обычный 20 8 2" xfId="14812"/>
    <cellStyle name="Обычный 20 8 2 2" xfId="14813"/>
    <cellStyle name="Обычный 20 8 2 2 2" xfId="14814"/>
    <cellStyle name="Обычный 20 8 2 3" xfId="14815"/>
    <cellStyle name="Обычный 20 8 3" xfId="14816"/>
    <cellStyle name="Обычный 20 8 3 2" xfId="14817"/>
    <cellStyle name="Обычный 20 8 3 2 2" xfId="14818"/>
    <cellStyle name="Обычный 20 8 3 3" xfId="14819"/>
    <cellStyle name="Обычный 20 8 4" xfId="14820"/>
    <cellStyle name="Обычный 20 8 4 2" xfId="14821"/>
    <cellStyle name="Обычный 20 8 5" xfId="14822"/>
    <cellStyle name="Обычный 20 9" xfId="14823"/>
    <cellStyle name="Обычный 20 9 2" xfId="14824"/>
    <cellStyle name="Обычный 20 9 2 2" xfId="14825"/>
    <cellStyle name="Обычный 20 9 2 2 2" xfId="14826"/>
    <cellStyle name="Обычный 20 9 2 3" xfId="14827"/>
    <cellStyle name="Обычный 20 9 3" xfId="14828"/>
    <cellStyle name="Обычный 20 9 3 2" xfId="14829"/>
    <cellStyle name="Обычный 20 9 3 2 2" xfId="14830"/>
    <cellStyle name="Обычный 20 9 3 3" xfId="14831"/>
    <cellStyle name="Обычный 20 9 4" xfId="14832"/>
    <cellStyle name="Обычный 20 9 4 2" xfId="14833"/>
    <cellStyle name="Обычный 20 9 5" xfId="14834"/>
    <cellStyle name="Обычный 21" xfId="14835"/>
    <cellStyle name="Обычный 21 10" xfId="14836"/>
    <cellStyle name="Обычный 21 10 2" xfId="14837"/>
    <cellStyle name="Обычный 21 10 2 2" xfId="14838"/>
    <cellStyle name="Обычный 21 10 2 2 2" xfId="14839"/>
    <cellStyle name="Обычный 21 10 2 3" xfId="14840"/>
    <cellStyle name="Обычный 21 10 3" xfId="14841"/>
    <cellStyle name="Обычный 21 10 3 2" xfId="14842"/>
    <cellStyle name="Обычный 21 10 3 2 2" xfId="14843"/>
    <cellStyle name="Обычный 21 10 3 3" xfId="14844"/>
    <cellStyle name="Обычный 21 10 4" xfId="14845"/>
    <cellStyle name="Обычный 21 10 4 2" xfId="14846"/>
    <cellStyle name="Обычный 21 10 5" xfId="14847"/>
    <cellStyle name="Обычный 21 11" xfId="14848"/>
    <cellStyle name="Обычный 21 11 2" xfId="14849"/>
    <cellStyle name="Обычный 21 11 2 2" xfId="14850"/>
    <cellStyle name="Обычный 21 11 2 2 2" xfId="14851"/>
    <cellStyle name="Обычный 21 11 2 3" xfId="14852"/>
    <cellStyle name="Обычный 21 11 3" xfId="14853"/>
    <cellStyle name="Обычный 21 11 3 2" xfId="14854"/>
    <cellStyle name="Обычный 21 11 3 2 2" xfId="14855"/>
    <cellStyle name="Обычный 21 11 3 3" xfId="14856"/>
    <cellStyle name="Обычный 21 11 4" xfId="14857"/>
    <cellStyle name="Обычный 21 11 4 2" xfId="14858"/>
    <cellStyle name="Обычный 21 11 5" xfId="14859"/>
    <cellStyle name="Обычный 21 12" xfId="14860"/>
    <cellStyle name="Обычный 21 12 2" xfId="14861"/>
    <cellStyle name="Обычный 21 12 2 2" xfId="14862"/>
    <cellStyle name="Обычный 21 12 2 2 2" xfId="14863"/>
    <cellStyle name="Обычный 21 12 2 3" xfId="14864"/>
    <cellStyle name="Обычный 21 12 3" xfId="14865"/>
    <cellStyle name="Обычный 21 12 3 2" xfId="14866"/>
    <cellStyle name="Обычный 21 12 3 2 2" xfId="14867"/>
    <cellStyle name="Обычный 21 12 3 3" xfId="14868"/>
    <cellStyle name="Обычный 21 12 4" xfId="14869"/>
    <cellStyle name="Обычный 21 12 4 2" xfId="14870"/>
    <cellStyle name="Обычный 21 12 5" xfId="14871"/>
    <cellStyle name="Обычный 21 13" xfId="14872"/>
    <cellStyle name="Обычный 21 13 2" xfId="14873"/>
    <cellStyle name="Обычный 21 13 2 2" xfId="14874"/>
    <cellStyle name="Обычный 21 13 2 2 2" xfId="14875"/>
    <cellStyle name="Обычный 21 13 2 3" xfId="14876"/>
    <cellStyle name="Обычный 21 13 3" xfId="14877"/>
    <cellStyle name="Обычный 21 13 3 2" xfId="14878"/>
    <cellStyle name="Обычный 21 13 3 2 2" xfId="14879"/>
    <cellStyle name="Обычный 21 13 3 3" xfId="14880"/>
    <cellStyle name="Обычный 21 13 4" xfId="14881"/>
    <cellStyle name="Обычный 21 13 4 2" xfId="14882"/>
    <cellStyle name="Обычный 21 13 5" xfId="14883"/>
    <cellStyle name="Обычный 21 14" xfId="14884"/>
    <cellStyle name="Обычный 21 14 2" xfId="14885"/>
    <cellStyle name="Обычный 21 14 2 2" xfId="14886"/>
    <cellStyle name="Обычный 21 14 2 2 2" xfId="14887"/>
    <cellStyle name="Обычный 21 14 2 3" xfId="14888"/>
    <cellStyle name="Обычный 21 14 3" xfId="14889"/>
    <cellStyle name="Обычный 21 14 3 2" xfId="14890"/>
    <cellStyle name="Обычный 21 14 3 2 2" xfId="14891"/>
    <cellStyle name="Обычный 21 14 3 3" xfId="14892"/>
    <cellStyle name="Обычный 21 14 4" xfId="14893"/>
    <cellStyle name="Обычный 21 14 4 2" xfId="14894"/>
    <cellStyle name="Обычный 21 14 5" xfId="14895"/>
    <cellStyle name="Обычный 21 15" xfId="14896"/>
    <cellStyle name="Обычный 21 15 2" xfId="14897"/>
    <cellStyle name="Обычный 21 15 2 2" xfId="14898"/>
    <cellStyle name="Обычный 21 15 2 2 2" xfId="14899"/>
    <cellStyle name="Обычный 21 15 2 3" xfId="14900"/>
    <cellStyle name="Обычный 21 15 3" xfId="14901"/>
    <cellStyle name="Обычный 21 15 3 2" xfId="14902"/>
    <cellStyle name="Обычный 21 15 3 2 2" xfId="14903"/>
    <cellStyle name="Обычный 21 15 3 3" xfId="14904"/>
    <cellStyle name="Обычный 21 15 4" xfId="14905"/>
    <cellStyle name="Обычный 21 15 4 2" xfId="14906"/>
    <cellStyle name="Обычный 21 15 5" xfId="14907"/>
    <cellStyle name="Обычный 21 16" xfId="14908"/>
    <cellStyle name="Обычный 21 16 2" xfId="14909"/>
    <cellStyle name="Обычный 21 16 2 2" xfId="14910"/>
    <cellStyle name="Обычный 21 16 2 2 2" xfId="14911"/>
    <cellStyle name="Обычный 21 16 2 3" xfId="14912"/>
    <cellStyle name="Обычный 21 16 3" xfId="14913"/>
    <cellStyle name="Обычный 21 16 3 2" xfId="14914"/>
    <cellStyle name="Обычный 21 16 3 2 2" xfId="14915"/>
    <cellStyle name="Обычный 21 16 3 3" xfId="14916"/>
    <cellStyle name="Обычный 21 16 4" xfId="14917"/>
    <cellStyle name="Обычный 21 16 4 2" xfId="14918"/>
    <cellStyle name="Обычный 21 16 5" xfId="14919"/>
    <cellStyle name="Обычный 21 17" xfId="14920"/>
    <cellStyle name="Обычный 21 17 2" xfId="14921"/>
    <cellStyle name="Обычный 21 17 2 2" xfId="14922"/>
    <cellStyle name="Обычный 21 17 2 2 2" xfId="14923"/>
    <cellStyle name="Обычный 21 17 2 3" xfId="14924"/>
    <cellStyle name="Обычный 21 17 3" xfId="14925"/>
    <cellStyle name="Обычный 21 17 3 2" xfId="14926"/>
    <cellStyle name="Обычный 21 17 3 2 2" xfId="14927"/>
    <cellStyle name="Обычный 21 17 3 3" xfId="14928"/>
    <cellStyle name="Обычный 21 17 4" xfId="14929"/>
    <cellStyle name="Обычный 21 17 4 2" xfId="14930"/>
    <cellStyle name="Обычный 21 17 5" xfId="14931"/>
    <cellStyle name="Обычный 21 18" xfId="14932"/>
    <cellStyle name="Обычный 21 18 2" xfId="14933"/>
    <cellStyle name="Обычный 21 18 2 2" xfId="14934"/>
    <cellStyle name="Обычный 21 18 2 2 2" xfId="14935"/>
    <cellStyle name="Обычный 21 18 2 3" xfId="14936"/>
    <cellStyle name="Обычный 21 18 3" xfId="14937"/>
    <cellStyle name="Обычный 21 18 3 2" xfId="14938"/>
    <cellStyle name="Обычный 21 18 3 2 2" xfId="14939"/>
    <cellStyle name="Обычный 21 18 3 3" xfId="14940"/>
    <cellStyle name="Обычный 21 18 4" xfId="14941"/>
    <cellStyle name="Обычный 21 18 4 2" xfId="14942"/>
    <cellStyle name="Обычный 21 18 5" xfId="14943"/>
    <cellStyle name="Обычный 21 19" xfId="14944"/>
    <cellStyle name="Обычный 21 19 2" xfId="14945"/>
    <cellStyle name="Обычный 21 19 2 2" xfId="14946"/>
    <cellStyle name="Обычный 21 19 2 2 2" xfId="14947"/>
    <cellStyle name="Обычный 21 19 2 3" xfId="14948"/>
    <cellStyle name="Обычный 21 19 3" xfId="14949"/>
    <cellStyle name="Обычный 21 19 3 2" xfId="14950"/>
    <cellStyle name="Обычный 21 19 3 2 2" xfId="14951"/>
    <cellStyle name="Обычный 21 19 3 3" xfId="14952"/>
    <cellStyle name="Обычный 21 19 4" xfId="14953"/>
    <cellStyle name="Обычный 21 19 4 2" xfId="14954"/>
    <cellStyle name="Обычный 21 19 5" xfId="14955"/>
    <cellStyle name="Обычный 21 2" xfId="14956"/>
    <cellStyle name="Обычный 21 2 2" xfId="14957"/>
    <cellStyle name="Обычный 21 2 2 2" xfId="14958"/>
    <cellStyle name="Обычный 21 2 2 2 2" xfId="14959"/>
    <cellStyle name="Обычный 21 2 2 3" xfId="14960"/>
    <cellStyle name="Обычный 21 2 3" xfId="14961"/>
    <cellStyle name="Обычный 21 2 3 2" xfId="14962"/>
    <cellStyle name="Обычный 21 2 3 2 2" xfId="14963"/>
    <cellStyle name="Обычный 21 2 3 3" xfId="14964"/>
    <cellStyle name="Обычный 21 2 4" xfId="14965"/>
    <cellStyle name="Обычный 21 2 4 2" xfId="14966"/>
    <cellStyle name="Обычный 21 2 5" xfId="14967"/>
    <cellStyle name="Обычный 21 20" xfId="14968"/>
    <cellStyle name="Обычный 21 20 2" xfId="14969"/>
    <cellStyle name="Обычный 21 20 2 2" xfId="14970"/>
    <cellStyle name="Обычный 21 20 2 2 2" xfId="14971"/>
    <cellStyle name="Обычный 21 20 2 3" xfId="14972"/>
    <cellStyle name="Обычный 21 20 3" xfId="14973"/>
    <cellStyle name="Обычный 21 20 3 2" xfId="14974"/>
    <cellStyle name="Обычный 21 20 3 2 2" xfId="14975"/>
    <cellStyle name="Обычный 21 20 3 3" xfId="14976"/>
    <cellStyle name="Обычный 21 20 4" xfId="14977"/>
    <cellStyle name="Обычный 21 20 4 2" xfId="14978"/>
    <cellStyle name="Обычный 21 20 5" xfId="14979"/>
    <cellStyle name="Обычный 21 21" xfId="14980"/>
    <cellStyle name="Обычный 21 21 2" xfId="14981"/>
    <cellStyle name="Обычный 21 21 2 2" xfId="14982"/>
    <cellStyle name="Обычный 21 21 2 2 2" xfId="14983"/>
    <cellStyle name="Обычный 21 21 2 3" xfId="14984"/>
    <cellStyle name="Обычный 21 21 3" xfId="14985"/>
    <cellStyle name="Обычный 21 21 3 2" xfId="14986"/>
    <cellStyle name="Обычный 21 21 3 2 2" xfId="14987"/>
    <cellStyle name="Обычный 21 21 3 3" xfId="14988"/>
    <cellStyle name="Обычный 21 21 4" xfId="14989"/>
    <cellStyle name="Обычный 21 21 4 2" xfId="14990"/>
    <cellStyle name="Обычный 21 21 5" xfId="14991"/>
    <cellStyle name="Обычный 21 22" xfId="14992"/>
    <cellStyle name="Обычный 21 22 2" xfId="14993"/>
    <cellStyle name="Обычный 21 22 2 2" xfId="14994"/>
    <cellStyle name="Обычный 21 22 2 2 2" xfId="14995"/>
    <cellStyle name="Обычный 21 22 2 3" xfId="14996"/>
    <cellStyle name="Обычный 21 22 3" xfId="14997"/>
    <cellStyle name="Обычный 21 22 3 2" xfId="14998"/>
    <cellStyle name="Обычный 21 22 3 2 2" xfId="14999"/>
    <cellStyle name="Обычный 21 22 3 3" xfId="15000"/>
    <cellStyle name="Обычный 21 22 4" xfId="15001"/>
    <cellStyle name="Обычный 21 22 4 2" xfId="15002"/>
    <cellStyle name="Обычный 21 22 5" xfId="15003"/>
    <cellStyle name="Обычный 21 23" xfId="15004"/>
    <cellStyle name="Обычный 21 23 2" xfId="15005"/>
    <cellStyle name="Обычный 21 23 2 2" xfId="15006"/>
    <cellStyle name="Обычный 21 23 2 2 2" xfId="15007"/>
    <cellStyle name="Обычный 21 23 2 3" xfId="15008"/>
    <cellStyle name="Обычный 21 23 3" xfId="15009"/>
    <cellStyle name="Обычный 21 23 3 2" xfId="15010"/>
    <cellStyle name="Обычный 21 23 3 2 2" xfId="15011"/>
    <cellStyle name="Обычный 21 23 3 3" xfId="15012"/>
    <cellStyle name="Обычный 21 23 4" xfId="15013"/>
    <cellStyle name="Обычный 21 23 4 2" xfId="15014"/>
    <cellStyle name="Обычный 21 23 5" xfId="15015"/>
    <cellStyle name="Обычный 21 24" xfId="15016"/>
    <cellStyle name="Обычный 21 24 2" xfId="15017"/>
    <cellStyle name="Обычный 21 24 2 2" xfId="15018"/>
    <cellStyle name="Обычный 21 24 2 2 2" xfId="15019"/>
    <cellStyle name="Обычный 21 24 2 3" xfId="15020"/>
    <cellStyle name="Обычный 21 24 3" xfId="15021"/>
    <cellStyle name="Обычный 21 24 3 2" xfId="15022"/>
    <cellStyle name="Обычный 21 24 3 2 2" xfId="15023"/>
    <cellStyle name="Обычный 21 24 3 3" xfId="15024"/>
    <cellStyle name="Обычный 21 24 4" xfId="15025"/>
    <cellStyle name="Обычный 21 24 4 2" xfId="15026"/>
    <cellStyle name="Обычный 21 24 5" xfId="15027"/>
    <cellStyle name="Обычный 21 25" xfId="15028"/>
    <cellStyle name="Обычный 21 25 2" xfId="15029"/>
    <cellStyle name="Обычный 21 25 2 2" xfId="15030"/>
    <cellStyle name="Обычный 21 25 2 2 2" xfId="15031"/>
    <cellStyle name="Обычный 21 25 2 3" xfId="15032"/>
    <cellStyle name="Обычный 21 25 3" xfId="15033"/>
    <cellStyle name="Обычный 21 25 3 2" xfId="15034"/>
    <cellStyle name="Обычный 21 25 3 2 2" xfId="15035"/>
    <cellStyle name="Обычный 21 25 3 3" xfId="15036"/>
    <cellStyle name="Обычный 21 25 4" xfId="15037"/>
    <cellStyle name="Обычный 21 25 4 2" xfId="15038"/>
    <cellStyle name="Обычный 21 25 5" xfId="15039"/>
    <cellStyle name="Обычный 21 26" xfId="15040"/>
    <cellStyle name="Обычный 21 26 2" xfId="15041"/>
    <cellStyle name="Обычный 21 26 2 2" xfId="15042"/>
    <cellStyle name="Обычный 21 26 2 2 2" xfId="15043"/>
    <cellStyle name="Обычный 21 26 2 3" xfId="15044"/>
    <cellStyle name="Обычный 21 26 3" xfId="15045"/>
    <cellStyle name="Обычный 21 26 3 2" xfId="15046"/>
    <cellStyle name="Обычный 21 26 3 2 2" xfId="15047"/>
    <cellStyle name="Обычный 21 26 3 3" xfId="15048"/>
    <cellStyle name="Обычный 21 26 4" xfId="15049"/>
    <cellStyle name="Обычный 21 26 4 2" xfId="15050"/>
    <cellStyle name="Обычный 21 26 5" xfId="15051"/>
    <cellStyle name="Обычный 21 27" xfId="15052"/>
    <cellStyle name="Обычный 21 27 2" xfId="15053"/>
    <cellStyle name="Обычный 21 27 2 2" xfId="15054"/>
    <cellStyle name="Обычный 21 27 2 2 2" xfId="15055"/>
    <cellStyle name="Обычный 21 27 2 3" xfId="15056"/>
    <cellStyle name="Обычный 21 27 3" xfId="15057"/>
    <cellStyle name="Обычный 21 27 3 2" xfId="15058"/>
    <cellStyle name="Обычный 21 27 3 2 2" xfId="15059"/>
    <cellStyle name="Обычный 21 27 3 3" xfId="15060"/>
    <cellStyle name="Обычный 21 27 4" xfId="15061"/>
    <cellStyle name="Обычный 21 27 4 2" xfId="15062"/>
    <cellStyle name="Обычный 21 27 5" xfId="15063"/>
    <cellStyle name="Обычный 21 28" xfId="15064"/>
    <cellStyle name="Обычный 21 28 2" xfId="15065"/>
    <cellStyle name="Обычный 21 28 2 2" xfId="15066"/>
    <cellStyle name="Обычный 21 28 2 2 2" xfId="15067"/>
    <cellStyle name="Обычный 21 28 2 3" xfId="15068"/>
    <cellStyle name="Обычный 21 28 3" xfId="15069"/>
    <cellStyle name="Обычный 21 28 3 2" xfId="15070"/>
    <cellStyle name="Обычный 21 28 3 2 2" xfId="15071"/>
    <cellStyle name="Обычный 21 28 3 3" xfId="15072"/>
    <cellStyle name="Обычный 21 28 4" xfId="15073"/>
    <cellStyle name="Обычный 21 28 4 2" xfId="15074"/>
    <cellStyle name="Обычный 21 28 5" xfId="15075"/>
    <cellStyle name="Обычный 21 29" xfId="15076"/>
    <cellStyle name="Обычный 21 29 2" xfId="15077"/>
    <cellStyle name="Обычный 21 29 2 2" xfId="15078"/>
    <cellStyle name="Обычный 21 29 3" xfId="15079"/>
    <cellStyle name="Обычный 21 3" xfId="15080"/>
    <cellStyle name="Обычный 21 3 2" xfId="15081"/>
    <cellStyle name="Обычный 21 3 2 2" xfId="15082"/>
    <cellStyle name="Обычный 21 3 2 2 2" xfId="15083"/>
    <cellStyle name="Обычный 21 3 2 3" xfId="15084"/>
    <cellStyle name="Обычный 21 3 3" xfId="15085"/>
    <cellStyle name="Обычный 21 3 3 2" xfId="15086"/>
    <cellStyle name="Обычный 21 3 3 2 2" xfId="15087"/>
    <cellStyle name="Обычный 21 3 3 3" xfId="15088"/>
    <cellStyle name="Обычный 21 3 4" xfId="15089"/>
    <cellStyle name="Обычный 21 3 4 2" xfId="15090"/>
    <cellStyle name="Обычный 21 3 5" xfId="15091"/>
    <cellStyle name="Обычный 21 30" xfId="15092"/>
    <cellStyle name="Обычный 21 30 2" xfId="15093"/>
    <cellStyle name="Обычный 21 30 2 2" xfId="15094"/>
    <cellStyle name="Обычный 21 30 3" xfId="15095"/>
    <cellStyle name="Обычный 21 31" xfId="15096"/>
    <cellStyle name="Обычный 21 31 2" xfId="15097"/>
    <cellStyle name="Обычный 21 31 2 2" xfId="15098"/>
    <cellStyle name="Обычный 21 31 3" xfId="15099"/>
    <cellStyle name="Обычный 21 32" xfId="15100"/>
    <cellStyle name="Обычный 21 32 2" xfId="15101"/>
    <cellStyle name="Обычный 21 32 2 2" xfId="15102"/>
    <cellStyle name="Обычный 21 32 3" xfId="15103"/>
    <cellStyle name="Обычный 21 33" xfId="15104"/>
    <cellStyle name="Обычный 21 33 2" xfId="15105"/>
    <cellStyle name="Обычный 21 33 2 2" xfId="15106"/>
    <cellStyle name="Обычный 21 33 3" xfId="15107"/>
    <cellStyle name="Обычный 21 34" xfId="15108"/>
    <cellStyle name="Обычный 21 34 2" xfId="15109"/>
    <cellStyle name="Обычный 21 34 2 2" xfId="15110"/>
    <cellStyle name="Обычный 21 34 3" xfId="15111"/>
    <cellStyle name="Обычный 21 35" xfId="15112"/>
    <cellStyle name="Обычный 21 35 2" xfId="15113"/>
    <cellStyle name="Обычный 21 35 2 2" xfId="15114"/>
    <cellStyle name="Обычный 21 35 3" xfId="15115"/>
    <cellStyle name="Обычный 21 36" xfId="15116"/>
    <cellStyle name="Обычный 21 36 2" xfId="15117"/>
    <cellStyle name="Обычный 21 36 2 2" xfId="15118"/>
    <cellStyle name="Обычный 21 36 3" xfId="15119"/>
    <cellStyle name="Обычный 21 37" xfId="15120"/>
    <cellStyle name="Обычный 21 37 2" xfId="15121"/>
    <cellStyle name="Обычный 21 37 2 2" xfId="15122"/>
    <cellStyle name="Обычный 21 37 3" xfId="15123"/>
    <cellStyle name="Обычный 21 38" xfId="15124"/>
    <cellStyle name="Обычный 21 38 2" xfId="15125"/>
    <cellStyle name="Обычный 21 38 2 2" xfId="15126"/>
    <cellStyle name="Обычный 21 38 3" xfId="15127"/>
    <cellStyle name="Обычный 21 39" xfId="15128"/>
    <cellStyle name="Обычный 21 39 2" xfId="15129"/>
    <cellStyle name="Обычный 21 39 2 2" xfId="15130"/>
    <cellStyle name="Обычный 21 39 3" xfId="15131"/>
    <cellStyle name="Обычный 21 4" xfId="15132"/>
    <cellStyle name="Обычный 21 4 2" xfId="15133"/>
    <cellStyle name="Обычный 21 4 2 2" xfId="15134"/>
    <cellStyle name="Обычный 21 4 2 2 2" xfId="15135"/>
    <cellStyle name="Обычный 21 4 2 3" xfId="15136"/>
    <cellStyle name="Обычный 21 4 3" xfId="15137"/>
    <cellStyle name="Обычный 21 4 3 2" xfId="15138"/>
    <cellStyle name="Обычный 21 4 3 2 2" xfId="15139"/>
    <cellStyle name="Обычный 21 4 3 3" xfId="15140"/>
    <cellStyle name="Обычный 21 4 4" xfId="15141"/>
    <cellStyle name="Обычный 21 4 4 2" xfId="15142"/>
    <cellStyle name="Обычный 21 4 5" xfId="15143"/>
    <cellStyle name="Обычный 21 40" xfId="15144"/>
    <cellStyle name="Обычный 21 40 2" xfId="15145"/>
    <cellStyle name="Обычный 21 40 2 2" xfId="15146"/>
    <cellStyle name="Обычный 21 40 3" xfId="15147"/>
    <cellStyle name="Обычный 21 41" xfId="15148"/>
    <cellStyle name="Обычный 21 41 2" xfId="15149"/>
    <cellStyle name="Обычный 21 41 2 2" xfId="15150"/>
    <cellStyle name="Обычный 21 41 3" xfId="15151"/>
    <cellStyle name="Обычный 21 42" xfId="15152"/>
    <cellStyle name="Обычный 21 42 2" xfId="15153"/>
    <cellStyle name="Обычный 21 42 2 2" xfId="15154"/>
    <cellStyle name="Обычный 21 42 3" xfId="15155"/>
    <cellStyle name="Обычный 21 43" xfId="15156"/>
    <cellStyle name="Обычный 21 43 2" xfId="15157"/>
    <cellStyle name="Обычный 21 43 2 2" xfId="15158"/>
    <cellStyle name="Обычный 21 43 3" xfId="15159"/>
    <cellStyle name="Обычный 21 44" xfId="15160"/>
    <cellStyle name="Обычный 21 44 2" xfId="15161"/>
    <cellStyle name="Обычный 21 44 2 2" xfId="15162"/>
    <cellStyle name="Обычный 21 44 3" xfId="15163"/>
    <cellStyle name="Обычный 21 45" xfId="15164"/>
    <cellStyle name="Обычный 21 45 2" xfId="15165"/>
    <cellStyle name="Обычный 21 45 2 2" xfId="15166"/>
    <cellStyle name="Обычный 21 45 3" xfId="15167"/>
    <cellStyle name="Обычный 21 46" xfId="15168"/>
    <cellStyle name="Обычный 21 46 2" xfId="15169"/>
    <cellStyle name="Обычный 21 46 2 2" xfId="15170"/>
    <cellStyle name="Обычный 21 46 3" xfId="15171"/>
    <cellStyle name="Обычный 21 47" xfId="15172"/>
    <cellStyle name="Обычный 21 47 2" xfId="15173"/>
    <cellStyle name="Обычный 21 47 2 2" xfId="15174"/>
    <cellStyle name="Обычный 21 47 3" xfId="15175"/>
    <cellStyle name="Обычный 21 48" xfId="15176"/>
    <cellStyle name="Обычный 21 48 2" xfId="15177"/>
    <cellStyle name="Обычный 21 48 2 2" xfId="15178"/>
    <cellStyle name="Обычный 21 48 3" xfId="15179"/>
    <cellStyle name="Обычный 21 49" xfId="15180"/>
    <cellStyle name="Обычный 21 49 2" xfId="15181"/>
    <cellStyle name="Обычный 21 49 2 2" xfId="15182"/>
    <cellStyle name="Обычный 21 49 3" xfId="15183"/>
    <cellStyle name="Обычный 21 5" xfId="15184"/>
    <cellStyle name="Обычный 21 5 2" xfId="15185"/>
    <cellStyle name="Обычный 21 5 2 2" xfId="15186"/>
    <cellStyle name="Обычный 21 5 2 2 2" xfId="15187"/>
    <cellStyle name="Обычный 21 5 2 3" xfId="15188"/>
    <cellStyle name="Обычный 21 5 3" xfId="15189"/>
    <cellStyle name="Обычный 21 5 3 2" xfId="15190"/>
    <cellStyle name="Обычный 21 5 3 2 2" xfId="15191"/>
    <cellStyle name="Обычный 21 5 3 3" xfId="15192"/>
    <cellStyle name="Обычный 21 5 4" xfId="15193"/>
    <cellStyle name="Обычный 21 5 4 2" xfId="15194"/>
    <cellStyle name="Обычный 21 5 5" xfId="15195"/>
    <cellStyle name="Обычный 21 50" xfId="15196"/>
    <cellStyle name="Обычный 21 50 2" xfId="15197"/>
    <cellStyle name="Обычный 21 50 2 2" xfId="15198"/>
    <cellStyle name="Обычный 21 50 3" xfId="15199"/>
    <cellStyle name="Обычный 21 51" xfId="15200"/>
    <cellStyle name="Обычный 21 51 2" xfId="15201"/>
    <cellStyle name="Обычный 21 51 2 2" xfId="15202"/>
    <cellStyle name="Обычный 21 51 3" xfId="15203"/>
    <cellStyle name="Обычный 21 52" xfId="15204"/>
    <cellStyle name="Обычный 21 52 2" xfId="15205"/>
    <cellStyle name="Обычный 21 52 2 2" xfId="15206"/>
    <cellStyle name="Обычный 21 52 3" xfId="15207"/>
    <cellStyle name="Обычный 21 53" xfId="15208"/>
    <cellStyle name="Обычный 21 53 2" xfId="15209"/>
    <cellStyle name="Обычный 21 53 2 2" xfId="15210"/>
    <cellStyle name="Обычный 21 53 3" xfId="15211"/>
    <cellStyle name="Обычный 21 54" xfId="15212"/>
    <cellStyle name="Обычный 21 54 2" xfId="15213"/>
    <cellStyle name="Обычный 21 54 2 2" xfId="15214"/>
    <cellStyle name="Обычный 21 54 3" xfId="15215"/>
    <cellStyle name="Обычный 21 55" xfId="15216"/>
    <cellStyle name="Обычный 21 55 2" xfId="15217"/>
    <cellStyle name="Обычный 21 55 2 2" xfId="15218"/>
    <cellStyle name="Обычный 21 55 3" xfId="15219"/>
    <cellStyle name="Обычный 21 56" xfId="15220"/>
    <cellStyle name="Обычный 21 56 2" xfId="15221"/>
    <cellStyle name="Обычный 21 56 2 2" xfId="15222"/>
    <cellStyle name="Обычный 21 56 3" xfId="15223"/>
    <cellStyle name="Обычный 21 57" xfId="15224"/>
    <cellStyle name="Обычный 21 57 2" xfId="15225"/>
    <cellStyle name="Обычный 21 57 2 2" xfId="15226"/>
    <cellStyle name="Обычный 21 57 3" xfId="15227"/>
    <cellStyle name="Обычный 21 58" xfId="15228"/>
    <cellStyle name="Обычный 21 58 2" xfId="15229"/>
    <cellStyle name="Обычный 21 58 2 2" xfId="15230"/>
    <cellStyle name="Обычный 21 58 3" xfId="15231"/>
    <cellStyle name="Обычный 21 59" xfId="15232"/>
    <cellStyle name="Обычный 21 59 2" xfId="15233"/>
    <cellStyle name="Обычный 21 59 2 2" xfId="15234"/>
    <cellStyle name="Обычный 21 59 3" xfId="15235"/>
    <cellStyle name="Обычный 21 6" xfId="15236"/>
    <cellStyle name="Обычный 21 6 2" xfId="15237"/>
    <cellStyle name="Обычный 21 6 2 2" xfId="15238"/>
    <cellStyle name="Обычный 21 6 2 2 2" xfId="15239"/>
    <cellStyle name="Обычный 21 6 2 3" xfId="15240"/>
    <cellStyle name="Обычный 21 6 3" xfId="15241"/>
    <cellStyle name="Обычный 21 6 3 2" xfId="15242"/>
    <cellStyle name="Обычный 21 6 3 2 2" xfId="15243"/>
    <cellStyle name="Обычный 21 6 3 3" xfId="15244"/>
    <cellStyle name="Обычный 21 6 4" xfId="15245"/>
    <cellStyle name="Обычный 21 6 4 2" xfId="15246"/>
    <cellStyle name="Обычный 21 6 5" xfId="15247"/>
    <cellStyle name="Обычный 21 60" xfId="15248"/>
    <cellStyle name="Обычный 21 60 2" xfId="15249"/>
    <cellStyle name="Обычный 21 60 2 2" xfId="15250"/>
    <cellStyle name="Обычный 21 60 3" xfId="15251"/>
    <cellStyle name="Обычный 21 61" xfId="15252"/>
    <cellStyle name="Обычный 21 61 2" xfId="15253"/>
    <cellStyle name="Обычный 21 61 2 2" xfId="15254"/>
    <cellStyle name="Обычный 21 61 3" xfId="15255"/>
    <cellStyle name="Обычный 21 62" xfId="15256"/>
    <cellStyle name="Обычный 21 62 2" xfId="15257"/>
    <cellStyle name="Обычный 21 62 2 2" xfId="15258"/>
    <cellStyle name="Обычный 21 62 3" xfId="15259"/>
    <cellStyle name="Обычный 21 63" xfId="15260"/>
    <cellStyle name="Обычный 21 63 2" xfId="15261"/>
    <cellStyle name="Обычный 21 63 2 2" xfId="15262"/>
    <cellStyle name="Обычный 21 63 3" xfId="15263"/>
    <cellStyle name="Обычный 21 64" xfId="15264"/>
    <cellStyle name="Обычный 21 64 2" xfId="15265"/>
    <cellStyle name="Обычный 21 64 2 2" xfId="15266"/>
    <cellStyle name="Обычный 21 64 3" xfId="15267"/>
    <cellStyle name="Обычный 21 65" xfId="15268"/>
    <cellStyle name="Обычный 21 65 2" xfId="15269"/>
    <cellStyle name="Обычный 21 65 2 2" xfId="15270"/>
    <cellStyle name="Обычный 21 65 3" xfId="15271"/>
    <cellStyle name="Обычный 21 66" xfId="15272"/>
    <cellStyle name="Обычный 21 66 2" xfId="15273"/>
    <cellStyle name="Обычный 21 66 2 2" xfId="15274"/>
    <cellStyle name="Обычный 21 66 3" xfId="15275"/>
    <cellStyle name="Обычный 21 67" xfId="15276"/>
    <cellStyle name="Обычный 21 67 2" xfId="15277"/>
    <cellStyle name="Обычный 21 67 2 2" xfId="15278"/>
    <cellStyle name="Обычный 21 67 3" xfId="15279"/>
    <cellStyle name="Обычный 21 68" xfId="15280"/>
    <cellStyle name="Обычный 21 68 2" xfId="15281"/>
    <cellStyle name="Обычный 21 68 2 2" xfId="15282"/>
    <cellStyle name="Обычный 21 68 3" xfId="15283"/>
    <cellStyle name="Обычный 21 69" xfId="15284"/>
    <cellStyle name="Обычный 21 69 2" xfId="15285"/>
    <cellStyle name="Обычный 21 69 2 2" xfId="15286"/>
    <cellStyle name="Обычный 21 69 3" xfId="15287"/>
    <cellStyle name="Обычный 21 7" xfId="15288"/>
    <cellStyle name="Обычный 21 7 2" xfId="15289"/>
    <cellStyle name="Обычный 21 7 2 2" xfId="15290"/>
    <cellStyle name="Обычный 21 7 2 2 2" xfId="15291"/>
    <cellStyle name="Обычный 21 7 2 3" xfId="15292"/>
    <cellStyle name="Обычный 21 7 3" xfId="15293"/>
    <cellStyle name="Обычный 21 7 3 2" xfId="15294"/>
    <cellStyle name="Обычный 21 7 3 2 2" xfId="15295"/>
    <cellStyle name="Обычный 21 7 3 3" xfId="15296"/>
    <cellStyle name="Обычный 21 7 4" xfId="15297"/>
    <cellStyle name="Обычный 21 7 4 2" xfId="15298"/>
    <cellStyle name="Обычный 21 7 5" xfId="15299"/>
    <cellStyle name="Обычный 21 70" xfId="15300"/>
    <cellStyle name="Обычный 21 70 2" xfId="15301"/>
    <cellStyle name="Обычный 21 70 2 2" xfId="15302"/>
    <cellStyle name="Обычный 21 70 3" xfId="15303"/>
    <cellStyle name="Обычный 21 71" xfId="15304"/>
    <cellStyle name="Обычный 21 71 2" xfId="15305"/>
    <cellStyle name="Обычный 21 71 2 2" xfId="15306"/>
    <cellStyle name="Обычный 21 71 3" xfId="15307"/>
    <cellStyle name="Обычный 21 72" xfId="15308"/>
    <cellStyle name="Обычный 21 72 2" xfId="15309"/>
    <cellStyle name="Обычный 21 72 2 2" xfId="15310"/>
    <cellStyle name="Обычный 21 72 3" xfId="15311"/>
    <cellStyle name="Обычный 21 73" xfId="15312"/>
    <cellStyle name="Обычный 21 73 2" xfId="15313"/>
    <cellStyle name="Обычный 21 73 2 2" xfId="15314"/>
    <cellStyle name="Обычный 21 73 3" xfId="15315"/>
    <cellStyle name="Обычный 21 74" xfId="15316"/>
    <cellStyle name="Обычный 21 74 2" xfId="15317"/>
    <cellStyle name="Обычный 21 74 2 2" xfId="15318"/>
    <cellStyle name="Обычный 21 74 3" xfId="15319"/>
    <cellStyle name="Обычный 21 75" xfId="15320"/>
    <cellStyle name="Обычный 21 75 2" xfId="15321"/>
    <cellStyle name="Обычный 21 75 2 2" xfId="15322"/>
    <cellStyle name="Обычный 21 75 3" xfId="15323"/>
    <cellStyle name="Обычный 21 76" xfId="15324"/>
    <cellStyle name="Обычный 21 76 2" xfId="15325"/>
    <cellStyle name="Обычный 21 77" xfId="15326"/>
    <cellStyle name="Обычный 21 8" xfId="15327"/>
    <cellStyle name="Обычный 21 8 2" xfId="15328"/>
    <cellStyle name="Обычный 21 8 2 2" xfId="15329"/>
    <cellStyle name="Обычный 21 8 2 2 2" xfId="15330"/>
    <cellStyle name="Обычный 21 8 2 3" xfId="15331"/>
    <cellStyle name="Обычный 21 8 3" xfId="15332"/>
    <cellStyle name="Обычный 21 8 3 2" xfId="15333"/>
    <cellStyle name="Обычный 21 8 3 2 2" xfId="15334"/>
    <cellStyle name="Обычный 21 8 3 3" xfId="15335"/>
    <cellStyle name="Обычный 21 8 4" xfId="15336"/>
    <cellStyle name="Обычный 21 8 4 2" xfId="15337"/>
    <cellStyle name="Обычный 21 8 5" xfId="15338"/>
    <cellStyle name="Обычный 21 9" xfId="15339"/>
    <cellStyle name="Обычный 21 9 2" xfId="15340"/>
    <cellStyle name="Обычный 21 9 2 2" xfId="15341"/>
    <cellStyle name="Обычный 21 9 2 2 2" xfId="15342"/>
    <cellStyle name="Обычный 21 9 2 3" xfId="15343"/>
    <cellStyle name="Обычный 21 9 3" xfId="15344"/>
    <cellStyle name="Обычный 21 9 3 2" xfId="15345"/>
    <cellStyle name="Обычный 21 9 3 2 2" xfId="15346"/>
    <cellStyle name="Обычный 21 9 3 3" xfId="15347"/>
    <cellStyle name="Обычный 21 9 4" xfId="15348"/>
    <cellStyle name="Обычный 21 9 4 2" xfId="15349"/>
    <cellStyle name="Обычный 21 9 5" xfId="15350"/>
    <cellStyle name="Обычный 22" xfId="15351"/>
    <cellStyle name="Обычный 22 10" xfId="15352"/>
    <cellStyle name="Обычный 22 10 2" xfId="15353"/>
    <cellStyle name="Обычный 22 10 2 2" xfId="15354"/>
    <cellStyle name="Обычный 22 10 2 2 2" xfId="15355"/>
    <cellStyle name="Обычный 22 10 2 3" xfId="15356"/>
    <cellStyle name="Обычный 22 10 3" xfId="15357"/>
    <cellStyle name="Обычный 22 10 3 2" xfId="15358"/>
    <cellStyle name="Обычный 22 10 3 2 2" xfId="15359"/>
    <cellStyle name="Обычный 22 10 3 3" xfId="15360"/>
    <cellStyle name="Обычный 22 10 4" xfId="15361"/>
    <cellStyle name="Обычный 22 10 4 2" xfId="15362"/>
    <cellStyle name="Обычный 22 10 5" xfId="15363"/>
    <cellStyle name="Обычный 22 11" xfId="15364"/>
    <cellStyle name="Обычный 22 11 2" xfId="15365"/>
    <cellStyle name="Обычный 22 11 2 2" xfId="15366"/>
    <cellStyle name="Обычный 22 11 2 2 2" xfId="15367"/>
    <cellStyle name="Обычный 22 11 2 3" xfId="15368"/>
    <cellStyle name="Обычный 22 11 3" xfId="15369"/>
    <cellStyle name="Обычный 22 11 3 2" xfId="15370"/>
    <cellStyle name="Обычный 22 11 3 2 2" xfId="15371"/>
    <cellStyle name="Обычный 22 11 3 3" xfId="15372"/>
    <cellStyle name="Обычный 22 11 4" xfId="15373"/>
    <cellStyle name="Обычный 22 11 4 2" xfId="15374"/>
    <cellStyle name="Обычный 22 11 5" xfId="15375"/>
    <cellStyle name="Обычный 22 12" xfId="15376"/>
    <cellStyle name="Обычный 22 12 2" xfId="15377"/>
    <cellStyle name="Обычный 22 12 2 2" xfId="15378"/>
    <cellStyle name="Обычный 22 12 2 2 2" xfId="15379"/>
    <cellStyle name="Обычный 22 12 2 3" xfId="15380"/>
    <cellStyle name="Обычный 22 12 3" xfId="15381"/>
    <cellStyle name="Обычный 22 12 3 2" xfId="15382"/>
    <cellStyle name="Обычный 22 12 3 2 2" xfId="15383"/>
    <cellStyle name="Обычный 22 12 3 3" xfId="15384"/>
    <cellStyle name="Обычный 22 12 4" xfId="15385"/>
    <cellStyle name="Обычный 22 12 4 2" xfId="15386"/>
    <cellStyle name="Обычный 22 12 5" xfId="15387"/>
    <cellStyle name="Обычный 22 13" xfId="15388"/>
    <cellStyle name="Обычный 22 13 2" xfId="15389"/>
    <cellStyle name="Обычный 22 13 2 2" xfId="15390"/>
    <cellStyle name="Обычный 22 13 2 2 2" xfId="15391"/>
    <cellStyle name="Обычный 22 13 2 3" xfId="15392"/>
    <cellStyle name="Обычный 22 13 3" xfId="15393"/>
    <cellStyle name="Обычный 22 13 3 2" xfId="15394"/>
    <cellStyle name="Обычный 22 13 3 2 2" xfId="15395"/>
    <cellStyle name="Обычный 22 13 3 3" xfId="15396"/>
    <cellStyle name="Обычный 22 13 4" xfId="15397"/>
    <cellStyle name="Обычный 22 13 4 2" xfId="15398"/>
    <cellStyle name="Обычный 22 13 5" xfId="15399"/>
    <cellStyle name="Обычный 22 14" xfId="15400"/>
    <cellStyle name="Обычный 22 14 2" xfId="15401"/>
    <cellStyle name="Обычный 22 14 2 2" xfId="15402"/>
    <cellStyle name="Обычный 22 14 2 2 2" xfId="15403"/>
    <cellStyle name="Обычный 22 14 2 3" xfId="15404"/>
    <cellStyle name="Обычный 22 14 3" xfId="15405"/>
    <cellStyle name="Обычный 22 14 3 2" xfId="15406"/>
    <cellStyle name="Обычный 22 14 3 2 2" xfId="15407"/>
    <cellStyle name="Обычный 22 14 3 3" xfId="15408"/>
    <cellStyle name="Обычный 22 14 4" xfId="15409"/>
    <cellStyle name="Обычный 22 14 4 2" xfId="15410"/>
    <cellStyle name="Обычный 22 14 5" xfId="15411"/>
    <cellStyle name="Обычный 22 15" xfId="15412"/>
    <cellStyle name="Обычный 22 15 2" xfId="15413"/>
    <cellStyle name="Обычный 22 15 2 2" xfId="15414"/>
    <cellStyle name="Обычный 22 15 2 2 2" xfId="15415"/>
    <cellStyle name="Обычный 22 15 2 3" xfId="15416"/>
    <cellStyle name="Обычный 22 15 3" xfId="15417"/>
    <cellStyle name="Обычный 22 15 3 2" xfId="15418"/>
    <cellStyle name="Обычный 22 15 3 2 2" xfId="15419"/>
    <cellStyle name="Обычный 22 15 3 3" xfId="15420"/>
    <cellStyle name="Обычный 22 15 4" xfId="15421"/>
    <cellStyle name="Обычный 22 15 4 2" xfId="15422"/>
    <cellStyle name="Обычный 22 15 5" xfId="15423"/>
    <cellStyle name="Обычный 22 16" xfId="15424"/>
    <cellStyle name="Обычный 22 16 2" xfId="15425"/>
    <cellStyle name="Обычный 22 16 2 2" xfId="15426"/>
    <cellStyle name="Обычный 22 16 2 2 2" xfId="15427"/>
    <cellStyle name="Обычный 22 16 2 3" xfId="15428"/>
    <cellStyle name="Обычный 22 16 3" xfId="15429"/>
    <cellStyle name="Обычный 22 16 3 2" xfId="15430"/>
    <cellStyle name="Обычный 22 16 3 2 2" xfId="15431"/>
    <cellStyle name="Обычный 22 16 3 3" xfId="15432"/>
    <cellStyle name="Обычный 22 16 4" xfId="15433"/>
    <cellStyle name="Обычный 22 16 4 2" xfId="15434"/>
    <cellStyle name="Обычный 22 16 5" xfId="15435"/>
    <cellStyle name="Обычный 22 17" xfId="15436"/>
    <cellStyle name="Обычный 22 17 2" xfId="15437"/>
    <cellStyle name="Обычный 22 17 2 2" xfId="15438"/>
    <cellStyle name="Обычный 22 17 2 2 2" xfId="15439"/>
    <cellStyle name="Обычный 22 17 2 3" xfId="15440"/>
    <cellStyle name="Обычный 22 17 3" xfId="15441"/>
    <cellStyle name="Обычный 22 17 3 2" xfId="15442"/>
    <cellStyle name="Обычный 22 17 3 2 2" xfId="15443"/>
    <cellStyle name="Обычный 22 17 3 3" xfId="15444"/>
    <cellStyle name="Обычный 22 17 4" xfId="15445"/>
    <cellStyle name="Обычный 22 17 4 2" xfId="15446"/>
    <cellStyle name="Обычный 22 17 5" xfId="15447"/>
    <cellStyle name="Обычный 22 18" xfId="15448"/>
    <cellStyle name="Обычный 22 18 2" xfId="15449"/>
    <cellStyle name="Обычный 22 18 2 2" xfId="15450"/>
    <cellStyle name="Обычный 22 18 2 2 2" xfId="15451"/>
    <cellStyle name="Обычный 22 18 2 3" xfId="15452"/>
    <cellStyle name="Обычный 22 18 3" xfId="15453"/>
    <cellStyle name="Обычный 22 18 3 2" xfId="15454"/>
    <cellStyle name="Обычный 22 18 3 2 2" xfId="15455"/>
    <cellStyle name="Обычный 22 18 3 3" xfId="15456"/>
    <cellStyle name="Обычный 22 18 4" xfId="15457"/>
    <cellStyle name="Обычный 22 18 4 2" xfId="15458"/>
    <cellStyle name="Обычный 22 18 5" xfId="15459"/>
    <cellStyle name="Обычный 22 19" xfId="15460"/>
    <cellStyle name="Обычный 22 19 2" xfId="15461"/>
    <cellStyle name="Обычный 22 19 2 2" xfId="15462"/>
    <cellStyle name="Обычный 22 19 2 2 2" xfId="15463"/>
    <cellStyle name="Обычный 22 19 2 3" xfId="15464"/>
    <cellStyle name="Обычный 22 19 3" xfId="15465"/>
    <cellStyle name="Обычный 22 19 3 2" xfId="15466"/>
    <cellStyle name="Обычный 22 19 3 2 2" xfId="15467"/>
    <cellStyle name="Обычный 22 19 3 3" xfId="15468"/>
    <cellStyle name="Обычный 22 19 4" xfId="15469"/>
    <cellStyle name="Обычный 22 19 4 2" xfId="15470"/>
    <cellStyle name="Обычный 22 19 5" xfId="15471"/>
    <cellStyle name="Обычный 22 2" xfId="15472"/>
    <cellStyle name="Обычный 22 2 2" xfId="15473"/>
    <cellStyle name="Обычный 22 2 2 2" xfId="15474"/>
    <cellStyle name="Обычный 22 2 2 2 2" xfId="15475"/>
    <cellStyle name="Обычный 22 2 2 3" xfId="15476"/>
    <cellStyle name="Обычный 22 2 3" xfId="15477"/>
    <cellStyle name="Обычный 22 2 3 2" xfId="15478"/>
    <cellStyle name="Обычный 22 2 3 2 2" xfId="15479"/>
    <cellStyle name="Обычный 22 2 3 3" xfId="15480"/>
    <cellStyle name="Обычный 22 2 4" xfId="15481"/>
    <cellStyle name="Обычный 22 2 4 2" xfId="15482"/>
    <cellStyle name="Обычный 22 2 5" xfId="15483"/>
    <cellStyle name="Обычный 22 20" xfId="15484"/>
    <cellStyle name="Обычный 22 20 2" xfId="15485"/>
    <cellStyle name="Обычный 22 20 2 2" xfId="15486"/>
    <cellStyle name="Обычный 22 20 2 2 2" xfId="15487"/>
    <cellStyle name="Обычный 22 20 2 3" xfId="15488"/>
    <cellStyle name="Обычный 22 20 3" xfId="15489"/>
    <cellStyle name="Обычный 22 20 3 2" xfId="15490"/>
    <cellStyle name="Обычный 22 20 3 2 2" xfId="15491"/>
    <cellStyle name="Обычный 22 20 3 3" xfId="15492"/>
    <cellStyle name="Обычный 22 20 4" xfId="15493"/>
    <cellStyle name="Обычный 22 20 4 2" xfId="15494"/>
    <cellStyle name="Обычный 22 20 5" xfId="15495"/>
    <cellStyle name="Обычный 22 21" xfId="15496"/>
    <cellStyle name="Обычный 22 21 2" xfId="15497"/>
    <cellStyle name="Обычный 22 21 2 2" xfId="15498"/>
    <cellStyle name="Обычный 22 21 2 2 2" xfId="15499"/>
    <cellStyle name="Обычный 22 21 2 3" xfId="15500"/>
    <cellStyle name="Обычный 22 21 3" xfId="15501"/>
    <cellStyle name="Обычный 22 21 3 2" xfId="15502"/>
    <cellStyle name="Обычный 22 21 3 2 2" xfId="15503"/>
    <cellStyle name="Обычный 22 21 3 3" xfId="15504"/>
    <cellStyle name="Обычный 22 21 4" xfId="15505"/>
    <cellStyle name="Обычный 22 21 4 2" xfId="15506"/>
    <cellStyle name="Обычный 22 21 5" xfId="15507"/>
    <cellStyle name="Обычный 22 22" xfId="15508"/>
    <cellStyle name="Обычный 22 22 2" xfId="15509"/>
    <cellStyle name="Обычный 22 22 2 2" xfId="15510"/>
    <cellStyle name="Обычный 22 22 2 2 2" xfId="15511"/>
    <cellStyle name="Обычный 22 22 2 3" xfId="15512"/>
    <cellStyle name="Обычный 22 22 3" xfId="15513"/>
    <cellStyle name="Обычный 22 22 3 2" xfId="15514"/>
    <cellStyle name="Обычный 22 22 3 2 2" xfId="15515"/>
    <cellStyle name="Обычный 22 22 3 3" xfId="15516"/>
    <cellStyle name="Обычный 22 22 4" xfId="15517"/>
    <cellStyle name="Обычный 22 22 4 2" xfId="15518"/>
    <cellStyle name="Обычный 22 22 5" xfId="15519"/>
    <cellStyle name="Обычный 22 23" xfId="15520"/>
    <cellStyle name="Обычный 22 23 2" xfId="15521"/>
    <cellStyle name="Обычный 22 23 2 2" xfId="15522"/>
    <cellStyle name="Обычный 22 23 2 2 2" xfId="15523"/>
    <cellStyle name="Обычный 22 23 2 3" xfId="15524"/>
    <cellStyle name="Обычный 22 23 3" xfId="15525"/>
    <cellStyle name="Обычный 22 23 3 2" xfId="15526"/>
    <cellStyle name="Обычный 22 23 3 2 2" xfId="15527"/>
    <cellStyle name="Обычный 22 23 3 3" xfId="15528"/>
    <cellStyle name="Обычный 22 23 4" xfId="15529"/>
    <cellStyle name="Обычный 22 23 4 2" xfId="15530"/>
    <cellStyle name="Обычный 22 23 5" xfId="15531"/>
    <cellStyle name="Обычный 22 24" xfId="15532"/>
    <cellStyle name="Обычный 22 24 2" xfId="15533"/>
    <cellStyle name="Обычный 22 24 2 2" xfId="15534"/>
    <cellStyle name="Обычный 22 24 2 2 2" xfId="15535"/>
    <cellStyle name="Обычный 22 24 2 3" xfId="15536"/>
    <cellStyle name="Обычный 22 24 3" xfId="15537"/>
    <cellStyle name="Обычный 22 24 3 2" xfId="15538"/>
    <cellStyle name="Обычный 22 24 3 2 2" xfId="15539"/>
    <cellStyle name="Обычный 22 24 3 3" xfId="15540"/>
    <cellStyle name="Обычный 22 24 4" xfId="15541"/>
    <cellStyle name="Обычный 22 24 4 2" xfId="15542"/>
    <cellStyle name="Обычный 22 24 5" xfId="15543"/>
    <cellStyle name="Обычный 22 25" xfId="15544"/>
    <cellStyle name="Обычный 22 25 2" xfId="15545"/>
    <cellStyle name="Обычный 22 25 2 2" xfId="15546"/>
    <cellStyle name="Обычный 22 25 2 2 2" xfId="15547"/>
    <cellStyle name="Обычный 22 25 2 3" xfId="15548"/>
    <cellStyle name="Обычный 22 25 3" xfId="15549"/>
    <cellStyle name="Обычный 22 25 3 2" xfId="15550"/>
    <cellStyle name="Обычный 22 25 3 2 2" xfId="15551"/>
    <cellStyle name="Обычный 22 25 3 3" xfId="15552"/>
    <cellStyle name="Обычный 22 25 4" xfId="15553"/>
    <cellStyle name="Обычный 22 25 4 2" xfId="15554"/>
    <cellStyle name="Обычный 22 25 5" xfId="15555"/>
    <cellStyle name="Обычный 22 26" xfId="15556"/>
    <cellStyle name="Обычный 22 26 2" xfId="15557"/>
    <cellStyle name="Обычный 22 26 2 2" xfId="15558"/>
    <cellStyle name="Обычный 22 26 2 2 2" xfId="15559"/>
    <cellStyle name="Обычный 22 26 2 3" xfId="15560"/>
    <cellStyle name="Обычный 22 26 3" xfId="15561"/>
    <cellStyle name="Обычный 22 26 3 2" xfId="15562"/>
    <cellStyle name="Обычный 22 26 3 2 2" xfId="15563"/>
    <cellStyle name="Обычный 22 26 3 3" xfId="15564"/>
    <cellStyle name="Обычный 22 26 4" xfId="15565"/>
    <cellStyle name="Обычный 22 26 4 2" xfId="15566"/>
    <cellStyle name="Обычный 22 26 5" xfId="15567"/>
    <cellStyle name="Обычный 22 27" xfId="15568"/>
    <cellStyle name="Обычный 22 27 2" xfId="15569"/>
    <cellStyle name="Обычный 22 27 2 2" xfId="15570"/>
    <cellStyle name="Обычный 22 27 2 2 2" xfId="15571"/>
    <cellStyle name="Обычный 22 27 2 3" xfId="15572"/>
    <cellStyle name="Обычный 22 27 3" xfId="15573"/>
    <cellStyle name="Обычный 22 27 3 2" xfId="15574"/>
    <cellStyle name="Обычный 22 27 3 2 2" xfId="15575"/>
    <cellStyle name="Обычный 22 27 3 3" xfId="15576"/>
    <cellStyle name="Обычный 22 27 4" xfId="15577"/>
    <cellStyle name="Обычный 22 27 4 2" xfId="15578"/>
    <cellStyle name="Обычный 22 27 5" xfId="15579"/>
    <cellStyle name="Обычный 22 28" xfId="15580"/>
    <cellStyle name="Обычный 22 28 2" xfId="15581"/>
    <cellStyle name="Обычный 22 28 2 2" xfId="15582"/>
    <cellStyle name="Обычный 22 28 2 2 2" xfId="15583"/>
    <cellStyle name="Обычный 22 28 2 3" xfId="15584"/>
    <cellStyle name="Обычный 22 28 3" xfId="15585"/>
    <cellStyle name="Обычный 22 28 3 2" xfId="15586"/>
    <cellStyle name="Обычный 22 28 3 2 2" xfId="15587"/>
    <cellStyle name="Обычный 22 28 3 3" xfId="15588"/>
    <cellStyle name="Обычный 22 28 4" xfId="15589"/>
    <cellStyle name="Обычный 22 28 4 2" xfId="15590"/>
    <cellStyle name="Обычный 22 28 5" xfId="15591"/>
    <cellStyle name="Обычный 22 29" xfId="15592"/>
    <cellStyle name="Обычный 22 29 2" xfId="15593"/>
    <cellStyle name="Обычный 22 29 2 2" xfId="15594"/>
    <cellStyle name="Обычный 22 29 3" xfId="15595"/>
    <cellStyle name="Обычный 22 3" xfId="15596"/>
    <cellStyle name="Обычный 22 3 2" xfId="15597"/>
    <cellStyle name="Обычный 22 3 2 2" xfId="15598"/>
    <cellStyle name="Обычный 22 3 2 2 2" xfId="15599"/>
    <cellStyle name="Обычный 22 3 2 3" xfId="15600"/>
    <cellStyle name="Обычный 22 3 3" xfId="15601"/>
    <cellStyle name="Обычный 22 3 3 2" xfId="15602"/>
    <cellStyle name="Обычный 22 3 3 2 2" xfId="15603"/>
    <cellStyle name="Обычный 22 3 3 3" xfId="15604"/>
    <cellStyle name="Обычный 22 3 4" xfId="15605"/>
    <cellStyle name="Обычный 22 3 4 2" xfId="15606"/>
    <cellStyle name="Обычный 22 3 5" xfId="15607"/>
    <cellStyle name="Обычный 22 30" xfId="15608"/>
    <cellStyle name="Обычный 22 30 2" xfId="15609"/>
    <cellStyle name="Обычный 22 30 2 2" xfId="15610"/>
    <cellStyle name="Обычный 22 30 3" xfId="15611"/>
    <cellStyle name="Обычный 22 31" xfId="15612"/>
    <cellStyle name="Обычный 22 31 2" xfId="15613"/>
    <cellStyle name="Обычный 22 31 2 2" xfId="15614"/>
    <cellStyle name="Обычный 22 31 3" xfId="15615"/>
    <cellStyle name="Обычный 22 32" xfId="15616"/>
    <cellStyle name="Обычный 22 32 2" xfId="15617"/>
    <cellStyle name="Обычный 22 32 2 2" xfId="15618"/>
    <cellStyle name="Обычный 22 32 3" xfId="15619"/>
    <cellStyle name="Обычный 22 33" xfId="15620"/>
    <cellStyle name="Обычный 22 33 2" xfId="15621"/>
    <cellStyle name="Обычный 22 33 2 2" xfId="15622"/>
    <cellStyle name="Обычный 22 33 3" xfId="15623"/>
    <cellStyle name="Обычный 22 34" xfId="15624"/>
    <cellStyle name="Обычный 22 34 2" xfId="15625"/>
    <cellStyle name="Обычный 22 34 2 2" xfId="15626"/>
    <cellStyle name="Обычный 22 34 3" xfId="15627"/>
    <cellStyle name="Обычный 22 35" xfId="15628"/>
    <cellStyle name="Обычный 22 35 2" xfId="15629"/>
    <cellStyle name="Обычный 22 35 2 2" xfId="15630"/>
    <cellStyle name="Обычный 22 35 3" xfId="15631"/>
    <cellStyle name="Обычный 22 36" xfId="15632"/>
    <cellStyle name="Обычный 22 36 2" xfId="15633"/>
    <cellStyle name="Обычный 22 36 2 2" xfId="15634"/>
    <cellStyle name="Обычный 22 36 3" xfId="15635"/>
    <cellStyle name="Обычный 22 37" xfId="15636"/>
    <cellStyle name="Обычный 22 37 2" xfId="15637"/>
    <cellStyle name="Обычный 22 37 2 2" xfId="15638"/>
    <cellStyle name="Обычный 22 37 3" xfId="15639"/>
    <cellStyle name="Обычный 22 38" xfId="15640"/>
    <cellStyle name="Обычный 22 38 2" xfId="15641"/>
    <cellStyle name="Обычный 22 38 2 2" xfId="15642"/>
    <cellStyle name="Обычный 22 38 3" xfId="15643"/>
    <cellStyle name="Обычный 22 39" xfId="15644"/>
    <cellStyle name="Обычный 22 39 2" xfId="15645"/>
    <cellStyle name="Обычный 22 39 2 2" xfId="15646"/>
    <cellStyle name="Обычный 22 39 3" xfId="15647"/>
    <cellStyle name="Обычный 22 4" xfId="15648"/>
    <cellStyle name="Обычный 22 4 2" xfId="15649"/>
    <cellStyle name="Обычный 22 4 2 2" xfId="15650"/>
    <cellStyle name="Обычный 22 4 2 2 2" xfId="15651"/>
    <cellStyle name="Обычный 22 4 2 3" xfId="15652"/>
    <cellStyle name="Обычный 22 4 3" xfId="15653"/>
    <cellStyle name="Обычный 22 4 3 2" xfId="15654"/>
    <cellStyle name="Обычный 22 4 3 2 2" xfId="15655"/>
    <cellStyle name="Обычный 22 4 3 3" xfId="15656"/>
    <cellStyle name="Обычный 22 4 4" xfId="15657"/>
    <cellStyle name="Обычный 22 4 4 2" xfId="15658"/>
    <cellStyle name="Обычный 22 4 5" xfId="15659"/>
    <cellStyle name="Обычный 22 40" xfId="15660"/>
    <cellStyle name="Обычный 22 40 2" xfId="15661"/>
    <cellStyle name="Обычный 22 40 2 2" xfId="15662"/>
    <cellStyle name="Обычный 22 40 3" xfId="15663"/>
    <cellStyle name="Обычный 22 41" xfId="15664"/>
    <cellStyle name="Обычный 22 41 2" xfId="15665"/>
    <cellStyle name="Обычный 22 41 2 2" xfId="15666"/>
    <cellStyle name="Обычный 22 41 3" xfId="15667"/>
    <cellStyle name="Обычный 22 42" xfId="15668"/>
    <cellStyle name="Обычный 22 42 2" xfId="15669"/>
    <cellStyle name="Обычный 22 42 2 2" xfId="15670"/>
    <cellStyle name="Обычный 22 42 3" xfId="15671"/>
    <cellStyle name="Обычный 22 43" xfId="15672"/>
    <cellStyle name="Обычный 22 43 2" xfId="15673"/>
    <cellStyle name="Обычный 22 43 2 2" xfId="15674"/>
    <cellStyle name="Обычный 22 43 3" xfId="15675"/>
    <cellStyle name="Обычный 22 44" xfId="15676"/>
    <cellStyle name="Обычный 22 44 2" xfId="15677"/>
    <cellStyle name="Обычный 22 44 2 2" xfId="15678"/>
    <cellStyle name="Обычный 22 44 3" xfId="15679"/>
    <cellStyle name="Обычный 22 45" xfId="15680"/>
    <cellStyle name="Обычный 22 45 2" xfId="15681"/>
    <cellStyle name="Обычный 22 45 2 2" xfId="15682"/>
    <cellStyle name="Обычный 22 45 3" xfId="15683"/>
    <cellStyle name="Обычный 22 46" xfId="15684"/>
    <cellStyle name="Обычный 22 46 2" xfId="15685"/>
    <cellStyle name="Обычный 22 46 2 2" xfId="15686"/>
    <cellStyle name="Обычный 22 46 3" xfId="15687"/>
    <cellStyle name="Обычный 22 47" xfId="15688"/>
    <cellStyle name="Обычный 22 47 2" xfId="15689"/>
    <cellStyle name="Обычный 22 47 2 2" xfId="15690"/>
    <cellStyle name="Обычный 22 47 3" xfId="15691"/>
    <cellStyle name="Обычный 22 48" xfId="15692"/>
    <cellStyle name="Обычный 22 48 2" xfId="15693"/>
    <cellStyle name="Обычный 22 48 2 2" xfId="15694"/>
    <cellStyle name="Обычный 22 48 3" xfId="15695"/>
    <cellStyle name="Обычный 22 49" xfId="15696"/>
    <cellStyle name="Обычный 22 49 2" xfId="15697"/>
    <cellStyle name="Обычный 22 49 2 2" xfId="15698"/>
    <cellStyle name="Обычный 22 49 3" xfId="15699"/>
    <cellStyle name="Обычный 22 5" xfId="15700"/>
    <cellStyle name="Обычный 22 5 2" xfId="15701"/>
    <cellStyle name="Обычный 22 5 2 2" xfId="15702"/>
    <cellStyle name="Обычный 22 5 2 2 2" xfId="15703"/>
    <cellStyle name="Обычный 22 5 2 3" xfId="15704"/>
    <cellStyle name="Обычный 22 5 3" xfId="15705"/>
    <cellStyle name="Обычный 22 5 3 2" xfId="15706"/>
    <cellStyle name="Обычный 22 5 3 2 2" xfId="15707"/>
    <cellStyle name="Обычный 22 5 3 3" xfId="15708"/>
    <cellStyle name="Обычный 22 5 4" xfId="15709"/>
    <cellStyle name="Обычный 22 5 4 2" xfId="15710"/>
    <cellStyle name="Обычный 22 5 5" xfId="15711"/>
    <cellStyle name="Обычный 22 50" xfId="15712"/>
    <cellStyle name="Обычный 22 50 2" xfId="15713"/>
    <cellStyle name="Обычный 22 50 2 2" xfId="15714"/>
    <cellStyle name="Обычный 22 50 3" xfId="15715"/>
    <cellStyle name="Обычный 22 51" xfId="15716"/>
    <cellStyle name="Обычный 22 51 2" xfId="15717"/>
    <cellStyle name="Обычный 22 51 2 2" xfId="15718"/>
    <cellStyle name="Обычный 22 51 3" xfId="15719"/>
    <cellStyle name="Обычный 22 52" xfId="15720"/>
    <cellStyle name="Обычный 22 52 2" xfId="15721"/>
    <cellStyle name="Обычный 22 52 2 2" xfId="15722"/>
    <cellStyle name="Обычный 22 52 3" xfId="15723"/>
    <cellStyle name="Обычный 22 53" xfId="15724"/>
    <cellStyle name="Обычный 22 53 2" xfId="15725"/>
    <cellStyle name="Обычный 22 53 2 2" xfId="15726"/>
    <cellStyle name="Обычный 22 53 3" xfId="15727"/>
    <cellStyle name="Обычный 22 54" xfId="15728"/>
    <cellStyle name="Обычный 22 54 2" xfId="15729"/>
    <cellStyle name="Обычный 22 54 2 2" xfId="15730"/>
    <cellStyle name="Обычный 22 54 3" xfId="15731"/>
    <cellStyle name="Обычный 22 55" xfId="15732"/>
    <cellStyle name="Обычный 22 55 2" xfId="15733"/>
    <cellStyle name="Обычный 22 55 2 2" xfId="15734"/>
    <cellStyle name="Обычный 22 55 3" xfId="15735"/>
    <cellStyle name="Обычный 22 56" xfId="15736"/>
    <cellStyle name="Обычный 22 56 2" xfId="15737"/>
    <cellStyle name="Обычный 22 56 2 2" xfId="15738"/>
    <cellStyle name="Обычный 22 56 3" xfId="15739"/>
    <cellStyle name="Обычный 22 57" xfId="15740"/>
    <cellStyle name="Обычный 22 57 2" xfId="15741"/>
    <cellStyle name="Обычный 22 57 2 2" xfId="15742"/>
    <cellStyle name="Обычный 22 57 3" xfId="15743"/>
    <cellStyle name="Обычный 22 58" xfId="15744"/>
    <cellStyle name="Обычный 22 58 2" xfId="15745"/>
    <cellStyle name="Обычный 22 58 2 2" xfId="15746"/>
    <cellStyle name="Обычный 22 58 3" xfId="15747"/>
    <cellStyle name="Обычный 22 59" xfId="15748"/>
    <cellStyle name="Обычный 22 59 2" xfId="15749"/>
    <cellStyle name="Обычный 22 59 2 2" xfId="15750"/>
    <cellStyle name="Обычный 22 59 3" xfId="15751"/>
    <cellStyle name="Обычный 22 6" xfId="15752"/>
    <cellStyle name="Обычный 22 6 2" xfId="15753"/>
    <cellStyle name="Обычный 22 6 2 2" xfId="15754"/>
    <cellStyle name="Обычный 22 6 2 2 2" xfId="15755"/>
    <cellStyle name="Обычный 22 6 2 3" xfId="15756"/>
    <cellStyle name="Обычный 22 6 3" xfId="15757"/>
    <cellStyle name="Обычный 22 6 3 2" xfId="15758"/>
    <cellStyle name="Обычный 22 6 3 2 2" xfId="15759"/>
    <cellStyle name="Обычный 22 6 3 3" xfId="15760"/>
    <cellStyle name="Обычный 22 6 4" xfId="15761"/>
    <cellStyle name="Обычный 22 6 4 2" xfId="15762"/>
    <cellStyle name="Обычный 22 6 5" xfId="15763"/>
    <cellStyle name="Обычный 22 60" xfId="15764"/>
    <cellStyle name="Обычный 22 60 2" xfId="15765"/>
    <cellStyle name="Обычный 22 60 2 2" xfId="15766"/>
    <cellStyle name="Обычный 22 60 3" xfId="15767"/>
    <cellStyle name="Обычный 22 61" xfId="15768"/>
    <cellStyle name="Обычный 22 61 2" xfId="15769"/>
    <cellStyle name="Обычный 22 61 2 2" xfId="15770"/>
    <cellStyle name="Обычный 22 61 3" xfId="15771"/>
    <cellStyle name="Обычный 22 62" xfId="15772"/>
    <cellStyle name="Обычный 22 62 2" xfId="15773"/>
    <cellStyle name="Обычный 22 62 2 2" xfId="15774"/>
    <cellStyle name="Обычный 22 62 3" xfId="15775"/>
    <cellStyle name="Обычный 22 63" xfId="15776"/>
    <cellStyle name="Обычный 22 63 2" xfId="15777"/>
    <cellStyle name="Обычный 22 63 2 2" xfId="15778"/>
    <cellStyle name="Обычный 22 63 3" xfId="15779"/>
    <cellStyle name="Обычный 22 64" xfId="15780"/>
    <cellStyle name="Обычный 22 64 2" xfId="15781"/>
    <cellStyle name="Обычный 22 64 2 2" xfId="15782"/>
    <cellStyle name="Обычный 22 64 3" xfId="15783"/>
    <cellStyle name="Обычный 22 65" xfId="15784"/>
    <cellStyle name="Обычный 22 65 2" xfId="15785"/>
    <cellStyle name="Обычный 22 65 2 2" xfId="15786"/>
    <cellStyle name="Обычный 22 65 3" xfId="15787"/>
    <cellStyle name="Обычный 22 66" xfId="15788"/>
    <cellStyle name="Обычный 22 66 2" xfId="15789"/>
    <cellStyle name="Обычный 22 66 2 2" xfId="15790"/>
    <cellStyle name="Обычный 22 66 3" xfId="15791"/>
    <cellStyle name="Обычный 22 67" xfId="15792"/>
    <cellStyle name="Обычный 22 67 2" xfId="15793"/>
    <cellStyle name="Обычный 22 67 2 2" xfId="15794"/>
    <cellStyle name="Обычный 22 67 3" xfId="15795"/>
    <cellStyle name="Обычный 22 68" xfId="15796"/>
    <cellStyle name="Обычный 22 68 2" xfId="15797"/>
    <cellStyle name="Обычный 22 68 2 2" xfId="15798"/>
    <cellStyle name="Обычный 22 68 3" xfId="15799"/>
    <cellStyle name="Обычный 22 69" xfId="15800"/>
    <cellStyle name="Обычный 22 69 2" xfId="15801"/>
    <cellStyle name="Обычный 22 69 2 2" xfId="15802"/>
    <cellStyle name="Обычный 22 69 3" xfId="15803"/>
    <cellStyle name="Обычный 22 7" xfId="15804"/>
    <cellStyle name="Обычный 22 7 2" xfId="15805"/>
    <cellStyle name="Обычный 22 7 2 2" xfId="15806"/>
    <cellStyle name="Обычный 22 7 2 2 2" xfId="15807"/>
    <cellStyle name="Обычный 22 7 2 3" xfId="15808"/>
    <cellStyle name="Обычный 22 7 3" xfId="15809"/>
    <cellStyle name="Обычный 22 7 3 2" xfId="15810"/>
    <cellStyle name="Обычный 22 7 3 2 2" xfId="15811"/>
    <cellStyle name="Обычный 22 7 3 3" xfId="15812"/>
    <cellStyle name="Обычный 22 7 4" xfId="15813"/>
    <cellStyle name="Обычный 22 7 4 2" xfId="15814"/>
    <cellStyle name="Обычный 22 7 5" xfId="15815"/>
    <cellStyle name="Обычный 22 70" xfId="15816"/>
    <cellStyle name="Обычный 22 70 2" xfId="15817"/>
    <cellStyle name="Обычный 22 70 2 2" xfId="15818"/>
    <cellStyle name="Обычный 22 70 3" xfId="15819"/>
    <cellStyle name="Обычный 22 71" xfId="15820"/>
    <cellStyle name="Обычный 22 71 2" xfId="15821"/>
    <cellStyle name="Обычный 22 71 2 2" xfId="15822"/>
    <cellStyle name="Обычный 22 71 3" xfId="15823"/>
    <cellStyle name="Обычный 22 72" xfId="15824"/>
    <cellStyle name="Обычный 22 72 2" xfId="15825"/>
    <cellStyle name="Обычный 22 72 2 2" xfId="15826"/>
    <cellStyle name="Обычный 22 72 3" xfId="15827"/>
    <cellStyle name="Обычный 22 73" xfId="15828"/>
    <cellStyle name="Обычный 22 73 2" xfId="15829"/>
    <cellStyle name="Обычный 22 73 2 2" xfId="15830"/>
    <cellStyle name="Обычный 22 73 3" xfId="15831"/>
    <cellStyle name="Обычный 22 74" xfId="15832"/>
    <cellStyle name="Обычный 22 74 2" xfId="15833"/>
    <cellStyle name="Обычный 22 75" xfId="15834"/>
    <cellStyle name="Обычный 22 8" xfId="15835"/>
    <cellStyle name="Обычный 22 8 2" xfId="15836"/>
    <cellStyle name="Обычный 22 8 2 2" xfId="15837"/>
    <cellStyle name="Обычный 22 8 2 2 2" xfId="15838"/>
    <cellStyle name="Обычный 22 8 2 3" xfId="15839"/>
    <cellStyle name="Обычный 22 8 3" xfId="15840"/>
    <cellStyle name="Обычный 22 8 3 2" xfId="15841"/>
    <cellStyle name="Обычный 22 8 3 2 2" xfId="15842"/>
    <cellStyle name="Обычный 22 8 3 3" xfId="15843"/>
    <cellStyle name="Обычный 22 8 4" xfId="15844"/>
    <cellStyle name="Обычный 22 8 4 2" xfId="15845"/>
    <cellStyle name="Обычный 22 8 5" xfId="15846"/>
    <cellStyle name="Обычный 22 9" xfId="15847"/>
    <cellStyle name="Обычный 22 9 2" xfId="15848"/>
    <cellStyle name="Обычный 22 9 2 2" xfId="15849"/>
    <cellStyle name="Обычный 22 9 2 2 2" xfId="15850"/>
    <cellStyle name="Обычный 22 9 2 3" xfId="15851"/>
    <cellStyle name="Обычный 22 9 3" xfId="15852"/>
    <cellStyle name="Обычный 22 9 3 2" xfId="15853"/>
    <cellStyle name="Обычный 22 9 3 2 2" xfId="15854"/>
    <cellStyle name="Обычный 22 9 3 3" xfId="15855"/>
    <cellStyle name="Обычный 22 9 4" xfId="15856"/>
    <cellStyle name="Обычный 22 9 4 2" xfId="15857"/>
    <cellStyle name="Обычный 22 9 5" xfId="15858"/>
    <cellStyle name="Обычный 23" xfId="15859"/>
    <cellStyle name="Обычный 23 10" xfId="15860"/>
    <cellStyle name="Обычный 23 10 2" xfId="15861"/>
    <cellStyle name="Обычный 23 10 2 2" xfId="15862"/>
    <cellStyle name="Обычный 23 10 2 2 2" xfId="15863"/>
    <cellStyle name="Обычный 23 10 2 3" xfId="15864"/>
    <cellStyle name="Обычный 23 10 3" xfId="15865"/>
    <cellStyle name="Обычный 23 10 3 2" xfId="15866"/>
    <cellStyle name="Обычный 23 10 3 2 2" xfId="15867"/>
    <cellStyle name="Обычный 23 10 3 3" xfId="15868"/>
    <cellStyle name="Обычный 23 10 4" xfId="15869"/>
    <cellStyle name="Обычный 23 10 4 2" xfId="15870"/>
    <cellStyle name="Обычный 23 10 5" xfId="15871"/>
    <cellStyle name="Обычный 23 11" xfId="15872"/>
    <cellStyle name="Обычный 23 11 2" xfId="15873"/>
    <cellStyle name="Обычный 23 11 2 2" xfId="15874"/>
    <cellStyle name="Обычный 23 11 2 2 2" xfId="15875"/>
    <cellStyle name="Обычный 23 11 2 3" xfId="15876"/>
    <cellStyle name="Обычный 23 11 3" xfId="15877"/>
    <cellStyle name="Обычный 23 11 3 2" xfId="15878"/>
    <cellStyle name="Обычный 23 11 3 2 2" xfId="15879"/>
    <cellStyle name="Обычный 23 11 3 3" xfId="15880"/>
    <cellStyle name="Обычный 23 11 4" xfId="15881"/>
    <cellStyle name="Обычный 23 11 4 2" xfId="15882"/>
    <cellStyle name="Обычный 23 11 5" xfId="15883"/>
    <cellStyle name="Обычный 23 12" xfId="15884"/>
    <cellStyle name="Обычный 23 12 2" xfId="15885"/>
    <cellStyle name="Обычный 23 12 2 2" xfId="15886"/>
    <cellStyle name="Обычный 23 12 2 2 2" xfId="15887"/>
    <cellStyle name="Обычный 23 12 2 3" xfId="15888"/>
    <cellStyle name="Обычный 23 12 3" xfId="15889"/>
    <cellStyle name="Обычный 23 12 3 2" xfId="15890"/>
    <cellStyle name="Обычный 23 12 3 2 2" xfId="15891"/>
    <cellStyle name="Обычный 23 12 3 3" xfId="15892"/>
    <cellStyle name="Обычный 23 12 4" xfId="15893"/>
    <cellStyle name="Обычный 23 12 4 2" xfId="15894"/>
    <cellStyle name="Обычный 23 12 5" xfId="15895"/>
    <cellStyle name="Обычный 23 13" xfId="15896"/>
    <cellStyle name="Обычный 23 13 2" xfId="15897"/>
    <cellStyle name="Обычный 23 13 2 2" xfId="15898"/>
    <cellStyle name="Обычный 23 13 2 2 2" xfId="15899"/>
    <cellStyle name="Обычный 23 13 2 3" xfId="15900"/>
    <cellStyle name="Обычный 23 13 3" xfId="15901"/>
    <cellStyle name="Обычный 23 13 3 2" xfId="15902"/>
    <cellStyle name="Обычный 23 13 3 2 2" xfId="15903"/>
    <cellStyle name="Обычный 23 13 3 3" xfId="15904"/>
    <cellStyle name="Обычный 23 13 4" xfId="15905"/>
    <cellStyle name="Обычный 23 13 4 2" xfId="15906"/>
    <cellStyle name="Обычный 23 13 5" xfId="15907"/>
    <cellStyle name="Обычный 23 14" xfId="15908"/>
    <cellStyle name="Обычный 23 14 2" xfId="15909"/>
    <cellStyle name="Обычный 23 14 2 2" xfId="15910"/>
    <cellStyle name="Обычный 23 14 2 2 2" xfId="15911"/>
    <cellStyle name="Обычный 23 14 2 3" xfId="15912"/>
    <cellStyle name="Обычный 23 14 3" xfId="15913"/>
    <cellStyle name="Обычный 23 14 3 2" xfId="15914"/>
    <cellStyle name="Обычный 23 14 3 2 2" xfId="15915"/>
    <cellStyle name="Обычный 23 14 3 3" xfId="15916"/>
    <cellStyle name="Обычный 23 14 4" xfId="15917"/>
    <cellStyle name="Обычный 23 14 4 2" xfId="15918"/>
    <cellStyle name="Обычный 23 14 5" xfId="15919"/>
    <cellStyle name="Обычный 23 15" xfId="15920"/>
    <cellStyle name="Обычный 23 15 2" xfId="15921"/>
    <cellStyle name="Обычный 23 15 2 2" xfId="15922"/>
    <cellStyle name="Обычный 23 15 2 2 2" xfId="15923"/>
    <cellStyle name="Обычный 23 15 2 3" xfId="15924"/>
    <cellStyle name="Обычный 23 15 3" xfId="15925"/>
    <cellStyle name="Обычный 23 15 3 2" xfId="15926"/>
    <cellStyle name="Обычный 23 15 3 2 2" xfId="15927"/>
    <cellStyle name="Обычный 23 15 3 3" xfId="15928"/>
    <cellStyle name="Обычный 23 15 4" xfId="15929"/>
    <cellStyle name="Обычный 23 15 4 2" xfId="15930"/>
    <cellStyle name="Обычный 23 15 5" xfId="15931"/>
    <cellStyle name="Обычный 23 16" xfId="15932"/>
    <cellStyle name="Обычный 23 16 2" xfId="15933"/>
    <cellStyle name="Обычный 23 16 2 2" xfId="15934"/>
    <cellStyle name="Обычный 23 16 2 2 2" xfId="15935"/>
    <cellStyle name="Обычный 23 16 2 3" xfId="15936"/>
    <cellStyle name="Обычный 23 16 3" xfId="15937"/>
    <cellStyle name="Обычный 23 16 3 2" xfId="15938"/>
    <cellStyle name="Обычный 23 16 3 2 2" xfId="15939"/>
    <cellStyle name="Обычный 23 16 3 3" xfId="15940"/>
    <cellStyle name="Обычный 23 16 4" xfId="15941"/>
    <cellStyle name="Обычный 23 16 4 2" xfId="15942"/>
    <cellStyle name="Обычный 23 16 5" xfId="15943"/>
    <cellStyle name="Обычный 23 17" xfId="15944"/>
    <cellStyle name="Обычный 23 17 2" xfId="15945"/>
    <cellStyle name="Обычный 23 17 2 2" xfId="15946"/>
    <cellStyle name="Обычный 23 17 2 2 2" xfId="15947"/>
    <cellStyle name="Обычный 23 17 2 3" xfId="15948"/>
    <cellStyle name="Обычный 23 17 3" xfId="15949"/>
    <cellStyle name="Обычный 23 17 3 2" xfId="15950"/>
    <cellStyle name="Обычный 23 17 3 2 2" xfId="15951"/>
    <cellStyle name="Обычный 23 17 3 3" xfId="15952"/>
    <cellStyle name="Обычный 23 17 4" xfId="15953"/>
    <cellStyle name="Обычный 23 17 4 2" xfId="15954"/>
    <cellStyle name="Обычный 23 17 5" xfId="15955"/>
    <cellStyle name="Обычный 23 18" xfId="15956"/>
    <cellStyle name="Обычный 23 18 2" xfId="15957"/>
    <cellStyle name="Обычный 23 18 2 2" xfId="15958"/>
    <cellStyle name="Обычный 23 18 2 2 2" xfId="15959"/>
    <cellStyle name="Обычный 23 18 2 3" xfId="15960"/>
    <cellStyle name="Обычный 23 18 3" xfId="15961"/>
    <cellStyle name="Обычный 23 18 3 2" xfId="15962"/>
    <cellStyle name="Обычный 23 18 3 2 2" xfId="15963"/>
    <cellStyle name="Обычный 23 18 3 3" xfId="15964"/>
    <cellStyle name="Обычный 23 18 4" xfId="15965"/>
    <cellStyle name="Обычный 23 18 4 2" xfId="15966"/>
    <cellStyle name="Обычный 23 18 5" xfId="15967"/>
    <cellStyle name="Обычный 23 19" xfId="15968"/>
    <cellStyle name="Обычный 23 19 2" xfId="15969"/>
    <cellStyle name="Обычный 23 19 2 2" xfId="15970"/>
    <cellStyle name="Обычный 23 19 2 2 2" xfId="15971"/>
    <cellStyle name="Обычный 23 19 2 3" xfId="15972"/>
    <cellStyle name="Обычный 23 19 3" xfId="15973"/>
    <cellStyle name="Обычный 23 19 3 2" xfId="15974"/>
    <cellStyle name="Обычный 23 19 3 2 2" xfId="15975"/>
    <cellStyle name="Обычный 23 19 3 3" xfId="15976"/>
    <cellStyle name="Обычный 23 19 4" xfId="15977"/>
    <cellStyle name="Обычный 23 19 4 2" xfId="15978"/>
    <cellStyle name="Обычный 23 19 5" xfId="15979"/>
    <cellStyle name="Обычный 23 2" xfId="15980"/>
    <cellStyle name="Обычный 23 2 2" xfId="15981"/>
    <cellStyle name="Обычный 23 2 2 2" xfId="15982"/>
    <cellStyle name="Обычный 23 2 2 2 2" xfId="15983"/>
    <cellStyle name="Обычный 23 2 2 3" xfId="15984"/>
    <cellStyle name="Обычный 23 2 3" xfId="15985"/>
    <cellStyle name="Обычный 23 2 3 2" xfId="15986"/>
    <cellStyle name="Обычный 23 2 3 2 2" xfId="15987"/>
    <cellStyle name="Обычный 23 2 3 3" xfId="15988"/>
    <cellStyle name="Обычный 23 2 4" xfId="15989"/>
    <cellStyle name="Обычный 23 2 4 2" xfId="15990"/>
    <cellStyle name="Обычный 23 2 5" xfId="15991"/>
    <cellStyle name="Обычный 23 20" xfId="15992"/>
    <cellStyle name="Обычный 23 20 2" xfId="15993"/>
    <cellStyle name="Обычный 23 20 2 2" xfId="15994"/>
    <cellStyle name="Обычный 23 20 2 2 2" xfId="15995"/>
    <cellStyle name="Обычный 23 20 2 3" xfId="15996"/>
    <cellStyle name="Обычный 23 20 3" xfId="15997"/>
    <cellStyle name="Обычный 23 20 3 2" xfId="15998"/>
    <cellStyle name="Обычный 23 20 3 2 2" xfId="15999"/>
    <cellStyle name="Обычный 23 20 3 3" xfId="16000"/>
    <cellStyle name="Обычный 23 20 4" xfId="16001"/>
    <cellStyle name="Обычный 23 20 4 2" xfId="16002"/>
    <cellStyle name="Обычный 23 20 5" xfId="16003"/>
    <cellStyle name="Обычный 23 21" xfId="16004"/>
    <cellStyle name="Обычный 23 21 2" xfId="16005"/>
    <cellStyle name="Обычный 23 21 2 2" xfId="16006"/>
    <cellStyle name="Обычный 23 21 2 2 2" xfId="16007"/>
    <cellStyle name="Обычный 23 21 2 3" xfId="16008"/>
    <cellStyle name="Обычный 23 21 3" xfId="16009"/>
    <cellStyle name="Обычный 23 21 3 2" xfId="16010"/>
    <cellStyle name="Обычный 23 21 3 2 2" xfId="16011"/>
    <cellStyle name="Обычный 23 21 3 3" xfId="16012"/>
    <cellStyle name="Обычный 23 21 4" xfId="16013"/>
    <cellStyle name="Обычный 23 21 4 2" xfId="16014"/>
    <cellStyle name="Обычный 23 21 5" xfId="16015"/>
    <cellStyle name="Обычный 23 22" xfId="16016"/>
    <cellStyle name="Обычный 23 22 2" xfId="16017"/>
    <cellStyle name="Обычный 23 22 2 2" xfId="16018"/>
    <cellStyle name="Обычный 23 22 2 2 2" xfId="16019"/>
    <cellStyle name="Обычный 23 22 2 3" xfId="16020"/>
    <cellStyle name="Обычный 23 22 3" xfId="16021"/>
    <cellStyle name="Обычный 23 22 3 2" xfId="16022"/>
    <cellStyle name="Обычный 23 22 3 2 2" xfId="16023"/>
    <cellStyle name="Обычный 23 22 3 3" xfId="16024"/>
    <cellStyle name="Обычный 23 22 4" xfId="16025"/>
    <cellStyle name="Обычный 23 22 4 2" xfId="16026"/>
    <cellStyle name="Обычный 23 22 5" xfId="16027"/>
    <cellStyle name="Обычный 23 23" xfId="16028"/>
    <cellStyle name="Обычный 23 23 2" xfId="16029"/>
    <cellStyle name="Обычный 23 23 2 2" xfId="16030"/>
    <cellStyle name="Обычный 23 23 2 2 2" xfId="16031"/>
    <cellStyle name="Обычный 23 23 2 3" xfId="16032"/>
    <cellStyle name="Обычный 23 23 3" xfId="16033"/>
    <cellStyle name="Обычный 23 23 3 2" xfId="16034"/>
    <cellStyle name="Обычный 23 23 3 2 2" xfId="16035"/>
    <cellStyle name="Обычный 23 23 3 3" xfId="16036"/>
    <cellStyle name="Обычный 23 23 4" xfId="16037"/>
    <cellStyle name="Обычный 23 23 4 2" xfId="16038"/>
    <cellStyle name="Обычный 23 23 5" xfId="16039"/>
    <cellStyle name="Обычный 23 24" xfId="16040"/>
    <cellStyle name="Обычный 23 24 2" xfId="16041"/>
    <cellStyle name="Обычный 23 24 2 2" xfId="16042"/>
    <cellStyle name="Обычный 23 24 2 2 2" xfId="16043"/>
    <cellStyle name="Обычный 23 24 2 3" xfId="16044"/>
    <cellStyle name="Обычный 23 24 3" xfId="16045"/>
    <cellStyle name="Обычный 23 24 3 2" xfId="16046"/>
    <cellStyle name="Обычный 23 24 3 2 2" xfId="16047"/>
    <cellStyle name="Обычный 23 24 3 3" xfId="16048"/>
    <cellStyle name="Обычный 23 24 4" xfId="16049"/>
    <cellStyle name="Обычный 23 24 4 2" xfId="16050"/>
    <cellStyle name="Обычный 23 24 5" xfId="16051"/>
    <cellStyle name="Обычный 23 25" xfId="16052"/>
    <cellStyle name="Обычный 23 25 2" xfId="16053"/>
    <cellStyle name="Обычный 23 25 2 2" xfId="16054"/>
    <cellStyle name="Обычный 23 25 2 2 2" xfId="16055"/>
    <cellStyle name="Обычный 23 25 2 3" xfId="16056"/>
    <cellStyle name="Обычный 23 25 3" xfId="16057"/>
    <cellStyle name="Обычный 23 25 3 2" xfId="16058"/>
    <cellStyle name="Обычный 23 25 3 2 2" xfId="16059"/>
    <cellStyle name="Обычный 23 25 3 3" xfId="16060"/>
    <cellStyle name="Обычный 23 25 4" xfId="16061"/>
    <cellStyle name="Обычный 23 25 4 2" xfId="16062"/>
    <cellStyle name="Обычный 23 25 5" xfId="16063"/>
    <cellStyle name="Обычный 23 26" xfId="16064"/>
    <cellStyle name="Обычный 23 26 2" xfId="16065"/>
    <cellStyle name="Обычный 23 26 2 2" xfId="16066"/>
    <cellStyle name="Обычный 23 26 2 2 2" xfId="16067"/>
    <cellStyle name="Обычный 23 26 2 3" xfId="16068"/>
    <cellStyle name="Обычный 23 26 3" xfId="16069"/>
    <cellStyle name="Обычный 23 26 3 2" xfId="16070"/>
    <cellStyle name="Обычный 23 26 3 2 2" xfId="16071"/>
    <cellStyle name="Обычный 23 26 3 3" xfId="16072"/>
    <cellStyle name="Обычный 23 26 4" xfId="16073"/>
    <cellStyle name="Обычный 23 26 4 2" xfId="16074"/>
    <cellStyle name="Обычный 23 26 5" xfId="16075"/>
    <cellStyle name="Обычный 23 27" xfId="16076"/>
    <cellStyle name="Обычный 23 27 2" xfId="16077"/>
    <cellStyle name="Обычный 23 27 2 2" xfId="16078"/>
    <cellStyle name="Обычный 23 27 2 2 2" xfId="16079"/>
    <cellStyle name="Обычный 23 27 2 3" xfId="16080"/>
    <cellStyle name="Обычный 23 27 3" xfId="16081"/>
    <cellStyle name="Обычный 23 27 3 2" xfId="16082"/>
    <cellStyle name="Обычный 23 27 3 2 2" xfId="16083"/>
    <cellStyle name="Обычный 23 27 3 3" xfId="16084"/>
    <cellStyle name="Обычный 23 27 4" xfId="16085"/>
    <cellStyle name="Обычный 23 27 4 2" xfId="16086"/>
    <cellStyle name="Обычный 23 27 5" xfId="16087"/>
    <cellStyle name="Обычный 23 28" xfId="16088"/>
    <cellStyle name="Обычный 23 28 2" xfId="16089"/>
    <cellStyle name="Обычный 23 28 2 2" xfId="16090"/>
    <cellStyle name="Обычный 23 28 2 2 2" xfId="16091"/>
    <cellStyle name="Обычный 23 28 2 3" xfId="16092"/>
    <cellStyle name="Обычный 23 28 3" xfId="16093"/>
    <cellStyle name="Обычный 23 28 3 2" xfId="16094"/>
    <cellStyle name="Обычный 23 28 3 2 2" xfId="16095"/>
    <cellStyle name="Обычный 23 28 3 3" xfId="16096"/>
    <cellStyle name="Обычный 23 28 4" xfId="16097"/>
    <cellStyle name="Обычный 23 28 4 2" xfId="16098"/>
    <cellStyle name="Обычный 23 28 5" xfId="16099"/>
    <cellStyle name="Обычный 23 29" xfId="16100"/>
    <cellStyle name="Обычный 23 29 2" xfId="16101"/>
    <cellStyle name="Обычный 23 29 2 2" xfId="16102"/>
    <cellStyle name="Обычный 23 29 3" xfId="16103"/>
    <cellStyle name="Обычный 23 3" xfId="16104"/>
    <cellStyle name="Обычный 23 3 2" xfId="16105"/>
    <cellStyle name="Обычный 23 3 2 2" xfId="16106"/>
    <cellStyle name="Обычный 23 3 2 2 2" xfId="16107"/>
    <cellStyle name="Обычный 23 3 2 3" xfId="16108"/>
    <cellStyle name="Обычный 23 3 3" xfId="16109"/>
    <cellStyle name="Обычный 23 3 3 2" xfId="16110"/>
    <cellStyle name="Обычный 23 3 3 2 2" xfId="16111"/>
    <cellStyle name="Обычный 23 3 3 3" xfId="16112"/>
    <cellStyle name="Обычный 23 3 4" xfId="16113"/>
    <cellStyle name="Обычный 23 3 4 2" xfId="16114"/>
    <cellStyle name="Обычный 23 3 5" xfId="16115"/>
    <cellStyle name="Обычный 23 30" xfId="16116"/>
    <cellStyle name="Обычный 23 30 2" xfId="16117"/>
    <cellStyle name="Обычный 23 30 2 2" xfId="16118"/>
    <cellStyle name="Обычный 23 30 3" xfId="16119"/>
    <cellStyle name="Обычный 23 31" xfId="16120"/>
    <cellStyle name="Обычный 23 31 2" xfId="16121"/>
    <cellStyle name="Обычный 23 31 2 2" xfId="16122"/>
    <cellStyle name="Обычный 23 31 3" xfId="16123"/>
    <cellStyle name="Обычный 23 32" xfId="16124"/>
    <cellStyle name="Обычный 23 32 2" xfId="16125"/>
    <cellStyle name="Обычный 23 32 2 2" xfId="16126"/>
    <cellStyle name="Обычный 23 32 3" xfId="16127"/>
    <cellStyle name="Обычный 23 33" xfId="16128"/>
    <cellStyle name="Обычный 23 33 2" xfId="16129"/>
    <cellStyle name="Обычный 23 33 2 2" xfId="16130"/>
    <cellStyle name="Обычный 23 33 3" xfId="16131"/>
    <cellStyle name="Обычный 23 34" xfId="16132"/>
    <cellStyle name="Обычный 23 34 2" xfId="16133"/>
    <cellStyle name="Обычный 23 34 2 2" xfId="16134"/>
    <cellStyle name="Обычный 23 34 3" xfId="16135"/>
    <cellStyle name="Обычный 23 35" xfId="16136"/>
    <cellStyle name="Обычный 23 35 2" xfId="16137"/>
    <cellStyle name="Обычный 23 35 2 2" xfId="16138"/>
    <cellStyle name="Обычный 23 35 3" xfId="16139"/>
    <cellStyle name="Обычный 23 36" xfId="16140"/>
    <cellStyle name="Обычный 23 36 2" xfId="16141"/>
    <cellStyle name="Обычный 23 36 2 2" xfId="16142"/>
    <cellStyle name="Обычный 23 36 3" xfId="16143"/>
    <cellStyle name="Обычный 23 37" xfId="16144"/>
    <cellStyle name="Обычный 23 37 2" xfId="16145"/>
    <cellStyle name="Обычный 23 37 2 2" xfId="16146"/>
    <cellStyle name="Обычный 23 37 3" xfId="16147"/>
    <cellStyle name="Обычный 23 38" xfId="16148"/>
    <cellStyle name="Обычный 23 38 2" xfId="16149"/>
    <cellStyle name="Обычный 23 38 2 2" xfId="16150"/>
    <cellStyle name="Обычный 23 38 3" xfId="16151"/>
    <cellStyle name="Обычный 23 39" xfId="16152"/>
    <cellStyle name="Обычный 23 39 2" xfId="16153"/>
    <cellStyle name="Обычный 23 39 2 2" xfId="16154"/>
    <cellStyle name="Обычный 23 39 3" xfId="16155"/>
    <cellStyle name="Обычный 23 4" xfId="16156"/>
    <cellStyle name="Обычный 23 4 2" xfId="16157"/>
    <cellStyle name="Обычный 23 4 2 2" xfId="16158"/>
    <cellStyle name="Обычный 23 4 2 2 2" xfId="16159"/>
    <cellStyle name="Обычный 23 4 2 3" xfId="16160"/>
    <cellStyle name="Обычный 23 4 3" xfId="16161"/>
    <cellStyle name="Обычный 23 4 3 2" xfId="16162"/>
    <cellStyle name="Обычный 23 4 3 2 2" xfId="16163"/>
    <cellStyle name="Обычный 23 4 3 3" xfId="16164"/>
    <cellStyle name="Обычный 23 4 4" xfId="16165"/>
    <cellStyle name="Обычный 23 4 4 2" xfId="16166"/>
    <cellStyle name="Обычный 23 4 5" xfId="16167"/>
    <cellStyle name="Обычный 23 40" xfId="16168"/>
    <cellStyle name="Обычный 23 40 2" xfId="16169"/>
    <cellStyle name="Обычный 23 40 2 2" xfId="16170"/>
    <cellStyle name="Обычный 23 40 3" xfId="16171"/>
    <cellStyle name="Обычный 23 41" xfId="16172"/>
    <cellStyle name="Обычный 23 41 2" xfId="16173"/>
    <cellStyle name="Обычный 23 41 2 2" xfId="16174"/>
    <cellStyle name="Обычный 23 41 3" xfId="16175"/>
    <cellStyle name="Обычный 23 42" xfId="16176"/>
    <cellStyle name="Обычный 23 42 2" xfId="16177"/>
    <cellStyle name="Обычный 23 42 2 2" xfId="16178"/>
    <cellStyle name="Обычный 23 42 3" xfId="16179"/>
    <cellStyle name="Обычный 23 43" xfId="16180"/>
    <cellStyle name="Обычный 23 43 2" xfId="16181"/>
    <cellStyle name="Обычный 23 43 2 2" xfId="16182"/>
    <cellStyle name="Обычный 23 43 3" xfId="16183"/>
    <cellStyle name="Обычный 23 44" xfId="16184"/>
    <cellStyle name="Обычный 23 44 2" xfId="16185"/>
    <cellStyle name="Обычный 23 44 2 2" xfId="16186"/>
    <cellStyle name="Обычный 23 44 3" xfId="16187"/>
    <cellStyle name="Обычный 23 45" xfId="16188"/>
    <cellStyle name="Обычный 23 45 2" xfId="16189"/>
    <cellStyle name="Обычный 23 45 2 2" xfId="16190"/>
    <cellStyle name="Обычный 23 45 3" xfId="16191"/>
    <cellStyle name="Обычный 23 46" xfId="16192"/>
    <cellStyle name="Обычный 23 46 2" xfId="16193"/>
    <cellStyle name="Обычный 23 46 2 2" xfId="16194"/>
    <cellStyle name="Обычный 23 46 3" xfId="16195"/>
    <cellStyle name="Обычный 23 47" xfId="16196"/>
    <cellStyle name="Обычный 23 47 2" xfId="16197"/>
    <cellStyle name="Обычный 23 47 2 2" xfId="16198"/>
    <cellStyle name="Обычный 23 47 3" xfId="16199"/>
    <cellStyle name="Обычный 23 48" xfId="16200"/>
    <cellStyle name="Обычный 23 48 2" xfId="16201"/>
    <cellStyle name="Обычный 23 48 2 2" xfId="16202"/>
    <cellStyle name="Обычный 23 48 3" xfId="16203"/>
    <cellStyle name="Обычный 23 49" xfId="16204"/>
    <cellStyle name="Обычный 23 49 2" xfId="16205"/>
    <cellStyle name="Обычный 23 49 2 2" xfId="16206"/>
    <cellStyle name="Обычный 23 49 3" xfId="16207"/>
    <cellStyle name="Обычный 23 5" xfId="16208"/>
    <cellStyle name="Обычный 23 5 2" xfId="16209"/>
    <cellStyle name="Обычный 23 5 2 2" xfId="16210"/>
    <cellStyle name="Обычный 23 5 2 2 2" xfId="16211"/>
    <cellStyle name="Обычный 23 5 2 3" xfId="16212"/>
    <cellStyle name="Обычный 23 5 3" xfId="16213"/>
    <cellStyle name="Обычный 23 5 3 2" xfId="16214"/>
    <cellStyle name="Обычный 23 5 3 2 2" xfId="16215"/>
    <cellStyle name="Обычный 23 5 3 3" xfId="16216"/>
    <cellStyle name="Обычный 23 5 4" xfId="16217"/>
    <cellStyle name="Обычный 23 5 4 2" xfId="16218"/>
    <cellStyle name="Обычный 23 5 5" xfId="16219"/>
    <cellStyle name="Обычный 23 50" xfId="16220"/>
    <cellStyle name="Обычный 23 50 2" xfId="16221"/>
    <cellStyle name="Обычный 23 50 2 2" xfId="16222"/>
    <cellStyle name="Обычный 23 50 3" xfId="16223"/>
    <cellStyle name="Обычный 23 51" xfId="16224"/>
    <cellStyle name="Обычный 23 51 2" xfId="16225"/>
    <cellStyle name="Обычный 23 51 2 2" xfId="16226"/>
    <cellStyle name="Обычный 23 51 3" xfId="16227"/>
    <cellStyle name="Обычный 23 52" xfId="16228"/>
    <cellStyle name="Обычный 23 52 2" xfId="16229"/>
    <cellStyle name="Обычный 23 52 2 2" xfId="16230"/>
    <cellStyle name="Обычный 23 52 3" xfId="16231"/>
    <cellStyle name="Обычный 23 53" xfId="16232"/>
    <cellStyle name="Обычный 23 53 2" xfId="16233"/>
    <cellStyle name="Обычный 23 53 2 2" xfId="16234"/>
    <cellStyle name="Обычный 23 53 3" xfId="16235"/>
    <cellStyle name="Обычный 23 54" xfId="16236"/>
    <cellStyle name="Обычный 23 54 2" xfId="16237"/>
    <cellStyle name="Обычный 23 54 2 2" xfId="16238"/>
    <cellStyle name="Обычный 23 54 3" xfId="16239"/>
    <cellStyle name="Обычный 23 55" xfId="16240"/>
    <cellStyle name="Обычный 23 55 2" xfId="16241"/>
    <cellStyle name="Обычный 23 55 2 2" xfId="16242"/>
    <cellStyle name="Обычный 23 55 3" xfId="16243"/>
    <cellStyle name="Обычный 23 56" xfId="16244"/>
    <cellStyle name="Обычный 23 56 2" xfId="16245"/>
    <cellStyle name="Обычный 23 56 2 2" xfId="16246"/>
    <cellStyle name="Обычный 23 56 3" xfId="16247"/>
    <cellStyle name="Обычный 23 57" xfId="16248"/>
    <cellStyle name="Обычный 23 57 2" xfId="16249"/>
    <cellStyle name="Обычный 23 57 2 2" xfId="16250"/>
    <cellStyle name="Обычный 23 57 3" xfId="16251"/>
    <cellStyle name="Обычный 23 58" xfId="16252"/>
    <cellStyle name="Обычный 23 58 2" xfId="16253"/>
    <cellStyle name="Обычный 23 58 2 2" xfId="16254"/>
    <cellStyle name="Обычный 23 58 3" xfId="16255"/>
    <cellStyle name="Обычный 23 59" xfId="16256"/>
    <cellStyle name="Обычный 23 59 2" xfId="16257"/>
    <cellStyle name="Обычный 23 59 2 2" xfId="16258"/>
    <cellStyle name="Обычный 23 59 3" xfId="16259"/>
    <cellStyle name="Обычный 23 6" xfId="16260"/>
    <cellStyle name="Обычный 23 6 2" xfId="16261"/>
    <cellStyle name="Обычный 23 6 2 2" xfId="16262"/>
    <cellStyle name="Обычный 23 6 2 2 2" xfId="16263"/>
    <cellStyle name="Обычный 23 6 2 3" xfId="16264"/>
    <cellStyle name="Обычный 23 6 3" xfId="16265"/>
    <cellStyle name="Обычный 23 6 3 2" xfId="16266"/>
    <cellStyle name="Обычный 23 6 3 2 2" xfId="16267"/>
    <cellStyle name="Обычный 23 6 3 3" xfId="16268"/>
    <cellStyle name="Обычный 23 6 4" xfId="16269"/>
    <cellStyle name="Обычный 23 6 4 2" xfId="16270"/>
    <cellStyle name="Обычный 23 6 5" xfId="16271"/>
    <cellStyle name="Обычный 23 60" xfId="16272"/>
    <cellStyle name="Обычный 23 60 2" xfId="16273"/>
    <cellStyle name="Обычный 23 60 2 2" xfId="16274"/>
    <cellStyle name="Обычный 23 60 3" xfId="16275"/>
    <cellStyle name="Обычный 23 61" xfId="16276"/>
    <cellStyle name="Обычный 23 61 2" xfId="16277"/>
    <cellStyle name="Обычный 23 61 2 2" xfId="16278"/>
    <cellStyle name="Обычный 23 61 3" xfId="16279"/>
    <cellStyle name="Обычный 23 62" xfId="16280"/>
    <cellStyle name="Обычный 23 62 2" xfId="16281"/>
    <cellStyle name="Обычный 23 62 2 2" xfId="16282"/>
    <cellStyle name="Обычный 23 62 3" xfId="16283"/>
    <cellStyle name="Обычный 23 63" xfId="16284"/>
    <cellStyle name="Обычный 23 63 2" xfId="16285"/>
    <cellStyle name="Обычный 23 63 2 2" xfId="16286"/>
    <cellStyle name="Обычный 23 63 3" xfId="16287"/>
    <cellStyle name="Обычный 23 64" xfId="16288"/>
    <cellStyle name="Обычный 23 64 2" xfId="16289"/>
    <cellStyle name="Обычный 23 64 2 2" xfId="16290"/>
    <cellStyle name="Обычный 23 64 3" xfId="16291"/>
    <cellStyle name="Обычный 23 65" xfId="16292"/>
    <cellStyle name="Обычный 23 65 2" xfId="16293"/>
    <cellStyle name="Обычный 23 65 2 2" xfId="16294"/>
    <cellStyle name="Обычный 23 65 3" xfId="16295"/>
    <cellStyle name="Обычный 23 66" xfId="16296"/>
    <cellStyle name="Обычный 23 66 2" xfId="16297"/>
    <cellStyle name="Обычный 23 66 2 2" xfId="16298"/>
    <cellStyle name="Обычный 23 66 3" xfId="16299"/>
    <cellStyle name="Обычный 23 67" xfId="16300"/>
    <cellStyle name="Обычный 23 67 2" xfId="16301"/>
    <cellStyle name="Обычный 23 67 2 2" xfId="16302"/>
    <cellStyle name="Обычный 23 67 3" xfId="16303"/>
    <cellStyle name="Обычный 23 68" xfId="16304"/>
    <cellStyle name="Обычный 23 68 2" xfId="16305"/>
    <cellStyle name="Обычный 23 68 2 2" xfId="16306"/>
    <cellStyle name="Обычный 23 68 3" xfId="16307"/>
    <cellStyle name="Обычный 23 69" xfId="16308"/>
    <cellStyle name="Обычный 23 69 2" xfId="16309"/>
    <cellStyle name="Обычный 23 69 2 2" xfId="16310"/>
    <cellStyle name="Обычный 23 69 3" xfId="16311"/>
    <cellStyle name="Обычный 23 7" xfId="16312"/>
    <cellStyle name="Обычный 23 7 2" xfId="16313"/>
    <cellStyle name="Обычный 23 7 2 2" xfId="16314"/>
    <cellStyle name="Обычный 23 7 2 2 2" xfId="16315"/>
    <cellStyle name="Обычный 23 7 2 3" xfId="16316"/>
    <cellStyle name="Обычный 23 7 3" xfId="16317"/>
    <cellStyle name="Обычный 23 7 3 2" xfId="16318"/>
    <cellStyle name="Обычный 23 7 3 2 2" xfId="16319"/>
    <cellStyle name="Обычный 23 7 3 3" xfId="16320"/>
    <cellStyle name="Обычный 23 7 4" xfId="16321"/>
    <cellStyle name="Обычный 23 7 4 2" xfId="16322"/>
    <cellStyle name="Обычный 23 7 5" xfId="16323"/>
    <cellStyle name="Обычный 23 70" xfId="16324"/>
    <cellStyle name="Обычный 23 70 2" xfId="16325"/>
    <cellStyle name="Обычный 23 70 2 2" xfId="16326"/>
    <cellStyle name="Обычный 23 70 3" xfId="16327"/>
    <cellStyle name="Обычный 23 71" xfId="16328"/>
    <cellStyle name="Обычный 23 71 2" xfId="16329"/>
    <cellStyle name="Обычный 23 71 2 2" xfId="16330"/>
    <cellStyle name="Обычный 23 71 3" xfId="16331"/>
    <cellStyle name="Обычный 23 72" xfId="16332"/>
    <cellStyle name="Обычный 23 72 2" xfId="16333"/>
    <cellStyle name="Обычный 23 72 2 2" xfId="16334"/>
    <cellStyle name="Обычный 23 72 3" xfId="16335"/>
    <cellStyle name="Обычный 23 73" xfId="16336"/>
    <cellStyle name="Обычный 23 73 2" xfId="16337"/>
    <cellStyle name="Обычный 23 73 2 2" xfId="16338"/>
    <cellStyle name="Обычный 23 73 3" xfId="16339"/>
    <cellStyle name="Обычный 23 74" xfId="16340"/>
    <cellStyle name="Обычный 23 74 2" xfId="16341"/>
    <cellStyle name="Обычный 23 75" xfId="16342"/>
    <cellStyle name="Обычный 23 8" xfId="16343"/>
    <cellStyle name="Обычный 23 8 2" xfId="16344"/>
    <cellStyle name="Обычный 23 8 2 2" xfId="16345"/>
    <cellStyle name="Обычный 23 8 2 2 2" xfId="16346"/>
    <cellStyle name="Обычный 23 8 2 3" xfId="16347"/>
    <cellStyle name="Обычный 23 8 3" xfId="16348"/>
    <cellStyle name="Обычный 23 8 3 2" xfId="16349"/>
    <cellStyle name="Обычный 23 8 3 2 2" xfId="16350"/>
    <cellStyle name="Обычный 23 8 3 3" xfId="16351"/>
    <cellStyle name="Обычный 23 8 4" xfId="16352"/>
    <cellStyle name="Обычный 23 8 4 2" xfId="16353"/>
    <cellStyle name="Обычный 23 8 5" xfId="16354"/>
    <cellStyle name="Обычный 23 9" xfId="16355"/>
    <cellStyle name="Обычный 23 9 2" xfId="16356"/>
    <cellStyle name="Обычный 23 9 2 2" xfId="16357"/>
    <cellStyle name="Обычный 23 9 2 2 2" xfId="16358"/>
    <cellStyle name="Обычный 23 9 2 3" xfId="16359"/>
    <cellStyle name="Обычный 23 9 3" xfId="16360"/>
    <cellStyle name="Обычный 23 9 3 2" xfId="16361"/>
    <cellStyle name="Обычный 23 9 3 2 2" xfId="16362"/>
    <cellStyle name="Обычный 23 9 3 3" xfId="16363"/>
    <cellStyle name="Обычный 23 9 4" xfId="16364"/>
    <cellStyle name="Обычный 23 9 4 2" xfId="16365"/>
    <cellStyle name="Обычный 23 9 5" xfId="16366"/>
    <cellStyle name="Обычный 24" xfId="16367"/>
    <cellStyle name="Обычный 24 10" xfId="16368"/>
    <cellStyle name="Обычный 24 11" xfId="16369"/>
    <cellStyle name="Обычный 24 12" xfId="16370"/>
    <cellStyle name="Обычный 24 13" xfId="16371"/>
    <cellStyle name="Обычный 24 14" xfId="16372"/>
    <cellStyle name="Обычный 24 15" xfId="16373"/>
    <cellStyle name="Обычный 24 16" xfId="16374"/>
    <cellStyle name="Обычный 24 17" xfId="16375"/>
    <cellStyle name="Обычный 24 18" xfId="16376"/>
    <cellStyle name="Обычный 24 19" xfId="16377"/>
    <cellStyle name="Обычный 24 2" xfId="16378"/>
    <cellStyle name="Обычный 24 20" xfId="16379"/>
    <cellStyle name="Обычный 24 21" xfId="16380"/>
    <cellStyle name="Обычный 24 22" xfId="16381"/>
    <cellStyle name="Обычный 24 23" xfId="16382"/>
    <cellStyle name="Обычный 24 24" xfId="16383"/>
    <cellStyle name="Обычный 24 25" xfId="16384"/>
    <cellStyle name="Обычный 24 26" xfId="16385"/>
    <cellStyle name="Обычный 24 27" xfId="16386"/>
    <cellStyle name="Обычный 24 28" xfId="16387"/>
    <cellStyle name="Обычный 24 29" xfId="16388"/>
    <cellStyle name="Обычный 24 3" xfId="16389"/>
    <cellStyle name="Обычный 24 30" xfId="16390"/>
    <cellStyle name="Обычный 24 31" xfId="16391"/>
    <cellStyle name="Обычный 24 32" xfId="16392"/>
    <cellStyle name="Обычный 24 33" xfId="16393"/>
    <cellStyle name="Обычный 24 34" xfId="16394"/>
    <cellStyle name="Обычный 24 35" xfId="16395"/>
    <cellStyle name="Обычный 24 36" xfId="16396"/>
    <cellStyle name="Обычный 24 37" xfId="16397"/>
    <cellStyle name="Обычный 24 38" xfId="16398"/>
    <cellStyle name="Обычный 24 39" xfId="16399"/>
    <cellStyle name="Обычный 24 4" xfId="16400"/>
    <cellStyle name="Обычный 24 40" xfId="16401"/>
    <cellStyle name="Обычный 24 41" xfId="16402"/>
    <cellStyle name="Обычный 24 42" xfId="16403"/>
    <cellStyle name="Обычный 24 43" xfId="16404"/>
    <cellStyle name="Обычный 24 44" xfId="16405"/>
    <cellStyle name="Обычный 24 45" xfId="16406"/>
    <cellStyle name="Обычный 24 46" xfId="16407"/>
    <cellStyle name="Обычный 24 47" xfId="16408"/>
    <cellStyle name="Обычный 24 48" xfId="16409"/>
    <cellStyle name="Обычный 24 49" xfId="16410"/>
    <cellStyle name="Обычный 24 5" xfId="16411"/>
    <cellStyle name="Обычный 24 50" xfId="16412"/>
    <cellStyle name="Обычный 24 51" xfId="16413"/>
    <cellStyle name="Обычный 24 52" xfId="16414"/>
    <cellStyle name="Обычный 24 53" xfId="16415"/>
    <cellStyle name="Обычный 24 54" xfId="16416"/>
    <cellStyle name="Обычный 24 55" xfId="16417"/>
    <cellStyle name="Обычный 24 56" xfId="16418"/>
    <cellStyle name="Обычный 24 57" xfId="16419"/>
    <cellStyle name="Обычный 24 58" xfId="16420"/>
    <cellStyle name="Обычный 24 59" xfId="16421"/>
    <cellStyle name="Обычный 24 6" xfId="16422"/>
    <cellStyle name="Обычный 24 60" xfId="16423"/>
    <cellStyle name="Обычный 24 61" xfId="16424"/>
    <cellStyle name="Обычный 24 62" xfId="16425"/>
    <cellStyle name="Обычный 24 63" xfId="16426"/>
    <cellStyle name="Обычный 24 64" xfId="16427"/>
    <cellStyle name="Обычный 24 65" xfId="16428"/>
    <cellStyle name="Обычный 24 66" xfId="16429"/>
    <cellStyle name="Обычный 24 67" xfId="16430"/>
    <cellStyle name="Обычный 24 68" xfId="16431"/>
    <cellStyle name="Обычный 24 69" xfId="16432"/>
    <cellStyle name="Обычный 24 7" xfId="16433"/>
    <cellStyle name="Обычный 24 70" xfId="16434"/>
    <cellStyle name="Обычный 24 71" xfId="16435"/>
    <cellStyle name="Обычный 24 72" xfId="16436"/>
    <cellStyle name="Обычный 24 8" xfId="16437"/>
    <cellStyle name="Обычный 24 9" xfId="16438"/>
    <cellStyle name="Обычный 25" xfId="16439"/>
    <cellStyle name="Обычный 25 10" xfId="16440"/>
    <cellStyle name="Обычный 25 10 2" xfId="16441"/>
    <cellStyle name="Обычный 25 10 2 2" xfId="16442"/>
    <cellStyle name="Обычный 25 10 2 2 2" xfId="16443"/>
    <cellStyle name="Обычный 25 10 2 3" xfId="16444"/>
    <cellStyle name="Обычный 25 10 3" xfId="16445"/>
    <cellStyle name="Обычный 25 10 3 2" xfId="16446"/>
    <cellStyle name="Обычный 25 10 3 2 2" xfId="16447"/>
    <cellStyle name="Обычный 25 10 3 3" xfId="16448"/>
    <cellStyle name="Обычный 25 10 4" xfId="16449"/>
    <cellStyle name="Обычный 25 10 4 2" xfId="16450"/>
    <cellStyle name="Обычный 25 10 5" xfId="16451"/>
    <cellStyle name="Обычный 25 11" xfId="16452"/>
    <cellStyle name="Обычный 25 11 2" xfId="16453"/>
    <cellStyle name="Обычный 25 11 2 2" xfId="16454"/>
    <cellStyle name="Обычный 25 11 2 2 2" xfId="16455"/>
    <cellStyle name="Обычный 25 11 2 3" xfId="16456"/>
    <cellStyle name="Обычный 25 11 3" xfId="16457"/>
    <cellStyle name="Обычный 25 11 3 2" xfId="16458"/>
    <cellStyle name="Обычный 25 11 3 2 2" xfId="16459"/>
    <cellStyle name="Обычный 25 11 3 3" xfId="16460"/>
    <cellStyle name="Обычный 25 11 4" xfId="16461"/>
    <cellStyle name="Обычный 25 11 4 2" xfId="16462"/>
    <cellStyle name="Обычный 25 11 5" xfId="16463"/>
    <cellStyle name="Обычный 25 12" xfId="16464"/>
    <cellStyle name="Обычный 25 12 2" xfId="16465"/>
    <cellStyle name="Обычный 25 12 2 2" xfId="16466"/>
    <cellStyle name="Обычный 25 12 2 2 2" xfId="16467"/>
    <cellStyle name="Обычный 25 12 2 3" xfId="16468"/>
    <cellStyle name="Обычный 25 12 3" xfId="16469"/>
    <cellStyle name="Обычный 25 12 3 2" xfId="16470"/>
    <cellStyle name="Обычный 25 12 3 2 2" xfId="16471"/>
    <cellStyle name="Обычный 25 12 3 3" xfId="16472"/>
    <cellStyle name="Обычный 25 12 4" xfId="16473"/>
    <cellStyle name="Обычный 25 12 4 2" xfId="16474"/>
    <cellStyle name="Обычный 25 12 5" xfId="16475"/>
    <cellStyle name="Обычный 25 13" xfId="16476"/>
    <cellStyle name="Обычный 25 13 2" xfId="16477"/>
    <cellStyle name="Обычный 25 13 2 2" xfId="16478"/>
    <cellStyle name="Обычный 25 13 2 2 2" xfId="16479"/>
    <cellStyle name="Обычный 25 13 2 3" xfId="16480"/>
    <cellStyle name="Обычный 25 13 3" xfId="16481"/>
    <cellStyle name="Обычный 25 13 3 2" xfId="16482"/>
    <cellStyle name="Обычный 25 13 3 2 2" xfId="16483"/>
    <cellStyle name="Обычный 25 13 3 3" xfId="16484"/>
    <cellStyle name="Обычный 25 13 4" xfId="16485"/>
    <cellStyle name="Обычный 25 13 4 2" xfId="16486"/>
    <cellStyle name="Обычный 25 13 5" xfId="16487"/>
    <cellStyle name="Обычный 25 14" xfId="16488"/>
    <cellStyle name="Обычный 25 14 2" xfId="16489"/>
    <cellStyle name="Обычный 25 14 2 2" xfId="16490"/>
    <cellStyle name="Обычный 25 14 2 2 2" xfId="16491"/>
    <cellStyle name="Обычный 25 14 2 3" xfId="16492"/>
    <cellStyle name="Обычный 25 14 3" xfId="16493"/>
    <cellStyle name="Обычный 25 14 3 2" xfId="16494"/>
    <cellStyle name="Обычный 25 14 3 2 2" xfId="16495"/>
    <cellStyle name="Обычный 25 14 3 3" xfId="16496"/>
    <cellStyle name="Обычный 25 14 4" xfId="16497"/>
    <cellStyle name="Обычный 25 14 4 2" xfId="16498"/>
    <cellStyle name="Обычный 25 14 5" xfId="16499"/>
    <cellStyle name="Обычный 25 15" xfId="16500"/>
    <cellStyle name="Обычный 25 15 2" xfId="16501"/>
    <cellStyle name="Обычный 25 15 2 2" xfId="16502"/>
    <cellStyle name="Обычный 25 15 2 2 2" xfId="16503"/>
    <cellStyle name="Обычный 25 15 2 3" xfId="16504"/>
    <cellStyle name="Обычный 25 15 3" xfId="16505"/>
    <cellStyle name="Обычный 25 15 3 2" xfId="16506"/>
    <cellStyle name="Обычный 25 15 3 2 2" xfId="16507"/>
    <cellStyle name="Обычный 25 15 3 3" xfId="16508"/>
    <cellStyle name="Обычный 25 15 4" xfId="16509"/>
    <cellStyle name="Обычный 25 15 4 2" xfId="16510"/>
    <cellStyle name="Обычный 25 15 5" xfId="16511"/>
    <cellStyle name="Обычный 25 16" xfId="16512"/>
    <cellStyle name="Обычный 25 16 2" xfId="16513"/>
    <cellStyle name="Обычный 25 16 2 2" xfId="16514"/>
    <cellStyle name="Обычный 25 16 2 2 2" xfId="16515"/>
    <cellStyle name="Обычный 25 16 2 3" xfId="16516"/>
    <cellStyle name="Обычный 25 16 3" xfId="16517"/>
    <cellStyle name="Обычный 25 16 3 2" xfId="16518"/>
    <cellStyle name="Обычный 25 16 3 2 2" xfId="16519"/>
    <cellStyle name="Обычный 25 16 3 3" xfId="16520"/>
    <cellStyle name="Обычный 25 16 4" xfId="16521"/>
    <cellStyle name="Обычный 25 16 4 2" xfId="16522"/>
    <cellStyle name="Обычный 25 16 5" xfId="16523"/>
    <cellStyle name="Обычный 25 17" xfId="16524"/>
    <cellStyle name="Обычный 25 17 2" xfId="16525"/>
    <cellStyle name="Обычный 25 17 2 2" xfId="16526"/>
    <cellStyle name="Обычный 25 17 2 2 2" xfId="16527"/>
    <cellStyle name="Обычный 25 17 2 3" xfId="16528"/>
    <cellStyle name="Обычный 25 17 3" xfId="16529"/>
    <cellStyle name="Обычный 25 17 3 2" xfId="16530"/>
    <cellStyle name="Обычный 25 17 3 2 2" xfId="16531"/>
    <cellStyle name="Обычный 25 17 3 3" xfId="16532"/>
    <cellStyle name="Обычный 25 17 4" xfId="16533"/>
    <cellStyle name="Обычный 25 17 4 2" xfId="16534"/>
    <cellStyle name="Обычный 25 17 5" xfId="16535"/>
    <cellStyle name="Обычный 25 18" xfId="16536"/>
    <cellStyle name="Обычный 25 18 2" xfId="16537"/>
    <cellStyle name="Обычный 25 18 2 2" xfId="16538"/>
    <cellStyle name="Обычный 25 18 2 2 2" xfId="16539"/>
    <cellStyle name="Обычный 25 18 2 3" xfId="16540"/>
    <cellStyle name="Обычный 25 18 3" xfId="16541"/>
    <cellStyle name="Обычный 25 18 3 2" xfId="16542"/>
    <cellStyle name="Обычный 25 18 3 2 2" xfId="16543"/>
    <cellStyle name="Обычный 25 18 3 3" xfId="16544"/>
    <cellStyle name="Обычный 25 18 4" xfId="16545"/>
    <cellStyle name="Обычный 25 18 4 2" xfId="16546"/>
    <cellStyle name="Обычный 25 18 5" xfId="16547"/>
    <cellStyle name="Обычный 25 19" xfId="16548"/>
    <cellStyle name="Обычный 25 19 2" xfId="16549"/>
    <cellStyle name="Обычный 25 19 2 2" xfId="16550"/>
    <cellStyle name="Обычный 25 19 2 2 2" xfId="16551"/>
    <cellStyle name="Обычный 25 19 2 3" xfId="16552"/>
    <cellStyle name="Обычный 25 19 3" xfId="16553"/>
    <cellStyle name="Обычный 25 19 3 2" xfId="16554"/>
    <cellStyle name="Обычный 25 19 3 2 2" xfId="16555"/>
    <cellStyle name="Обычный 25 19 3 3" xfId="16556"/>
    <cellStyle name="Обычный 25 19 4" xfId="16557"/>
    <cellStyle name="Обычный 25 19 4 2" xfId="16558"/>
    <cellStyle name="Обычный 25 19 5" xfId="16559"/>
    <cellStyle name="Обычный 25 2" xfId="16560"/>
    <cellStyle name="Обычный 25 2 2" xfId="16561"/>
    <cellStyle name="Обычный 25 2 2 2" xfId="16562"/>
    <cellStyle name="Обычный 25 2 2 2 2" xfId="16563"/>
    <cellStyle name="Обычный 25 2 2 3" xfId="16564"/>
    <cellStyle name="Обычный 25 2 3" xfId="16565"/>
    <cellStyle name="Обычный 25 2 3 2" xfId="16566"/>
    <cellStyle name="Обычный 25 2 3 2 2" xfId="16567"/>
    <cellStyle name="Обычный 25 2 3 3" xfId="16568"/>
    <cellStyle name="Обычный 25 2 4" xfId="16569"/>
    <cellStyle name="Обычный 25 2 4 2" xfId="16570"/>
    <cellStyle name="Обычный 25 2 5" xfId="16571"/>
    <cellStyle name="Обычный 25 20" xfId="16572"/>
    <cellStyle name="Обычный 25 20 2" xfId="16573"/>
    <cellStyle name="Обычный 25 20 2 2" xfId="16574"/>
    <cellStyle name="Обычный 25 20 2 2 2" xfId="16575"/>
    <cellStyle name="Обычный 25 20 2 3" xfId="16576"/>
    <cellStyle name="Обычный 25 20 3" xfId="16577"/>
    <cellStyle name="Обычный 25 20 3 2" xfId="16578"/>
    <cellStyle name="Обычный 25 20 3 2 2" xfId="16579"/>
    <cellStyle name="Обычный 25 20 3 3" xfId="16580"/>
    <cellStyle name="Обычный 25 20 4" xfId="16581"/>
    <cellStyle name="Обычный 25 20 4 2" xfId="16582"/>
    <cellStyle name="Обычный 25 20 5" xfId="16583"/>
    <cellStyle name="Обычный 25 21" xfId="16584"/>
    <cellStyle name="Обычный 25 21 2" xfId="16585"/>
    <cellStyle name="Обычный 25 21 2 2" xfId="16586"/>
    <cellStyle name="Обычный 25 21 2 2 2" xfId="16587"/>
    <cellStyle name="Обычный 25 21 2 3" xfId="16588"/>
    <cellStyle name="Обычный 25 21 3" xfId="16589"/>
    <cellStyle name="Обычный 25 21 3 2" xfId="16590"/>
    <cellStyle name="Обычный 25 21 3 2 2" xfId="16591"/>
    <cellStyle name="Обычный 25 21 3 3" xfId="16592"/>
    <cellStyle name="Обычный 25 21 4" xfId="16593"/>
    <cellStyle name="Обычный 25 21 4 2" xfId="16594"/>
    <cellStyle name="Обычный 25 21 5" xfId="16595"/>
    <cellStyle name="Обычный 25 22" xfId="16596"/>
    <cellStyle name="Обычный 25 22 2" xfId="16597"/>
    <cellStyle name="Обычный 25 22 2 2" xfId="16598"/>
    <cellStyle name="Обычный 25 22 2 2 2" xfId="16599"/>
    <cellStyle name="Обычный 25 22 2 3" xfId="16600"/>
    <cellStyle name="Обычный 25 22 3" xfId="16601"/>
    <cellStyle name="Обычный 25 22 3 2" xfId="16602"/>
    <cellStyle name="Обычный 25 22 3 2 2" xfId="16603"/>
    <cellStyle name="Обычный 25 22 3 3" xfId="16604"/>
    <cellStyle name="Обычный 25 22 4" xfId="16605"/>
    <cellStyle name="Обычный 25 22 4 2" xfId="16606"/>
    <cellStyle name="Обычный 25 22 5" xfId="16607"/>
    <cellStyle name="Обычный 25 23" xfId="16608"/>
    <cellStyle name="Обычный 25 23 2" xfId="16609"/>
    <cellStyle name="Обычный 25 23 2 2" xfId="16610"/>
    <cellStyle name="Обычный 25 23 2 2 2" xfId="16611"/>
    <cellStyle name="Обычный 25 23 2 3" xfId="16612"/>
    <cellStyle name="Обычный 25 23 3" xfId="16613"/>
    <cellStyle name="Обычный 25 23 3 2" xfId="16614"/>
    <cellStyle name="Обычный 25 23 3 2 2" xfId="16615"/>
    <cellStyle name="Обычный 25 23 3 3" xfId="16616"/>
    <cellStyle name="Обычный 25 23 4" xfId="16617"/>
    <cellStyle name="Обычный 25 23 4 2" xfId="16618"/>
    <cellStyle name="Обычный 25 23 5" xfId="16619"/>
    <cellStyle name="Обычный 25 24" xfId="16620"/>
    <cellStyle name="Обычный 25 24 2" xfId="16621"/>
    <cellStyle name="Обычный 25 24 2 2" xfId="16622"/>
    <cellStyle name="Обычный 25 24 2 2 2" xfId="16623"/>
    <cellStyle name="Обычный 25 24 2 3" xfId="16624"/>
    <cellStyle name="Обычный 25 24 3" xfId="16625"/>
    <cellStyle name="Обычный 25 24 3 2" xfId="16626"/>
    <cellStyle name="Обычный 25 24 3 2 2" xfId="16627"/>
    <cellStyle name="Обычный 25 24 3 3" xfId="16628"/>
    <cellStyle name="Обычный 25 24 4" xfId="16629"/>
    <cellStyle name="Обычный 25 24 4 2" xfId="16630"/>
    <cellStyle name="Обычный 25 24 5" xfId="16631"/>
    <cellStyle name="Обычный 25 25" xfId="16632"/>
    <cellStyle name="Обычный 25 25 2" xfId="16633"/>
    <cellStyle name="Обычный 25 25 2 2" xfId="16634"/>
    <cellStyle name="Обычный 25 25 2 2 2" xfId="16635"/>
    <cellStyle name="Обычный 25 25 2 3" xfId="16636"/>
    <cellStyle name="Обычный 25 25 3" xfId="16637"/>
    <cellStyle name="Обычный 25 25 3 2" xfId="16638"/>
    <cellStyle name="Обычный 25 25 3 2 2" xfId="16639"/>
    <cellStyle name="Обычный 25 25 3 3" xfId="16640"/>
    <cellStyle name="Обычный 25 25 4" xfId="16641"/>
    <cellStyle name="Обычный 25 25 4 2" xfId="16642"/>
    <cellStyle name="Обычный 25 25 5" xfId="16643"/>
    <cellStyle name="Обычный 25 26" xfId="16644"/>
    <cellStyle name="Обычный 25 26 2" xfId="16645"/>
    <cellStyle name="Обычный 25 26 2 2" xfId="16646"/>
    <cellStyle name="Обычный 25 26 2 2 2" xfId="16647"/>
    <cellStyle name="Обычный 25 26 2 3" xfId="16648"/>
    <cellStyle name="Обычный 25 26 3" xfId="16649"/>
    <cellStyle name="Обычный 25 26 3 2" xfId="16650"/>
    <cellStyle name="Обычный 25 26 3 2 2" xfId="16651"/>
    <cellStyle name="Обычный 25 26 3 3" xfId="16652"/>
    <cellStyle name="Обычный 25 26 4" xfId="16653"/>
    <cellStyle name="Обычный 25 26 4 2" xfId="16654"/>
    <cellStyle name="Обычный 25 26 5" xfId="16655"/>
    <cellStyle name="Обычный 25 27" xfId="16656"/>
    <cellStyle name="Обычный 25 27 2" xfId="16657"/>
    <cellStyle name="Обычный 25 27 2 2" xfId="16658"/>
    <cellStyle name="Обычный 25 27 2 2 2" xfId="16659"/>
    <cellStyle name="Обычный 25 27 2 3" xfId="16660"/>
    <cellStyle name="Обычный 25 27 3" xfId="16661"/>
    <cellStyle name="Обычный 25 27 3 2" xfId="16662"/>
    <cellStyle name="Обычный 25 27 3 2 2" xfId="16663"/>
    <cellStyle name="Обычный 25 27 3 3" xfId="16664"/>
    <cellStyle name="Обычный 25 27 4" xfId="16665"/>
    <cellStyle name="Обычный 25 27 4 2" xfId="16666"/>
    <cellStyle name="Обычный 25 27 5" xfId="16667"/>
    <cellStyle name="Обычный 25 28" xfId="16668"/>
    <cellStyle name="Обычный 25 28 2" xfId="16669"/>
    <cellStyle name="Обычный 25 28 2 2" xfId="16670"/>
    <cellStyle name="Обычный 25 28 2 2 2" xfId="16671"/>
    <cellStyle name="Обычный 25 28 2 3" xfId="16672"/>
    <cellStyle name="Обычный 25 28 3" xfId="16673"/>
    <cellStyle name="Обычный 25 28 3 2" xfId="16674"/>
    <cellStyle name="Обычный 25 28 3 2 2" xfId="16675"/>
    <cellStyle name="Обычный 25 28 3 3" xfId="16676"/>
    <cellStyle name="Обычный 25 28 4" xfId="16677"/>
    <cellStyle name="Обычный 25 28 4 2" xfId="16678"/>
    <cellStyle name="Обычный 25 28 5" xfId="16679"/>
    <cellStyle name="Обычный 25 29" xfId="16680"/>
    <cellStyle name="Обычный 25 29 2" xfId="16681"/>
    <cellStyle name="Обычный 25 29 2 2" xfId="16682"/>
    <cellStyle name="Обычный 25 29 3" xfId="16683"/>
    <cellStyle name="Обычный 25 3" xfId="16684"/>
    <cellStyle name="Обычный 25 3 2" xfId="16685"/>
    <cellStyle name="Обычный 25 3 2 2" xfId="16686"/>
    <cellStyle name="Обычный 25 3 2 2 2" xfId="16687"/>
    <cellStyle name="Обычный 25 3 2 3" xfId="16688"/>
    <cellStyle name="Обычный 25 3 3" xfId="16689"/>
    <cellStyle name="Обычный 25 3 3 2" xfId="16690"/>
    <cellStyle name="Обычный 25 3 3 2 2" xfId="16691"/>
    <cellStyle name="Обычный 25 3 3 3" xfId="16692"/>
    <cellStyle name="Обычный 25 3 4" xfId="16693"/>
    <cellStyle name="Обычный 25 3 4 2" xfId="16694"/>
    <cellStyle name="Обычный 25 3 5" xfId="16695"/>
    <cellStyle name="Обычный 25 30" xfId="16696"/>
    <cellStyle name="Обычный 25 30 2" xfId="16697"/>
    <cellStyle name="Обычный 25 30 2 2" xfId="16698"/>
    <cellStyle name="Обычный 25 30 3" xfId="16699"/>
    <cellStyle name="Обычный 25 31" xfId="16700"/>
    <cellStyle name="Обычный 25 31 2" xfId="16701"/>
    <cellStyle name="Обычный 25 31 2 2" xfId="16702"/>
    <cellStyle name="Обычный 25 31 3" xfId="16703"/>
    <cellStyle name="Обычный 25 32" xfId="16704"/>
    <cellStyle name="Обычный 25 32 2" xfId="16705"/>
    <cellStyle name="Обычный 25 32 2 2" xfId="16706"/>
    <cellStyle name="Обычный 25 32 3" xfId="16707"/>
    <cellStyle name="Обычный 25 33" xfId="16708"/>
    <cellStyle name="Обычный 25 33 2" xfId="16709"/>
    <cellStyle name="Обычный 25 33 2 2" xfId="16710"/>
    <cellStyle name="Обычный 25 33 3" xfId="16711"/>
    <cellStyle name="Обычный 25 34" xfId="16712"/>
    <cellStyle name="Обычный 25 34 2" xfId="16713"/>
    <cellStyle name="Обычный 25 34 2 2" xfId="16714"/>
    <cellStyle name="Обычный 25 34 3" xfId="16715"/>
    <cellStyle name="Обычный 25 35" xfId="16716"/>
    <cellStyle name="Обычный 25 35 2" xfId="16717"/>
    <cellStyle name="Обычный 25 35 2 2" xfId="16718"/>
    <cellStyle name="Обычный 25 35 3" xfId="16719"/>
    <cellStyle name="Обычный 25 36" xfId="16720"/>
    <cellStyle name="Обычный 25 36 2" xfId="16721"/>
    <cellStyle name="Обычный 25 36 2 2" xfId="16722"/>
    <cellStyle name="Обычный 25 36 3" xfId="16723"/>
    <cellStyle name="Обычный 25 37" xfId="16724"/>
    <cellStyle name="Обычный 25 37 2" xfId="16725"/>
    <cellStyle name="Обычный 25 37 2 2" xfId="16726"/>
    <cellStyle name="Обычный 25 37 3" xfId="16727"/>
    <cellStyle name="Обычный 25 38" xfId="16728"/>
    <cellStyle name="Обычный 25 38 2" xfId="16729"/>
    <cellStyle name="Обычный 25 38 2 2" xfId="16730"/>
    <cellStyle name="Обычный 25 38 3" xfId="16731"/>
    <cellStyle name="Обычный 25 39" xfId="16732"/>
    <cellStyle name="Обычный 25 39 2" xfId="16733"/>
    <cellStyle name="Обычный 25 39 2 2" xfId="16734"/>
    <cellStyle name="Обычный 25 39 3" xfId="16735"/>
    <cellStyle name="Обычный 25 4" xfId="16736"/>
    <cellStyle name="Обычный 25 4 2" xfId="16737"/>
    <cellStyle name="Обычный 25 4 2 2" xfId="16738"/>
    <cellStyle name="Обычный 25 4 2 2 2" xfId="16739"/>
    <cellStyle name="Обычный 25 4 2 3" xfId="16740"/>
    <cellStyle name="Обычный 25 4 3" xfId="16741"/>
    <cellStyle name="Обычный 25 4 3 2" xfId="16742"/>
    <cellStyle name="Обычный 25 4 3 2 2" xfId="16743"/>
    <cellStyle name="Обычный 25 4 3 3" xfId="16744"/>
    <cellStyle name="Обычный 25 4 4" xfId="16745"/>
    <cellStyle name="Обычный 25 4 4 2" xfId="16746"/>
    <cellStyle name="Обычный 25 4 5" xfId="16747"/>
    <cellStyle name="Обычный 25 40" xfId="16748"/>
    <cellStyle name="Обычный 25 40 2" xfId="16749"/>
    <cellStyle name="Обычный 25 40 2 2" xfId="16750"/>
    <cellStyle name="Обычный 25 40 3" xfId="16751"/>
    <cellStyle name="Обычный 25 41" xfId="16752"/>
    <cellStyle name="Обычный 25 41 2" xfId="16753"/>
    <cellStyle name="Обычный 25 41 2 2" xfId="16754"/>
    <cellStyle name="Обычный 25 41 3" xfId="16755"/>
    <cellStyle name="Обычный 25 42" xfId="16756"/>
    <cellStyle name="Обычный 25 42 2" xfId="16757"/>
    <cellStyle name="Обычный 25 42 2 2" xfId="16758"/>
    <cellStyle name="Обычный 25 42 3" xfId="16759"/>
    <cellStyle name="Обычный 25 43" xfId="16760"/>
    <cellStyle name="Обычный 25 43 2" xfId="16761"/>
    <cellStyle name="Обычный 25 43 2 2" xfId="16762"/>
    <cellStyle name="Обычный 25 43 3" xfId="16763"/>
    <cellStyle name="Обычный 25 44" xfId="16764"/>
    <cellStyle name="Обычный 25 44 2" xfId="16765"/>
    <cellStyle name="Обычный 25 44 2 2" xfId="16766"/>
    <cellStyle name="Обычный 25 44 3" xfId="16767"/>
    <cellStyle name="Обычный 25 45" xfId="16768"/>
    <cellStyle name="Обычный 25 45 2" xfId="16769"/>
    <cellStyle name="Обычный 25 45 2 2" xfId="16770"/>
    <cellStyle name="Обычный 25 45 3" xfId="16771"/>
    <cellStyle name="Обычный 25 46" xfId="16772"/>
    <cellStyle name="Обычный 25 46 2" xfId="16773"/>
    <cellStyle name="Обычный 25 46 2 2" xfId="16774"/>
    <cellStyle name="Обычный 25 46 3" xfId="16775"/>
    <cellStyle name="Обычный 25 47" xfId="16776"/>
    <cellStyle name="Обычный 25 47 2" xfId="16777"/>
    <cellStyle name="Обычный 25 47 2 2" xfId="16778"/>
    <cellStyle name="Обычный 25 47 3" xfId="16779"/>
    <cellStyle name="Обычный 25 48" xfId="16780"/>
    <cellStyle name="Обычный 25 48 2" xfId="16781"/>
    <cellStyle name="Обычный 25 48 2 2" xfId="16782"/>
    <cellStyle name="Обычный 25 48 3" xfId="16783"/>
    <cellStyle name="Обычный 25 49" xfId="16784"/>
    <cellStyle name="Обычный 25 49 2" xfId="16785"/>
    <cellStyle name="Обычный 25 49 2 2" xfId="16786"/>
    <cellStyle name="Обычный 25 49 3" xfId="16787"/>
    <cellStyle name="Обычный 25 5" xfId="16788"/>
    <cellStyle name="Обычный 25 5 2" xfId="16789"/>
    <cellStyle name="Обычный 25 5 2 2" xfId="16790"/>
    <cellStyle name="Обычный 25 5 2 2 2" xfId="16791"/>
    <cellStyle name="Обычный 25 5 2 3" xfId="16792"/>
    <cellStyle name="Обычный 25 5 3" xfId="16793"/>
    <cellStyle name="Обычный 25 5 3 2" xfId="16794"/>
    <cellStyle name="Обычный 25 5 3 2 2" xfId="16795"/>
    <cellStyle name="Обычный 25 5 3 3" xfId="16796"/>
    <cellStyle name="Обычный 25 5 4" xfId="16797"/>
    <cellStyle name="Обычный 25 5 4 2" xfId="16798"/>
    <cellStyle name="Обычный 25 5 5" xfId="16799"/>
    <cellStyle name="Обычный 25 50" xfId="16800"/>
    <cellStyle name="Обычный 25 50 2" xfId="16801"/>
    <cellStyle name="Обычный 25 50 2 2" xfId="16802"/>
    <cellStyle name="Обычный 25 50 3" xfId="16803"/>
    <cellStyle name="Обычный 25 51" xfId="16804"/>
    <cellStyle name="Обычный 25 51 2" xfId="16805"/>
    <cellStyle name="Обычный 25 51 2 2" xfId="16806"/>
    <cellStyle name="Обычный 25 51 3" xfId="16807"/>
    <cellStyle name="Обычный 25 52" xfId="16808"/>
    <cellStyle name="Обычный 25 52 2" xfId="16809"/>
    <cellStyle name="Обычный 25 52 2 2" xfId="16810"/>
    <cellStyle name="Обычный 25 52 3" xfId="16811"/>
    <cellStyle name="Обычный 25 53" xfId="16812"/>
    <cellStyle name="Обычный 25 53 2" xfId="16813"/>
    <cellStyle name="Обычный 25 53 2 2" xfId="16814"/>
    <cellStyle name="Обычный 25 53 3" xfId="16815"/>
    <cellStyle name="Обычный 25 54" xfId="16816"/>
    <cellStyle name="Обычный 25 54 2" xfId="16817"/>
    <cellStyle name="Обычный 25 54 2 2" xfId="16818"/>
    <cellStyle name="Обычный 25 54 3" xfId="16819"/>
    <cellStyle name="Обычный 25 55" xfId="16820"/>
    <cellStyle name="Обычный 25 55 2" xfId="16821"/>
    <cellStyle name="Обычный 25 55 2 2" xfId="16822"/>
    <cellStyle name="Обычный 25 55 3" xfId="16823"/>
    <cellStyle name="Обычный 25 56" xfId="16824"/>
    <cellStyle name="Обычный 25 56 2" xfId="16825"/>
    <cellStyle name="Обычный 25 56 2 2" xfId="16826"/>
    <cellStyle name="Обычный 25 56 3" xfId="16827"/>
    <cellStyle name="Обычный 25 57" xfId="16828"/>
    <cellStyle name="Обычный 25 57 2" xfId="16829"/>
    <cellStyle name="Обычный 25 57 2 2" xfId="16830"/>
    <cellStyle name="Обычный 25 57 3" xfId="16831"/>
    <cellStyle name="Обычный 25 58" xfId="16832"/>
    <cellStyle name="Обычный 25 58 2" xfId="16833"/>
    <cellStyle name="Обычный 25 58 2 2" xfId="16834"/>
    <cellStyle name="Обычный 25 58 3" xfId="16835"/>
    <cellStyle name="Обычный 25 59" xfId="16836"/>
    <cellStyle name="Обычный 25 59 2" xfId="16837"/>
    <cellStyle name="Обычный 25 59 2 2" xfId="16838"/>
    <cellStyle name="Обычный 25 59 3" xfId="16839"/>
    <cellStyle name="Обычный 25 6" xfId="16840"/>
    <cellStyle name="Обычный 25 6 2" xfId="16841"/>
    <cellStyle name="Обычный 25 6 2 2" xfId="16842"/>
    <cellStyle name="Обычный 25 6 2 2 2" xfId="16843"/>
    <cellStyle name="Обычный 25 6 2 3" xfId="16844"/>
    <cellStyle name="Обычный 25 6 3" xfId="16845"/>
    <cellStyle name="Обычный 25 6 3 2" xfId="16846"/>
    <cellStyle name="Обычный 25 6 3 2 2" xfId="16847"/>
    <cellStyle name="Обычный 25 6 3 3" xfId="16848"/>
    <cellStyle name="Обычный 25 6 4" xfId="16849"/>
    <cellStyle name="Обычный 25 6 4 2" xfId="16850"/>
    <cellStyle name="Обычный 25 6 5" xfId="16851"/>
    <cellStyle name="Обычный 25 60" xfId="16852"/>
    <cellStyle name="Обычный 25 60 2" xfId="16853"/>
    <cellStyle name="Обычный 25 60 2 2" xfId="16854"/>
    <cellStyle name="Обычный 25 60 3" xfId="16855"/>
    <cellStyle name="Обычный 25 61" xfId="16856"/>
    <cellStyle name="Обычный 25 61 2" xfId="16857"/>
    <cellStyle name="Обычный 25 61 2 2" xfId="16858"/>
    <cellStyle name="Обычный 25 61 3" xfId="16859"/>
    <cellStyle name="Обычный 25 62" xfId="16860"/>
    <cellStyle name="Обычный 25 62 2" xfId="16861"/>
    <cellStyle name="Обычный 25 62 2 2" xfId="16862"/>
    <cellStyle name="Обычный 25 62 3" xfId="16863"/>
    <cellStyle name="Обычный 25 63" xfId="16864"/>
    <cellStyle name="Обычный 25 63 2" xfId="16865"/>
    <cellStyle name="Обычный 25 63 2 2" xfId="16866"/>
    <cellStyle name="Обычный 25 63 3" xfId="16867"/>
    <cellStyle name="Обычный 25 64" xfId="16868"/>
    <cellStyle name="Обычный 25 64 2" xfId="16869"/>
    <cellStyle name="Обычный 25 64 2 2" xfId="16870"/>
    <cellStyle name="Обычный 25 64 3" xfId="16871"/>
    <cellStyle name="Обычный 25 65" xfId="16872"/>
    <cellStyle name="Обычный 25 65 2" xfId="16873"/>
    <cellStyle name="Обычный 25 65 2 2" xfId="16874"/>
    <cellStyle name="Обычный 25 65 3" xfId="16875"/>
    <cellStyle name="Обычный 25 66" xfId="16876"/>
    <cellStyle name="Обычный 25 66 2" xfId="16877"/>
    <cellStyle name="Обычный 25 66 2 2" xfId="16878"/>
    <cellStyle name="Обычный 25 66 3" xfId="16879"/>
    <cellStyle name="Обычный 25 67" xfId="16880"/>
    <cellStyle name="Обычный 25 67 2" xfId="16881"/>
    <cellStyle name="Обычный 25 67 2 2" xfId="16882"/>
    <cellStyle name="Обычный 25 67 3" xfId="16883"/>
    <cellStyle name="Обычный 25 68" xfId="16884"/>
    <cellStyle name="Обычный 25 68 2" xfId="16885"/>
    <cellStyle name="Обычный 25 68 2 2" xfId="16886"/>
    <cellStyle name="Обычный 25 68 3" xfId="16887"/>
    <cellStyle name="Обычный 25 69" xfId="16888"/>
    <cellStyle name="Обычный 25 69 2" xfId="16889"/>
    <cellStyle name="Обычный 25 69 2 2" xfId="16890"/>
    <cellStyle name="Обычный 25 69 3" xfId="16891"/>
    <cellStyle name="Обычный 25 7" xfId="16892"/>
    <cellStyle name="Обычный 25 7 2" xfId="16893"/>
    <cellStyle name="Обычный 25 7 2 2" xfId="16894"/>
    <cellStyle name="Обычный 25 7 2 2 2" xfId="16895"/>
    <cellStyle name="Обычный 25 7 2 3" xfId="16896"/>
    <cellStyle name="Обычный 25 7 3" xfId="16897"/>
    <cellStyle name="Обычный 25 7 3 2" xfId="16898"/>
    <cellStyle name="Обычный 25 7 3 2 2" xfId="16899"/>
    <cellStyle name="Обычный 25 7 3 3" xfId="16900"/>
    <cellStyle name="Обычный 25 7 4" xfId="16901"/>
    <cellStyle name="Обычный 25 7 4 2" xfId="16902"/>
    <cellStyle name="Обычный 25 7 5" xfId="16903"/>
    <cellStyle name="Обычный 25 70" xfId="16904"/>
    <cellStyle name="Обычный 25 70 2" xfId="16905"/>
    <cellStyle name="Обычный 25 70 2 2" xfId="16906"/>
    <cellStyle name="Обычный 25 70 3" xfId="16907"/>
    <cellStyle name="Обычный 25 71" xfId="16908"/>
    <cellStyle name="Обычный 25 71 2" xfId="16909"/>
    <cellStyle name="Обычный 25 71 2 2" xfId="16910"/>
    <cellStyle name="Обычный 25 71 3" xfId="16911"/>
    <cellStyle name="Обычный 25 72" xfId="16912"/>
    <cellStyle name="Обычный 25 72 2" xfId="16913"/>
    <cellStyle name="Обычный 25 72 2 2" xfId="16914"/>
    <cellStyle name="Обычный 25 72 3" xfId="16915"/>
    <cellStyle name="Обычный 25 73" xfId="16916"/>
    <cellStyle name="Обычный 25 73 2" xfId="16917"/>
    <cellStyle name="Обычный 25 73 2 2" xfId="16918"/>
    <cellStyle name="Обычный 25 73 3" xfId="16919"/>
    <cellStyle name="Обычный 25 74" xfId="16920"/>
    <cellStyle name="Обычный 25 74 2" xfId="16921"/>
    <cellStyle name="Обычный 25 75" xfId="16922"/>
    <cellStyle name="Обычный 25 8" xfId="16923"/>
    <cellStyle name="Обычный 25 8 2" xfId="16924"/>
    <cellStyle name="Обычный 25 8 2 2" xfId="16925"/>
    <cellStyle name="Обычный 25 8 2 2 2" xfId="16926"/>
    <cellStyle name="Обычный 25 8 2 3" xfId="16927"/>
    <cellStyle name="Обычный 25 8 3" xfId="16928"/>
    <cellStyle name="Обычный 25 8 3 2" xfId="16929"/>
    <cellStyle name="Обычный 25 8 3 2 2" xfId="16930"/>
    <cellStyle name="Обычный 25 8 3 3" xfId="16931"/>
    <cellStyle name="Обычный 25 8 4" xfId="16932"/>
    <cellStyle name="Обычный 25 8 4 2" xfId="16933"/>
    <cellStyle name="Обычный 25 8 5" xfId="16934"/>
    <cellStyle name="Обычный 25 9" xfId="16935"/>
    <cellStyle name="Обычный 25 9 2" xfId="16936"/>
    <cellStyle name="Обычный 25 9 2 2" xfId="16937"/>
    <cellStyle name="Обычный 25 9 2 2 2" xfId="16938"/>
    <cellStyle name="Обычный 25 9 2 3" xfId="16939"/>
    <cellStyle name="Обычный 25 9 3" xfId="16940"/>
    <cellStyle name="Обычный 25 9 3 2" xfId="16941"/>
    <cellStyle name="Обычный 25 9 3 2 2" xfId="16942"/>
    <cellStyle name="Обычный 25 9 3 3" xfId="16943"/>
    <cellStyle name="Обычный 25 9 4" xfId="16944"/>
    <cellStyle name="Обычный 25 9 4 2" xfId="16945"/>
    <cellStyle name="Обычный 25 9 5" xfId="16946"/>
    <cellStyle name="Обычный 26" xfId="16947"/>
    <cellStyle name="Обычный 26 10" xfId="16948"/>
    <cellStyle name="Обычный 26 10 2" xfId="16949"/>
    <cellStyle name="Обычный 26 10 2 2" xfId="16950"/>
    <cellStyle name="Обычный 26 10 2 2 2" xfId="16951"/>
    <cellStyle name="Обычный 26 10 2 3" xfId="16952"/>
    <cellStyle name="Обычный 26 10 3" xfId="16953"/>
    <cellStyle name="Обычный 26 10 3 2" xfId="16954"/>
    <cellStyle name="Обычный 26 10 3 2 2" xfId="16955"/>
    <cellStyle name="Обычный 26 10 3 3" xfId="16956"/>
    <cellStyle name="Обычный 26 10 4" xfId="16957"/>
    <cellStyle name="Обычный 26 10 4 2" xfId="16958"/>
    <cellStyle name="Обычный 26 10 5" xfId="16959"/>
    <cellStyle name="Обычный 26 11" xfId="16960"/>
    <cellStyle name="Обычный 26 11 2" xfId="16961"/>
    <cellStyle name="Обычный 26 11 2 2" xfId="16962"/>
    <cellStyle name="Обычный 26 11 2 2 2" xfId="16963"/>
    <cellStyle name="Обычный 26 11 2 3" xfId="16964"/>
    <cellStyle name="Обычный 26 11 3" xfId="16965"/>
    <cellStyle name="Обычный 26 11 3 2" xfId="16966"/>
    <cellStyle name="Обычный 26 11 3 2 2" xfId="16967"/>
    <cellStyle name="Обычный 26 11 3 3" xfId="16968"/>
    <cellStyle name="Обычный 26 11 4" xfId="16969"/>
    <cellStyle name="Обычный 26 11 4 2" xfId="16970"/>
    <cellStyle name="Обычный 26 11 5" xfId="16971"/>
    <cellStyle name="Обычный 26 12" xfId="16972"/>
    <cellStyle name="Обычный 26 12 2" xfId="16973"/>
    <cellStyle name="Обычный 26 12 2 2" xfId="16974"/>
    <cellStyle name="Обычный 26 12 2 2 2" xfId="16975"/>
    <cellStyle name="Обычный 26 12 2 3" xfId="16976"/>
    <cellStyle name="Обычный 26 12 3" xfId="16977"/>
    <cellStyle name="Обычный 26 12 3 2" xfId="16978"/>
    <cellStyle name="Обычный 26 12 3 2 2" xfId="16979"/>
    <cellStyle name="Обычный 26 12 3 3" xfId="16980"/>
    <cellStyle name="Обычный 26 12 4" xfId="16981"/>
    <cellStyle name="Обычный 26 12 4 2" xfId="16982"/>
    <cellStyle name="Обычный 26 12 5" xfId="16983"/>
    <cellStyle name="Обычный 26 13" xfId="16984"/>
    <cellStyle name="Обычный 26 13 2" xfId="16985"/>
    <cellStyle name="Обычный 26 13 2 2" xfId="16986"/>
    <cellStyle name="Обычный 26 13 2 2 2" xfId="16987"/>
    <cellStyle name="Обычный 26 13 2 3" xfId="16988"/>
    <cellStyle name="Обычный 26 13 3" xfId="16989"/>
    <cellStyle name="Обычный 26 13 3 2" xfId="16990"/>
    <cellStyle name="Обычный 26 13 3 2 2" xfId="16991"/>
    <cellStyle name="Обычный 26 13 3 3" xfId="16992"/>
    <cellStyle name="Обычный 26 13 4" xfId="16993"/>
    <cellStyle name="Обычный 26 13 4 2" xfId="16994"/>
    <cellStyle name="Обычный 26 13 5" xfId="16995"/>
    <cellStyle name="Обычный 26 14" xfId="16996"/>
    <cellStyle name="Обычный 26 14 2" xfId="16997"/>
    <cellStyle name="Обычный 26 14 2 2" xfId="16998"/>
    <cellStyle name="Обычный 26 14 2 2 2" xfId="16999"/>
    <cellStyle name="Обычный 26 14 2 3" xfId="17000"/>
    <cellStyle name="Обычный 26 14 3" xfId="17001"/>
    <cellStyle name="Обычный 26 14 3 2" xfId="17002"/>
    <cellStyle name="Обычный 26 14 3 2 2" xfId="17003"/>
    <cellStyle name="Обычный 26 14 3 3" xfId="17004"/>
    <cellStyle name="Обычный 26 14 4" xfId="17005"/>
    <cellStyle name="Обычный 26 14 4 2" xfId="17006"/>
    <cellStyle name="Обычный 26 14 5" xfId="17007"/>
    <cellStyle name="Обычный 26 15" xfId="17008"/>
    <cellStyle name="Обычный 26 15 2" xfId="17009"/>
    <cellStyle name="Обычный 26 15 2 2" xfId="17010"/>
    <cellStyle name="Обычный 26 15 2 2 2" xfId="17011"/>
    <cellStyle name="Обычный 26 15 2 3" xfId="17012"/>
    <cellStyle name="Обычный 26 15 3" xfId="17013"/>
    <cellStyle name="Обычный 26 15 3 2" xfId="17014"/>
    <cellStyle name="Обычный 26 15 3 2 2" xfId="17015"/>
    <cellStyle name="Обычный 26 15 3 3" xfId="17016"/>
    <cellStyle name="Обычный 26 15 4" xfId="17017"/>
    <cellStyle name="Обычный 26 15 4 2" xfId="17018"/>
    <cellStyle name="Обычный 26 15 5" xfId="17019"/>
    <cellStyle name="Обычный 26 16" xfId="17020"/>
    <cellStyle name="Обычный 26 16 2" xfId="17021"/>
    <cellStyle name="Обычный 26 16 2 2" xfId="17022"/>
    <cellStyle name="Обычный 26 16 2 2 2" xfId="17023"/>
    <cellStyle name="Обычный 26 16 2 3" xfId="17024"/>
    <cellStyle name="Обычный 26 16 3" xfId="17025"/>
    <cellStyle name="Обычный 26 16 3 2" xfId="17026"/>
    <cellStyle name="Обычный 26 16 3 2 2" xfId="17027"/>
    <cellStyle name="Обычный 26 16 3 3" xfId="17028"/>
    <cellStyle name="Обычный 26 16 4" xfId="17029"/>
    <cellStyle name="Обычный 26 16 4 2" xfId="17030"/>
    <cellStyle name="Обычный 26 16 5" xfId="17031"/>
    <cellStyle name="Обычный 26 17" xfId="17032"/>
    <cellStyle name="Обычный 26 17 2" xfId="17033"/>
    <cellStyle name="Обычный 26 17 2 2" xfId="17034"/>
    <cellStyle name="Обычный 26 17 2 2 2" xfId="17035"/>
    <cellStyle name="Обычный 26 17 2 3" xfId="17036"/>
    <cellStyle name="Обычный 26 17 3" xfId="17037"/>
    <cellStyle name="Обычный 26 17 3 2" xfId="17038"/>
    <cellStyle name="Обычный 26 17 3 2 2" xfId="17039"/>
    <cellStyle name="Обычный 26 17 3 3" xfId="17040"/>
    <cellStyle name="Обычный 26 17 4" xfId="17041"/>
    <cellStyle name="Обычный 26 17 4 2" xfId="17042"/>
    <cellStyle name="Обычный 26 17 5" xfId="17043"/>
    <cellStyle name="Обычный 26 18" xfId="17044"/>
    <cellStyle name="Обычный 26 18 2" xfId="17045"/>
    <cellStyle name="Обычный 26 18 2 2" xfId="17046"/>
    <cellStyle name="Обычный 26 18 2 2 2" xfId="17047"/>
    <cellStyle name="Обычный 26 18 2 3" xfId="17048"/>
    <cellStyle name="Обычный 26 18 3" xfId="17049"/>
    <cellStyle name="Обычный 26 18 3 2" xfId="17050"/>
    <cellStyle name="Обычный 26 18 3 2 2" xfId="17051"/>
    <cellStyle name="Обычный 26 18 3 3" xfId="17052"/>
    <cellStyle name="Обычный 26 18 4" xfId="17053"/>
    <cellStyle name="Обычный 26 18 4 2" xfId="17054"/>
    <cellStyle name="Обычный 26 18 5" xfId="17055"/>
    <cellStyle name="Обычный 26 19" xfId="17056"/>
    <cellStyle name="Обычный 26 19 2" xfId="17057"/>
    <cellStyle name="Обычный 26 19 2 2" xfId="17058"/>
    <cellStyle name="Обычный 26 19 2 2 2" xfId="17059"/>
    <cellStyle name="Обычный 26 19 2 3" xfId="17060"/>
    <cellStyle name="Обычный 26 19 3" xfId="17061"/>
    <cellStyle name="Обычный 26 19 3 2" xfId="17062"/>
    <cellStyle name="Обычный 26 19 3 2 2" xfId="17063"/>
    <cellStyle name="Обычный 26 19 3 3" xfId="17064"/>
    <cellStyle name="Обычный 26 19 4" xfId="17065"/>
    <cellStyle name="Обычный 26 19 4 2" xfId="17066"/>
    <cellStyle name="Обычный 26 19 5" xfId="17067"/>
    <cellStyle name="Обычный 26 2" xfId="17068"/>
    <cellStyle name="Обычный 26 2 2" xfId="17069"/>
    <cellStyle name="Обычный 26 2 2 2" xfId="17070"/>
    <cellStyle name="Обычный 26 2 2 2 2" xfId="17071"/>
    <cellStyle name="Обычный 26 2 2 3" xfId="17072"/>
    <cellStyle name="Обычный 26 2 3" xfId="17073"/>
    <cellStyle name="Обычный 26 2 3 2" xfId="17074"/>
    <cellStyle name="Обычный 26 2 3 2 2" xfId="17075"/>
    <cellStyle name="Обычный 26 2 3 3" xfId="17076"/>
    <cellStyle name="Обычный 26 2 4" xfId="17077"/>
    <cellStyle name="Обычный 26 2 4 2" xfId="17078"/>
    <cellStyle name="Обычный 26 2 5" xfId="17079"/>
    <cellStyle name="Обычный 26 20" xfId="17080"/>
    <cellStyle name="Обычный 26 20 2" xfId="17081"/>
    <cellStyle name="Обычный 26 20 2 2" xfId="17082"/>
    <cellStyle name="Обычный 26 20 2 2 2" xfId="17083"/>
    <cellStyle name="Обычный 26 20 2 3" xfId="17084"/>
    <cellStyle name="Обычный 26 20 3" xfId="17085"/>
    <cellStyle name="Обычный 26 20 3 2" xfId="17086"/>
    <cellStyle name="Обычный 26 20 3 2 2" xfId="17087"/>
    <cellStyle name="Обычный 26 20 3 3" xfId="17088"/>
    <cellStyle name="Обычный 26 20 4" xfId="17089"/>
    <cellStyle name="Обычный 26 20 4 2" xfId="17090"/>
    <cellStyle name="Обычный 26 20 5" xfId="17091"/>
    <cellStyle name="Обычный 26 21" xfId="17092"/>
    <cellStyle name="Обычный 26 21 2" xfId="17093"/>
    <cellStyle name="Обычный 26 21 2 2" xfId="17094"/>
    <cellStyle name="Обычный 26 21 2 2 2" xfId="17095"/>
    <cellStyle name="Обычный 26 21 2 3" xfId="17096"/>
    <cellStyle name="Обычный 26 21 3" xfId="17097"/>
    <cellStyle name="Обычный 26 21 3 2" xfId="17098"/>
    <cellStyle name="Обычный 26 21 3 2 2" xfId="17099"/>
    <cellStyle name="Обычный 26 21 3 3" xfId="17100"/>
    <cellStyle name="Обычный 26 21 4" xfId="17101"/>
    <cellStyle name="Обычный 26 21 4 2" xfId="17102"/>
    <cellStyle name="Обычный 26 21 5" xfId="17103"/>
    <cellStyle name="Обычный 26 22" xfId="17104"/>
    <cellStyle name="Обычный 26 22 2" xfId="17105"/>
    <cellStyle name="Обычный 26 22 2 2" xfId="17106"/>
    <cellStyle name="Обычный 26 22 2 2 2" xfId="17107"/>
    <cellStyle name="Обычный 26 22 2 3" xfId="17108"/>
    <cellStyle name="Обычный 26 22 3" xfId="17109"/>
    <cellStyle name="Обычный 26 22 3 2" xfId="17110"/>
    <cellStyle name="Обычный 26 22 3 2 2" xfId="17111"/>
    <cellStyle name="Обычный 26 22 3 3" xfId="17112"/>
    <cellStyle name="Обычный 26 22 4" xfId="17113"/>
    <cellStyle name="Обычный 26 22 4 2" xfId="17114"/>
    <cellStyle name="Обычный 26 22 5" xfId="17115"/>
    <cellStyle name="Обычный 26 23" xfId="17116"/>
    <cellStyle name="Обычный 26 23 2" xfId="17117"/>
    <cellStyle name="Обычный 26 23 2 2" xfId="17118"/>
    <cellStyle name="Обычный 26 23 2 2 2" xfId="17119"/>
    <cellStyle name="Обычный 26 23 2 3" xfId="17120"/>
    <cellStyle name="Обычный 26 23 3" xfId="17121"/>
    <cellStyle name="Обычный 26 23 3 2" xfId="17122"/>
    <cellStyle name="Обычный 26 23 3 2 2" xfId="17123"/>
    <cellStyle name="Обычный 26 23 3 3" xfId="17124"/>
    <cellStyle name="Обычный 26 23 4" xfId="17125"/>
    <cellStyle name="Обычный 26 23 4 2" xfId="17126"/>
    <cellStyle name="Обычный 26 23 5" xfId="17127"/>
    <cellStyle name="Обычный 26 24" xfId="17128"/>
    <cellStyle name="Обычный 26 24 2" xfId="17129"/>
    <cellStyle name="Обычный 26 24 2 2" xfId="17130"/>
    <cellStyle name="Обычный 26 24 2 2 2" xfId="17131"/>
    <cellStyle name="Обычный 26 24 2 3" xfId="17132"/>
    <cellStyle name="Обычный 26 24 3" xfId="17133"/>
    <cellStyle name="Обычный 26 24 3 2" xfId="17134"/>
    <cellStyle name="Обычный 26 24 3 2 2" xfId="17135"/>
    <cellStyle name="Обычный 26 24 3 3" xfId="17136"/>
    <cellStyle name="Обычный 26 24 4" xfId="17137"/>
    <cellStyle name="Обычный 26 24 4 2" xfId="17138"/>
    <cellStyle name="Обычный 26 24 5" xfId="17139"/>
    <cellStyle name="Обычный 26 25" xfId="17140"/>
    <cellStyle name="Обычный 26 25 2" xfId="17141"/>
    <cellStyle name="Обычный 26 25 2 2" xfId="17142"/>
    <cellStyle name="Обычный 26 25 2 2 2" xfId="17143"/>
    <cellStyle name="Обычный 26 25 2 3" xfId="17144"/>
    <cellStyle name="Обычный 26 25 3" xfId="17145"/>
    <cellStyle name="Обычный 26 25 3 2" xfId="17146"/>
    <cellStyle name="Обычный 26 25 3 2 2" xfId="17147"/>
    <cellStyle name="Обычный 26 25 3 3" xfId="17148"/>
    <cellStyle name="Обычный 26 25 4" xfId="17149"/>
    <cellStyle name="Обычный 26 25 4 2" xfId="17150"/>
    <cellStyle name="Обычный 26 25 5" xfId="17151"/>
    <cellStyle name="Обычный 26 26" xfId="17152"/>
    <cellStyle name="Обычный 26 26 2" xfId="17153"/>
    <cellStyle name="Обычный 26 26 2 2" xfId="17154"/>
    <cellStyle name="Обычный 26 26 2 2 2" xfId="17155"/>
    <cellStyle name="Обычный 26 26 2 3" xfId="17156"/>
    <cellStyle name="Обычный 26 26 3" xfId="17157"/>
    <cellStyle name="Обычный 26 26 3 2" xfId="17158"/>
    <cellStyle name="Обычный 26 26 3 2 2" xfId="17159"/>
    <cellStyle name="Обычный 26 26 3 3" xfId="17160"/>
    <cellStyle name="Обычный 26 26 4" xfId="17161"/>
    <cellStyle name="Обычный 26 26 4 2" xfId="17162"/>
    <cellStyle name="Обычный 26 26 5" xfId="17163"/>
    <cellStyle name="Обычный 26 27" xfId="17164"/>
    <cellStyle name="Обычный 26 27 2" xfId="17165"/>
    <cellStyle name="Обычный 26 27 2 2" xfId="17166"/>
    <cellStyle name="Обычный 26 27 2 2 2" xfId="17167"/>
    <cellStyle name="Обычный 26 27 2 3" xfId="17168"/>
    <cellStyle name="Обычный 26 27 3" xfId="17169"/>
    <cellStyle name="Обычный 26 27 3 2" xfId="17170"/>
    <cellStyle name="Обычный 26 27 3 2 2" xfId="17171"/>
    <cellStyle name="Обычный 26 27 3 3" xfId="17172"/>
    <cellStyle name="Обычный 26 27 4" xfId="17173"/>
    <cellStyle name="Обычный 26 27 4 2" xfId="17174"/>
    <cellStyle name="Обычный 26 27 5" xfId="17175"/>
    <cellStyle name="Обычный 26 28" xfId="17176"/>
    <cellStyle name="Обычный 26 28 2" xfId="17177"/>
    <cellStyle name="Обычный 26 28 2 2" xfId="17178"/>
    <cellStyle name="Обычный 26 28 2 2 2" xfId="17179"/>
    <cellStyle name="Обычный 26 28 2 3" xfId="17180"/>
    <cellStyle name="Обычный 26 28 3" xfId="17181"/>
    <cellStyle name="Обычный 26 28 3 2" xfId="17182"/>
    <cellStyle name="Обычный 26 28 3 2 2" xfId="17183"/>
    <cellStyle name="Обычный 26 28 3 3" xfId="17184"/>
    <cellStyle name="Обычный 26 28 4" xfId="17185"/>
    <cellStyle name="Обычный 26 28 4 2" xfId="17186"/>
    <cellStyle name="Обычный 26 28 5" xfId="17187"/>
    <cellStyle name="Обычный 26 29" xfId="17188"/>
    <cellStyle name="Обычный 26 29 2" xfId="17189"/>
    <cellStyle name="Обычный 26 29 2 2" xfId="17190"/>
    <cellStyle name="Обычный 26 29 3" xfId="17191"/>
    <cellStyle name="Обычный 26 3" xfId="17192"/>
    <cellStyle name="Обычный 26 3 2" xfId="17193"/>
    <cellStyle name="Обычный 26 3 2 2" xfId="17194"/>
    <cellStyle name="Обычный 26 3 2 2 2" xfId="17195"/>
    <cellStyle name="Обычный 26 3 2 3" xfId="17196"/>
    <cellStyle name="Обычный 26 3 3" xfId="17197"/>
    <cellStyle name="Обычный 26 3 3 2" xfId="17198"/>
    <cellStyle name="Обычный 26 3 3 2 2" xfId="17199"/>
    <cellStyle name="Обычный 26 3 3 3" xfId="17200"/>
    <cellStyle name="Обычный 26 3 4" xfId="17201"/>
    <cellStyle name="Обычный 26 3 4 2" xfId="17202"/>
    <cellStyle name="Обычный 26 3 5" xfId="17203"/>
    <cellStyle name="Обычный 26 30" xfId="17204"/>
    <cellStyle name="Обычный 26 30 2" xfId="17205"/>
    <cellStyle name="Обычный 26 30 2 2" xfId="17206"/>
    <cellStyle name="Обычный 26 30 3" xfId="17207"/>
    <cellStyle name="Обычный 26 31" xfId="17208"/>
    <cellStyle name="Обычный 26 31 2" xfId="17209"/>
    <cellStyle name="Обычный 26 31 2 2" xfId="17210"/>
    <cellStyle name="Обычный 26 31 3" xfId="17211"/>
    <cellStyle name="Обычный 26 32" xfId="17212"/>
    <cellStyle name="Обычный 26 32 2" xfId="17213"/>
    <cellStyle name="Обычный 26 32 2 2" xfId="17214"/>
    <cellStyle name="Обычный 26 32 3" xfId="17215"/>
    <cellStyle name="Обычный 26 33" xfId="17216"/>
    <cellStyle name="Обычный 26 33 2" xfId="17217"/>
    <cellStyle name="Обычный 26 33 2 2" xfId="17218"/>
    <cellStyle name="Обычный 26 33 3" xfId="17219"/>
    <cellStyle name="Обычный 26 34" xfId="17220"/>
    <cellStyle name="Обычный 26 34 2" xfId="17221"/>
    <cellStyle name="Обычный 26 34 2 2" xfId="17222"/>
    <cellStyle name="Обычный 26 34 3" xfId="17223"/>
    <cellStyle name="Обычный 26 35" xfId="17224"/>
    <cellStyle name="Обычный 26 35 2" xfId="17225"/>
    <cellStyle name="Обычный 26 35 2 2" xfId="17226"/>
    <cellStyle name="Обычный 26 35 3" xfId="17227"/>
    <cellStyle name="Обычный 26 36" xfId="17228"/>
    <cellStyle name="Обычный 26 36 2" xfId="17229"/>
    <cellStyle name="Обычный 26 36 2 2" xfId="17230"/>
    <cellStyle name="Обычный 26 36 3" xfId="17231"/>
    <cellStyle name="Обычный 26 37" xfId="17232"/>
    <cellStyle name="Обычный 26 37 2" xfId="17233"/>
    <cellStyle name="Обычный 26 37 2 2" xfId="17234"/>
    <cellStyle name="Обычный 26 37 3" xfId="17235"/>
    <cellStyle name="Обычный 26 38" xfId="17236"/>
    <cellStyle name="Обычный 26 38 2" xfId="17237"/>
    <cellStyle name="Обычный 26 38 2 2" xfId="17238"/>
    <cellStyle name="Обычный 26 38 3" xfId="17239"/>
    <cellStyle name="Обычный 26 39" xfId="17240"/>
    <cellStyle name="Обычный 26 39 2" xfId="17241"/>
    <cellStyle name="Обычный 26 39 2 2" xfId="17242"/>
    <cellStyle name="Обычный 26 39 3" xfId="17243"/>
    <cellStyle name="Обычный 26 4" xfId="17244"/>
    <cellStyle name="Обычный 26 4 2" xfId="17245"/>
    <cellStyle name="Обычный 26 4 2 2" xfId="17246"/>
    <cellStyle name="Обычный 26 4 2 2 2" xfId="17247"/>
    <cellStyle name="Обычный 26 4 2 3" xfId="17248"/>
    <cellStyle name="Обычный 26 4 3" xfId="17249"/>
    <cellStyle name="Обычный 26 4 3 2" xfId="17250"/>
    <cellStyle name="Обычный 26 4 3 2 2" xfId="17251"/>
    <cellStyle name="Обычный 26 4 3 3" xfId="17252"/>
    <cellStyle name="Обычный 26 4 4" xfId="17253"/>
    <cellStyle name="Обычный 26 4 4 2" xfId="17254"/>
    <cellStyle name="Обычный 26 4 5" xfId="17255"/>
    <cellStyle name="Обычный 26 40" xfId="17256"/>
    <cellStyle name="Обычный 26 40 2" xfId="17257"/>
    <cellStyle name="Обычный 26 40 2 2" xfId="17258"/>
    <cellStyle name="Обычный 26 40 3" xfId="17259"/>
    <cellStyle name="Обычный 26 41" xfId="17260"/>
    <cellStyle name="Обычный 26 41 2" xfId="17261"/>
    <cellStyle name="Обычный 26 41 2 2" xfId="17262"/>
    <cellStyle name="Обычный 26 41 3" xfId="17263"/>
    <cellStyle name="Обычный 26 42" xfId="17264"/>
    <cellStyle name="Обычный 26 42 2" xfId="17265"/>
    <cellStyle name="Обычный 26 42 2 2" xfId="17266"/>
    <cellStyle name="Обычный 26 42 3" xfId="17267"/>
    <cellStyle name="Обычный 26 43" xfId="17268"/>
    <cellStyle name="Обычный 26 43 2" xfId="17269"/>
    <cellStyle name="Обычный 26 43 2 2" xfId="17270"/>
    <cellStyle name="Обычный 26 43 3" xfId="17271"/>
    <cellStyle name="Обычный 26 44" xfId="17272"/>
    <cellStyle name="Обычный 26 44 2" xfId="17273"/>
    <cellStyle name="Обычный 26 44 2 2" xfId="17274"/>
    <cellStyle name="Обычный 26 44 3" xfId="17275"/>
    <cellStyle name="Обычный 26 45" xfId="17276"/>
    <cellStyle name="Обычный 26 45 2" xfId="17277"/>
    <cellStyle name="Обычный 26 45 2 2" xfId="17278"/>
    <cellStyle name="Обычный 26 45 3" xfId="17279"/>
    <cellStyle name="Обычный 26 46" xfId="17280"/>
    <cellStyle name="Обычный 26 46 2" xfId="17281"/>
    <cellStyle name="Обычный 26 46 2 2" xfId="17282"/>
    <cellStyle name="Обычный 26 46 3" xfId="17283"/>
    <cellStyle name="Обычный 26 47" xfId="17284"/>
    <cellStyle name="Обычный 26 47 2" xfId="17285"/>
    <cellStyle name="Обычный 26 47 2 2" xfId="17286"/>
    <cellStyle name="Обычный 26 47 3" xfId="17287"/>
    <cellStyle name="Обычный 26 48" xfId="17288"/>
    <cellStyle name="Обычный 26 48 2" xfId="17289"/>
    <cellStyle name="Обычный 26 48 2 2" xfId="17290"/>
    <cellStyle name="Обычный 26 48 3" xfId="17291"/>
    <cellStyle name="Обычный 26 49" xfId="17292"/>
    <cellStyle name="Обычный 26 49 2" xfId="17293"/>
    <cellStyle name="Обычный 26 49 2 2" xfId="17294"/>
    <cellStyle name="Обычный 26 49 3" xfId="17295"/>
    <cellStyle name="Обычный 26 5" xfId="17296"/>
    <cellStyle name="Обычный 26 5 2" xfId="17297"/>
    <cellStyle name="Обычный 26 5 2 2" xfId="17298"/>
    <cellStyle name="Обычный 26 5 2 2 2" xfId="17299"/>
    <cellStyle name="Обычный 26 5 2 3" xfId="17300"/>
    <cellStyle name="Обычный 26 5 3" xfId="17301"/>
    <cellStyle name="Обычный 26 5 3 2" xfId="17302"/>
    <cellStyle name="Обычный 26 5 3 2 2" xfId="17303"/>
    <cellStyle name="Обычный 26 5 3 3" xfId="17304"/>
    <cellStyle name="Обычный 26 5 4" xfId="17305"/>
    <cellStyle name="Обычный 26 5 4 2" xfId="17306"/>
    <cellStyle name="Обычный 26 5 5" xfId="17307"/>
    <cellStyle name="Обычный 26 50" xfId="17308"/>
    <cellStyle name="Обычный 26 50 2" xfId="17309"/>
    <cellStyle name="Обычный 26 50 2 2" xfId="17310"/>
    <cellStyle name="Обычный 26 50 3" xfId="17311"/>
    <cellStyle name="Обычный 26 51" xfId="17312"/>
    <cellStyle name="Обычный 26 51 2" xfId="17313"/>
    <cellStyle name="Обычный 26 51 2 2" xfId="17314"/>
    <cellStyle name="Обычный 26 51 3" xfId="17315"/>
    <cellStyle name="Обычный 26 52" xfId="17316"/>
    <cellStyle name="Обычный 26 52 2" xfId="17317"/>
    <cellStyle name="Обычный 26 52 2 2" xfId="17318"/>
    <cellStyle name="Обычный 26 52 3" xfId="17319"/>
    <cellStyle name="Обычный 26 53" xfId="17320"/>
    <cellStyle name="Обычный 26 53 2" xfId="17321"/>
    <cellStyle name="Обычный 26 53 2 2" xfId="17322"/>
    <cellStyle name="Обычный 26 53 3" xfId="17323"/>
    <cellStyle name="Обычный 26 54" xfId="17324"/>
    <cellStyle name="Обычный 26 54 2" xfId="17325"/>
    <cellStyle name="Обычный 26 54 2 2" xfId="17326"/>
    <cellStyle name="Обычный 26 54 3" xfId="17327"/>
    <cellStyle name="Обычный 26 55" xfId="17328"/>
    <cellStyle name="Обычный 26 55 2" xfId="17329"/>
    <cellStyle name="Обычный 26 55 2 2" xfId="17330"/>
    <cellStyle name="Обычный 26 55 3" xfId="17331"/>
    <cellStyle name="Обычный 26 56" xfId="17332"/>
    <cellStyle name="Обычный 26 56 2" xfId="17333"/>
    <cellStyle name="Обычный 26 56 2 2" xfId="17334"/>
    <cellStyle name="Обычный 26 56 3" xfId="17335"/>
    <cellStyle name="Обычный 26 57" xfId="17336"/>
    <cellStyle name="Обычный 26 57 2" xfId="17337"/>
    <cellStyle name="Обычный 26 57 2 2" xfId="17338"/>
    <cellStyle name="Обычный 26 57 3" xfId="17339"/>
    <cellStyle name="Обычный 26 58" xfId="17340"/>
    <cellStyle name="Обычный 26 58 2" xfId="17341"/>
    <cellStyle name="Обычный 26 58 2 2" xfId="17342"/>
    <cellStyle name="Обычный 26 58 3" xfId="17343"/>
    <cellStyle name="Обычный 26 59" xfId="17344"/>
    <cellStyle name="Обычный 26 59 2" xfId="17345"/>
    <cellStyle name="Обычный 26 59 2 2" xfId="17346"/>
    <cellStyle name="Обычный 26 59 3" xfId="17347"/>
    <cellStyle name="Обычный 26 6" xfId="17348"/>
    <cellStyle name="Обычный 26 6 2" xfId="17349"/>
    <cellStyle name="Обычный 26 6 2 2" xfId="17350"/>
    <cellStyle name="Обычный 26 6 2 2 2" xfId="17351"/>
    <cellStyle name="Обычный 26 6 2 3" xfId="17352"/>
    <cellStyle name="Обычный 26 6 3" xfId="17353"/>
    <cellStyle name="Обычный 26 6 3 2" xfId="17354"/>
    <cellStyle name="Обычный 26 6 3 2 2" xfId="17355"/>
    <cellStyle name="Обычный 26 6 3 3" xfId="17356"/>
    <cellStyle name="Обычный 26 6 4" xfId="17357"/>
    <cellStyle name="Обычный 26 6 4 2" xfId="17358"/>
    <cellStyle name="Обычный 26 6 5" xfId="17359"/>
    <cellStyle name="Обычный 26 60" xfId="17360"/>
    <cellStyle name="Обычный 26 60 2" xfId="17361"/>
    <cellStyle name="Обычный 26 60 2 2" xfId="17362"/>
    <cellStyle name="Обычный 26 60 3" xfId="17363"/>
    <cellStyle name="Обычный 26 61" xfId="17364"/>
    <cellStyle name="Обычный 26 61 2" xfId="17365"/>
    <cellStyle name="Обычный 26 61 2 2" xfId="17366"/>
    <cellStyle name="Обычный 26 61 3" xfId="17367"/>
    <cellStyle name="Обычный 26 62" xfId="17368"/>
    <cellStyle name="Обычный 26 62 2" xfId="17369"/>
    <cellStyle name="Обычный 26 62 2 2" xfId="17370"/>
    <cellStyle name="Обычный 26 62 3" xfId="17371"/>
    <cellStyle name="Обычный 26 63" xfId="17372"/>
    <cellStyle name="Обычный 26 63 2" xfId="17373"/>
    <cellStyle name="Обычный 26 63 2 2" xfId="17374"/>
    <cellStyle name="Обычный 26 63 3" xfId="17375"/>
    <cellStyle name="Обычный 26 64" xfId="17376"/>
    <cellStyle name="Обычный 26 64 2" xfId="17377"/>
    <cellStyle name="Обычный 26 64 2 2" xfId="17378"/>
    <cellStyle name="Обычный 26 64 3" xfId="17379"/>
    <cellStyle name="Обычный 26 65" xfId="17380"/>
    <cellStyle name="Обычный 26 65 2" xfId="17381"/>
    <cellStyle name="Обычный 26 65 2 2" xfId="17382"/>
    <cellStyle name="Обычный 26 65 3" xfId="17383"/>
    <cellStyle name="Обычный 26 66" xfId="17384"/>
    <cellStyle name="Обычный 26 66 2" xfId="17385"/>
    <cellStyle name="Обычный 26 66 2 2" xfId="17386"/>
    <cellStyle name="Обычный 26 66 3" xfId="17387"/>
    <cellStyle name="Обычный 26 67" xfId="17388"/>
    <cellStyle name="Обычный 26 67 2" xfId="17389"/>
    <cellStyle name="Обычный 26 67 2 2" xfId="17390"/>
    <cellStyle name="Обычный 26 67 3" xfId="17391"/>
    <cellStyle name="Обычный 26 68" xfId="17392"/>
    <cellStyle name="Обычный 26 68 2" xfId="17393"/>
    <cellStyle name="Обычный 26 68 2 2" xfId="17394"/>
    <cellStyle name="Обычный 26 68 3" xfId="17395"/>
    <cellStyle name="Обычный 26 69" xfId="17396"/>
    <cellStyle name="Обычный 26 69 2" xfId="17397"/>
    <cellStyle name="Обычный 26 69 2 2" xfId="17398"/>
    <cellStyle name="Обычный 26 69 3" xfId="17399"/>
    <cellStyle name="Обычный 26 7" xfId="17400"/>
    <cellStyle name="Обычный 26 7 2" xfId="17401"/>
    <cellStyle name="Обычный 26 7 2 2" xfId="17402"/>
    <cellStyle name="Обычный 26 7 2 2 2" xfId="17403"/>
    <cellStyle name="Обычный 26 7 2 3" xfId="17404"/>
    <cellStyle name="Обычный 26 7 3" xfId="17405"/>
    <cellStyle name="Обычный 26 7 3 2" xfId="17406"/>
    <cellStyle name="Обычный 26 7 3 2 2" xfId="17407"/>
    <cellStyle name="Обычный 26 7 3 3" xfId="17408"/>
    <cellStyle name="Обычный 26 7 4" xfId="17409"/>
    <cellStyle name="Обычный 26 7 4 2" xfId="17410"/>
    <cellStyle name="Обычный 26 7 5" xfId="17411"/>
    <cellStyle name="Обычный 26 70" xfId="17412"/>
    <cellStyle name="Обычный 26 70 2" xfId="17413"/>
    <cellStyle name="Обычный 26 70 2 2" xfId="17414"/>
    <cellStyle name="Обычный 26 70 3" xfId="17415"/>
    <cellStyle name="Обычный 26 71" xfId="17416"/>
    <cellStyle name="Обычный 26 71 2" xfId="17417"/>
    <cellStyle name="Обычный 26 71 2 2" xfId="17418"/>
    <cellStyle name="Обычный 26 71 3" xfId="17419"/>
    <cellStyle name="Обычный 26 72" xfId="17420"/>
    <cellStyle name="Обычный 26 72 2" xfId="17421"/>
    <cellStyle name="Обычный 26 72 2 2" xfId="17422"/>
    <cellStyle name="Обычный 26 72 3" xfId="17423"/>
    <cellStyle name="Обычный 26 73" xfId="17424"/>
    <cellStyle name="Обычный 26 73 2" xfId="17425"/>
    <cellStyle name="Обычный 26 73 2 2" xfId="17426"/>
    <cellStyle name="Обычный 26 73 3" xfId="17427"/>
    <cellStyle name="Обычный 26 74" xfId="17428"/>
    <cellStyle name="Обычный 26 74 2" xfId="17429"/>
    <cellStyle name="Обычный 26 75" xfId="17430"/>
    <cellStyle name="Обычный 26 8" xfId="17431"/>
    <cellStyle name="Обычный 26 8 2" xfId="17432"/>
    <cellStyle name="Обычный 26 8 2 2" xfId="17433"/>
    <cellStyle name="Обычный 26 8 2 2 2" xfId="17434"/>
    <cellStyle name="Обычный 26 8 2 3" xfId="17435"/>
    <cellStyle name="Обычный 26 8 3" xfId="17436"/>
    <cellStyle name="Обычный 26 8 3 2" xfId="17437"/>
    <cellStyle name="Обычный 26 8 3 2 2" xfId="17438"/>
    <cellStyle name="Обычный 26 8 3 3" xfId="17439"/>
    <cellStyle name="Обычный 26 8 4" xfId="17440"/>
    <cellStyle name="Обычный 26 8 4 2" xfId="17441"/>
    <cellStyle name="Обычный 26 8 5" xfId="17442"/>
    <cellStyle name="Обычный 26 9" xfId="17443"/>
    <cellStyle name="Обычный 26 9 2" xfId="17444"/>
    <cellStyle name="Обычный 26 9 2 2" xfId="17445"/>
    <cellStyle name="Обычный 26 9 2 2 2" xfId="17446"/>
    <cellStyle name="Обычный 26 9 2 3" xfId="17447"/>
    <cellStyle name="Обычный 26 9 3" xfId="17448"/>
    <cellStyle name="Обычный 26 9 3 2" xfId="17449"/>
    <cellStyle name="Обычный 26 9 3 2 2" xfId="17450"/>
    <cellStyle name="Обычный 26 9 3 3" xfId="17451"/>
    <cellStyle name="Обычный 26 9 4" xfId="17452"/>
    <cellStyle name="Обычный 26 9 4 2" xfId="17453"/>
    <cellStyle name="Обычный 26 9 5" xfId="17454"/>
    <cellStyle name="Обычный 27" xfId="17455"/>
    <cellStyle name="Обычный 27 10" xfId="17456"/>
    <cellStyle name="Обычный 27 10 2" xfId="17457"/>
    <cellStyle name="Обычный 27 10 2 2" xfId="17458"/>
    <cellStyle name="Обычный 27 10 2 2 2" xfId="17459"/>
    <cellStyle name="Обычный 27 10 2 3" xfId="17460"/>
    <cellStyle name="Обычный 27 10 3" xfId="17461"/>
    <cellStyle name="Обычный 27 10 3 2" xfId="17462"/>
    <cellStyle name="Обычный 27 10 3 2 2" xfId="17463"/>
    <cellStyle name="Обычный 27 10 3 3" xfId="17464"/>
    <cellStyle name="Обычный 27 10 4" xfId="17465"/>
    <cellStyle name="Обычный 27 10 4 2" xfId="17466"/>
    <cellStyle name="Обычный 27 10 5" xfId="17467"/>
    <cellStyle name="Обычный 27 11" xfId="17468"/>
    <cellStyle name="Обычный 27 11 2" xfId="17469"/>
    <cellStyle name="Обычный 27 11 2 2" xfId="17470"/>
    <cellStyle name="Обычный 27 11 2 2 2" xfId="17471"/>
    <cellStyle name="Обычный 27 11 2 3" xfId="17472"/>
    <cellStyle name="Обычный 27 11 3" xfId="17473"/>
    <cellStyle name="Обычный 27 11 3 2" xfId="17474"/>
    <cellStyle name="Обычный 27 11 3 2 2" xfId="17475"/>
    <cellStyle name="Обычный 27 11 3 3" xfId="17476"/>
    <cellStyle name="Обычный 27 11 4" xfId="17477"/>
    <cellStyle name="Обычный 27 11 4 2" xfId="17478"/>
    <cellStyle name="Обычный 27 11 5" xfId="17479"/>
    <cellStyle name="Обычный 27 12" xfId="17480"/>
    <cellStyle name="Обычный 27 12 2" xfId="17481"/>
    <cellStyle name="Обычный 27 12 2 2" xfId="17482"/>
    <cellStyle name="Обычный 27 12 2 2 2" xfId="17483"/>
    <cellStyle name="Обычный 27 12 2 3" xfId="17484"/>
    <cellStyle name="Обычный 27 12 3" xfId="17485"/>
    <cellStyle name="Обычный 27 12 3 2" xfId="17486"/>
    <cellStyle name="Обычный 27 12 3 2 2" xfId="17487"/>
    <cellStyle name="Обычный 27 12 3 3" xfId="17488"/>
    <cellStyle name="Обычный 27 12 4" xfId="17489"/>
    <cellStyle name="Обычный 27 12 4 2" xfId="17490"/>
    <cellStyle name="Обычный 27 12 5" xfId="17491"/>
    <cellStyle name="Обычный 27 13" xfId="17492"/>
    <cellStyle name="Обычный 27 13 2" xfId="17493"/>
    <cellStyle name="Обычный 27 13 2 2" xfId="17494"/>
    <cellStyle name="Обычный 27 13 2 2 2" xfId="17495"/>
    <cellStyle name="Обычный 27 13 2 3" xfId="17496"/>
    <cellStyle name="Обычный 27 13 3" xfId="17497"/>
    <cellStyle name="Обычный 27 13 3 2" xfId="17498"/>
    <cellStyle name="Обычный 27 13 3 2 2" xfId="17499"/>
    <cellStyle name="Обычный 27 13 3 3" xfId="17500"/>
    <cellStyle name="Обычный 27 13 4" xfId="17501"/>
    <cellStyle name="Обычный 27 13 4 2" xfId="17502"/>
    <cellStyle name="Обычный 27 13 5" xfId="17503"/>
    <cellStyle name="Обычный 27 14" xfId="17504"/>
    <cellStyle name="Обычный 27 14 2" xfId="17505"/>
    <cellStyle name="Обычный 27 14 2 2" xfId="17506"/>
    <cellStyle name="Обычный 27 14 2 2 2" xfId="17507"/>
    <cellStyle name="Обычный 27 14 2 3" xfId="17508"/>
    <cellStyle name="Обычный 27 14 3" xfId="17509"/>
    <cellStyle name="Обычный 27 14 3 2" xfId="17510"/>
    <cellStyle name="Обычный 27 14 3 2 2" xfId="17511"/>
    <cellStyle name="Обычный 27 14 3 3" xfId="17512"/>
    <cellStyle name="Обычный 27 14 4" xfId="17513"/>
    <cellStyle name="Обычный 27 14 4 2" xfId="17514"/>
    <cellStyle name="Обычный 27 14 5" xfId="17515"/>
    <cellStyle name="Обычный 27 15" xfId="17516"/>
    <cellStyle name="Обычный 27 15 2" xfId="17517"/>
    <cellStyle name="Обычный 27 15 2 2" xfId="17518"/>
    <cellStyle name="Обычный 27 15 2 2 2" xfId="17519"/>
    <cellStyle name="Обычный 27 15 2 3" xfId="17520"/>
    <cellStyle name="Обычный 27 15 3" xfId="17521"/>
    <cellStyle name="Обычный 27 15 3 2" xfId="17522"/>
    <cellStyle name="Обычный 27 15 3 2 2" xfId="17523"/>
    <cellStyle name="Обычный 27 15 3 3" xfId="17524"/>
    <cellStyle name="Обычный 27 15 4" xfId="17525"/>
    <cellStyle name="Обычный 27 15 4 2" xfId="17526"/>
    <cellStyle name="Обычный 27 15 5" xfId="17527"/>
    <cellStyle name="Обычный 27 16" xfId="17528"/>
    <cellStyle name="Обычный 27 16 2" xfId="17529"/>
    <cellStyle name="Обычный 27 16 2 2" xfId="17530"/>
    <cellStyle name="Обычный 27 16 2 2 2" xfId="17531"/>
    <cellStyle name="Обычный 27 16 2 3" xfId="17532"/>
    <cellStyle name="Обычный 27 16 3" xfId="17533"/>
    <cellStyle name="Обычный 27 16 3 2" xfId="17534"/>
    <cellStyle name="Обычный 27 16 3 2 2" xfId="17535"/>
    <cellStyle name="Обычный 27 16 3 3" xfId="17536"/>
    <cellStyle name="Обычный 27 16 4" xfId="17537"/>
    <cellStyle name="Обычный 27 16 4 2" xfId="17538"/>
    <cellStyle name="Обычный 27 16 5" xfId="17539"/>
    <cellStyle name="Обычный 27 17" xfId="17540"/>
    <cellStyle name="Обычный 27 17 2" xfId="17541"/>
    <cellStyle name="Обычный 27 17 2 2" xfId="17542"/>
    <cellStyle name="Обычный 27 17 2 2 2" xfId="17543"/>
    <cellStyle name="Обычный 27 17 2 3" xfId="17544"/>
    <cellStyle name="Обычный 27 17 3" xfId="17545"/>
    <cellStyle name="Обычный 27 17 3 2" xfId="17546"/>
    <cellStyle name="Обычный 27 17 3 2 2" xfId="17547"/>
    <cellStyle name="Обычный 27 17 3 3" xfId="17548"/>
    <cellStyle name="Обычный 27 17 4" xfId="17549"/>
    <cellStyle name="Обычный 27 17 4 2" xfId="17550"/>
    <cellStyle name="Обычный 27 17 5" xfId="17551"/>
    <cellStyle name="Обычный 27 18" xfId="17552"/>
    <cellStyle name="Обычный 27 18 2" xfId="17553"/>
    <cellStyle name="Обычный 27 18 2 2" xfId="17554"/>
    <cellStyle name="Обычный 27 18 2 2 2" xfId="17555"/>
    <cellStyle name="Обычный 27 18 2 3" xfId="17556"/>
    <cellStyle name="Обычный 27 18 3" xfId="17557"/>
    <cellStyle name="Обычный 27 18 3 2" xfId="17558"/>
    <cellStyle name="Обычный 27 18 3 2 2" xfId="17559"/>
    <cellStyle name="Обычный 27 18 3 3" xfId="17560"/>
    <cellStyle name="Обычный 27 18 4" xfId="17561"/>
    <cellStyle name="Обычный 27 18 4 2" xfId="17562"/>
    <cellStyle name="Обычный 27 18 5" xfId="17563"/>
    <cellStyle name="Обычный 27 19" xfId="17564"/>
    <cellStyle name="Обычный 27 19 2" xfId="17565"/>
    <cellStyle name="Обычный 27 19 2 2" xfId="17566"/>
    <cellStyle name="Обычный 27 19 2 2 2" xfId="17567"/>
    <cellStyle name="Обычный 27 19 2 3" xfId="17568"/>
    <cellStyle name="Обычный 27 19 3" xfId="17569"/>
    <cellStyle name="Обычный 27 19 3 2" xfId="17570"/>
    <cellStyle name="Обычный 27 19 3 2 2" xfId="17571"/>
    <cellStyle name="Обычный 27 19 3 3" xfId="17572"/>
    <cellStyle name="Обычный 27 19 4" xfId="17573"/>
    <cellStyle name="Обычный 27 19 4 2" xfId="17574"/>
    <cellStyle name="Обычный 27 19 5" xfId="17575"/>
    <cellStyle name="Обычный 27 2" xfId="17576"/>
    <cellStyle name="Обычный 27 2 2" xfId="17577"/>
    <cellStyle name="Обычный 27 2 2 2" xfId="17578"/>
    <cellStyle name="Обычный 27 2 2 2 2" xfId="17579"/>
    <cellStyle name="Обычный 27 2 2 3" xfId="17580"/>
    <cellStyle name="Обычный 27 2 3" xfId="17581"/>
    <cellStyle name="Обычный 27 2 3 2" xfId="17582"/>
    <cellStyle name="Обычный 27 2 3 2 2" xfId="17583"/>
    <cellStyle name="Обычный 27 2 3 3" xfId="17584"/>
    <cellStyle name="Обычный 27 2 4" xfId="17585"/>
    <cellStyle name="Обычный 27 2 4 2" xfId="17586"/>
    <cellStyle name="Обычный 27 2 5" xfId="17587"/>
    <cellStyle name="Обычный 27 20" xfId="17588"/>
    <cellStyle name="Обычный 27 20 2" xfId="17589"/>
    <cellStyle name="Обычный 27 20 2 2" xfId="17590"/>
    <cellStyle name="Обычный 27 20 2 2 2" xfId="17591"/>
    <cellStyle name="Обычный 27 20 2 3" xfId="17592"/>
    <cellStyle name="Обычный 27 20 3" xfId="17593"/>
    <cellStyle name="Обычный 27 20 3 2" xfId="17594"/>
    <cellStyle name="Обычный 27 20 3 2 2" xfId="17595"/>
    <cellStyle name="Обычный 27 20 3 3" xfId="17596"/>
    <cellStyle name="Обычный 27 20 4" xfId="17597"/>
    <cellStyle name="Обычный 27 20 4 2" xfId="17598"/>
    <cellStyle name="Обычный 27 20 5" xfId="17599"/>
    <cellStyle name="Обычный 27 21" xfId="17600"/>
    <cellStyle name="Обычный 27 21 2" xfId="17601"/>
    <cellStyle name="Обычный 27 21 2 2" xfId="17602"/>
    <cellStyle name="Обычный 27 21 2 2 2" xfId="17603"/>
    <cellStyle name="Обычный 27 21 2 3" xfId="17604"/>
    <cellStyle name="Обычный 27 21 3" xfId="17605"/>
    <cellStyle name="Обычный 27 21 3 2" xfId="17606"/>
    <cellStyle name="Обычный 27 21 3 2 2" xfId="17607"/>
    <cellStyle name="Обычный 27 21 3 3" xfId="17608"/>
    <cellStyle name="Обычный 27 21 4" xfId="17609"/>
    <cellStyle name="Обычный 27 21 4 2" xfId="17610"/>
    <cellStyle name="Обычный 27 21 5" xfId="17611"/>
    <cellStyle name="Обычный 27 22" xfId="17612"/>
    <cellStyle name="Обычный 27 22 2" xfId="17613"/>
    <cellStyle name="Обычный 27 22 2 2" xfId="17614"/>
    <cellStyle name="Обычный 27 22 2 2 2" xfId="17615"/>
    <cellStyle name="Обычный 27 22 2 3" xfId="17616"/>
    <cellStyle name="Обычный 27 22 3" xfId="17617"/>
    <cellStyle name="Обычный 27 22 3 2" xfId="17618"/>
    <cellStyle name="Обычный 27 22 3 2 2" xfId="17619"/>
    <cellStyle name="Обычный 27 22 3 3" xfId="17620"/>
    <cellStyle name="Обычный 27 22 4" xfId="17621"/>
    <cellStyle name="Обычный 27 22 4 2" xfId="17622"/>
    <cellStyle name="Обычный 27 22 5" xfId="17623"/>
    <cellStyle name="Обычный 27 23" xfId="17624"/>
    <cellStyle name="Обычный 27 23 2" xfId="17625"/>
    <cellStyle name="Обычный 27 23 2 2" xfId="17626"/>
    <cellStyle name="Обычный 27 23 2 2 2" xfId="17627"/>
    <cellStyle name="Обычный 27 23 2 3" xfId="17628"/>
    <cellStyle name="Обычный 27 23 3" xfId="17629"/>
    <cellStyle name="Обычный 27 23 3 2" xfId="17630"/>
    <cellStyle name="Обычный 27 23 3 2 2" xfId="17631"/>
    <cellStyle name="Обычный 27 23 3 3" xfId="17632"/>
    <cellStyle name="Обычный 27 23 4" xfId="17633"/>
    <cellStyle name="Обычный 27 23 4 2" xfId="17634"/>
    <cellStyle name="Обычный 27 23 5" xfId="17635"/>
    <cellStyle name="Обычный 27 24" xfId="17636"/>
    <cellStyle name="Обычный 27 24 2" xfId="17637"/>
    <cellStyle name="Обычный 27 24 2 2" xfId="17638"/>
    <cellStyle name="Обычный 27 24 2 2 2" xfId="17639"/>
    <cellStyle name="Обычный 27 24 2 3" xfId="17640"/>
    <cellStyle name="Обычный 27 24 3" xfId="17641"/>
    <cellStyle name="Обычный 27 24 3 2" xfId="17642"/>
    <cellStyle name="Обычный 27 24 3 2 2" xfId="17643"/>
    <cellStyle name="Обычный 27 24 3 3" xfId="17644"/>
    <cellStyle name="Обычный 27 24 4" xfId="17645"/>
    <cellStyle name="Обычный 27 24 4 2" xfId="17646"/>
    <cellStyle name="Обычный 27 24 5" xfId="17647"/>
    <cellStyle name="Обычный 27 25" xfId="17648"/>
    <cellStyle name="Обычный 27 25 2" xfId="17649"/>
    <cellStyle name="Обычный 27 25 2 2" xfId="17650"/>
    <cellStyle name="Обычный 27 25 2 2 2" xfId="17651"/>
    <cellStyle name="Обычный 27 25 2 3" xfId="17652"/>
    <cellStyle name="Обычный 27 25 3" xfId="17653"/>
    <cellStyle name="Обычный 27 25 3 2" xfId="17654"/>
    <cellStyle name="Обычный 27 25 3 2 2" xfId="17655"/>
    <cellStyle name="Обычный 27 25 3 3" xfId="17656"/>
    <cellStyle name="Обычный 27 25 4" xfId="17657"/>
    <cellStyle name="Обычный 27 25 4 2" xfId="17658"/>
    <cellStyle name="Обычный 27 25 5" xfId="17659"/>
    <cellStyle name="Обычный 27 26" xfId="17660"/>
    <cellStyle name="Обычный 27 26 2" xfId="17661"/>
    <cellStyle name="Обычный 27 26 2 2" xfId="17662"/>
    <cellStyle name="Обычный 27 26 2 2 2" xfId="17663"/>
    <cellStyle name="Обычный 27 26 2 3" xfId="17664"/>
    <cellStyle name="Обычный 27 26 3" xfId="17665"/>
    <cellStyle name="Обычный 27 26 3 2" xfId="17666"/>
    <cellStyle name="Обычный 27 26 3 2 2" xfId="17667"/>
    <cellStyle name="Обычный 27 26 3 3" xfId="17668"/>
    <cellStyle name="Обычный 27 26 4" xfId="17669"/>
    <cellStyle name="Обычный 27 26 4 2" xfId="17670"/>
    <cellStyle name="Обычный 27 26 5" xfId="17671"/>
    <cellStyle name="Обычный 27 27" xfId="17672"/>
    <cellStyle name="Обычный 27 27 2" xfId="17673"/>
    <cellStyle name="Обычный 27 27 2 2" xfId="17674"/>
    <cellStyle name="Обычный 27 27 2 2 2" xfId="17675"/>
    <cellStyle name="Обычный 27 27 2 3" xfId="17676"/>
    <cellStyle name="Обычный 27 27 3" xfId="17677"/>
    <cellStyle name="Обычный 27 27 3 2" xfId="17678"/>
    <cellStyle name="Обычный 27 27 3 2 2" xfId="17679"/>
    <cellStyle name="Обычный 27 27 3 3" xfId="17680"/>
    <cellStyle name="Обычный 27 27 4" xfId="17681"/>
    <cellStyle name="Обычный 27 27 4 2" xfId="17682"/>
    <cellStyle name="Обычный 27 27 5" xfId="17683"/>
    <cellStyle name="Обычный 27 28" xfId="17684"/>
    <cellStyle name="Обычный 27 28 2" xfId="17685"/>
    <cellStyle name="Обычный 27 28 2 2" xfId="17686"/>
    <cellStyle name="Обычный 27 28 2 2 2" xfId="17687"/>
    <cellStyle name="Обычный 27 28 2 3" xfId="17688"/>
    <cellStyle name="Обычный 27 28 3" xfId="17689"/>
    <cellStyle name="Обычный 27 28 3 2" xfId="17690"/>
    <cellStyle name="Обычный 27 28 3 2 2" xfId="17691"/>
    <cellStyle name="Обычный 27 28 3 3" xfId="17692"/>
    <cellStyle name="Обычный 27 28 4" xfId="17693"/>
    <cellStyle name="Обычный 27 28 4 2" xfId="17694"/>
    <cellStyle name="Обычный 27 28 5" xfId="17695"/>
    <cellStyle name="Обычный 27 29" xfId="17696"/>
    <cellStyle name="Обычный 27 29 2" xfId="17697"/>
    <cellStyle name="Обычный 27 29 2 2" xfId="17698"/>
    <cellStyle name="Обычный 27 29 3" xfId="17699"/>
    <cellStyle name="Обычный 27 3" xfId="17700"/>
    <cellStyle name="Обычный 27 3 2" xfId="17701"/>
    <cellStyle name="Обычный 27 3 2 2" xfId="17702"/>
    <cellStyle name="Обычный 27 3 2 2 2" xfId="17703"/>
    <cellStyle name="Обычный 27 3 2 3" xfId="17704"/>
    <cellStyle name="Обычный 27 3 3" xfId="17705"/>
    <cellStyle name="Обычный 27 3 3 2" xfId="17706"/>
    <cellStyle name="Обычный 27 3 3 2 2" xfId="17707"/>
    <cellStyle name="Обычный 27 3 3 3" xfId="17708"/>
    <cellStyle name="Обычный 27 3 4" xfId="17709"/>
    <cellStyle name="Обычный 27 3 4 2" xfId="17710"/>
    <cellStyle name="Обычный 27 3 5" xfId="17711"/>
    <cellStyle name="Обычный 27 30" xfId="17712"/>
    <cellStyle name="Обычный 27 30 2" xfId="17713"/>
    <cellStyle name="Обычный 27 30 2 2" xfId="17714"/>
    <cellStyle name="Обычный 27 30 3" xfId="17715"/>
    <cellStyle name="Обычный 27 31" xfId="17716"/>
    <cellStyle name="Обычный 27 31 2" xfId="17717"/>
    <cellStyle name="Обычный 27 31 2 2" xfId="17718"/>
    <cellStyle name="Обычный 27 31 3" xfId="17719"/>
    <cellStyle name="Обычный 27 32" xfId="17720"/>
    <cellStyle name="Обычный 27 32 2" xfId="17721"/>
    <cellStyle name="Обычный 27 32 2 2" xfId="17722"/>
    <cellStyle name="Обычный 27 32 3" xfId="17723"/>
    <cellStyle name="Обычный 27 33" xfId="17724"/>
    <cellStyle name="Обычный 27 33 2" xfId="17725"/>
    <cellStyle name="Обычный 27 33 2 2" xfId="17726"/>
    <cellStyle name="Обычный 27 33 3" xfId="17727"/>
    <cellStyle name="Обычный 27 34" xfId="17728"/>
    <cellStyle name="Обычный 27 34 2" xfId="17729"/>
    <cellStyle name="Обычный 27 34 2 2" xfId="17730"/>
    <cellStyle name="Обычный 27 34 3" xfId="17731"/>
    <cellStyle name="Обычный 27 35" xfId="17732"/>
    <cellStyle name="Обычный 27 35 2" xfId="17733"/>
    <cellStyle name="Обычный 27 35 2 2" xfId="17734"/>
    <cellStyle name="Обычный 27 35 3" xfId="17735"/>
    <cellStyle name="Обычный 27 36" xfId="17736"/>
    <cellStyle name="Обычный 27 36 2" xfId="17737"/>
    <cellStyle name="Обычный 27 36 2 2" xfId="17738"/>
    <cellStyle name="Обычный 27 36 3" xfId="17739"/>
    <cellStyle name="Обычный 27 37" xfId="17740"/>
    <cellStyle name="Обычный 27 37 2" xfId="17741"/>
    <cellStyle name="Обычный 27 37 2 2" xfId="17742"/>
    <cellStyle name="Обычный 27 37 3" xfId="17743"/>
    <cellStyle name="Обычный 27 38" xfId="17744"/>
    <cellStyle name="Обычный 27 38 2" xfId="17745"/>
    <cellStyle name="Обычный 27 38 2 2" xfId="17746"/>
    <cellStyle name="Обычный 27 38 3" xfId="17747"/>
    <cellStyle name="Обычный 27 39" xfId="17748"/>
    <cellStyle name="Обычный 27 39 2" xfId="17749"/>
    <cellStyle name="Обычный 27 39 2 2" xfId="17750"/>
    <cellStyle name="Обычный 27 39 3" xfId="17751"/>
    <cellStyle name="Обычный 27 4" xfId="17752"/>
    <cellStyle name="Обычный 27 4 2" xfId="17753"/>
    <cellStyle name="Обычный 27 4 2 2" xfId="17754"/>
    <cellStyle name="Обычный 27 4 2 2 2" xfId="17755"/>
    <cellStyle name="Обычный 27 4 2 3" xfId="17756"/>
    <cellStyle name="Обычный 27 4 3" xfId="17757"/>
    <cellStyle name="Обычный 27 4 3 2" xfId="17758"/>
    <cellStyle name="Обычный 27 4 3 2 2" xfId="17759"/>
    <cellStyle name="Обычный 27 4 3 3" xfId="17760"/>
    <cellStyle name="Обычный 27 4 4" xfId="17761"/>
    <cellStyle name="Обычный 27 4 4 2" xfId="17762"/>
    <cellStyle name="Обычный 27 4 5" xfId="17763"/>
    <cellStyle name="Обычный 27 40" xfId="17764"/>
    <cellStyle name="Обычный 27 40 2" xfId="17765"/>
    <cellStyle name="Обычный 27 40 2 2" xfId="17766"/>
    <cellStyle name="Обычный 27 40 3" xfId="17767"/>
    <cellStyle name="Обычный 27 41" xfId="17768"/>
    <cellStyle name="Обычный 27 41 2" xfId="17769"/>
    <cellStyle name="Обычный 27 41 2 2" xfId="17770"/>
    <cellStyle name="Обычный 27 41 3" xfId="17771"/>
    <cellStyle name="Обычный 27 42" xfId="17772"/>
    <cellStyle name="Обычный 27 42 2" xfId="17773"/>
    <cellStyle name="Обычный 27 42 2 2" xfId="17774"/>
    <cellStyle name="Обычный 27 42 3" xfId="17775"/>
    <cellStyle name="Обычный 27 43" xfId="17776"/>
    <cellStyle name="Обычный 27 43 2" xfId="17777"/>
    <cellStyle name="Обычный 27 43 2 2" xfId="17778"/>
    <cellStyle name="Обычный 27 43 3" xfId="17779"/>
    <cellStyle name="Обычный 27 44" xfId="17780"/>
    <cellStyle name="Обычный 27 44 2" xfId="17781"/>
    <cellStyle name="Обычный 27 44 2 2" xfId="17782"/>
    <cellStyle name="Обычный 27 44 3" xfId="17783"/>
    <cellStyle name="Обычный 27 45" xfId="17784"/>
    <cellStyle name="Обычный 27 45 2" xfId="17785"/>
    <cellStyle name="Обычный 27 45 2 2" xfId="17786"/>
    <cellStyle name="Обычный 27 45 3" xfId="17787"/>
    <cellStyle name="Обычный 27 46" xfId="17788"/>
    <cellStyle name="Обычный 27 46 2" xfId="17789"/>
    <cellStyle name="Обычный 27 46 2 2" xfId="17790"/>
    <cellStyle name="Обычный 27 46 3" xfId="17791"/>
    <cellStyle name="Обычный 27 47" xfId="17792"/>
    <cellStyle name="Обычный 27 47 2" xfId="17793"/>
    <cellStyle name="Обычный 27 47 2 2" xfId="17794"/>
    <cellStyle name="Обычный 27 47 3" xfId="17795"/>
    <cellStyle name="Обычный 27 48" xfId="17796"/>
    <cellStyle name="Обычный 27 48 2" xfId="17797"/>
    <cellStyle name="Обычный 27 48 2 2" xfId="17798"/>
    <cellStyle name="Обычный 27 48 3" xfId="17799"/>
    <cellStyle name="Обычный 27 49" xfId="17800"/>
    <cellStyle name="Обычный 27 49 2" xfId="17801"/>
    <cellStyle name="Обычный 27 49 2 2" xfId="17802"/>
    <cellStyle name="Обычный 27 49 3" xfId="17803"/>
    <cellStyle name="Обычный 27 5" xfId="17804"/>
    <cellStyle name="Обычный 27 5 2" xfId="17805"/>
    <cellStyle name="Обычный 27 5 2 2" xfId="17806"/>
    <cellStyle name="Обычный 27 5 2 2 2" xfId="17807"/>
    <cellStyle name="Обычный 27 5 2 3" xfId="17808"/>
    <cellStyle name="Обычный 27 5 3" xfId="17809"/>
    <cellStyle name="Обычный 27 5 3 2" xfId="17810"/>
    <cellStyle name="Обычный 27 5 3 2 2" xfId="17811"/>
    <cellStyle name="Обычный 27 5 3 3" xfId="17812"/>
    <cellStyle name="Обычный 27 5 4" xfId="17813"/>
    <cellStyle name="Обычный 27 5 4 2" xfId="17814"/>
    <cellStyle name="Обычный 27 5 5" xfId="17815"/>
    <cellStyle name="Обычный 27 50" xfId="17816"/>
    <cellStyle name="Обычный 27 50 2" xfId="17817"/>
    <cellStyle name="Обычный 27 50 2 2" xfId="17818"/>
    <cellStyle name="Обычный 27 50 3" xfId="17819"/>
    <cellStyle name="Обычный 27 51" xfId="17820"/>
    <cellStyle name="Обычный 27 51 2" xfId="17821"/>
    <cellStyle name="Обычный 27 51 2 2" xfId="17822"/>
    <cellStyle name="Обычный 27 51 3" xfId="17823"/>
    <cellStyle name="Обычный 27 52" xfId="17824"/>
    <cellStyle name="Обычный 27 52 2" xfId="17825"/>
    <cellStyle name="Обычный 27 52 2 2" xfId="17826"/>
    <cellStyle name="Обычный 27 52 3" xfId="17827"/>
    <cellStyle name="Обычный 27 53" xfId="17828"/>
    <cellStyle name="Обычный 27 53 2" xfId="17829"/>
    <cellStyle name="Обычный 27 53 2 2" xfId="17830"/>
    <cellStyle name="Обычный 27 53 3" xfId="17831"/>
    <cellStyle name="Обычный 27 54" xfId="17832"/>
    <cellStyle name="Обычный 27 54 2" xfId="17833"/>
    <cellStyle name="Обычный 27 54 2 2" xfId="17834"/>
    <cellStyle name="Обычный 27 54 3" xfId="17835"/>
    <cellStyle name="Обычный 27 55" xfId="17836"/>
    <cellStyle name="Обычный 27 55 2" xfId="17837"/>
    <cellStyle name="Обычный 27 55 2 2" xfId="17838"/>
    <cellStyle name="Обычный 27 55 3" xfId="17839"/>
    <cellStyle name="Обычный 27 56" xfId="17840"/>
    <cellStyle name="Обычный 27 56 2" xfId="17841"/>
    <cellStyle name="Обычный 27 56 2 2" xfId="17842"/>
    <cellStyle name="Обычный 27 56 3" xfId="17843"/>
    <cellStyle name="Обычный 27 57" xfId="17844"/>
    <cellStyle name="Обычный 27 57 2" xfId="17845"/>
    <cellStyle name="Обычный 27 57 2 2" xfId="17846"/>
    <cellStyle name="Обычный 27 57 3" xfId="17847"/>
    <cellStyle name="Обычный 27 58" xfId="17848"/>
    <cellStyle name="Обычный 27 58 2" xfId="17849"/>
    <cellStyle name="Обычный 27 58 2 2" xfId="17850"/>
    <cellStyle name="Обычный 27 58 3" xfId="17851"/>
    <cellStyle name="Обычный 27 59" xfId="17852"/>
    <cellStyle name="Обычный 27 59 2" xfId="17853"/>
    <cellStyle name="Обычный 27 59 2 2" xfId="17854"/>
    <cellStyle name="Обычный 27 59 3" xfId="17855"/>
    <cellStyle name="Обычный 27 6" xfId="17856"/>
    <cellStyle name="Обычный 27 6 2" xfId="17857"/>
    <cellStyle name="Обычный 27 6 2 2" xfId="17858"/>
    <cellStyle name="Обычный 27 6 2 2 2" xfId="17859"/>
    <cellStyle name="Обычный 27 6 2 3" xfId="17860"/>
    <cellStyle name="Обычный 27 6 3" xfId="17861"/>
    <cellStyle name="Обычный 27 6 3 2" xfId="17862"/>
    <cellStyle name="Обычный 27 6 3 2 2" xfId="17863"/>
    <cellStyle name="Обычный 27 6 3 3" xfId="17864"/>
    <cellStyle name="Обычный 27 6 4" xfId="17865"/>
    <cellStyle name="Обычный 27 6 4 2" xfId="17866"/>
    <cellStyle name="Обычный 27 6 5" xfId="17867"/>
    <cellStyle name="Обычный 27 60" xfId="17868"/>
    <cellStyle name="Обычный 27 60 2" xfId="17869"/>
    <cellStyle name="Обычный 27 60 2 2" xfId="17870"/>
    <cellStyle name="Обычный 27 60 3" xfId="17871"/>
    <cellStyle name="Обычный 27 61" xfId="17872"/>
    <cellStyle name="Обычный 27 61 2" xfId="17873"/>
    <cellStyle name="Обычный 27 61 2 2" xfId="17874"/>
    <cellStyle name="Обычный 27 61 3" xfId="17875"/>
    <cellStyle name="Обычный 27 62" xfId="17876"/>
    <cellStyle name="Обычный 27 62 2" xfId="17877"/>
    <cellStyle name="Обычный 27 62 2 2" xfId="17878"/>
    <cellStyle name="Обычный 27 62 3" xfId="17879"/>
    <cellStyle name="Обычный 27 63" xfId="17880"/>
    <cellStyle name="Обычный 27 63 2" xfId="17881"/>
    <cellStyle name="Обычный 27 63 2 2" xfId="17882"/>
    <cellStyle name="Обычный 27 63 3" xfId="17883"/>
    <cellStyle name="Обычный 27 64" xfId="17884"/>
    <cellStyle name="Обычный 27 64 2" xfId="17885"/>
    <cellStyle name="Обычный 27 64 2 2" xfId="17886"/>
    <cellStyle name="Обычный 27 64 3" xfId="17887"/>
    <cellStyle name="Обычный 27 65" xfId="17888"/>
    <cellStyle name="Обычный 27 65 2" xfId="17889"/>
    <cellStyle name="Обычный 27 65 2 2" xfId="17890"/>
    <cellStyle name="Обычный 27 65 3" xfId="17891"/>
    <cellStyle name="Обычный 27 66" xfId="17892"/>
    <cellStyle name="Обычный 27 66 2" xfId="17893"/>
    <cellStyle name="Обычный 27 66 2 2" xfId="17894"/>
    <cellStyle name="Обычный 27 66 3" xfId="17895"/>
    <cellStyle name="Обычный 27 67" xfId="17896"/>
    <cellStyle name="Обычный 27 67 2" xfId="17897"/>
    <cellStyle name="Обычный 27 67 2 2" xfId="17898"/>
    <cellStyle name="Обычный 27 67 3" xfId="17899"/>
    <cellStyle name="Обычный 27 68" xfId="17900"/>
    <cellStyle name="Обычный 27 68 2" xfId="17901"/>
    <cellStyle name="Обычный 27 68 2 2" xfId="17902"/>
    <cellStyle name="Обычный 27 68 3" xfId="17903"/>
    <cellStyle name="Обычный 27 69" xfId="17904"/>
    <cellStyle name="Обычный 27 69 2" xfId="17905"/>
    <cellStyle name="Обычный 27 69 2 2" xfId="17906"/>
    <cellStyle name="Обычный 27 69 3" xfId="17907"/>
    <cellStyle name="Обычный 27 7" xfId="17908"/>
    <cellStyle name="Обычный 27 7 2" xfId="17909"/>
    <cellStyle name="Обычный 27 7 2 2" xfId="17910"/>
    <cellStyle name="Обычный 27 7 2 2 2" xfId="17911"/>
    <cellStyle name="Обычный 27 7 2 3" xfId="17912"/>
    <cellStyle name="Обычный 27 7 3" xfId="17913"/>
    <cellStyle name="Обычный 27 7 3 2" xfId="17914"/>
    <cellStyle name="Обычный 27 7 3 2 2" xfId="17915"/>
    <cellStyle name="Обычный 27 7 3 3" xfId="17916"/>
    <cellStyle name="Обычный 27 7 4" xfId="17917"/>
    <cellStyle name="Обычный 27 7 4 2" xfId="17918"/>
    <cellStyle name="Обычный 27 7 5" xfId="17919"/>
    <cellStyle name="Обычный 27 70" xfId="17920"/>
    <cellStyle name="Обычный 27 70 2" xfId="17921"/>
    <cellStyle name="Обычный 27 70 2 2" xfId="17922"/>
    <cellStyle name="Обычный 27 70 3" xfId="17923"/>
    <cellStyle name="Обычный 27 71" xfId="17924"/>
    <cellStyle name="Обычный 27 71 2" xfId="17925"/>
    <cellStyle name="Обычный 27 71 2 2" xfId="17926"/>
    <cellStyle name="Обычный 27 71 3" xfId="17927"/>
    <cellStyle name="Обычный 27 72" xfId="17928"/>
    <cellStyle name="Обычный 27 72 2" xfId="17929"/>
    <cellStyle name="Обычный 27 72 2 2" xfId="17930"/>
    <cellStyle name="Обычный 27 72 3" xfId="17931"/>
    <cellStyle name="Обычный 27 73" xfId="17932"/>
    <cellStyle name="Обычный 27 73 2" xfId="17933"/>
    <cellStyle name="Обычный 27 73 2 2" xfId="17934"/>
    <cellStyle name="Обычный 27 73 3" xfId="17935"/>
    <cellStyle name="Обычный 27 74" xfId="17936"/>
    <cellStyle name="Обычный 27 74 2" xfId="17937"/>
    <cellStyle name="Обычный 27 75" xfId="17938"/>
    <cellStyle name="Обычный 27 8" xfId="17939"/>
    <cellStyle name="Обычный 27 8 2" xfId="17940"/>
    <cellStyle name="Обычный 27 8 2 2" xfId="17941"/>
    <cellStyle name="Обычный 27 8 2 2 2" xfId="17942"/>
    <cellStyle name="Обычный 27 8 2 3" xfId="17943"/>
    <cellStyle name="Обычный 27 8 3" xfId="17944"/>
    <cellStyle name="Обычный 27 8 3 2" xfId="17945"/>
    <cellStyle name="Обычный 27 8 3 2 2" xfId="17946"/>
    <cellStyle name="Обычный 27 8 3 3" xfId="17947"/>
    <cellStyle name="Обычный 27 8 4" xfId="17948"/>
    <cellStyle name="Обычный 27 8 4 2" xfId="17949"/>
    <cellStyle name="Обычный 27 8 5" xfId="17950"/>
    <cellStyle name="Обычный 27 9" xfId="17951"/>
    <cellStyle name="Обычный 27 9 2" xfId="17952"/>
    <cellStyle name="Обычный 27 9 2 2" xfId="17953"/>
    <cellStyle name="Обычный 27 9 2 2 2" xfId="17954"/>
    <cellStyle name="Обычный 27 9 2 3" xfId="17955"/>
    <cellStyle name="Обычный 27 9 3" xfId="17956"/>
    <cellStyle name="Обычный 27 9 3 2" xfId="17957"/>
    <cellStyle name="Обычный 27 9 3 2 2" xfId="17958"/>
    <cellStyle name="Обычный 27 9 3 3" xfId="17959"/>
    <cellStyle name="Обычный 27 9 4" xfId="17960"/>
    <cellStyle name="Обычный 27 9 4 2" xfId="17961"/>
    <cellStyle name="Обычный 27 9 5" xfId="17962"/>
    <cellStyle name="Обычный 28" xfId="17963"/>
    <cellStyle name="Обычный 28 10" xfId="17964"/>
    <cellStyle name="Обычный 28 10 2" xfId="17965"/>
    <cellStyle name="Обычный 28 10 2 2" xfId="17966"/>
    <cellStyle name="Обычный 28 10 2 2 2" xfId="17967"/>
    <cellStyle name="Обычный 28 10 2 3" xfId="17968"/>
    <cellStyle name="Обычный 28 10 3" xfId="17969"/>
    <cellStyle name="Обычный 28 10 3 2" xfId="17970"/>
    <cellStyle name="Обычный 28 10 3 2 2" xfId="17971"/>
    <cellStyle name="Обычный 28 10 3 3" xfId="17972"/>
    <cellStyle name="Обычный 28 10 4" xfId="17973"/>
    <cellStyle name="Обычный 28 10 4 2" xfId="17974"/>
    <cellStyle name="Обычный 28 10 5" xfId="17975"/>
    <cellStyle name="Обычный 28 11" xfId="17976"/>
    <cellStyle name="Обычный 28 11 2" xfId="17977"/>
    <cellStyle name="Обычный 28 11 2 2" xfId="17978"/>
    <cellStyle name="Обычный 28 11 2 2 2" xfId="17979"/>
    <cellStyle name="Обычный 28 11 2 3" xfId="17980"/>
    <cellStyle name="Обычный 28 11 3" xfId="17981"/>
    <cellStyle name="Обычный 28 11 3 2" xfId="17982"/>
    <cellStyle name="Обычный 28 11 3 2 2" xfId="17983"/>
    <cellStyle name="Обычный 28 11 3 3" xfId="17984"/>
    <cellStyle name="Обычный 28 11 4" xfId="17985"/>
    <cellStyle name="Обычный 28 11 4 2" xfId="17986"/>
    <cellStyle name="Обычный 28 11 5" xfId="17987"/>
    <cellStyle name="Обычный 28 12" xfId="17988"/>
    <cellStyle name="Обычный 28 12 2" xfId="17989"/>
    <cellStyle name="Обычный 28 12 2 2" xfId="17990"/>
    <cellStyle name="Обычный 28 12 2 2 2" xfId="17991"/>
    <cellStyle name="Обычный 28 12 2 3" xfId="17992"/>
    <cellStyle name="Обычный 28 12 3" xfId="17993"/>
    <cellStyle name="Обычный 28 12 3 2" xfId="17994"/>
    <cellStyle name="Обычный 28 12 3 2 2" xfId="17995"/>
    <cellStyle name="Обычный 28 12 3 3" xfId="17996"/>
    <cellStyle name="Обычный 28 12 4" xfId="17997"/>
    <cellStyle name="Обычный 28 12 4 2" xfId="17998"/>
    <cellStyle name="Обычный 28 12 5" xfId="17999"/>
    <cellStyle name="Обычный 28 13" xfId="18000"/>
    <cellStyle name="Обычный 28 13 2" xfId="18001"/>
    <cellStyle name="Обычный 28 13 2 2" xfId="18002"/>
    <cellStyle name="Обычный 28 13 2 2 2" xfId="18003"/>
    <cellStyle name="Обычный 28 13 2 3" xfId="18004"/>
    <cellStyle name="Обычный 28 13 3" xfId="18005"/>
    <cellStyle name="Обычный 28 13 3 2" xfId="18006"/>
    <cellStyle name="Обычный 28 13 3 2 2" xfId="18007"/>
    <cellStyle name="Обычный 28 13 3 3" xfId="18008"/>
    <cellStyle name="Обычный 28 13 4" xfId="18009"/>
    <cellStyle name="Обычный 28 13 4 2" xfId="18010"/>
    <cellStyle name="Обычный 28 13 5" xfId="18011"/>
    <cellStyle name="Обычный 28 14" xfId="18012"/>
    <cellStyle name="Обычный 28 14 2" xfId="18013"/>
    <cellStyle name="Обычный 28 14 2 2" xfId="18014"/>
    <cellStyle name="Обычный 28 14 2 2 2" xfId="18015"/>
    <cellStyle name="Обычный 28 14 2 3" xfId="18016"/>
    <cellStyle name="Обычный 28 14 3" xfId="18017"/>
    <cellStyle name="Обычный 28 14 3 2" xfId="18018"/>
    <cellStyle name="Обычный 28 14 3 2 2" xfId="18019"/>
    <cellStyle name="Обычный 28 14 3 3" xfId="18020"/>
    <cellStyle name="Обычный 28 14 4" xfId="18021"/>
    <cellStyle name="Обычный 28 14 4 2" xfId="18022"/>
    <cellStyle name="Обычный 28 14 5" xfId="18023"/>
    <cellStyle name="Обычный 28 15" xfId="18024"/>
    <cellStyle name="Обычный 28 15 2" xfId="18025"/>
    <cellStyle name="Обычный 28 15 2 2" xfId="18026"/>
    <cellStyle name="Обычный 28 15 2 2 2" xfId="18027"/>
    <cellStyle name="Обычный 28 15 2 3" xfId="18028"/>
    <cellStyle name="Обычный 28 15 3" xfId="18029"/>
    <cellStyle name="Обычный 28 15 3 2" xfId="18030"/>
    <cellStyle name="Обычный 28 15 3 2 2" xfId="18031"/>
    <cellStyle name="Обычный 28 15 3 3" xfId="18032"/>
    <cellStyle name="Обычный 28 15 4" xfId="18033"/>
    <cellStyle name="Обычный 28 15 4 2" xfId="18034"/>
    <cellStyle name="Обычный 28 15 5" xfId="18035"/>
    <cellStyle name="Обычный 28 16" xfId="18036"/>
    <cellStyle name="Обычный 28 16 2" xfId="18037"/>
    <cellStyle name="Обычный 28 16 2 2" xfId="18038"/>
    <cellStyle name="Обычный 28 16 2 2 2" xfId="18039"/>
    <cellStyle name="Обычный 28 16 2 3" xfId="18040"/>
    <cellStyle name="Обычный 28 16 3" xfId="18041"/>
    <cellStyle name="Обычный 28 16 3 2" xfId="18042"/>
    <cellStyle name="Обычный 28 16 3 2 2" xfId="18043"/>
    <cellStyle name="Обычный 28 16 3 3" xfId="18044"/>
    <cellStyle name="Обычный 28 16 4" xfId="18045"/>
    <cellStyle name="Обычный 28 16 4 2" xfId="18046"/>
    <cellStyle name="Обычный 28 16 5" xfId="18047"/>
    <cellStyle name="Обычный 28 17" xfId="18048"/>
    <cellStyle name="Обычный 28 17 2" xfId="18049"/>
    <cellStyle name="Обычный 28 17 2 2" xfId="18050"/>
    <cellStyle name="Обычный 28 17 2 2 2" xfId="18051"/>
    <cellStyle name="Обычный 28 17 2 3" xfId="18052"/>
    <cellStyle name="Обычный 28 17 3" xfId="18053"/>
    <cellStyle name="Обычный 28 17 3 2" xfId="18054"/>
    <cellStyle name="Обычный 28 17 3 2 2" xfId="18055"/>
    <cellStyle name="Обычный 28 17 3 3" xfId="18056"/>
    <cellStyle name="Обычный 28 17 4" xfId="18057"/>
    <cellStyle name="Обычный 28 17 4 2" xfId="18058"/>
    <cellStyle name="Обычный 28 17 5" xfId="18059"/>
    <cellStyle name="Обычный 28 18" xfId="18060"/>
    <cellStyle name="Обычный 28 18 2" xfId="18061"/>
    <cellStyle name="Обычный 28 18 2 2" xfId="18062"/>
    <cellStyle name="Обычный 28 18 2 2 2" xfId="18063"/>
    <cellStyle name="Обычный 28 18 2 3" xfId="18064"/>
    <cellStyle name="Обычный 28 18 3" xfId="18065"/>
    <cellStyle name="Обычный 28 18 3 2" xfId="18066"/>
    <cellStyle name="Обычный 28 18 3 2 2" xfId="18067"/>
    <cellStyle name="Обычный 28 18 3 3" xfId="18068"/>
    <cellStyle name="Обычный 28 18 4" xfId="18069"/>
    <cellStyle name="Обычный 28 18 4 2" xfId="18070"/>
    <cellStyle name="Обычный 28 18 5" xfId="18071"/>
    <cellStyle name="Обычный 28 19" xfId="18072"/>
    <cellStyle name="Обычный 28 19 2" xfId="18073"/>
    <cellStyle name="Обычный 28 19 2 2" xfId="18074"/>
    <cellStyle name="Обычный 28 19 2 2 2" xfId="18075"/>
    <cellStyle name="Обычный 28 19 2 3" xfId="18076"/>
    <cellStyle name="Обычный 28 19 3" xfId="18077"/>
    <cellStyle name="Обычный 28 19 3 2" xfId="18078"/>
    <cellStyle name="Обычный 28 19 3 2 2" xfId="18079"/>
    <cellStyle name="Обычный 28 19 3 3" xfId="18080"/>
    <cellStyle name="Обычный 28 19 4" xfId="18081"/>
    <cellStyle name="Обычный 28 19 4 2" xfId="18082"/>
    <cellStyle name="Обычный 28 19 5" xfId="18083"/>
    <cellStyle name="Обычный 28 2" xfId="18084"/>
    <cellStyle name="Обычный 28 2 2" xfId="18085"/>
    <cellStyle name="Обычный 28 2 2 2" xfId="18086"/>
    <cellStyle name="Обычный 28 2 2 2 2" xfId="18087"/>
    <cellStyle name="Обычный 28 2 2 3" xfId="18088"/>
    <cellStyle name="Обычный 28 2 3" xfId="18089"/>
    <cellStyle name="Обычный 28 2 3 2" xfId="18090"/>
    <cellStyle name="Обычный 28 2 3 2 2" xfId="18091"/>
    <cellStyle name="Обычный 28 2 3 3" xfId="18092"/>
    <cellStyle name="Обычный 28 2 4" xfId="18093"/>
    <cellStyle name="Обычный 28 2 4 2" xfId="18094"/>
    <cellStyle name="Обычный 28 2 5" xfId="18095"/>
    <cellStyle name="Обычный 28 20" xfId="18096"/>
    <cellStyle name="Обычный 28 20 2" xfId="18097"/>
    <cellStyle name="Обычный 28 20 2 2" xfId="18098"/>
    <cellStyle name="Обычный 28 20 2 2 2" xfId="18099"/>
    <cellStyle name="Обычный 28 20 2 3" xfId="18100"/>
    <cellStyle name="Обычный 28 20 3" xfId="18101"/>
    <cellStyle name="Обычный 28 20 3 2" xfId="18102"/>
    <cellStyle name="Обычный 28 20 3 2 2" xfId="18103"/>
    <cellStyle name="Обычный 28 20 3 3" xfId="18104"/>
    <cellStyle name="Обычный 28 20 4" xfId="18105"/>
    <cellStyle name="Обычный 28 20 4 2" xfId="18106"/>
    <cellStyle name="Обычный 28 20 5" xfId="18107"/>
    <cellStyle name="Обычный 28 21" xfId="18108"/>
    <cellStyle name="Обычный 28 21 2" xfId="18109"/>
    <cellStyle name="Обычный 28 21 2 2" xfId="18110"/>
    <cellStyle name="Обычный 28 21 2 2 2" xfId="18111"/>
    <cellStyle name="Обычный 28 21 2 3" xfId="18112"/>
    <cellStyle name="Обычный 28 21 3" xfId="18113"/>
    <cellStyle name="Обычный 28 21 3 2" xfId="18114"/>
    <cellStyle name="Обычный 28 21 3 2 2" xfId="18115"/>
    <cellStyle name="Обычный 28 21 3 3" xfId="18116"/>
    <cellStyle name="Обычный 28 21 4" xfId="18117"/>
    <cellStyle name="Обычный 28 21 4 2" xfId="18118"/>
    <cellStyle name="Обычный 28 21 5" xfId="18119"/>
    <cellStyle name="Обычный 28 22" xfId="18120"/>
    <cellStyle name="Обычный 28 22 2" xfId="18121"/>
    <cellStyle name="Обычный 28 22 2 2" xfId="18122"/>
    <cellStyle name="Обычный 28 22 2 2 2" xfId="18123"/>
    <cellStyle name="Обычный 28 22 2 3" xfId="18124"/>
    <cellStyle name="Обычный 28 22 3" xfId="18125"/>
    <cellStyle name="Обычный 28 22 3 2" xfId="18126"/>
    <cellStyle name="Обычный 28 22 3 2 2" xfId="18127"/>
    <cellStyle name="Обычный 28 22 3 3" xfId="18128"/>
    <cellStyle name="Обычный 28 22 4" xfId="18129"/>
    <cellStyle name="Обычный 28 22 4 2" xfId="18130"/>
    <cellStyle name="Обычный 28 22 5" xfId="18131"/>
    <cellStyle name="Обычный 28 23" xfId="18132"/>
    <cellStyle name="Обычный 28 23 2" xfId="18133"/>
    <cellStyle name="Обычный 28 23 2 2" xfId="18134"/>
    <cellStyle name="Обычный 28 23 2 2 2" xfId="18135"/>
    <cellStyle name="Обычный 28 23 2 3" xfId="18136"/>
    <cellStyle name="Обычный 28 23 3" xfId="18137"/>
    <cellStyle name="Обычный 28 23 3 2" xfId="18138"/>
    <cellStyle name="Обычный 28 23 3 2 2" xfId="18139"/>
    <cellStyle name="Обычный 28 23 3 3" xfId="18140"/>
    <cellStyle name="Обычный 28 23 4" xfId="18141"/>
    <cellStyle name="Обычный 28 23 4 2" xfId="18142"/>
    <cellStyle name="Обычный 28 23 5" xfId="18143"/>
    <cellStyle name="Обычный 28 24" xfId="18144"/>
    <cellStyle name="Обычный 28 24 2" xfId="18145"/>
    <cellStyle name="Обычный 28 24 2 2" xfId="18146"/>
    <cellStyle name="Обычный 28 24 2 2 2" xfId="18147"/>
    <cellStyle name="Обычный 28 24 2 3" xfId="18148"/>
    <cellStyle name="Обычный 28 24 3" xfId="18149"/>
    <cellStyle name="Обычный 28 24 3 2" xfId="18150"/>
    <cellStyle name="Обычный 28 24 3 2 2" xfId="18151"/>
    <cellStyle name="Обычный 28 24 3 3" xfId="18152"/>
    <cellStyle name="Обычный 28 24 4" xfId="18153"/>
    <cellStyle name="Обычный 28 24 4 2" xfId="18154"/>
    <cellStyle name="Обычный 28 24 5" xfId="18155"/>
    <cellStyle name="Обычный 28 25" xfId="18156"/>
    <cellStyle name="Обычный 28 25 2" xfId="18157"/>
    <cellStyle name="Обычный 28 25 2 2" xfId="18158"/>
    <cellStyle name="Обычный 28 25 2 2 2" xfId="18159"/>
    <cellStyle name="Обычный 28 25 2 3" xfId="18160"/>
    <cellStyle name="Обычный 28 25 3" xfId="18161"/>
    <cellStyle name="Обычный 28 25 3 2" xfId="18162"/>
    <cellStyle name="Обычный 28 25 3 2 2" xfId="18163"/>
    <cellStyle name="Обычный 28 25 3 3" xfId="18164"/>
    <cellStyle name="Обычный 28 25 4" xfId="18165"/>
    <cellStyle name="Обычный 28 25 4 2" xfId="18166"/>
    <cellStyle name="Обычный 28 25 5" xfId="18167"/>
    <cellStyle name="Обычный 28 26" xfId="18168"/>
    <cellStyle name="Обычный 28 26 2" xfId="18169"/>
    <cellStyle name="Обычный 28 26 2 2" xfId="18170"/>
    <cellStyle name="Обычный 28 26 2 2 2" xfId="18171"/>
    <cellStyle name="Обычный 28 26 2 3" xfId="18172"/>
    <cellStyle name="Обычный 28 26 3" xfId="18173"/>
    <cellStyle name="Обычный 28 26 3 2" xfId="18174"/>
    <cellStyle name="Обычный 28 26 3 2 2" xfId="18175"/>
    <cellStyle name="Обычный 28 26 3 3" xfId="18176"/>
    <cellStyle name="Обычный 28 26 4" xfId="18177"/>
    <cellStyle name="Обычный 28 26 4 2" xfId="18178"/>
    <cellStyle name="Обычный 28 26 5" xfId="18179"/>
    <cellStyle name="Обычный 28 27" xfId="18180"/>
    <cellStyle name="Обычный 28 27 2" xfId="18181"/>
    <cellStyle name="Обычный 28 27 2 2" xfId="18182"/>
    <cellStyle name="Обычный 28 27 2 2 2" xfId="18183"/>
    <cellStyle name="Обычный 28 27 2 3" xfId="18184"/>
    <cellStyle name="Обычный 28 27 3" xfId="18185"/>
    <cellStyle name="Обычный 28 27 3 2" xfId="18186"/>
    <cellStyle name="Обычный 28 27 3 2 2" xfId="18187"/>
    <cellStyle name="Обычный 28 27 3 3" xfId="18188"/>
    <cellStyle name="Обычный 28 27 4" xfId="18189"/>
    <cellStyle name="Обычный 28 27 4 2" xfId="18190"/>
    <cellStyle name="Обычный 28 27 5" xfId="18191"/>
    <cellStyle name="Обычный 28 28" xfId="18192"/>
    <cellStyle name="Обычный 28 28 2" xfId="18193"/>
    <cellStyle name="Обычный 28 28 2 2" xfId="18194"/>
    <cellStyle name="Обычный 28 28 2 2 2" xfId="18195"/>
    <cellStyle name="Обычный 28 28 2 3" xfId="18196"/>
    <cellStyle name="Обычный 28 28 3" xfId="18197"/>
    <cellStyle name="Обычный 28 28 3 2" xfId="18198"/>
    <cellStyle name="Обычный 28 28 3 2 2" xfId="18199"/>
    <cellStyle name="Обычный 28 28 3 3" xfId="18200"/>
    <cellStyle name="Обычный 28 28 4" xfId="18201"/>
    <cellStyle name="Обычный 28 28 4 2" xfId="18202"/>
    <cellStyle name="Обычный 28 28 5" xfId="18203"/>
    <cellStyle name="Обычный 28 29" xfId="18204"/>
    <cellStyle name="Обычный 28 29 2" xfId="18205"/>
    <cellStyle name="Обычный 28 29 2 2" xfId="18206"/>
    <cellStyle name="Обычный 28 29 3" xfId="18207"/>
    <cellStyle name="Обычный 28 3" xfId="18208"/>
    <cellStyle name="Обычный 28 3 2" xfId="18209"/>
    <cellStyle name="Обычный 28 3 2 2" xfId="18210"/>
    <cellStyle name="Обычный 28 3 2 2 2" xfId="18211"/>
    <cellStyle name="Обычный 28 3 2 3" xfId="18212"/>
    <cellStyle name="Обычный 28 3 3" xfId="18213"/>
    <cellStyle name="Обычный 28 3 3 2" xfId="18214"/>
    <cellStyle name="Обычный 28 3 3 2 2" xfId="18215"/>
    <cellStyle name="Обычный 28 3 3 3" xfId="18216"/>
    <cellStyle name="Обычный 28 3 4" xfId="18217"/>
    <cellStyle name="Обычный 28 3 4 2" xfId="18218"/>
    <cellStyle name="Обычный 28 3 5" xfId="18219"/>
    <cellStyle name="Обычный 28 30" xfId="18220"/>
    <cellStyle name="Обычный 28 30 2" xfId="18221"/>
    <cellStyle name="Обычный 28 30 2 2" xfId="18222"/>
    <cellStyle name="Обычный 28 30 3" xfId="18223"/>
    <cellStyle name="Обычный 28 31" xfId="18224"/>
    <cellStyle name="Обычный 28 31 2" xfId="18225"/>
    <cellStyle name="Обычный 28 31 2 2" xfId="18226"/>
    <cellStyle name="Обычный 28 31 3" xfId="18227"/>
    <cellStyle name="Обычный 28 32" xfId="18228"/>
    <cellStyle name="Обычный 28 32 2" xfId="18229"/>
    <cellStyle name="Обычный 28 32 2 2" xfId="18230"/>
    <cellStyle name="Обычный 28 32 3" xfId="18231"/>
    <cellStyle name="Обычный 28 33" xfId="18232"/>
    <cellStyle name="Обычный 28 33 2" xfId="18233"/>
    <cellStyle name="Обычный 28 33 2 2" xfId="18234"/>
    <cellStyle name="Обычный 28 33 3" xfId="18235"/>
    <cellStyle name="Обычный 28 34" xfId="18236"/>
    <cellStyle name="Обычный 28 34 2" xfId="18237"/>
    <cellStyle name="Обычный 28 34 2 2" xfId="18238"/>
    <cellStyle name="Обычный 28 34 3" xfId="18239"/>
    <cellStyle name="Обычный 28 35" xfId="18240"/>
    <cellStyle name="Обычный 28 35 2" xfId="18241"/>
    <cellStyle name="Обычный 28 35 2 2" xfId="18242"/>
    <cellStyle name="Обычный 28 35 3" xfId="18243"/>
    <cellStyle name="Обычный 28 36" xfId="18244"/>
    <cellStyle name="Обычный 28 36 2" xfId="18245"/>
    <cellStyle name="Обычный 28 36 2 2" xfId="18246"/>
    <cellStyle name="Обычный 28 36 3" xfId="18247"/>
    <cellStyle name="Обычный 28 37" xfId="18248"/>
    <cellStyle name="Обычный 28 37 2" xfId="18249"/>
    <cellStyle name="Обычный 28 37 2 2" xfId="18250"/>
    <cellStyle name="Обычный 28 37 3" xfId="18251"/>
    <cellStyle name="Обычный 28 38" xfId="18252"/>
    <cellStyle name="Обычный 28 38 2" xfId="18253"/>
    <cellStyle name="Обычный 28 38 2 2" xfId="18254"/>
    <cellStyle name="Обычный 28 38 3" xfId="18255"/>
    <cellStyle name="Обычный 28 39" xfId="18256"/>
    <cellStyle name="Обычный 28 39 2" xfId="18257"/>
    <cellStyle name="Обычный 28 39 2 2" xfId="18258"/>
    <cellStyle name="Обычный 28 39 3" xfId="18259"/>
    <cellStyle name="Обычный 28 4" xfId="18260"/>
    <cellStyle name="Обычный 28 4 2" xfId="18261"/>
    <cellStyle name="Обычный 28 4 2 2" xfId="18262"/>
    <cellStyle name="Обычный 28 4 2 2 2" xfId="18263"/>
    <cellStyle name="Обычный 28 4 2 3" xfId="18264"/>
    <cellStyle name="Обычный 28 4 3" xfId="18265"/>
    <cellStyle name="Обычный 28 4 3 2" xfId="18266"/>
    <cellStyle name="Обычный 28 4 3 2 2" xfId="18267"/>
    <cellStyle name="Обычный 28 4 3 3" xfId="18268"/>
    <cellStyle name="Обычный 28 4 4" xfId="18269"/>
    <cellStyle name="Обычный 28 4 4 2" xfId="18270"/>
    <cellStyle name="Обычный 28 4 5" xfId="18271"/>
    <cellStyle name="Обычный 28 40" xfId="18272"/>
    <cellStyle name="Обычный 28 40 2" xfId="18273"/>
    <cellStyle name="Обычный 28 40 2 2" xfId="18274"/>
    <cellStyle name="Обычный 28 40 3" xfId="18275"/>
    <cellStyle name="Обычный 28 41" xfId="18276"/>
    <cellStyle name="Обычный 28 41 2" xfId="18277"/>
    <cellStyle name="Обычный 28 41 2 2" xfId="18278"/>
    <cellStyle name="Обычный 28 41 3" xfId="18279"/>
    <cellStyle name="Обычный 28 42" xfId="18280"/>
    <cellStyle name="Обычный 28 42 2" xfId="18281"/>
    <cellStyle name="Обычный 28 42 2 2" xfId="18282"/>
    <cellStyle name="Обычный 28 42 3" xfId="18283"/>
    <cellStyle name="Обычный 28 43" xfId="18284"/>
    <cellStyle name="Обычный 28 43 2" xfId="18285"/>
    <cellStyle name="Обычный 28 43 2 2" xfId="18286"/>
    <cellStyle name="Обычный 28 43 3" xfId="18287"/>
    <cellStyle name="Обычный 28 44" xfId="18288"/>
    <cellStyle name="Обычный 28 44 2" xfId="18289"/>
    <cellStyle name="Обычный 28 44 2 2" xfId="18290"/>
    <cellStyle name="Обычный 28 44 3" xfId="18291"/>
    <cellStyle name="Обычный 28 45" xfId="18292"/>
    <cellStyle name="Обычный 28 45 2" xfId="18293"/>
    <cellStyle name="Обычный 28 45 2 2" xfId="18294"/>
    <cellStyle name="Обычный 28 45 3" xfId="18295"/>
    <cellStyle name="Обычный 28 46" xfId="18296"/>
    <cellStyle name="Обычный 28 46 2" xfId="18297"/>
    <cellStyle name="Обычный 28 46 2 2" xfId="18298"/>
    <cellStyle name="Обычный 28 46 3" xfId="18299"/>
    <cellStyle name="Обычный 28 47" xfId="18300"/>
    <cellStyle name="Обычный 28 47 2" xfId="18301"/>
    <cellStyle name="Обычный 28 47 2 2" xfId="18302"/>
    <cellStyle name="Обычный 28 47 3" xfId="18303"/>
    <cellStyle name="Обычный 28 48" xfId="18304"/>
    <cellStyle name="Обычный 28 48 2" xfId="18305"/>
    <cellStyle name="Обычный 28 48 2 2" xfId="18306"/>
    <cellStyle name="Обычный 28 48 3" xfId="18307"/>
    <cellStyle name="Обычный 28 49" xfId="18308"/>
    <cellStyle name="Обычный 28 49 2" xfId="18309"/>
    <cellStyle name="Обычный 28 49 2 2" xfId="18310"/>
    <cellStyle name="Обычный 28 49 3" xfId="18311"/>
    <cellStyle name="Обычный 28 5" xfId="18312"/>
    <cellStyle name="Обычный 28 5 2" xfId="18313"/>
    <cellStyle name="Обычный 28 5 2 2" xfId="18314"/>
    <cellStyle name="Обычный 28 5 2 2 2" xfId="18315"/>
    <cellStyle name="Обычный 28 5 2 3" xfId="18316"/>
    <cellStyle name="Обычный 28 5 3" xfId="18317"/>
    <cellStyle name="Обычный 28 5 3 2" xfId="18318"/>
    <cellStyle name="Обычный 28 5 3 2 2" xfId="18319"/>
    <cellStyle name="Обычный 28 5 3 3" xfId="18320"/>
    <cellStyle name="Обычный 28 5 4" xfId="18321"/>
    <cellStyle name="Обычный 28 5 4 2" xfId="18322"/>
    <cellStyle name="Обычный 28 5 5" xfId="18323"/>
    <cellStyle name="Обычный 28 50" xfId="18324"/>
    <cellStyle name="Обычный 28 50 2" xfId="18325"/>
    <cellStyle name="Обычный 28 50 2 2" xfId="18326"/>
    <cellStyle name="Обычный 28 50 3" xfId="18327"/>
    <cellStyle name="Обычный 28 51" xfId="18328"/>
    <cellStyle name="Обычный 28 51 2" xfId="18329"/>
    <cellStyle name="Обычный 28 51 2 2" xfId="18330"/>
    <cellStyle name="Обычный 28 51 3" xfId="18331"/>
    <cellStyle name="Обычный 28 52" xfId="18332"/>
    <cellStyle name="Обычный 28 52 2" xfId="18333"/>
    <cellStyle name="Обычный 28 52 2 2" xfId="18334"/>
    <cellStyle name="Обычный 28 52 3" xfId="18335"/>
    <cellStyle name="Обычный 28 53" xfId="18336"/>
    <cellStyle name="Обычный 28 53 2" xfId="18337"/>
    <cellStyle name="Обычный 28 53 2 2" xfId="18338"/>
    <cellStyle name="Обычный 28 53 3" xfId="18339"/>
    <cellStyle name="Обычный 28 54" xfId="18340"/>
    <cellStyle name="Обычный 28 54 2" xfId="18341"/>
    <cellStyle name="Обычный 28 54 2 2" xfId="18342"/>
    <cellStyle name="Обычный 28 54 3" xfId="18343"/>
    <cellStyle name="Обычный 28 55" xfId="18344"/>
    <cellStyle name="Обычный 28 55 2" xfId="18345"/>
    <cellStyle name="Обычный 28 55 2 2" xfId="18346"/>
    <cellStyle name="Обычный 28 55 3" xfId="18347"/>
    <cellStyle name="Обычный 28 56" xfId="18348"/>
    <cellStyle name="Обычный 28 56 2" xfId="18349"/>
    <cellStyle name="Обычный 28 56 2 2" xfId="18350"/>
    <cellStyle name="Обычный 28 56 3" xfId="18351"/>
    <cellStyle name="Обычный 28 57" xfId="18352"/>
    <cellStyle name="Обычный 28 57 2" xfId="18353"/>
    <cellStyle name="Обычный 28 57 2 2" xfId="18354"/>
    <cellStyle name="Обычный 28 57 3" xfId="18355"/>
    <cellStyle name="Обычный 28 58" xfId="18356"/>
    <cellStyle name="Обычный 28 58 2" xfId="18357"/>
    <cellStyle name="Обычный 28 58 2 2" xfId="18358"/>
    <cellStyle name="Обычный 28 58 3" xfId="18359"/>
    <cellStyle name="Обычный 28 59" xfId="18360"/>
    <cellStyle name="Обычный 28 59 2" xfId="18361"/>
    <cellStyle name="Обычный 28 59 2 2" xfId="18362"/>
    <cellStyle name="Обычный 28 59 3" xfId="18363"/>
    <cellStyle name="Обычный 28 6" xfId="18364"/>
    <cellStyle name="Обычный 28 6 2" xfId="18365"/>
    <cellStyle name="Обычный 28 6 2 2" xfId="18366"/>
    <cellStyle name="Обычный 28 6 2 2 2" xfId="18367"/>
    <cellStyle name="Обычный 28 6 2 3" xfId="18368"/>
    <cellStyle name="Обычный 28 6 3" xfId="18369"/>
    <cellStyle name="Обычный 28 6 3 2" xfId="18370"/>
    <cellStyle name="Обычный 28 6 3 2 2" xfId="18371"/>
    <cellStyle name="Обычный 28 6 3 3" xfId="18372"/>
    <cellStyle name="Обычный 28 6 4" xfId="18373"/>
    <cellStyle name="Обычный 28 6 4 2" xfId="18374"/>
    <cellStyle name="Обычный 28 6 5" xfId="18375"/>
    <cellStyle name="Обычный 28 60" xfId="18376"/>
    <cellStyle name="Обычный 28 60 2" xfId="18377"/>
    <cellStyle name="Обычный 28 60 2 2" xfId="18378"/>
    <cellStyle name="Обычный 28 60 3" xfId="18379"/>
    <cellStyle name="Обычный 28 61" xfId="18380"/>
    <cellStyle name="Обычный 28 61 2" xfId="18381"/>
    <cellStyle name="Обычный 28 61 2 2" xfId="18382"/>
    <cellStyle name="Обычный 28 61 3" xfId="18383"/>
    <cellStyle name="Обычный 28 62" xfId="18384"/>
    <cellStyle name="Обычный 28 62 2" xfId="18385"/>
    <cellStyle name="Обычный 28 62 2 2" xfId="18386"/>
    <cellStyle name="Обычный 28 62 3" xfId="18387"/>
    <cellStyle name="Обычный 28 63" xfId="18388"/>
    <cellStyle name="Обычный 28 63 2" xfId="18389"/>
    <cellStyle name="Обычный 28 63 2 2" xfId="18390"/>
    <cellStyle name="Обычный 28 63 3" xfId="18391"/>
    <cellStyle name="Обычный 28 64" xfId="18392"/>
    <cellStyle name="Обычный 28 64 2" xfId="18393"/>
    <cellStyle name="Обычный 28 64 2 2" xfId="18394"/>
    <cellStyle name="Обычный 28 64 3" xfId="18395"/>
    <cellStyle name="Обычный 28 65" xfId="18396"/>
    <cellStyle name="Обычный 28 65 2" xfId="18397"/>
    <cellStyle name="Обычный 28 65 2 2" xfId="18398"/>
    <cellStyle name="Обычный 28 65 3" xfId="18399"/>
    <cellStyle name="Обычный 28 66" xfId="18400"/>
    <cellStyle name="Обычный 28 66 2" xfId="18401"/>
    <cellStyle name="Обычный 28 66 2 2" xfId="18402"/>
    <cellStyle name="Обычный 28 66 3" xfId="18403"/>
    <cellStyle name="Обычный 28 67" xfId="18404"/>
    <cellStyle name="Обычный 28 67 2" xfId="18405"/>
    <cellStyle name="Обычный 28 67 2 2" xfId="18406"/>
    <cellStyle name="Обычный 28 67 3" xfId="18407"/>
    <cellStyle name="Обычный 28 68" xfId="18408"/>
    <cellStyle name="Обычный 28 68 2" xfId="18409"/>
    <cellStyle name="Обычный 28 68 2 2" xfId="18410"/>
    <cellStyle name="Обычный 28 68 3" xfId="18411"/>
    <cellStyle name="Обычный 28 69" xfId="18412"/>
    <cellStyle name="Обычный 28 69 2" xfId="18413"/>
    <cellStyle name="Обычный 28 69 2 2" xfId="18414"/>
    <cellStyle name="Обычный 28 69 3" xfId="18415"/>
    <cellStyle name="Обычный 28 7" xfId="18416"/>
    <cellStyle name="Обычный 28 7 2" xfId="18417"/>
    <cellStyle name="Обычный 28 7 2 2" xfId="18418"/>
    <cellStyle name="Обычный 28 7 2 2 2" xfId="18419"/>
    <cellStyle name="Обычный 28 7 2 3" xfId="18420"/>
    <cellStyle name="Обычный 28 7 3" xfId="18421"/>
    <cellStyle name="Обычный 28 7 3 2" xfId="18422"/>
    <cellStyle name="Обычный 28 7 3 2 2" xfId="18423"/>
    <cellStyle name="Обычный 28 7 3 3" xfId="18424"/>
    <cellStyle name="Обычный 28 7 4" xfId="18425"/>
    <cellStyle name="Обычный 28 7 4 2" xfId="18426"/>
    <cellStyle name="Обычный 28 7 5" xfId="18427"/>
    <cellStyle name="Обычный 28 70" xfId="18428"/>
    <cellStyle name="Обычный 28 70 2" xfId="18429"/>
    <cellStyle name="Обычный 28 70 2 2" xfId="18430"/>
    <cellStyle name="Обычный 28 70 3" xfId="18431"/>
    <cellStyle name="Обычный 28 71" xfId="18432"/>
    <cellStyle name="Обычный 28 71 2" xfId="18433"/>
    <cellStyle name="Обычный 28 71 2 2" xfId="18434"/>
    <cellStyle name="Обычный 28 71 3" xfId="18435"/>
    <cellStyle name="Обычный 28 72" xfId="18436"/>
    <cellStyle name="Обычный 28 72 2" xfId="18437"/>
    <cellStyle name="Обычный 28 72 2 2" xfId="18438"/>
    <cellStyle name="Обычный 28 72 3" xfId="18439"/>
    <cellStyle name="Обычный 28 73" xfId="18440"/>
    <cellStyle name="Обычный 28 73 2" xfId="18441"/>
    <cellStyle name="Обычный 28 73 2 2" xfId="18442"/>
    <cellStyle name="Обычный 28 73 3" xfId="18443"/>
    <cellStyle name="Обычный 28 74" xfId="18444"/>
    <cellStyle name="Обычный 28 74 2" xfId="18445"/>
    <cellStyle name="Обычный 28 75" xfId="18446"/>
    <cellStyle name="Обычный 28 8" xfId="18447"/>
    <cellStyle name="Обычный 28 8 2" xfId="18448"/>
    <cellStyle name="Обычный 28 8 2 2" xfId="18449"/>
    <cellStyle name="Обычный 28 8 2 2 2" xfId="18450"/>
    <cellStyle name="Обычный 28 8 2 3" xfId="18451"/>
    <cellStyle name="Обычный 28 8 3" xfId="18452"/>
    <cellStyle name="Обычный 28 8 3 2" xfId="18453"/>
    <cellStyle name="Обычный 28 8 3 2 2" xfId="18454"/>
    <cellStyle name="Обычный 28 8 3 3" xfId="18455"/>
    <cellStyle name="Обычный 28 8 4" xfId="18456"/>
    <cellStyle name="Обычный 28 8 4 2" xfId="18457"/>
    <cellStyle name="Обычный 28 8 5" xfId="18458"/>
    <cellStyle name="Обычный 28 9" xfId="18459"/>
    <cellStyle name="Обычный 28 9 2" xfId="18460"/>
    <cellStyle name="Обычный 28 9 2 2" xfId="18461"/>
    <cellStyle name="Обычный 28 9 2 2 2" xfId="18462"/>
    <cellStyle name="Обычный 28 9 2 3" xfId="18463"/>
    <cellStyle name="Обычный 28 9 3" xfId="18464"/>
    <cellStyle name="Обычный 28 9 3 2" xfId="18465"/>
    <cellStyle name="Обычный 28 9 3 2 2" xfId="18466"/>
    <cellStyle name="Обычный 28 9 3 3" xfId="18467"/>
    <cellStyle name="Обычный 28 9 4" xfId="18468"/>
    <cellStyle name="Обычный 28 9 4 2" xfId="18469"/>
    <cellStyle name="Обычный 28 9 5" xfId="18470"/>
    <cellStyle name="Обычный 29" xfId="18471"/>
    <cellStyle name="Обычный 29 10" xfId="18472"/>
    <cellStyle name="Обычный 29 10 2" xfId="18473"/>
    <cellStyle name="Обычный 29 10 2 2" xfId="18474"/>
    <cellStyle name="Обычный 29 10 2 2 2" xfId="18475"/>
    <cellStyle name="Обычный 29 10 2 3" xfId="18476"/>
    <cellStyle name="Обычный 29 10 3" xfId="18477"/>
    <cellStyle name="Обычный 29 10 3 2" xfId="18478"/>
    <cellStyle name="Обычный 29 10 3 2 2" xfId="18479"/>
    <cellStyle name="Обычный 29 10 3 3" xfId="18480"/>
    <cellStyle name="Обычный 29 10 4" xfId="18481"/>
    <cellStyle name="Обычный 29 10 4 2" xfId="18482"/>
    <cellStyle name="Обычный 29 10 5" xfId="18483"/>
    <cellStyle name="Обычный 29 11" xfId="18484"/>
    <cellStyle name="Обычный 29 11 2" xfId="18485"/>
    <cellStyle name="Обычный 29 11 2 2" xfId="18486"/>
    <cellStyle name="Обычный 29 11 2 2 2" xfId="18487"/>
    <cellStyle name="Обычный 29 11 2 3" xfId="18488"/>
    <cellStyle name="Обычный 29 11 3" xfId="18489"/>
    <cellStyle name="Обычный 29 11 3 2" xfId="18490"/>
    <cellStyle name="Обычный 29 11 3 2 2" xfId="18491"/>
    <cellStyle name="Обычный 29 11 3 3" xfId="18492"/>
    <cellStyle name="Обычный 29 11 4" xfId="18493"/>
    <cellStyle name="Обычный 29 11 4 2" xfId="18494"/>
    <cellStyle name="Обычный 29 11 5" xfId="18495"/>
    <cellStyle name="Обычный 29 12" xfId="18496"/>
    <cellStyle name="Обычный 29 12 2" xfId="18497"/>
    <cellStyle name="Обычный 29 12 2 2" xfId="18498"/>
    <cellStyle name="Обычный 29 12 2 2 2" xfId="18499"/>
    <cellStyle name="Обычный 29 12 2 3" xfId="18500"/>
    <cellStyle name="Обычный 29 12 3" xfId="18501"/>
    <cellStyle name="Обычный 29 12 3 2" xfId="18502"/>
    <cellStyle name="Обычный 29 12 3 2 2" xfId="18503"/>
    <cellStyle name="Обычный 29 12 3 3" xfId="18504"/>
    <cellStyle name="Обычный 29 12 4" xfId="18505"/>
    <cellStyle name="Обычный 29 12 4 2" xfId="18506"/>
    <cellStyle name="Обычный 29 12 5" xfId="18507"/>
    <cellStyle name="Обычный 29 13" xfId="18508"/>
    <cellStyle name="Обычный 29 13 2" xfId="18509"/>
    <cellStyle name="Обычный 29 13 2 2" xfId="18510"/>
    <cellStyle name="Обычный 29 13 2 2 2" xfId="18511"/>
    <cellStyle name="Обычный 29 13 2 3" xfId="18512"/>
    <cellStyle name="Обычный 29 13 3" xfId="18513"/>
    <cellStyle name="Обычный 29 13 3 2" xfId="18514"/>
    <cellStyle name="Обычный 29 13 3 2 2" xfId="18515"/>
    <cellStyle name="Обычный 29 13 3 3" xfId="18516"/>
    <cellStyle name="Обычный 29 13 4" xfId="18517"/>
    <cellStyle name="Обычный 29 13 4 2" xfId="18518"/>
    <cellStyle name="Обычный 29 13 5" xfId="18519"/>
    <cellStyle name="Обычный 29 14" xfId="18520"/>
    <cellStyle name="Обычный 29 14 2" xfId="18521"/>
    <cellStyle name="Обычный 29 14 2 2" xfId="18522"/>
    <cellStyle name="Обычный 29 14 2 2 2" xfId="18523"/>
    <cellStyle name="Обычный 29 14 2 3" xfId="18524"/>
    <cellStyle name="Обычный 29 14 3" xfId="18525"/>
    <cellStyle name="Обычный 29 14 3 2" xfId="18526"/>
    <cellStyle name="Обычный 29 14 3 2 2" xfId="18527"/>
    <cellStyle name="Обычный 29 14 3 3" xfId="18528"/>
    <cellStyle name="Обычный 29 14 4" xfId="18529"/>
    <cellStyle name="Обычный 29 14 4 2" xfId="18530"/>
    <cellStyle name="Обычный 29 14 5" xfId="18531"/>
    <cellStyle name="Обычный 29 15" xfId="18532"/>
    <cellStyle name="Обычный 29 15 2" xfId="18533"/>
    <cellStyle name="Обычный 29 15 2 2" xfId="18534"/>
    <cellStyle name="Обычный 29 15 2 2 2" xfId="18535"/>
    <cellStyle name="Обычный 29 15 2 3" xfId="18536"/>
    <cellStyle name="Обычный 29 15 3" xfId="18537"/>
    <cellStyle name="Обычный 29 15 3 2" xfId="18538"/>
    <cellStyle name="Обычный 29 15 3 2 2" xfId="18539"/>
    <cellStyle name="Обычный 29 15 3 3" xfId="18540"/>
    <cellStyle name="Обычный 29 15 4" xfId="18541"/>
    <cellStyle name="Обычный 29 15 4 2" xfId="18542"/>
    <cellStyle name="Обычный 29 15 5" xfId="18543"/>
    <cellStyle name="Обычный 29 16" xfId="18544"/>
    <cellStyle name="Обычный 29 16 2" xfId="18545"/>
    <cellStyle name="Обычный 29 16 2 2" xfId="18546"/>
    <cellStyle name="Обычный 29 16 2 2 2" xfId="18547"/>
    <cellStyle name="Обычный 29 16 2 3" xfId="18548"/>
    <cellStyle name="Обычный 29 16 3" xfId="18549"/>
    <cellStyle name="Обычный 29 16 3 2" xfId="18550"/>
    <cellStyle name="Обычный 29 16 3 2 2" xfId="18551"/>
    <cellStyle name="Обычный 29 16 3 3" xfId="18552"/>
    <cellStyle name="Обычный 29 16 4" xfId="18553"/>
    <cellStyle name="Обычный 29 16 4 2" xfId="18554"/>
    <cellStyle name="Обычный 29 16 5" xfId="18555"/>
    <cellStyle name="Обычный 29 17" xfId="18556"/>
    <cellStyle name="Обычный 29 17 2" xfId="18557"/>
    <cellStyle name="Обычный 29 17 2 2" xfId="18558"/>
    <cellStyle name="Обычный 29 17 2 2 2" xfId="18559"/>
    <cellStyle name="Обычный 29 17 2 3" xfId="18560"/>
    <cellStyle name="Обычный 29 17 3" xfId="18561"/>
    <cellStyle name="Обычный 29 17 3 2" xfId="18562"/>
    <cellStyle name="Обычный 29 17 3 2 2" xfId="18563"/>
    <cellStyle name="Обычный 29 17 3 3" xfId="18564"/>
    <cellStyle name="Обычный 29 17 4" xfId="18565"/>
    <cellStyle name="Обычный 29 17 4 2" xfId="18566"/>
    <cellStyle name="Обычный 29 17 5" xfId="18567"/>
    <cellStyle name="Обычный 29 18" xfId="18568"/>
    <cellStyle name="Обычный 29 18 2" xfId="18569"/>
    <cellStyle name="Обычный 29 18 2 2" xfId="18570"/>
    <cellStyle name="Обычный 29 18 2 2 2" xfId="18571"/>
    <cellStyle name="Обычный 29 18 2 3" xfId="18572"/>
    <cellStyle name="Обычный 29 18 3" xfId="18573"/>
    <cellStyle name="Обычный 29 18 3 2" xfId="18574"/>
    <cellStyle name="Обычный 29 18 3 2 2" xfId="18575"/>
    <cellStyle name="Обычный 29 18 3 3" xfId="18576"/>
    <cellStyle name="Обычный 29 18 4" xfId="18577"/>
    <cellStyle name="Обычный 29 18 4 2" xfId="18578"/>
    <cellStyle name="Обычный 29 18 5" xfId="18579"/>
    <cellStyle name="Обычный 29 19" xfId="18580"/>
    <cellStyle name="Обычный 29 19 2" xfId="18581"/>
    <cellStyle name="Обычный 29 19 2 2" xfId="18582"/>
    <cellStyle name="Обычный 29 19 2 2 2" xfId="18583"/>
    <cellStyle name="Обычный 29 19 2 3" xfId="18584"/>
    <cellStyle name="Обычный 29 19 3" xfId="18585"/>
    <cellStyle name="Обычный 29 19 3 2" xfId="18586"/>
    <cellStyle name="Обычный 29 19 3 2 2" xfId="18587"/>
    <cellStyle name="Обычный 29 19 3 3" xfId="18588"/>
    <cellStyle name="Обычный 29 19 4" xfId="18589"/>
    <cellStyle name="Обычный 29 19 4 2" xfId="18590"/>
    <cellStyle name="Обычный 29 19 5" xfId="18591"/>
    <cellStyle name="Обычный 29 2" xfId="18592"/>
    <cellStyle name="Обычный 29 2 2" xfId="18593"/>
    <cellStyle name="Обычный 29 2 2 2" xfId="18594"/>
    <cellStyle name="Обычный 29 2 2 2 2" xfId="18595"/>
    <cellStyle name="Обычный 29 2 2 3" xfId="18596"/>
    <cellStyle name="Обычный 29 2 3" xfId="18597"/>
    <cellStyle name="Обычный 29 2 3 2" xfId="18598"/>
    <cellStyle name="Обычный 29 2 3 2 2" xfId="18599"/>
    <cellStyle name="Обычный 29 2 3 3" xfId="18600"/>
    <cellStyle name="Обычный 29 2 4" xfId="18601"/>
    <cellStyle name="Обычный 29 2 4 2" xfId="18602"/>
    <cellStyle name="Обычный 29 2 5" xfId="18603"/>
    <cellStyle name="Обычный 29 20" xfId="18604"/>
    <cellStyle name="Обычный 29 20 2" xfId="18605"/>
    <cellStyle name="Обычный 29 20 2 2" xfId="18606"/>
    <cellStyle name="Обычный 29 20 2 2 2" xfId="18607"/>
    <cellStyle name="Обычный 29 20 2 3" xfId="18608"/>
    <cellStyle name="Обычный 29 20 3" xfId="18609"/>
    <cellStyle name="Обычный 29 20 3 2" xfId="18610"/>
    <cellStyle name="Обычный 29 20 3 2 2" xfId="18611"/>
    <cellStyle name="Обычный 29 20 3 3" xfId="18612"/>
    <cellStyle name="Обычный 29 20 4" xfId="18613"/>
    <cellStyle name="Обычный 29 20 4 2" xfId="18614"/>
    <cellStyle name="Обычный 29 20 5" xfId="18615"/>
    <cellStyle name="Обычный 29 21" xfId="18616"/>
    <cellStyle name="Обычный 29 21 2" xfId="18617"/>
    <cellStyle name="Обычный 29 21 2 2" xfId="18618"/>
    <cellStyle name="Обычный 29 21 2 2 2" xfId="18619"/>
    <cellStyle name="Обычный 29 21 2 3" xfId="18620"/>
    <cellStyle name="Обычный 29 21 3" xfId="18621"/>
    <cellStyle name="Обычный 29 21 3 2" xfId="18622"/>
    <cellStyle name="Обычный 29 21 3 2 2" xfId="18623"/>
    <cellStyle name="Обычный 29 21 3 3" xfId="18624"/>
    <cellStyle name="Обычный 29 21 4" xfId="18625"/>
    <cellStyle name="Обычный 29 21 4 2" xfId="18626"/>
    <cellStyle name="Обычный 29 21 5" xfId="18627"/>
    <cellStyle name="Обычный 29 22" xfId="18628"/>
    <cellStyle name="Обычный 29 22 2" xfId="18629"/>
    <cellStyle name="Обычный 29 22 2 2" xfId="18630"/>
    <cellStyle name="Обычный 29 22 2 2 2" xfId="18631"/>
    <cellStyle name="Обычный 29 22 2 3" xfId="18632"/>
    <cellStyle name="Обычный 29 22 3" xfId="18633"/>
    <cellStyle name="Обычный 29 22 3 2" xfId="18634"/>
    <cellStyle name="Обычный 29 22 3 2 2" xfId="18635"/>
    <cellStyle name="Обычный 29 22 3 3" xfId="18636"/>
    <cellStyle name="Обычный 29 22 4" xfId="18637"/>
    <cellStyle name="Обычный 29 22 4 2" xfId="18638"/>
    <cellStyle name="Обычный 29 22 5" xfId="18639"/>
    <cellStyle name="Обычный 29 23" xfId="18640"/>
    <cellStyle name="Обычный 29 23 2" xfId="18641"/>
    <cellStyle name="Обычный 29 23 2 2" xfId="18642"/>
    <cellStyle name="Обычный 29 23 2 2 2" xfId="18643"/>
    <cellStyle name="Обычный 29 23 2 3" xfId="18644"/>
    <cellStyle name="Обычный 29 23 3" xfId="18645"/>
    <cellStyle name="Обычный 29 23 3 2" xfId="18646"/>
    <cellStyle name="Обычный 29 23 3 2 2" xfId="18647"/>
    <cellStyle name="Обычный 29 23 3 3" xfId="18648"/>
    <cellStyle name="Обычный 29 23 4" xfId="18649"/>
    <cellStyle name="Обычный 29 23 4 2" xfId="18650"/>
    <cellStyle name="Обычный 29 23 5" xfId="18651"/>
    <cellStyle name="Обычный 29 24" xfId="18652"/>
    <cellStyle name="Обычный 29 24 2" xfId="18653"/>
    <cellStyle name="Обычный 29 24 2 2" xfId="18654"/>
    <cellStyle name="Обычный 29 24 2 2 2" xfId="18655"/>
    <cellStyle name="Обычный 29 24 2 3" xfId="18656"/>
    <cellStyle name="Обычный 29 24 3" xfId="18657"/>
    <cellStyle name="Обычный 29 24 3 2" xfId="18658"/>
    <cellStyle name="Обычный 29 24 3 2 2" xfId="18659"/>
    <cellStyle name="Обычный 29 24 3 3" xfId="18660"/>
    <cellStyle name="Обычный 29 24 4" xfId="18661"/>
    <cellStyle name="Обычный 29 24 4 2" xfId="18662"/>
    <cellStyle name="Обычный 29 24 5" xfId="18663"/>
    <cellStyle name="Обычный 29 25" xfId="18664"/>
    <cellStyle name="Обычный 29 25 2" xfId="18665"/>
    <cellStyle name="Обычный 29 25 2 2" xfId="18666"/>
    <cellStyle name="Обычный 29 25 2 2 2" xfId="18667"/>
    <cellStyle name="Обычный 29 25 2 3" xfId="18668"/>
    <cellStyle name="Обычный 29 25 3" xfId="18669"/>
    <cellStyle name="Обычный 29 25 3 2" xfId="18670"/>
    <cellStyle name="Обычный 29 25 3 2 2" xfId="18671"/>
    <cellStyle name="Обычный 29 25 3 3" xfId="18672"/>
    <cellStyle name="Обычный 29 25 4" xfId="18673"/>
    <cellStyle name="Обычный 29 25 4 2" xfId="18674"/>
    <cellStyle name="Обычный 29 25 5" xfId="18675"/>
    <cellStyle name="Обычный 29 26" xfId="18676"/>
    <cellStyle name="Обычный 29 26 2" xfId="18677"/>
    <cellStyle name="Обычный 29 26 2 2" xfId="18678"/>
    <cellStyle name="Обычный 29 26 2 2 2" xfId="18679"/>
    <cellStyle name="Обычный 29 26 2 3" xfId="18680"/>
    <cellStyle name="Обычный 29 26 3" xfId="18681"/>
    <cellStyle name="Обычный 29 26 3 2" xfId="18682"/>
    <cellStyle name="Обычный 29 26 3 2 2" xfId="18683"/>
    <cellStyle name="Обычный 29 26 3 3" xfId="18684"/>
    <cellStyle name="Обычный 29 26 4" xfId="18685"/>
    <cellStyle name="Обычный 29 26 4 2" xfId="18686"/>
    <cellStyle name="Обычный 29 26 5" xfId="18687"/>
    <cellStyle name="Обычный 29 27" xfId="18688"/>
    <cellStyle name="Обычный 29 27 2" xfId="18689"/>
    <cellStyle name="Обычный 29 27 2 2" xfId="18690"/>
    <cellStyle name="Обычный 29 27 2 2 2" xfId="18691"/>
    <cellStyle name="Обычный 29 27 2 3" xfId="18692"/>
    <cellStyle name="Обычный 29 27 3" xfId="18693"/>
    <cellStyle name="Обычный 29 27 3 2" xfId="18694"/>
    <cellStyle name="Обычный 29 27 3 2 2" xfId="18695"/>
    <cellStyle name="Обычный 29 27 3 3" xfId="18696"/>
    <cellStyle name="Обычный 29 27 4" xfId="18697"/>
    <cellStyle name="Обычный 29 27 4 2" xfId="18698"/>
    <cellStyle name="Обычный 29 27 5" xfId="18699"/>
    <cellStyle name="Обычный 29 28" xfId="18700"/>
    <cellStyle name="Обычный 29 28 2" xfId="18701"/>
    <cellStyle name="Обычный 29 28 2 2" xfId="18702"/>
    <cellStyle name="Обычный 29 28 2 2 2" xfId="18703"/>
    <cellStyle name="Обычный 29 28 2 3" xfId="18704"/>
    <cellStyle name="Обычный 29 28 3" xfId="18705"/>
    <cellStyle name="Обычный 29 28 3 2" xfId="18706"/>
    <cellStyle name="Обычный 29 28 3 2 2" xfId="18707"/>
    <cellStyle name="Обычный 29 28 3 3" xfId="18708"/>
    <cellStyle name="Обычный 29 28 4" xfId="18709"/>
    <cellStyle name="Обычный 29 28 4 2" xfId="18710"/>
    <cellStyle name="Обычный 29 28 5" xfId="18711"/>
    <cellStyle name="Обычный 29 29" xfId="18712"/>
    <cellStyle name="Обычный 29 29 2" xfId="18713"/>
    <cellStyle name="Обычный 29 29 2 2" xfId="18714"/>
    <cellStyle name="Обычный 29 29 3" xfId="18715"/>
    <cellStyle name="Обычный 29 3" xfId="18716"/>
    <cellStyle name="Обычный 29 3 2" xfId="18717"/>
    <cellStyle name="Обычный 29 3 2 2" xfId="18718"/>
    <cellStyle name="Обычный 29 3 2 2 2" xfId="18719"/>
    <cellStyle name="Обычный 29 3 2 3" xfId="18720"/>
    <cellStyle name="Обычный 29 3 3" xfId="18721"/>
    <cellStyle name="Обычный 29 3 3 2" xfId="18722"/>
    <cellStyle name="Обычный 29 3 3 2 2" xfId="18723"/>
    <cellStyle name="Обычный 29 3 3 3" xfId="18724"/>
    <cellStyle name="Обычный 29 3 4" xfId="18725"/>
    <cellStyle name="Обычный 29 3 4 2" xfId="18726"/>
    <cellStyle name="Обычный 29 3 5" xfId="18727"/>
    <cellStyle name="Обычный 29 30" xfId="18728"/>
    <cellStyle name="Обычный 29 30 2" xfId="18729"/>
    <cellStyle name="Обычный 29 30 2 2" xfId="18730"/>
    <cellStyle name="Обычный 29 30 3" xfId="18731"/>
    <cellStyle name="Обычный 29 31" xfId="18732"/>
    <cellStyle name="Обычный 29 31 2" xfId="18733"/>
    <cellStyle name="Обычный 29 31 2 2" xfId="18734"/>
    <cellStyle name="Обычный 29 31 3" xfId="18735"/>
    <cellStyle name="Обычный 29 32" xfId="18736"/>
    <cellStyle name="Обычный 29 32 2" xfId="18737"/>
    <cellStyle name="Обычный 29 32 2 2" xfId="18738"/>
    <cellStyle name="Обычный 29 32 3" xfId="18739"/>
    <cellStyle name="Обычный 29 33" xfId="18740"/>
    <cellStyle name="Обычный 29 33 2" xfId="18741"/>
    <cellStyle name="Обычный 29 33 2 2" xfId="18742"/>
    <cellStyle name="Обычный 29 33 3" xfId="18743"/>
    <cellStyle name="Обычный 29 34" xfId="18744"/>
    <cellStyle name="Обычный 29 34 2" xfId="18745"/>
    <cellStyle name="Обычный 29 34 2 2" xfId="18746"/>
    <cellStyle name="Обычный 29 34 3" xfId="18747"/>
    <cellStyle name="Обычный 29 35" xfId="18748"/>
    <cellStyle name="Обычный 29 35 2" xfId="18749"/>
    <cellStyle name="Обычный 29 35 2 2" xfId="18750"/>
    <cellStyle name="Обычный 29 35 3" xfId="18751"/>
    <cellStyle name="Обычный 29 36" xfId="18752"/>
    <cellStyle name="Обычный 29 36 2" xfId="18753"/>
    <cellStyle name="Обычный 29 36 2 2" xfId="18754"/>
    <cellStyle name="Обычный 29 36 3" xfId="18755"/>
    <cellStyle name="Обычный 29 37" xfId="18756"/>
    <cellStyle name="Обычный 29 37 2" xfId="18757"/>
    <cellStyle name="Обычный 29 37 2 2" xfId="18758"/>
    <cellStyle name="Обычный 29 37 3" xfId="18759"/>
    <cellStyle name="Обычный 29 38" xfId="18760"/>
    <cellStyle name="Обычный 29 38 2" xfId="18761"/>
    <cellStyle name="Обычный 29 38 2 2" xfId="18762"/>
    <cellStyle name="Обычный 29 38 3" xfId="18763"/>
    <cellStyle name="Обычный 29 39" xfId="18764"/>
    <cellStyle name="Обычный 29 39 2" xfId="18765"/>
    <cellStyle name="Обычный 29 39 2 2" xfId="18766"/>
    <cellStyle name="Обычный 29 39 3" xfId="18767"/>
    <cellStyle name="Обычный 29 4" xfId="18768"/>
    <cellStyle name="Обычный 29 4 2" xfId="18769"/>
    <cellStyle name="Обычный 29 4 2 2" xfId="18770"/>
    <cellStyle name="Обычный 29 4 2 2 2" xfId="18771"/>
    <cellStyle name="Обычный 29 4 2 3" xfId="18772"/>
    <cellStyle name="Обычный 29 4 3" xfId="18773"/>
    <cellStyle name="Обычный 29 4 3 2" xfId="18774"/>
    <cellStyle name="Обычный 29 4 3 2 2" xfId="18775"/>
    <cellStyle name="Обычный 29 4 3 3" xfId="18776"/>
    <cellStyle name="Обычный 29 4 4" xfId="18777"/>
    <cellStyle name="Обычный 29 4 4 2" xfId="18778"/>
    <cellStyle name="Обычный 29 4 5" xfId="18779"/>
    <cellStyle name="Обычный 29 40" xfId="18780"/>
    <cellStyle name="Обычный 29 40 2" xfId="18781"/>
    <cellStyle name="Обычный 29 40 2 2" xfId="18782"/>
    <cellStyle name="Обычный 29 40 3" xfId="18783"/>
    <cellStyle name="Обычный 29 41" xfId="18784"/>
    <cellStyle name="Обычный 29 41 2" xfId="18785"/>
    <cellStyle name="Обычный 29 41 2 2" xfId="18786"/>
    <cellStyle name="Обычный 29 41 3" xfId="18787"/>
    <cellStyle name="Обычный 29 42" xfId="18788"/>
    <cellStyle name="Обычный 29 42 2" xfId="18789"/>
    <cellStyle name="Обычный 29 42 2 2" xfId="18790"/>
    <cellStyle name="Обычный 29 42 3" xfId="18791"/>
    <cellStyle name="Обычный 29 43" xfId="18792"/>
    <cellStyle name="Обычный 29 43 2" xfId="18793"/>
    <cellStyle name="Обычный 29 43 2 2" xfId="18794"/>
    <cellStyle name="Обычный 29 43 3" xfId="18795"/>
    <cellStyle name="Обычный 29 44" xfId="18796"/>
    <cellStyle name="Обычный 29 44 2" xfId="18797"/>
    <cellStyle name="Обычный 29 44 2 2" xfId="18798"/>
    <cellStyle name="Обычный 29 44 3" xfId="18799"/>
    <cellStyle name="Обычный 29 45" xfId="18800"/>
    <cellStyle name="Обычный 29 45 2" xfId="18801"/>
    <cellStyle name="Обычный 29 45 2 2" xfId="18802"/>
    <cellStyle name="Обычный 29 45 3" xfId="18803"/>
    <cellStyle name="Обычный 29 46" xfId="18804"/>
    <cellStyle name="Обычный 29 46 2" xfId="18805"/>
    <cellStyle name="Обычный 29 46 2 2" xfId="18806"/>
    <cellStyle name="Обычный 29 46 3" xfId="18807"/>
    <cellStyle name="Обычный 29 47" xfId="18808"/>
    <cellStyle name="Обычный 29 47 2" xfId="18809"/>
    <cellStyle name="Обычный 29 47 2 2" xfId="18810"/>
    <cellStyle name="Обычный 29 47 3" xfId="18811"/>
    <cellStyle name="Обычный 29 48" xfId="18812"/>
    <cellStyle name="Обычный 29 48 2" xfId="18813"/>
    <cellStyle name="Обычный 29 48 2 2" xfId="18814"/>
    <cellStyle name="Обычный 29 48 3" xfId="18815"/>
    <cellStyle name="Обычный 29 49" xfId="18816"/>
    <cellStyle name="Обычный 29 49 2" xfId="18817"/>
    <cellStyle name="Обычный 29 49 2 2" xfId="18818"/>
    <cellStyle name="Обычный 29 49 3" xfId="18819"/>
    <cellStyle name="Обычный 29 5" xfId="18820"/>
    <cellStyle name="Обычный 29 5 2" xfId="18821"/>
    <cellStyle name="Обычный 29 5 2 2" xfId="18822"/>
    <cellStyle name="Обычный 29 5 2 2 2" xfId="18823"/>
    <cellStyle name="Обычный 29 5 2 3" xfId="18824"/>
    <cellStyle name="Обычный 29 5 3" xfId="18825"/>
    <cellStyle name="Обычный 29 5 3 2" xfId="18826"/>
    <cellStyle name="Обычный 29 5 3 2 2" xfId="18827"/>
    <cellStyle name="Обычный 29 5 3 3" xfId="18828"/>
    <cellStyle name="Обычный 29 5 4" xfId="18829"/>
    <cellStyle name="Обычный 29 5 4 2" xfId="18830"/>
    <cellStyle name="Обычный 29 5 5" xfId="18831"/>
    <cellStyle name="Обычный 29 50" xfId="18832"/>
    <cellStyle name="Обычный 29 50 2" xfId="18833"/>
    <cellStyle name="Обычный 29 50 2 2" xfId="18834"/>
    <cellStyle name="Обычный 29 50 3" xfId="18835"/>
    <cellStyle name="Обычный 29 51" xfId="18836"/>
    <cellStyle name="Обычный 29 51 2" xfId="18837"/>
    <cellStyle name="Обычный 29 51 2 2" xfId="18838"/>
    <cellStyle name="Обычный 29 51 3" xfId="18839"/>
    <cellStyle name="Обычный 29 52" xfId="18840"/>
    <cellStyle name="Обычный 29 52 2" xfId="18841"/>
    <cellStyle name="Обычный 29 52 2 2" xfId="18842"/>
    <cellStyle name="Обычный 29 52 3" xfId="18843"/>
    <cellStyle name="Обычный 29 53" xfId="18844"/>
    <cellStyle name="Обычный 29 53 2" xfId="18845"/>
    <cellStyle name="Обычный 29 53 2 2" xfId="18846"/>
    <cellStyle name="Обычный 29 53 3" xfId="18847"/>
    <cellStyle name="Обычный 29 54" xfId="18848"/>
    <cellStyle name="Обычный 29 54 2" xfId="18849"/>
    <cellStyle name="Обычный 29 54 2 2" xfId="18850"/>
    <cellStyle name="Обычный 29 54 3" xfId="18851"/>
    <cellStyle name="Обычный 29 55" xfId="18852"/>
    <cellStyle name="Обычный 29 55 2" xfId="18853"/>
    <cellStyle name="Обычный 29 55 2 2" xfId="18854"/>
    <cellStyle name="Обычный 29 55 3" xfId="18855"/>
    <cellStyle name="Обычный 29 56" xfId="18856"/>
    <cellStyle name="Обычный 29 56 2" xfId="18857"/>
    <cellStyle name="Обычный 29 56 2 2" xfId="18858"/>
    <cellStyle name="Обычный 29 56 3" xfId="18859"/>
    <cellStyle name="Обычный 29 57" xfId="18860"/>
    <cellStyle name="Обычный 29 57 2" xfId="18861"/>
    <cellStyle name="Обычный 29 57 2 2" xfId="18862"/>
    <cellStyle name="Обычный 29 57 3" xfId="18863"/>
    <cellStyle name="Обычный 29 58" xfId="18864"/>
    <cellStyle name="Обычный 29 58 2" xfId="18865"/>
    <cellStyle name="Обычный 29 58 2 2" xfId="18866"/>
    <cellStyle name="Обычный 29 58 3" xfId="18867"/>
    <cellStyle name="Обычный 29 59" xfId="18868"/>
    <cellStyle name="Обычный 29 59 2" xfId="18869"/>
    <cellStyle name="Обычный 29 59 2 2" xfId="18870"/>
    <cellStyle name="Обычный 29 59 3" xfId="18871"/>
    <cellStyle name="Обычный 29 6" xfId="18872"/>
    <cellStyle name="Обычный 29 6 2" xfId="18873"/>
    <cellStyle name="Обычный 29 6 2 2" xfId="18874"/>
    <cellStyle name="Обычный 29 6 2 2 2" xfId="18875"/>
    <cellStyle name="Обычный 29 6 2 3" xfId="18876"/>
    <cellStyle name="Обычный 29 6 3" xfId="18877"/>
    <cellStyle name="Обычный 29 6 3 2" xfId="18878"/>
    <cellStyle name="Обычный 29 6 3 2 2" xfId="18879"/>
    <cellStyle name="Обычный 29 6 3 3" xfId="18880"/>
    <cellStyle name="Обычный 29 6 4" xfId="18881"/>
    <cellStyle name="Обычный 29 6 4 2" xfId="18882"/>
    <cellStyle name="Обычный 29 6 5" xfId="18883"/>
    <cellStyle name="Обычный 29 60" xfId="18884"/>
    <cellStyle name="Обычный 29 60 2" xfId="18885"/>
    <cellStyle name="Обычный 29 60 2 2" xfId="18886"/>
    <cellStyle name="Обычный 29 60 3" xfId="18887"/>
    <cellStyle name="Обычный 29 61" xfId="18888"/>
    <cellStyle name="Обычный 29 61 2" xfId="18889"/>
    <cellStyle name="Обычный 29 61 2 2" xfId="18890"/>
    <cellStyle name="Обычный 29 61 3" xfId="18891"/>
    <cellStyle name="Обычный 29 62" xfId="18892"/>
    <cellStyle name="Обычный 29 62 2" xfId="18893"/>
    <cellStyle name="Обычный 29 62 2 2" xfId="18894"/>
    <cellStyle name="Обычный 29 62 3" xfId="18895"/>
    <cellStyle name="Обычный 29 63" xfId="18896"/>
    <cellStyle name="Обычный 29 63 2" xfId="18897"/>
    <cellStyle name="Обычный 29 63 2 2" xfId="18898"/>
    <cellStyle name="Обычный 29 63 3" xfId="18899"/>
    <cellStyle name="Обычный 29 64" xfId="18900"/>
    <cellStyle name="Обычный 29 64 2" xfId="18901"/>
    <cellStyle name="Обычный 29 64 2 2" xfId="18902"/>
    <cellStyle name="Обычный 29 64 3" xfId="18903"/>
    <cellStyle name="Обычный 29 65" xfId="18904"/>
    <cellStyle name="Обычный 29 65 2" xfId="18905"/>
    <cellStyle name="Обычный 29 65 2 2" xfId="18906"/>
    <cellStyle name="Обычный 29 65 3" xfId="18907"/>
    <cellStyle name="Обычный 29 66" xfId="18908"/>
    <cellStyle name="Обычный 29 66 2" xfId="18909"/>
    <cellStyle name="Обычный 29 66 2 2" xfId="18910"/>
    <cellStyle name="Обычный 29 66 3" xfId="18911"/>
    <cellStyle name="Обычный 29 67" xfId="18912"/>
    <cellStyle name="Обычный 29 67 2" xfId="18913"/>
    <cellStyle name="Обычный 29 67 2 2" xfId="18914"/>
    <cellStyle name="Обычный 29 67 3" xfId="18915"/>
    <cellStyle name="Обычный 29 68" xfId="18916"/>
    <cellStyle name="Обычный 29 68 2" xfId="18917"/>
    <cellStyle name="Обычный 29 68 2 2" xfId="18918"/>
    <cellStyle name="Обычный 29 68 3" xfId="18919"/>
    <cellStyle name="Обычный 29 69" xfId="18920"/>
    <cellStyle name="Обычный 29 69 2" xfId="18921"/>
    <cellStyle name="Обычный 29 69 2 2" xfId="18922"/>
    <cellStyle name="Обычный 29 69 3" xfId="18923"/>
    <cellStyle name="Обычный 29 7" xfId="18924"/>
    <cellStyle name="Обычный 29 7 2" xfId="18925"/>
    <cellStyle name="Обычный 29 7 2 2" xfId="18926"/>
    <cellStyle name="Обычный 29 7 2 2 2" xfId="18927"/>
    <cellStyle name="Обычный 29 7 2 3" xfId="18928"/>
    <cellStyle name="Обычный 29 7 3" xfId="18929"/>
    <cellStyle name="Обычный 29 7 3 2" xfId="18930"/>
    <cellStyle name="Обычный 29 7 3 2 2" xfId="18931"/>
    <cellStyle name="Обычный 29 7 3 3" xfId="18932"/>
    <cellStyle name="Обычный 29 7 4" xfId="18933"/>
    <cellStyle name="Обычный 29 7 4 2" xfId="18934"/>
    <cellStyle name="Обычный 29 7 5" xfId="18935"/>
    <cellStyle name="Обычный 29 70" xfId="18936"/>
    <cellStyle name="Обычный 29 70 2" xfId="18937"/>
    <cellStyle name="Обычный 29 70 2 2" xfId="18938"/>
    <cellStyle name="Обычный 29 70 3" xfId="18939"/>
    <cellStyle name="Обычный 29 71" xfId="18940"/>
    <cellStyle name="Обычный 29 71 2" xfId="18941"/>
    <cellStyle name="Обычный 29 71 2 2" xfId="18942"/>
    <cellStyle name="Обычный 29 71 3" xfId="18943"/>
    <cellStyle name="Обычный 29 72" xfId="18944"/>
    <cellStyle name="Обычный 29 72 2" xfId="18945"/>
    <cellStyle name="Обычный 29 72 2 2" xfId="18946"/>
    <cellStyle name="Обычный 29 72 3" xfId="18947"/>
    <cellStyle name="Обычный 29 73" xfId="18948"/>
    <cellStyle name="Обычный 29 73 2" xfId="18949"/>
    <cellStyle name="Обычный 29 73 2 2" xfId="18950"/>
    <cellStyle name="Обычный 29 73 3" xfId="18951"/>
    <cellStyle name="Обычный 29 74" xfId="18952"/>
    <cellStyle name="Обычный 29 74 2" xfId="18953"/>
    <cellStyle name="Обычный 29 75" xfId="18954"/>
    <cellStyle name="Обычный 29 8" xfId="18955"/>
    <cellStyle name="Обычный 29 8 2" xfId="18956"/>
    <cellStyle name="Обычный 29 8 2 2" xfId="18957"/>
    <cellStyle name="Обычный 29 8 2 2 2" xfId="18958"/>
    <cellStyle name="Обычный 29 8 2 3" xfId="18959"/>
    <cellStyle name="Обычный 29 8 3" xfId="18960"/>
    <cellStyle name="Обычный 29 8 3 2" xfId="18961"/>
    <cellStyle name="Обычный 29 8 3 2 2" xfId="18962"/>
    <cellStyle name="Обычный 29 8 3 3" xfId="18963"/>
    <cellStyle name="Обычный 29 8 4" xfId="18964"/>
    <cellStyle name="Обычный 29 8 4 2" xfId="18965"/>
    <cellStyle name="Обычный 29 8 5" xfId="18966"/>
    <cellStyle name="Обычный 29 9" xfId="18967"/>
    <cellStyle name="Обычный 29 9 2" xfId="18968"/>
    <cellStyle name="Обычный 29 9 2 2" xfId="18969"/>
    <cellStyle name="Обычный 29 9 2 2 2" xfId="18970"/>
    <cellStyle name="Обычный 29 9 2 3" xfId="18971"/>
    <cellStyle name="Обычный 29 9 3" xfId="18972"/>
    <cellStyle name="Обычный 29 9 3 2" xfId="18973"/>
    <cellStyle name="Обычный 29 9 3 2 2" xfId="18974"/>
    <cellStyle name="Обычный 29 9 3 3" xfId="18975"/>
    <cellStyle name="Обычный 29 9 4" xfId="18976"/>
    <cellStyle name="Обычный 29 9 4 2" xfId="18977"/>
    <cellStyle name="Обычный 29 9 5" xfId="18978"/>
    <cellStyle name="Обычный 3" xfId="18979"/>
    <cellStyle name="Обычный 3 10" xfId="18980"/>
    <cellStyle name="Обычный 3 10 2" xfId="18981"/>
    <cellStyle name="Обычный 3 10 2 2" xfId="18982"/>
    <cellStyle name="Обычный 3 10 2 2 2" xfId="18983"/>
    <cellStyle name="Обычный 3 10 2 3" xfId="18984"/>
    <cellStyle name="Обычный 3 10 3" xfId="18985"/>
    <cellStyle name="Обычный 3 10 3 2" xfId="18986"/>
    <cellStyle name="Обычный 3 10 3 2 2" xfId="18987"/>
    <cellStyle name="Обычный 3 10 3 3" xfId="18988"/>
    <cellStyle name="Обычный 3 10 4" xfId="18989"/>
    <cellStyle name="Обычный 3 10 4 2" xfId="18990"/>
    <cellStyle name="Обычный 3 10 5" xfId="18991"/>
    <cellStyle name="Обычный 3 11" xfId="18992"/>
    <cellStyle name="Обычный 3 11 2" xfId="18993"/>
    <cellStyle name="Обычный 3 11 2 2" xfId="18994"/>
    <cellStyle name="Обычный 3 11 2 2 2" xfId="18995"/>
    <cellStyle name="Обычный 3 11 2 3" xfId="18996"/>
    <cellStyle name="Обычный 3 11 3" xfId="18997"/>
    <cellStyle name="Обычный 3 11 3 2" xfId="18998"/>
    <cellStyle name="Обычный 3 11 3 2 2" xfId="18999"/>
    <cellStyle name="Обычный 3 11 3 3" xfId="19000"/>
    <cellStyle name="Обычный 3 11 4" xfId="19001"/>
    <cellStyle name="Обычный 3 11 4 2" xfId="19002"/>
    <cellStyle name="Обычный 3 11 5" xfId="19003"/>
    <cellStyle name="Обычный 3 12" xfId="19004"/>
    <cellStyle name="Обычный 3 12 2" xfId="19005"/>
    <cellStyle name="Обычный 3 12 2 2" xfId="19006"/>
    <cellStyle name="Обычный 3 12 2 2 2" xfId="19007"/>
    <cellStyle name="Обычный 3 12 2 3" xfId="19008"/>
    <cellStyle name="Обычный 3 12 3" xfId="19009"/>
    <cellStyle name="Обычный 3 12 3 2" xfId="19010"/>
    <cellStyle name="Обычный 3 12 3 2 2" xfId="19011"/>
    <cellStyle name="Обычный 3 12 3 3" xfId="19012"/>
    <cellStyle name="Обычный 3 12 4" xfId="19013"/>
    <cellStyle name="Обычный 3 12 4 2" xfId="19014"/>
    <cellStyle name="Обычный 3 12 5" xfId="19015"/>
    <cellStyle name="Обычный 3 13" xfId="19016"/>
    <cellStyle name="Обычный 3 13 2" xfId="19017"/>
    <cellStyle name="Обычный 3 13 2 2" xfId="19018"/>
    <cellStyle name="Обычный 3 13 2 2 2" xfId="19019"/>
    <cellStyle name="Обычный 3 13 2 3" xfId="19020"/>
    <cellStyle name="Обычный 3 13 3" xfId="19021"/>
    <cellStyle name="Обычный 3 13 3 2" xfId="19022"/>
    <cellStyle name="Обычный 3 13 3 2 2" xfId="19023"/>
    <cellStyle name="Обычный 3 13 3 3" xfId="19024"/>
    <cellStyle name="Обычный 3 13 4" xfId="19025"/>
    <cellStyle name="Обычный 3 13 4 2" xfId="19026"/>
    <cellStyle name="Обычный 3 13 5" xfId="19027"/>
    <cellStyle name="Обычный 3 14" xfId="19028"/>
    <cellStyle name="Обычный 3 14 2" xfId="19029"/>
    <cellStyle name="Обычный 3 14 2 2" xfId="19030"/>
    <cellStyle name="Обычный 3 14 2 2 2" xfId="19031"/>
    <cellStyle name="Обычный 3 14 2 3" xfId="19032"/>
    <cellStyle name="Обычный 3 14 3" xfId="19033"/>
    <cellStyle name="Обычный 3 14 3 2" xfId="19034"/>
    <cellStyle name="Обычный 3 14 3 2 2" xfId="19035"/>
    <cellStyle name="Обычный 3 14 3 3" xfId="19036"/>
    <cellStyle name="Обычный 3 14 4" xfId="19037"/>
    <cellStyle name="Обычный 3 14 4 2" xfId="19038"/>
    <cellStyle name="Обычный 3 14 5" xfId="19039"/>
    <cellStyle name="Обычный 3 15" xfId="19040"/>
    <cellStyle name="Обычный 3 15 2" xfId="19041"/>
    <cellStyle name="Обычный 3 15 2 2" xfId="19042"/>
    <cellStyle name="Обычный 3 15 2 2 2" xfId="19043"/>
    <cellStyle name="Обычный 3 15 2 3" xfId="19044"/>
    <cellStyle name="Обычный 3 15 3" xfId="19045"/>
    <cellStyle name="Обычный 3 15 3 2" xfId="19046"/>
    <cellStyle name="Обычный 3 15 3 2 2" xfId="19047"/>
    <cellStyle name="Обычный 3 15 3 3" xfId="19048"/>
    <cellStyle name="Обычный 3 15 4" xfId="19049"/>
    <cellStyle name="Обычный 3 15 4 2" xfId="19050"/>
    <cellStyle name="Обычный 3 15 5" xfId="19051"/>
    <cellStyle name="Обычный 3 16" xfId="19052"/>
    <cellStyle name="Обычный 3 16 2" xfId="19053"/>
    <cellStyle name="Обычный 3 16 2 2" xfId="19054"/>
    <cellStyle name="Обычный 3 16 2 2 2" xfId="19055"/>
    <cellStyle name="Обычный 3 16 2 3" xfId="19056"/>
    <cellStyle name="Обычный 3 16 3" xfId="19057"/>
    <cellStyle name="Обычный 3 16 3 2" xfId="19058"/>
    <cellStyle name="Обычный 3 16 3 2 2" xfId="19059"/>
    <cellStyle name="Обычный 3 16 3 3" xfId="19060"/>
    <cellStyle name="Обычный 3 16 4" xfId="19061"/>
    <cellStyle name="Обычный 3 16 4 2" xfId="19062"/>
    <cellStyle name="Обычный 3 16 5" xfId="19063"/>
    <cellStyle name="Обычный 3 17" xfId="19064"/>
    <cellStyle name="Обычный 3 17 2" xfId="19065"/>
    <cellStyle name="Обычный 3 17 2 2" xfId="19066"/>
    <cellStyle name="Обычный 3 17 2 2 2" xfId="19067"/>
    <cellStyle name="Обычный 3 17 2 3" xfId="19068"/>
    <cellStyle name="Обычный 3 17 3" xfId="19069"/>
    <cellStyle name="Обычный 3 17 3 2" xfId="19070"/>
    <cellStyle name="Обычный 3 17 3 2 2" xfId="19071"/>
    <cellStyle name="Обычный 3 17 3 3" xfId="19072"/>
    <cellStyle name="Обычный 3 17 4" xfId="19073"/>
    <cellStyle name="Обычный 3 17 4 2" xfId="19074"/>
    <cellStyle name="Обычный 3 17 5" xfId="19075"/>
    <cellStyle name="Обычный 3 18" xfId="19076"/>
    <cellStyle name="Обычный 3 18 2" xfId="19077"/>
    <cellStyle name="Обычный 3 18 2 2" xfId="19078"/>
    <cellStyle name="Обычный 3 18 2 2 2" xfId="19079"/>
    <cellStyle name="Обычный 3 18 2 3" xfId="19080"/>
    <cellStyle name="Обычный 3 18 3" xfId="19081"/>
    <cellStyle name="Обычный 3 18 3 2" xfId="19082"/>
    <cellStyle name="Обычный 3 18 3 2 2" xfId="19083"/>
    <cellStyle name="Обычный 3 18 3 3" xfId="19084"/>
    <cellStyle name="Обычный 3 18 4" xfId="19085"/>
    <cellStyle name="Обычный 3 18 4 2" xfId="19086"/>
    <cellStyle name="Обычный 3 18 5" xfId="19087"/>
    <cellStyle name="Обычный 3 19" xfId="19088"/>
    <cellStyle name="Обычный 3 19 2" xfId="19089"/>
    <cellStyle name="Обычный 3 19 2 2" xfId="19090"/>
    <cellStyle name="Обычный 3 19 2 2 2" xfId="19091"/>
    <cellStyle name="Обычный 3 19 2 3" xfId="19092"/>
    <cellStyle name="Обычный 3 19 3" xfId="19093"/>
    <cellStyle name="Обычный 3 19 3 2" xfId="19094"/>
    <cellStyle name="Обычный 3 19 3 2 2" xfId="19095"/>
    <cellStyle name="Обычный 3 19 3 3" xfId="19096"/>
    <cellStyle name="Обычный 3 19 4" xfId="19097"/>
    <cellStyle name="Обычный 3 19 4 2" xfId="19098"/>
    <cellStyle name="Обычный 3 19 5" xfId="19099"/>
    <cellStyle name="Обычный 3 2" xfId="19100"/>
    <cellStyle name="Обычный 3 2 2" xfId="19101"/>
    <cellStyle name="Обычный 3 2 2 2" xfId="19102"/>
    <cellStyle name="Обычный 3 2 2 2 2" xfId="19103"/>
    <cellStyle name="Обычный 3 2 2 3" xfId="19104"/>
    <cellStyle name="Обычный 3 2 3" xfId="19105"/>
    <cellStyle name="Обычный 3 2 3 2" xfId="19106"/>
    <cellStyle name="Обычный 3 2 3 2 2" xfId="19107"/>
    <cellStyle name="Обычный 3 2 3 3" xfId="19108"/>
    <cellStyle name="Обычный 3 2 4" xfId="19109"/>
    <cellStyle name="Обычный 3 2 4 2" xfId="19110"/>
    <cellStyle name="Обычный 3 2 4 2 2" xfId="19111"/>
    <cellStyle name="Обычный 3 2 4 3" xfId="19112"/>
    <cellStyle name="Обычный 3 2 5" xfId="19113"/>
    <cellStyle name="Обычный 3 2 5 2" xfId="19114"/>
    <cellStyle name="Обычный 3 2 6" xfId="19115"/>
    <cellStyle name="Обычный 3 2_Изменения 1" xfId="19116"/>
    <cellStyle name="Обычный 3 20" xfId="19117"/>
    <cellStyle name="Обычный 3 20 2" xfId="19118"/>
    <cellStyle name="Обычный 3 20 2 2" xfId="19119"/>
    <cellStyle name="Обычный 3 20 2 2 2" xfId="19120"/>
    <cellStyle name="Обычный 3 20 2 3" xfId="19121"/>
    <cellStyle name="Обычный 3 20 3" xfId="19122"/>
    <cellStyle name="Обычный 3 20 3 2" xfId="19123"/>
    <cellStyle name="Обычный 3 20 3 2 2" xfId="19124"/>
    <cellStyle name="Обычный 3 20 3 3" xfId="19125"/>
    <cellStyle name="Обычный 3 20 4" xfId="19126"/>
    <cellStyle name="Обычный 3 20 4 2" xfId="19127"/>
    <cellStyle name="Обычный 3 20 5" xfId="19128"/>
    <cellStyle name="Обычный 3 21" xfId="19129"/>
    <cellStyle name="Обычный 3 21 2" xfId="19130"/>
    <cellStyle name="Обычный 3 21 2 2" xfId="19131"/>
    <cellStyle name="Обычный 3 21 2 2 2" xfId="19132"/>
    <cellStyle name="Обычный 3 21 2 3" xfId="19133"/>
    <cellStyle name="Обычный 3 21 3" xfId="19134"/>
    <cellStyle name="Обычный 3 21 3 2" xfId="19135"/>
    <cellStyle name="Обычный 3 21 3 2 2" xfId="19136"/>
    <cellStyle name="Обычный 3 21 3 3" xfId="19137"/>
    <cellStyle name="Обычный 3 21 4" xfId="19138"/>
    <cellStyle name="Обычный 3 21 4 2" xfId="19139"/>
    <cellStyle name="Обычный 3 21 5" xfId="19140"/>
    <cellStyle name="Обычный 3 22" xfId="19141"/>
    <cellStyle name="Обычный 3 22 2" xfId="19142"/>
    <cellStyle name="Обычный 3 22 2 2" xfId="19143"/>
    <cellStyle name="Обычный 3 22 2 2 2" xfId="19144"/>
    <cellStyle name="Обычный 3 22 2 3" xfId="19145"/>
    <cellStyle name="Обычный 3 22 3" xfId="19146"/>
    <cellStyle name="Обычный 3 22 3 2" xfId="19147"/>
    <cellStyle name="Обычный 3 22 3 2 2" xfId="19148"/>
    <cellStyle name="Обычный 3 22 3 3" xfId="19149"/>
    <cellStyle name="Обычный 3 22 4" xfId="19150"/>
    <cellStyle name="Обычный 3 22 4 2" xfId="19151"/>
    <cellStyle name="Обычный 3 22 5" xfId="19152"/>
    <cellStyle name="Обычный 3 23" xfId="19153"/>
    <cellStyle name="Обычный 3 23 2" xfId="19154"/>
    <cellStyle name="Обычный 3 23 2 2" xfId="19155"/>
    <cellStyle name="Обычный 3 23 2 2 2" xfId="19156"/>
    <cellStyle name="Обычный 3 23 2 3" xfId="19157"/>
    <cellStyle name="Обычный 3 23 3" xfId="19158"/>
    <cellStyle name="Обычный 3 23 3 2" xfId="19159"/>
    <cellStyle name="Обычный 3 23 3 2 2" xfId="19160"/>
    <cellStyle name="Обычный 3 23 3 3" xfId="19161"/>
    <cellStyle name="Обычный 3 23 4" xfId="19162"/>
    <cellStyle name="Обычный 3 23 4 2" xfId="19163"/>
    <cellStyle name="Обычный 3 23 5" xfId="19164"/>
    <cellStyle name="Обычный 3 24" xfId="19165"/>
    <cellStyle name="Обычный 3 24 2" xfId="19166"/>
    <cellStyle name="Обычный 3 24 2 2" xfId="19167"/>
    <cellStyle name="Обычный 3 24 2 2 2" xfId="19168"/>
    <cellStyle name="Обычный 3 24 2 3" xfId="19169"/>
    <cellStyle name="Обычный 3 24 3" xfId="19170"/>
    <cellStyle name="Обычный 3 24 3 2" xfId="19171"/>
    <cellStyle name="Обычный 3 24 3 2 2" xfId="19172"/>
    <cellStyle name="Обычный 3 24 3 3" xfId="19173"/>
    <cellStyle name="Обычный 3 24 4" xfId="19174"/>
    <cellStyle name="Обычный 3 24 4 2" xfId="19175"/>
    <cellStyle name="Обычный 3 24 5" xfId="19176"/>
    <cellStyle name="Обычный 3 25" xfId="19177"/>
    <cellStyle name="Обычный 3 25 2" xfId="19178"/>
    <cellStyle name="Обычный 3 25 2 2" xfId="19179"/>
    <cellStyle name="Обычный 3 25 2 2 2" xfId="19180"/>
    <cellStyle name="Обычный 3 25 2 3" xfId="19181"/>
    <cellStyle name="Обычный 3 25 3" xfId="19182"/>
    <cellStyle name="Обычный 3 25 3 2" xfId="19183"/>
    <cellStyle name="Обычный 3 25 3 2 2" xfId="19184"/>
    <cellStyle name="Обычный 3 25 3 3" xfId="19185"/>
    <cellStyle name="Обычный 3 25 4" xfId="19186"/>
    <cellStyle name="Обычный 3 25 4 2" xfId="19187"/>
    <cellStyle name="Обычный 3 25 5" xfId="19188"/>
    <cellStyle name="Обычный 3 26" xfId="19189"/>
    <cellStyle name="Обычный 3 26 2" xfId="19190"/>
    <cellStyle name="Обычный 3 26 2 2" xfId="19191"/>
    <cellStyle name="Обычный 3 26 2 2 2" xfId="19192"/>
    <cellStyle name="Обычный 3 26 2 3" xfId="19193"/>
    <cellStyle name="Обычный 3 26 3" xfId="19194"/>
    <cellStyle name="Обычный 3 26 3 2" xfId="19195"/>
    <cellStyle name="Обычный 3 26 3 2 2" xfId="19196"/>
    <cellStyle name="Обычный 3 26 3 3" xfId="19197"/>
    <cellStyle name="Обычный 3 26 4" xfId="19198"/>
    <cellStyle name="Обычный 3 26 4 2" xfId="19199"/>
    <cellStyle name="Обычный 3 26 5" xfId="19200"/>
    <cellStyle name="Обычный 3 27" xfId="19201"/>
    <cellStyle name="Обычный 3 27 2" xfId="19202"/>
    <cellStyle name="Обычный 3 27 2 2" xfId="19203"/>
    <cellStyle name="Обычный 3 27 2 2 2" xfId="19204"/>
    <cellStyle name="Обычный 3 27 2 3" xfId="19205"/>
    <cellStyle name="Обычный 3 27 3" xfId="19206"/>
    <cellStyle name="Обычный 3 27 3 2" xfId="19207"/>
    <cellStyle name="Обычный 3 27 3 2 2" xfId="19208"/>
    <cellStyle name="Обычный 3 27 3 3" xfId="19209"/>
    <cellStyle name="Обычный 3 27 4" xfId="19210"/>
    <cellStyle name="Обычный 3 27 4 2" xfId="19211"/>
    <cellStyle name="Обычный 3 27 5" xfId="19212"/>
    <cellStyle name="Обычный 3 28" xfId="19213"/>
    <cellStyle name="Обычный 3 28 2" xfId="19214"/>
    <cellStyle name="Обычный 3 28 2 2" xfId="19215"/>
    <cellStyle name="Обычный 3 28 2 2 2" xfId="19216"/>
    <cellStyle name="Обычный 3 28 2 3" xfId="19217"/>
    <cellStyle name="Обычный 3 28 3" xfId="19218"/>
    <cellStyle name="Обычный 3 28 3 2" xfId="19219"/>
    <cellStyle name="Обычный 3 28 3 2 2" xfId="19220"/>
    <cellStyle name="Обычный 3 28 3 3" xfId="19221"/>
    <cellStyle name="Обычный 3 28 4" xfId="19222"/>
    <cellStyle name="Обычный 3 28 4 2" xfId="19223"/>
    <cellStyle name="Обычный 3 28 5" xfId="19224"/>
    <cellStyle name="Обычный 3 29" xfId="19225"/>
    <cellStyle name="Обычный 3 29 2" xfId="19226"/>
    <cellStyle name="Обычный 3 29 2 2" xfId="19227"/>
    <cellStyle name="Обычный 3 29 3" xfId="19228"/>
    <cellStyle name="Обычный 3 3" xfId="19229"/>
    <cellStyle name="Обычный 3 3 2" xfId="19230"/>
    <cellStyle name="Обычный 3 3 2 2" xfId="19231"/>
    <cellStyle name="Обычный 3 3 2 2 2" xfId="19232"/>
    <cellStyle name="Обычный 3 3 2 3" xfId="19233"/>
    <cellStyle name="Обычный 3 3 3" xfId="19234"/>
    <cellStyle name="Обычный 3 3 3 2" xfId="19235"/>
    <cellStyle name="Обычный 3 3 3 2 2" xfId="19236"/>
    <cellStyle name="Обычный 3 3 3 3" xfId="19237"/>
    <cellStyle name="Обычный 3 3 4" xfId="19238"/>
    <cellStyle name="Обычный 3 3 4 2" xfId="19239"/>
    <cellStyle name="Обычный 3 3 4 2 2" xfId="19240"/>
    <cellStyle name="Обычный 3 3 4 3" xfId="19241"/>
    <cellStyle name="Обычный 3 3 5" xfId="19242"/>
    <cellStyle name="Обычный 3 3 5 2" xfId="19243"/>
    <cellStyle name="Обычный 3 3 6" xfId="19244"/>
    <cellStyle name="Обычный 3 30" xfId="19245"/>
    <cellStyle name="Обычный 3 30 2" xfId="19246"/>
    <cellStyle name="Обычный 3 30 2 2" xfId="19247"/>
    <cellStyle name="Обычный 3 30 3" xfId="19248"/>
    <cellStyle name="Обычный 3 31" xfId="19249"/>
    <cellStyle name="Обычный 3 31 2" xfId="19250"/>
    <cellStyle name="Обычный 3 31 2 2" xfId="19251"/>
    <cellStyle name="Обычный 3 31 3" xfId="19252"/>
    <cellStyle name="Обычный 3 32" xfId="19253"/>
    <cellStyle name="Обычный 3 32 2" xfId="19254"/>
    <cellStyle name="Обычный 3 32 2 2" xfId="19255"/>
    <cellStyle name="Обычный 3 32 3" xfId="19256"/>
    <cellStyle name="Обычный 3 33" xfId="19257"/>
    <cellStyle name="Обычный 3 33 2" xfId="19258"/>
    <cellStyle name="Обычный 3 33 2 2" xfId="19259"/>
    <cellStyle name="Обычный 3 33 3" xfId="19260"/>
    <cellStyle name="Обычный 3 34" xfId="19261"/>
    <cellStyle name="Обычный 3 34 2" xfId="19262"/>
    <cellStyle name="Обычный 3 34 2 2" xfId="19263"/>
    <cellStyle name="Обычный 3 34 3" xfId="19264"/>
    <cellStyle name="Обычный 3 35" xfId="19265"/>
    <cellStyle name="Обычный 3 35 2" xfId="19266"/>
    <cellStyle name="Обычный 3 35 2 2" xfId="19267"/>
    <cellStyle name="Обычный 3 35 3" xfId="19268"/>
    <cellStyle name="Обычный 3 36" xfId="19269"/>
    <cellStyle name="Обычный 3 36 2" xfId="19270"/>
    <cellStyle name="Обычный 3 36 2 2" xfId="19271"/>
    <cellStyle name="Обычный 3 36 3" xfId="19272"/>
    <cellStyle name="Обычный 3 37" xfId="19273"/>
    <cellStyle name="Обычный 3 37 2" xfId="19274"/>
    <cellStyle name="Обычный 3 37 2 2" xfId="19275"/>
    <cellStyle name="Обычный 3 37 3" xfId="19276"/>
    <cellStyle name="Обычный 3 38" xfId="19277"/>
    <cellStyle name="Обычный 3 38 2" xfId="19278"/>
    <cellStyle name="Обычный 3 38 2 2" xfId="19279"/>
    <cellStyle name="Обычный 3 38 3" xfId="19280"/>
    <cellStyle name="Обычный 3 39" xfId="19281"/>
    <cellStyle name="Обычный 3 39 2" xfId="19282"/>
    <cellStyle name="Обычный 3 39 2 2" xfId="19283"/>
    <cellStyle name="Обычный 3 39 3" xfId="19284"/>
    <cellStyle name="Обычный 3 4" xfId="19285"/>
    <cellStyle name="Обычный 3 4 2" xfId="19286"/>
    <cellStyle name="Обычный 3 4 2 2" xfId="19287"/>
    <cellStyle name="Обычный 3 4 2 2 2" xfId="19288"/>
    <cellStyle name="Обычный 3 4 2 3" xfId="19289"/>
    <cellStyle name="Обычный 3 4 3" xfId="19290"/>
    <cellStyle name="Обычный 3 4 3 2" xfId="19291"/>
    <cellStyle name="Обычный 3 4 3 2 2" xfId="19292"/>
    <cellStyle name="Обычный 3 4 3 3" xfId="19293"/>
    <cellStyle name="Обычный 3 4 4" xfId="19294"/>
    <cellStyle name="Обычный 3 4 4 2" xfId="19295"/>
    <cellStyle name="Обычный 3 4 5" xfId="19296"/>
    <cellStyle name="Обычный 3 40" xfId="19297"/>
    <cellStyle name="Обычный 3 40 2" xfId="19298"/>
    <cellStyle name="Обычный 3 40 2 2" xfId="19299"/>
    <cellStyle name="Обычный 3 40 3" xfId="19300"/>
    <cellStyle name="Обычный 3 41" xfId="19301"/>
    <cellStyle name="Обычный 3 41 2" xfId="19302"/>
    <cellStyle name="Обычный 3 41 2 2" xfId="19303"/>
    <cellStyle name="Обычный 3 41 3" xfId="19304"/>
    <cellStyle name="Обычный 3 42" xfId="19305"/>
    <cellStyle name="Обычный 3 42 2" xfId="19306"/>
    <cellStyle name="Обычный 3 42 2 2" xfId="19307"/>
    <cellStyle name="Обычный 3 42 3" xfId="19308"/>
    <cellStyle name="Обычный 3 43" xfId="19309"/>
    <cellStyle name="Обычный 3 43 2" xfId="19310"/>
    <cellStyle name="Обычный 3 43 2 2" xfId="19311"/>
    <cellStyle name="Обычный 3 43 3" xfId="19312"/>
    <cellStyle name="Обычный 3 44" xfId="19313"/>
    <cellStyle name="Обычный 3 44 2" xfId="19314"/>
    <cellStyle name="Обычный 3 44 2 2" xfId="19315"/>
    <cellStyle name="Обычный 3 44 3" xfId="19316"/>
    <cellStyle name="Обычный 3 45" xfId="19317"/>
    <cellStyle name="Обычный 3 45 2" xfId="19318"/>
    <cellStyle name="Обычный 3 45 2 2" xfId="19319"/>
    <cellStyle name="Обычный 3 45 3" xfId="19320"/>
    <cellStyle name="Обычный 3 46" xfId="19321"/>
    <cellStyle name="Обычный 3 46 2" xfId="19322"/>
    <cellStyle name="Обычный 3 46 2 2" xfId="19323"/>
    <cellStyle name="Обычный 3 46 3" xfId="19324"/>
    <cellStyle name="Обычный 3 47" xfId="19325"/>
    <cellStyle name="Обычный 3 47 2" xfId="19326"/>
    <cellStyle name="Обычный 3 47 2 2" xfId="19327"/>
    <cellStyle name="Обычный 3 47 3" xfId="19328"/>
    <cellStyle name="Обычный 3 48" xfId="19329"/>
    <cellStyle name="Обычный 3 48 2" xfId="19330"/>
    <cellStyle name="Обычный 3 48 2 2" xfId="19331"/>
    <cellStyle name="Обычный 3 48 3" xfId="19332"/>
    <cellStyle name="Обычный 3 49" xfId="19333"/>
    <cellStyle name="Обычный 3 49 2" xfId="19334"/>
    <cellStyle name="Обычный 3 49 2 2" xfId="19335"/>
    <cellStyle name="Обычный 3 49 3" xfId="19336"/>
    <cellStyle name="Обычный 3 5" xfId="19337"/>
    <cellStyle name="Обычный 3 5 2" xfId="19338"/>
    <cellStyle name="Обычный 3 5 2 2" xfId="19339"/>
    <cellStyle name="Обычный 3 5 2 2 2" xfId="19340"/>
    <cellStyle name="Обычный 3 5 2 3" xfId="19341"/>
    <cellStyle name="Обычный 3 5 3" xfId="19342"/>
    <cellStyle name="Обычный 3 5 3 2" xfId="19343"/>
    <cellStyle name="Обычный 3 5 3 2 2" xfId="19344"/>
    <cellStyle name="Обычный 3 5 3 3" xfId="19345"/>
    <cellStyle name="Обычный 3 5 4" xfId="19346"/>
    <cellStyle name="Обычный 3 5 4 2" xfId="19347"/>
    <cellStyle name="Обычный 3 5 5" xfId="19348"/>
    <cellStyle name="Обычный 3 50" xfId="19349"/>
    <cellStyle name="Обычный 3 50 2" xfId="19350"/>
    <cellStyle name="Обычный 3 50 2 2" xfId="19351"/>
    <cellStyle name="Обычный 3 50 3" xfId="19352"/>
    <cellStyle name="Обычный 3 51" xfId="19353"/>
    <cellStyle name="Обычный 3 51 2" xfId="19354"/>
    <cellStyle name="Обычный 3 51 2 2" xfId="19355"/>
    <cellStyle name="Обычный 3 51 3" xfId="19356"/>
    <cellStyle name="Обычный 3 52" xfId="19357"/>
    <cellStyle name="Обычный 3 52 2" xfId="19358"/>
    <cellStyle name="Обычный 3 52 2 2" xfId="19359"/>
    <cellStyle name="Обычный 3 52 3" xfId="19360"/>
    <cellStyle name="Обычный 3 53" xfId="19361"/>
    <cellStyle name="Обычный 3 53 2" xfId="19362"/>
    <cellStyle name="Обычный 3 53 2 2" xfId="19363"/>
    <cellStyle name="Обычный 3 53 3" xfId="19364"/>
    <cellStyle name="Обычный 3 54" xfId="19365"/>
    <cellStyle name="Обычный 3 54 2" xfId="19366"/>
    <cellStyle name="Обычный 3 54 2 2" xfId="19367"/>
    <cellStyle name="Обычный 3 54 3" xfId="19368"/>
    <cellStyle name="Обычный 3 55" xfId="19369"/>
    <cellStyle name="Обычный 3 55 2" xfId="19370"/>
    <cellStyle name="Обычный 3 55 2 2" xfId="19371"/>
    <cellStyle name="Обычный 3 55 3" xfId="19372"/>
    <cellStyle name="Обычный 3 56" xfId="19373"/>
    <cellStyle name="Обычный 3 56 2" xfId="19374"/>
    <cellStyle name="Обычный 3 56 2 2" xfId="19375"/>
    <cellStyle name="Обычный 3 56 3" xfId="19376"/>
    <cellStyle name="Обычный 3 57" xfId="19377"/>
    <cellStyle name="Обычный 3 57 2" xfId="19378"/>
    <cellStyle name="Обычный 3 57 2 2" xfId="19379"/>
    <cellStyle name="Обычный 3 57 3" xfId="19380"/>
    <cellStyle name="Обычный 3 58" xfId="19381"/>
    <cellStyle name="Обычный 3 58 2" xfId="19382"/>
    <cellStyle name="Обычный 3 58 2 2" xfId="19383"/>
    <cellStyle name="Обычный 3 58 3" xfId="19384"/>
    <cellStyle name="Обычный 3 59" xfId="19385"/>
    <cellStyle name="Обычный 3 59 2" xfId="19386"/>
    <cellStyle name="Обычный 3 59 2 2" xfId="19387"/>
    <cellStyle name="Обычный 3 59 3" xfId="19388"/>
    <cellStyle name="Обычный 3 6" xfId="19389"/>
    <cellStyle name="Обычный 3 6 2" xfId="19390"/>
    <cellStyle name="Обычный 3 6 2 2" xfId="19391"/>
    <cellStyle name="Обычный 3 6 2 2 2" xfId="19392"/>
    <cellStyle name="Обычный 3 6 2 3" xfId="19393"/>
    <cellStyle name="Обычный 3 6 3" xfId="19394"/>
    <cellStyle name="Обычный 3 6 3 2" xfId="19395"/>
    <cellStyle name="Обычный 3 6 3 2 2" xfId="19396"/>
    <cellStyle name="Обычный 3 6 3 3" xfId="19397"/>
    <cellStyle name="Обычный 3 6 4" xfId="19398"/>
    <cellStyle name="Обычный 3 6 4 2" xfId="19399"/>
    <cellStyle name="Обычный 3 6 5" xfId="19400"/>
    <cellStyle name="Обычный 3 60" xfId="19401"/>
    <cellStyle name="Обычный 3 60 2" xfId="19402"/>
    <cellStyle name="Обычный 3 60 2 2" xfId="19403"/>
    <cellStyle name="Обычный 3 60 3" xfId="19404"/>
    <cellStyle name="Обычный 3 61" xfId="19405"/>
    <cellStyle name="Обычный 3 61 2" xfId="19406"/>
    <cellStyle name="Обычный 3 61 2 2" xfId="19407"/>
    <cellStyle name="Обычный 3 61 3" xfId="19408"/>
    <cellStyle name="Обычный 3 62" xfId="19409"/>
    <cellStyle name="Обычный 3 62 2" xfId="19410"/>
    <cellStyle name="Обычный 3 62 2 2" xfId="19411"/>
    <cellStyle name="Обычный 3 62 3" xfId="19412"/>
    <cellStyle name="Обычный 3 63" xfId="19413"/>
    <cellStyle name="Обычный 3 63 2" xfId="19414"/>
    <cellStyle name="Обычный 3 63 2 2" xfId="19415"/>
    <cellStyle name="Обычный 3 63 3" xfId="19416"/>
    <cellStyle name="Обычный 3 64" xfId="19417"/>
    <cellStyle name="Обычный 3 64 2" xfId="19418"/>
    <cellStyle name="Обычный 3 64 2 2" xfId="19419"/>
    <cellStyle name="Обычный 3 64 3" xfId="19420"/>
    <cellStyle name="Обычный 3 65" xfId="19421"/>
    <cellStyle name="Обычный 3 65 2" xfId="19422"/>
    <cellStyle name="Обычный 3 65 2 2" xfId="19423"/>
    <cellStyle name="Обычный 3 65 3" xfId="19424"/>
    <cellStyle name="Обычный 3 66" xfId="19425"/>
    <cellStyle name="Обычный 3 66 2" xfId="19426"/>
    <cellStyle name="Обычный 3 66 2 2" xfId="19427"/>
    <cellStyle name="Обычный 3 66 3" xfId="19428"/>
    <cellStyle name="Обычный 3 67" xfId="19429"/>
    <cellStyle name="Обычный 3 67 2" xfId="19430"/>
    <cellStyle name="Обычный 3 67 2 2" xfId="19431"/>
    <cellStyle name="Обычный 3 67 3" xfId="19432"/>
    <cellStyle name="Обычный 3 68" xfId="19433"/>
    <cellStyle name="Обычный 3 68 2" xfId="19434"/>
    <cellStyle name="Обычный 3 68 2 2" xfId="19435"/>
    <cellStyle name="Обычный 3 68 3" xfId="19436"/>
    <cellStyle name="Обычный 3 69" xfId="19437"/>
    <cellStyle name="Обычный 3 69 2" xfId="19438"/>
    <cellStyle name="Обычный 3 69 2 2" xfId="19439"/>
    <cellStyle name="Обычный 3 69 3" xfId="19440"/>
    <cellStyle name="Обычный 3 7" xfId="19441"/>
    <cellStyle name="Обычный 3 7 2" xfId="19442"/>
    <cellStyle name="Обычный 3 7 2 2" xfId="19443"/>
    <cellStyle name="Обычный 3 7 2 2 2" xfId="19444"/>
    <cellStyle name="Обычный 3 7 2 3" xfId="19445"/>
    <cellStyle name="Обычный 3 7 3" xfId="19446"/>
    <cellStyle name="Обычный 3 7 3 2" xfId="19447"/>
    <cellStyle name="Обычный 3 7 3 2 2" xfId="19448"/>
    <cellStyle name="Обычный 3 7 3 3" xfId="19449"/>
    <cellStyle name="Обычный 3 7 4" xfId="19450"/>
    <cellStyle name="Обычный 3 7 4 2" xfId="19451"/>
    <cellStyle name="Обычный 3 7 5" xfId="19452"/>
    <cellStyle name="Обычный 3 70" xfId="19453"/>
    <cellStyle name="Обычный 3 70 2" xfId="19454"/>
    <cellStyle name="Обычный 3 70 2 2" xfId="19455"/>
    <cellStyle name="Обычный 3 70 3" xfId="19456"/>
    <cellStyle name="Обычный 3 71" xfId="19457"/>
    <cellStyle name="Обычный 3 71 2" xfId="19458"/>
    <cellStyle name="Обычный 3 71 2 2" xfId="19459"/>
    <cellStyle name="Обычный 3 71 3" xfId="19460"/>
    <cellStyle name="Обычный 3 72" xfId="19461"/>
    <cellStyle name="Обычный 3 72 2" xfId="19462"/>
    <cellStyle name="Обычный 3 72 2 2" xfId="19463"/>
    <cellStyle name="Обычный 3 72 3" xfId="19464"/>
    <cellStyle name="Обычный 3 73" xfId="19465"/>
    <cellStyle name="Обычный 3 73 2" xfId="19466"/>
    <cellStyle name="Обычный 3 73 2 2" xfId="19467"/>
    <cellStyle name="Обычный 3 73 3" xfId="19468"/>
    <cellStyle name="Обычный 3 74" xfId="19469"/>
    <cellStyle name="Обычный 3 74 2" xfId="19470"/>
    <cellStyle name="Обычный 3 74 2 2" xfId="19471"/>
    <cellStyle name="Обычный 3 74 3" xfId="19472"/>
    <cellStyle name="Обычный 3 75" xfId="19473"/>
    <cellStyle name="Обычный 3 75 2" xfId="19474"/>
    <cellStyle name="Обычный 3 75 2 2" xfId="19475"/>
    <cellStyle name="Обычный 3 75 3" xfId="19476"/>
    <cellStyle name="Обычный 3 76" xfId="19477"/>
    <cellStyle name="Обычный 3 76 2" xfId="19478"/>
    <cellStyle name="Обычный 3 76 2 2" xfId="19479"/>
    <cellStyle name="Обычный 3 76 3" xfId="19480"/>
    <cellStyle name="Обычный 3 77" xfId="19481"/>
    <cellStyle name="Обычный 3 77 2" xfId="19482"/>
    <cellStyle name="Обычный 3 78" xfId="19483"/>
    <cellStyle name="Обычный 3 8" xfId="19484"/>
    <cellStyle name="Обычный 3 8 2" xfId="19485"/>
    <cellStyle name="Обычный 3 8 2 2" xfId="19486"/>
    <cellStyle name="Обычный 3 8 2 2 2" xfId="19487"/>
    <cellStyle name="Обычный 3 8 2 3" xfId="19488"/>
    <cellStyle name="Обычный 3 8 3" xfId="19489"/>
    <cellStyle name="Обычный 3 8 3 2" xfId="19490"/>
    <cellStyle name="Обычный 3 8 3 2 2" xfId="19491"/>
    <cellStyle name="Обычный 3 8 3 3" xfId="19492"/>
    <cellStyle name="Обычный 3 8 4" xfId="19493"/>
    <cellStyle name="Обычный 3 8 4 2" xfId="19494"/>
    <cellStyle name="Обычный 3 8 5" xfId="19495"/>
    <cellStyle name="Обычный 3 9" xfId="19496"/>
    <cellStyle name="Обычный 3 9 2" xfId="19497"/>
    <cellStyle name="Обычный 3 9 2 2" xfId="19498"/>
    <cellStyle name="Обычный 3 9 2 2 2" xfId="19499"/>
    <cellStyle name="Обычный 3 9 2 3" xfId="19500"/>
    <cellStyle name="Обычный 3 9 3" xfId="19501"/>
    <cellStyle name="Обычный 3 9 3 2" xfId="19502"/>
    <cellStyle name="Обычный 3 9 3 2 2" xfId="19503"/>
    <cellStyle name="Обычный 3 9 3 3" xfId="19504"/>
    <cellStyle name="Обычный 3 9 4" xfId="19505"/>
    <cellStyle name="Обычный 3 9 4 2" xfId="19506"/>
    <cellStyle name="Обычный 3 9 5" xfId="19507"/>
    <cellStyle name="Обычный 3_344_4_77" xfId="19508"/>
    <cellStyle name="Обычный 30" xfId="19509"/>
    <cellStyle name="Обычный 30 10" xfId="19510"/>
    <cellStyle name="Обычный 30 10 2" xfId="19511"/>
    <cellStyle name="Обычный 30 10 2 2" xfId="19512"/>
    <cellStyle name="Обычный 30 10 2 2 2" xfId="19513"/>
    <cellStyle name="Обычный 30 10 2 3" xfId="19514"/>
    <cellStyle name="Обычный 30 10 3" xfId="19515"/>
    <cellStyle name="Обычный 30 10 3 2" xfId="19516"/>
    <cellStyle name="Обычный 30 10 3 2 2" xfId="19517"/>
    <cellStyle name="Обычный 30 10 3 3" xfId="19518"/>
    <cellStyle name="Обычный 30 10 4" xfId="19519"/>
    <cellStyle name="Обычный 30 10 4 2" xfId="19520"/>
    <cellStyle name="Обычный 30 10 5" xfId="19521"/>
    <cellStyle name="Обычный 30 11" xfId="19522"/>
    <cellStyle name="Обычный 30 11 2" xfId="19523"/>
    <cellStyle name="Обычный 30 11 2 2" xfId="19524"/>
    <cellStyle name="Обычный 30 11 2 2 2" xfId="19525"/>
    <cellStyle name="Обычный 30 11 2 3" xfId="19526"/>
    <cellStyle name="Обычный 30 11 3" xfId="19527"/>
    <cellStyle name="Обычный 30 11 3 2" xfId="19528"/>
    <cellStyle name="Обычный 30 11 3 2 2" xfId="19529"/>
    <cellStyle name="Обычный 30 11 3 3" xfId="19530"/>
    <cellStyle name="Обычный 30 11 4" xfId="19531"/>
    <cellStyle name="Обычный 30 11 4 2" xfId="19532"/>
    <cellStyle name="Обычный 30 11 5" xfId="19533"/>
    <cellStyle name="Обычный 30 12" xfId="19534"/>
    <cellStyle name="Обычный 30 12 2" xfId="19535"/>
    <cellStyle name="Обычный 30 12 2 2" xfId="19536"/>
    <cellStyle name="Обычный 30 12 2 2 2" xfId="19537"/>
    <cellStyle name="Обычный 30 12 2 3" xfId="19538"/>
    <cellStyle name="Обычный 30 12 3" xfId="19539"/>
    <cellStyle name="Обычный 30 12 3 2" xfId="19540"/>
    <cellStyle name="Обычный 30 12 3 2 2" xfId="19541"/>
    <cellStyle name="Обычный 30 12 3 3" xfId="19542"/>
    <cellStyle name="Обычный 30 12 4" xfId="19543"/>
    <cellStyle name="Обычный 30 12 4 2" xfId="19544"/>
    <cellStyle name="Обычный 30 12 5" xfId="19545"/>
    <cellStyle name="Обычный 30 13" xfId="19546"/>
    <cellStyle name="Обычный 30 13 2" xfId="19547"/>
    <cellStyle name="Обычный 30 13 2 2" xfId="19548"/>
    <cellStyle name="Обычный 30 13 2 2 2" xfId="19549"/>
    <cellStyle name="Обычный 30 13 2 3" xfId="19550"/>
    <cellStyle name="Обычный 30 13 3" xfId="19551"/>
    <cellStyle name="Обычный 30 13 3 2" xfId="19552"/>
    <cellStyle name="Обычный 30 13 3 2 2" xfId="19553"/>
    <cellStyle name="Обычный 30 13 3 3" xfId="19554"/>
    <cellStyle name="Обычный 30 13 4" xfId="19555"/>
    <cellStyle name="Обычный 30 13 4 2" xfId="19556"/>
    <cellStyle name="Обычный 30 13 5" xfId="19557"/>
    <cellStyle name="Обычный 30 14" xfId="19558"/>
    <cellStyle name="Обычный 30 14 2" xfId="19559"/>
    <cellStyle name="Обычный 30 14 2 2" xfId="19560"/>
    <cellStyle name="Обычный 30 14 2 2 2" xfId="19561"/>
    <cellStyle name="Обычный 30 14 2 3" xfId="19562"/>
    <cellStyle name="Обычный 30 14 3" xfId="19563"/>
    <cellStyle name="Обычный 30 14 3 2" xfId="19564"/>
    <cellStyle name="Обычный 30 14 3 2 2" xfId="19565"/>
    <cellStyle name="Обычный 30 14 3 3" xfId="19566"/>
    <cellStyle name="Обычный 30 14 4" xfId="19567"/>
    <cellStyle name="Обычный 30 14 4 2" xfId="19568"/>
    <cellStyle name="Обычный 30 14 5" xfId="19569"/>
    <cellStyle name="Обычный 30 15" xfId="19570"/>
    <cellStyle name="Обычный 30 15 2" xfId="19571"/>
    <cellStyle name="Обычный 30 15 2 2" xfId="19572"/>
    <cellStyle name="Обычный 30 15 2 2 2" xfId="19573"/>
    <cellStyle name="Обычный 30 15 2 3" xfId="19574"/>
    <cellStyle name="Обычный 30 15 3" xfId="19575"/>
    <cellStyle name="Обычный 30 15 3 2" xfId="19576"/>
    <cellStyle name="Обычный 30 15 3 2 2" xfId="19577"/>
    <cellStyle name="Обычный 30 15 3 3" xfId="19578"/>
    <cellStyle name="Обычный 30 15 4" xfId="19579"/>
    <cellStyle name="Обычный 30 15 4 2" xfId="19580"/>
    <cellStyle name="Обычный 30 15 5" xfId="19581"/>
    <cellStyle name="Обычный 30 16" xfId="19582"/>
    <cellStyle name="Обычный 30 16 2" xfId="19583"/>
    <cellStyle name="Обычный 30 16 2 2" xfId="19584"/>
    <cellStyle name="Обычный 30 16 2 2 2" xfId="19585"/>
    <cellStyle name="Обычный 30 16 2 3" xfId="19586"/>
    <cellStyle name="Обычный 30 16 3" xfId="19587"/>
    <cellStyle name="Обычный 30 16 3 2" xfId="19588"/>
    <cellStyle name="Обычный 30 16 3 2 2" xfId="19589"/>
    <cellStyle name="Обычный 30 16 3 3" xfId="19590"/>
    <cellStyle name="Обычный 30 16 4" xfId="19591"/>
    <cellStyle name="Обычный 30 16 4 2" xfId="19592"/>
    <cellStyle name="Обычный 30 16 5" xfId="19593"/>
    <cellStyle name="Обычный 30 17" xfId="19594"/>
    <cellStyle name="Обычный 30 17 2" xfId="19595"/>
    <cellStyle name="Обычный 30 17 2 2" xfId="19596"/>
    <cellStyle name="Обычный 30 17 2 2 2" xfId="19597"/>
    <cellStyle name="Обычный 30 17 2 3" xfId="19598"/>
    <cellStyle name="Обычный 30 17 3" xfId="19599"/>
    <cellStyle name="Обычный 30 17 3 2" xfId="19600"/>
    <cellStyle name="Обычный 30 17 3 2 2" xfId="19601"/>
    <cellStyle name="Обычный 30 17 3 3" xfId="19602"/>
    <cellStyle name="Обычный 30 17 4" xfId="19603"/>
    <cellStyle name="Обычный 30 17 4 2" xfId="19604"/>
    <cellStyle name="Обычный 30 17 5" xfId="19605"/>
    <cellStyle name="Обычный 30 18" xfId="19606"/>
    <cellStyle name="Обычный 30 18 2" xfId="19607"/>
    <cellStyle name="Обычный 30 18 2 2" xfId="19608"/>
    <cellStyle name="Обычный 30 18 2 2 2" xfId="19609"/>
    <cellStyle name="Обычный 30 18 2 3" xfId="19610"/>
    <cellStyle name="Обычный 30 18 3" xfId="19611"/>
    <cellStyle name="Обычный 30 18 3 2" xfId="19612"/>
    <cellStyle name="Обычный 30 18 3 2 2" xfId="19613"/>
    <cellStyle name="Обычный 30 18 3 3" xfId="19614"/>
    <cellStyle name="Обычный 30 18 4" xfId="19615"/>
    <cellStyle name="Обычный 30 18 4 2" xfId="19616"/>
    <cellStyle name="Обычный 30 18 5" xfId="19617"/>
    <cellStyle name="Обычный 30 19" xfId="19618"/>
    <cellStyle name="Обычный 30 19 2" xfId="19619"/>
    <cellStyle name="Обычный 30 19 2 2" xfId="19620"/>
    <cellStyle name="Обычный 30 19 2 2 2" xfId="19621"/>
    <cellStyle name="Обычный 30 19 2 3" xfId="19622"/>
    <cellStyle name="Обычный 30 19 3" xfId="19623"/>
    <cellStyle name="Обычный 30 19 3 2" xfId="19624"/>
    <cellStyle name="Обычный 30 19 3 2 2" xfId="19625"/>
    <cellStyle name="Обычный 30 19 3 3" xfId="19626"/>
    <cellStyle name="Обычный 30 19 4" xfId="19627"/>
    <cellStyle name="Обычный 30 19 4 2" xfId="19628"/>
    <cellStyle name="Обычный 30 19 5" xfId="19629"/>
    <cellStyle name="Обычный 30 2" xfId="19630"/>
    <cellStyle name="Обычный 30 2 2" xfId="19631"/>
    <cellStyle name="Обычный 30 2 2 2" xfId="19632"/>
    <cellStyle name="Обычный 30 2 2 2 2" xfId="19633"/>
    <cellStyle name="Обычный 30 2 2 3" xfId="19634"/>
    <cellStyle name="Обычный 30 2 3" xfId="19635"/>
    <cellStyle name="Обычный 30 2 3 2" xfId="19636"/>
    <cellStyle name="Обычный 30 2 3 2 2" xfId="19637"/>
    <cellStyle name="Обычный 30 2 3 3" xfId="19638"/>
    <cellStyle name="Обычный 30 2 4" xfId="19639"/>
    <cellStyle name="Обычный 30 2 4 2" xfId="19640"/>
    <cellStyle name="Обычный 30 2 5" xfId="19641"/>
    <cellStyle name="Обычный 30 20" xfId="19642"/>
    <cellStyle name="Обычный 30 20 2" xfId="19643"/>
    <cellStyle name="Обычный 30 20 2 2" xfId="19644"/>
    <cellStyle name="Обычный 30 20 2 2 2" xfId="19645"/>
    <cellStyle name="Обычный 30 20 2 3" xfId="19646"/>
    <cellStyle name="Обычный 30 20 3" xfId="19647"/>
    <cellStyle name="Обычный 30 20 3 2" xfId="19648"/>
    <cellStyle name="Обычный 30 20 3 2 2" xfId="19649"/>
    <cellStyle name="Обычный 30 20 3 3" xfId="19650"/>
    <cellStyle name="Обычный 30 20 4" xfId="19651"/>
    <cellStyle name="Обычный 30 20 4 2" xfId="19652"/>
    <cellStyle name="Обычный 30 20 5" xfId="19653"/>
    <cellStyle name="Обычный 30 21" xfId="19654"/>
    <cellStyle name="Обычный 30 21 2" xfId="19655"/>
    <cellStyle name="Обычный 30 21 2 2" xfId="19656"/>
    <cellStyle name="Обычный 30 21 2 2 2" xfId="19657"/>
    <cellStyle name="Обычный 30 21 2 3" xfId="19658"/>
    <cellStyle name="Обычный 30 21 3" xfId="19659"/>
    <cellStyle name="Обычный 30 21 3 2" xfId="19660"/>
    <cellStyle name="Обычный 30 21 3 2 2" xfId="19661"/>
    <cellStyle name="Обычный 30 21 3 3" xfId="19662"/>
    <cellStyle name="Обычный 30 21 4" xfId="19663"/>
    <cellStyle name="Обычный 30 21 4 2" xfId="19664"/>
    <cellStyle name="Обычный 30 21 5" xfId="19665"/>
    <cellStyle name="Обычный 30 22" xfId="19666"/>
    <cellStyle name="Обычный 30 22 2" xfId="19667"/>
    <cellStyle name="Обычный 30 22 2 2" xfId="19668"/>
    <cellStyle name="Обычный 30 22 2 2 2" xfId="19669"/>
    <cellStyle name="Обычный 30 22 2 3" xfId="19670"/>
    <cellStyle name="Обычный 30 22 3" xfId="19671"/>
    <cellStyle name="Обычный 30 22 3 2" xfId="19672"/>
    <cellStyle name="Обычный 30 22 3 2 2" xfId="19673"/>
    <cellStyle name="Обычный 30 22 3 3" xfId="19674"/>
    <cellStyle name="Обычный 30 22 4" xfId="19675"/>
    <cellStyle name="Обычный 30 22 4 2" xfId="19676"/>
    <cellStyle name="Обычный 30 22 5" xfId="19677"/>
    <cellStyle name="Обычный 30 23" xfId="19678"/>
    <cellStyle name="Обычный 30 23 2" xfId="19679"/>
    <cellStyle name="Обычный 30 23 2 2" xfId="19680"/>
    <cellStyle name="Обычный 30 23 2 2 2" xfId="19681"/>
    <cellStyle name="Обычный 30 23 2 3" xfId="19682"/>
    <cellStyle name="Обычный 30 23 3" xfId="19683"/>
    <cellStyle name="Обычный 30 23 3 2" xfId="19684"/>
    <cellStyle name="Обычный 30 23 3 2 2" xfId="19685"/>
    <cellStyle name="Обычный 30 23 3 3" xfId="19686"/>
    <cellStyle name="Обычный 30 23 4" xfId="19687"/>
    <cellStyle name="Обычный 30 23 4 2" xfId="19688"/>
    <cellStyle name="Обычный 30 23 5" xfId="19689"/>
    <cellStyle name="Обычный 30 24" xfId="19690"/>
    <cellStyle name="Обычный 30 24 2" xfId="19691"/>
    <cellStyle name="Обычный 30 24 2 2" xfId="19692"/>
    <cellStyle name="Обычный 30 24 2 2 2" xfId="19693"/>
    <cellStyle name="Обычный 30 24 2 3" xfId="19694"/>
    <cellStyle name="Обычный 30 24 3" xfId="19695"/>
    <cellStyle name="Обычный 30 24 3 2" xfId="19696"/>
    <cellStyle name="Обычный 30 24 3 2 2" xfId="19697"/>
    <cellStyle name="Обычный 30 24 3 3" xfId="19698"/>
    <cellStyle name="Обычный 30 24 4" xfId="19699"/>
    <cellStyle name="Обычный 30 24 4 2" xfId="19700"/>
    <cellStyle name="Обычный 30 24 5" xfId="19701"/>
    <cellStyle name="Обычный 30 25" xfId="19702"/>
    <cellStyle name="Обычный 30 25 2" xfId="19703"/>
    <cellStyle name="Обычный 30 25 2 2" xfId="19704"/>
    <cellStyle name="Обычный 30 25 2 2 2" xfId="19705"/>
    <cellStyle name="Обычный 30 25 2 3" xfId="19706"/>
    <cellStyle name="Обычный 30 25 3" xfId="19707"/>
    <cellStyle name="Обычный 30 25 3 2" xfId="19708"/>
    <cellStyle name="Обычный 30 25 3 2 2" xfId="19709"/>
    <cellStyle name="Обычный 30 25 3 3" xfId="19710"/>
    <cellStyle name="Обычный 30 25 4" xfId="19711"/>
    <cellStyle name="Обычный 30 25 4 2" xfId="19712"/>
    <cellStyle name="Обычный 30 25 5" xfId="19713"/>
    <cellStyle name="Обычный 30 26" xfId="19714"/>
    <cellStyle name="Обычный 30 26 2" xfId="19715"/>
    <cellStyle name="Обычный 30 26 2 2" xfId="19716"/>
    <cellStyle name="Обычный 30 26 2 2 2" xfId="19717"/>
    <cellStyle name="Обычный 30 26 2 3" xfId="19718"/>
    <cellStyle name="Обычный 30 26 3" xfId="19719"/>
    <cellStyle name="Обычный 30 26 3 2" xfId="19720"/>
    <cellStyle name="Обычный 30 26 3 2 2" xfId="19721"/>
    <cellStyle name="Обычный 30 26 3 3" xfId="19722"/>
    <cellStyle name="Обычный 30 26 4" xfId="19723"/>
    <cellStyle name="Обычный 30 26 4 2" xfId="19724"/>
    <cellStyle name="Обычный 30 26 5" xfId="19725"/>
    <cellStyle name="Обычный 30 27" xfId="19726"/>
    <cellStyle name="Обычный 30 27 2" xfId="19727"/>
    <cellStyle name="Обычный 30 27 2 2" xfId="19728"/>
    <cellStyle name="Обычный 30 27 2 2 2" xfId="19729"/>
    <cellStyle name="Обычный 30 27 2 3" xfId="19730"/>
    <cellStyle name="Обычный 30 27 3" xfId="19731"/>
    <cellStyle name="Обычный 30 27 3 2" xfId="19732"/>
    <cellStyle name="Обычный 30 27 3 2 2" xfId="19733"/>
    <cellStyle name="Обычный 30 27 3 3" xfId="19734"/>
    <cellStyle name="Обычный 30 27 4" xfId="19735"/>
    <cellStyle name="Обычный 30 27 4 2" xfId="19736"/>
    <cellStyle name="Обычный 30 27 5" xfId="19737"/>
    <cellStyle name="Обычный 30 28" xfId="19738"/>
    <cellStyle name="Обычный 30 28 2" xfId="19739"/>
    <cellStyle name="Обычный 30 28 2 2" xfId="19740"/>
    <cellStyle name="Обычный 30 28 2 2 2" xfId="19741"/>
    <cellStyle name="Обычный 30 28 2 3" xfId="19742"/>
    <cellStyle name="Обычный 30 28 3" xfId="19743"/>
    <cellStyle name="Обычный 30 28 3 2" xfId="19744"/>
    <cellStyle name="Обычный 30 28 3 2 2" xfId="19745"/>
    <cellStyle name="Обычный 30 28 3 3" xfId="19746"/>
    <cellStyle name="Обычный 30 28 4" xfId="19747"/>
    <cellStyle name="Обычный 30 28 4 2" xfId="19748"/>
    <cellStyle name="Обычный 30 28 5" xfId="19749"/>
    <cellStyle name="Обычный 30 29" xfId="19750"/>
    <cellStyle name="Обычный 30 29 2" xfId="19751"/>
    <cellStyle name="Обычный 30 29 2 2" xfId="19752"/>
    <cellStyle name="Обычный 30 29 3" xfId="19753"/>
    <cellStyle name="Обычный 30 3" xfId="19754"/>
    <cellStyle name="Обычный 30 3 2" xfId="19755"/>
    <cellStyle name="Обычный 30 3 2 2" xfId="19756"/>
    <cellStyle name="Обычный 30 3 2 2 2" xfId="19757"/>
    <cellStyle name="Обычный 30 3 2 3" xfId="19758"/>
    <cellStyle name="Обычный 30 3 3" xfId="19759"/>
    <cellStyle name="Обычный 30 3 3 2" xfId="19760"/>
    <cellStyle name="Обычный 30 3 3 2 2" xfId="19761"/>
    <cellStyle name="Обычный 30 3 3 3" xfId="19762"/>
    <cellStyle name="Обычный 30 3 4" xfId="19763"/>
    <cellStyle name="Обычный 30 3 4 2" xfId="19764"/>
    <cellStyle name="Обычный 30 3 5" xfId="19765"/>
    <cellStyle name="Обычный 30 30" xfId="19766"/>
    <cellStyle name="Обычный 30 30 2" xfId="19767"/>
    <cellStyle name="Обычный 30 30 2 2" xfId="19768"/>
    <cellStyle name="Обычный 30 30 3" xfId="19769"/>
    <cellStyle name="Обычный 30 31" xfId="19770"/>
    <cellStyle name="Обычный 30 31 2" xfId="19771"/>
    <cellStyle name="Обычный 30 31 2 2" xfId="19772"/>
    <cellStyle name="Обычный 30 31 3" xfId="19773"/>
    <cellStyle name="Обычный 30 32" xfId="19774"/>
    <cellStyle name="Обычный 30 32 2" xfId="19775"/>
    <cellStyle name="Обычный 30 32 2 2" xfId="19776"/>
    <cellStyle name="Обычный 30 32 3" xfId="19777"/>
    <cellStyle name="Обычный 30 33" xfId="19778"/>
    <cellStyle name="Обычный 30 33 2" xfId="19779"/>
    <cellStyle name="Обычный 30 33 2 2" xfId="19780"/>
    <cellStyle name="Обычный 30 33 3" xfId="19781"/>
    <cellStyle name="Обычный 30 34" xfId="19782"/>
    <cellStyle name="Обычный 30 34 2" xfId="19783"/>
    <cellStyle name="Обычный 30 34 2 2" xfId="19784"/>
    <cellStyle name="Обычный 30 34 3" xfId="19785"/>
    <cellStyle name="Обычный 30 35" xfId="19786"/>
    <cellStyle name="Обычный 30 35 2" xfId="19787"/>
    <cellStyle name="Обычный 30 35 2 2" xfId="19788"/>
    <cellStyle name="Обычный 30 35 3" xfId="19789"/>
    <cellStyle name="Обычный 30 36" xfId="19790"/>
    <cellStyle name="Обычный 30 36 2" xfId="19791"/>
    <cellStyle name="Обычный 30 36 2 2" xfId="19792"/>
    <cellStyle name="Обычный 30 36 3" xfId="19793"/>
    <cellStyle name="Обычный 30 37" xfId="19794"/>
    <cellStyle name="Обычный 30 37 2" xfId="19795"/>
    <cellStyle name="Обычный 30 37 2 2" xfId="19796"/>
    <cellStyle name="Обычный 30 37 3" xfId="19797"/>
    <cellStyle name="Обычный 30 38" xfId="19798"/>
    <cellStyle name="Обычный 30 38 2" xfId="19799"/>
    <cellStyle name="Обычный 30 38 2 2" xfId="19800"/>
    <cellStyle name="Обычный 30 38 3" xfId="19801"/>
    <cellStyle name="Обычный 30 39" xfId="19802"/>
    <cellStyle name="Обычный 30 39 2" xfId="19803"/>
    <cellStyle name="Обычный 30 39 2 2" xfId="19804"/>
    <cellStyle name="Обычный 30 39 3" xfId="19805"/>
    <cellStyle name="Обычный 30 4" xfId="19806"/>
    <cellStyle name="Обычный 30 4 2" xfId="19807"/>
    <cellStyle name="Обычный 30 4 2 2" xfId="19808"/>
    <cellStyle name="Обычный 30 4 2 2 2" xfId="19809"/>
    <cellStyle name="Обычный 30 4 2 3" xfId="19810"/>
    <cellStyle name="Обычный 30 4 3" xfId="19811"/>
    <cellStyle name="Обычный 30 4 3 2" xfId="19812"/>
    <cellStyle name="Обычный 30 4 3 2 2" xfId="19813"/>
    <cellStyle name="Обычный 30 4 3 3" xfId="19814"/>
    <cellStyle name="Обычный 30 4 4" xfId="19815"/>
    <cellStyle name="Обычный 30 4 4 2" xfId="19816"/>
    <cellStyle name="Обычный 30 4 5" xfId="19817"/>
    <cellStyle name="Обычный 30 40" xfId="19818"/>
    <cellStyle name="Обычный 30 40 2" xfId="19819"/>
    <cellStyle name="Обычный 30 40 2 2" xfId="19820"/>
    <cellStyle name="Обычный 30 40 3" xfId="19821"/>
    <cellStyle name="Обычный 30 41" xfId="19822"/>
    <cellStyle name="Обычный 30 41 2" xfId="19823"/>
    <cellStyle name="Обычный 30 41 2 2" xfId="19824"/>
    <cellStyle name="Обычный 30 41 3" xfId="19825"/>
    <cellStyle name="Обычный 30 42" xfId="19826"/>
    <cellStyle name="Обычный 30 42 2" xfId="19827"/>
    <cellStyle name="Обычный 30 42 2 2" xfId="19828"/>
    <cellStyle name="Обычный 30 42 3" xfId="19829"/>
    <cellStyle name="Обычный 30 43" xfId="19830"/>
    <cellStyle name="Обычный 30 43 2" xfId="19831"/>
    <cellStyle name="Обычный 30 43 2 2" xfId="19832"/>
    <cellStyle name="Обычный 30 43 3" xfId="19833"/>
    <cellStyle name="Обычный 30 44" xfId="19834"/>
    <cellStyle name="Обычный 30 44 2" xfId="19835"/>
    <cellStyle name="Обычный 30 44 2 2" xfId="19836"/>
    <cellStyle name="Обычный 30 44 3" xfId="19837"/>
    <cellStyle name="Обычный 30 45" xfId="19838"/>
    <cellStyle name="Обычный 30 45 2" xfId="19839"/>
    <cellStyle name="Обычный 30 45 2 2" xfId="19840"/>
    <cellStyle name="Обычный 30 45 3" xfId="19841"/>
    <cellStyle name="Обычный 30 46" xfId="19842"/>
    <cellStyle name="Обычный 30 46 2" xfId="19843"/>
    <cellStyle name="Обычный 30 46 2 2" xfId="19844"/>
    <cellStyle name="Обычный 30 46 3" xfId="19845"/>
    <cellStyle name="Обычный 30 47" xfId="19846"/>
    <cellStyle name="Обычный 30 47 2" xfId="19847"/>
    <cellStyle name="Обычный 30 47 2 2" xfId="19848"/>
    <cellStyle name="Обычный 30 47 3" xfId="19849"/>
    <cellStyle name="Обычный 30 48" xfId="19850"/>
    <cellStyle name="Обычный 30 48 2" xfId="19851"/>
    <cellStyle name="Обычный 30 48 2 2" xfId="19852"/>
    <cellStyle name="Обычный 30 48 3" xfId="19853"/>
    <cellStyle name="Обычный 30 49" xfId="19854"/>
    <cellStyle name="Обычный 30 49 2" xfId="19855"/>
    <cellStyle name="Обычный 30 49 2 2" xfId="19856"/>
    <cellStyle name="Обычный 30 49 3" xfId="19857"/>
    <cellStyle name="Обычный 30 5" xfId="19858"/>
    <cellStyle name="Обычный 30 5 2" xfId="19859"/>
    <cellStyle name="Обычный 30 5 2 2" xfId="19860"/>
    <cellStyle name="Обычный 30 5 2 2 2" xfId="19861"/>
    <cellStyle name="Обычный 30 5 2 3" xfId="19862"/>
    <cellStyle name="Обычный 30 5 3" xfId="19863"/>
    <cellStyle name="Обычный 30 5 3 2" xfId="19864"/>
    <cellStyle name="Обычный 30 5 3 2 2" xfId="19865"/>
    <cellStyle name="Обычный 30 5 3 3" xfId="19866"/>
    <cellStyle name="Обычный 30 5 4" xfId="19867"/>
    <cellStyle name="Обычный 30 5 4 2" xfId="19868"/>
    <cellStyle name="Обычный 30 5 5" xfId="19869"/>
    <cellStyle name="Обычный 30 50" xfId="19870"/>
    <cellStyle name="Обычный 30 50 2" xfId="19871"/>
    <cellStyle name="Обычный 30 50 2 2" xfId="19872"/>
    <cellStyle name="Обычный 30 50 3" xfId="19873"/>
    <cellStyle name="Обычный 30 51" xfId="19874"/>
    <cellStyle name="Обычный 30 51 2" xfId="19875"/>
    <cellStyle name="Обычный 30 51 2 2" xfId="19876"/>
    <cellStyle name="Обычный 30 51 3" xfId="19877"/>
    <cellStyle name="Обычный 30 52" xfId="19878"/>
    <cellStyle name="Обычный 30 52 2" xfId="19879"/>
    <cellStyle name="Обычный 30 52 2 2" xfId="19880"/>
    <cellStyle name="Обычный 30 52 3" xfId="19881"/>
    <cellStyle name="Обычный 30 53" xfId="19882"/>
    <cellStyle name="Обычный 30 53 2" xfId="19883"/>
    <cellStyle name="Обычный 30 53 2 2" xfId="19884"/>
    <cellStyle name="Обычный 30 53 3" xfId="19885"/>
    <cellStyle name="Обычный 30 54" xfId="19886"/>
    <cellStyle name="Обычный 30 54 2" xfId="19887"/>
    <cellStyle name="Обычный 30 54 2 2" xfId="19888"/>
    <cellStyle name="Обычный 30 54 3" xfId="19889"/>
    <cellStyle name="Обычный 30 55" xfId="19890"/>
    <cellStyle name="Обычный 30 55 2" xfId="19891"/>
    <cellStyle name="Обычный 30 55 2 2" xfId="19892"/>
    <cellStyle name="Обычный 30 55 3" xfId="19893"/>
    <cellStyle name="Обычный 30 56" xfId="19894"/>
    <cellStyle name="Обычный 30 56 2" xfId="19895"/>
    <cellStyle name="Обычный 30 56 2 2" xfId="19896"/>
    <cellStyle name="Обычный 30 56 3" xfId="19897"/>
    <cellStyle name="Обычный 30 57" xfId="19898"/>
    <cellStyle name="Обычный 30 57 2" xfId="19899"/>
    <cellStyle name="Обычный 30 57 2 2" xfId="19900"/>
    <cellStyle name="Обычный 30 57 3" xfId="19901"/>
    <cellStyle name="Обычный 30 58" xfId="19902"/>
    <cellStyle name="Обычный 30 58 2" xfId="19903"/>
    <cellStyle name="Обычный 30 58 2 2" xfId="19904"/>
    <cellStyle name="Обычный 30 58 3" xfId="19905"/>
    <cellStyle name="Обычный 30 59" xfId="19906"/>
    <cellStyle name="Обычный 30 59 2" xfId="19907"/>
    <cellStyle name="Обычный 30 59 2 2" xfId="19908"/>
    <cellStyle name="Обычный 30 59 3" xfId="19909"/>
    <cellStyle name="Обычный 30 6" xfId="19910"/>
    <cellStyle name="Обычный 30 6 2" xfId="19911"/>
    <cellStyle name="Обычный 30 6 2 2" xfId="19912"/>
    <cellStyle name="Обычный 30 6 2 2 2" xfId="19913"/>
    <cellStyle name="Обычный 30 6 2 3" xfId="19914"/>
    <cellStyle name="Обычный 30 6 3" xfId="19915"/>
    <cellStyle name="Обычный 30 6 3 2" xfId="19916"/>
    <cellStyle name="Обычный 30 6 3 2 2" xfId="19917"/>
    <cellStyle name="Обычный 30 6 3 3" xfId="19918"/>
    <cellStyle name="Обычный 30 6 4" xfId="19919"/>
    <cellStyle name="Обычный 30 6 4 2" xfId="19920"/>
    <cellStyle name="Обычный 30 6 5" xfId="19921"/>
    <cellStyle name="Обычный 30 60" xfId="19922"/>
    <cellStyle name="Обычный 30 60 2" xfId="19923"/>
    <cellStyle name="Обычный 30 60 2 2" xfId="19924"/>
    <cellStyle name="Обычный 30 60 3" xfId="19925"/>
    <cellStyle name="Обычный 30 61" xfId="19926"/>
    <cellStyle name="Обычный 30 61 2" xfId="19927"/>
    <cellStyle name="Обычный 30 61 2 2" xfId="19928"/>
    <cellStyle name="Обычный 30 61 3" xfId="19929"/>
    <cellStyle name="Обычный 30 62" xfId="19930"/>
    <cellStyle name="Обычный 30 62 2" xfId="19931"/>
    <cellStyle name="Обычный 30 62 2 2" xfId="19932"/>
    <cellStyle name="Обычный 30 62 3" xfId="19933"/>
    <cellStyle name="Обычный 30 63" xfId="19934"/>
    <cellStyle name="Обычный 30 63 2" xfId="19935"/>
    <cellStyle name="Обычный 30 63 2 2" xfId="19936"/>
    <cellStyle name="Обычный 30 63 3" xfId="19937"/>
    <cellStyle name="Обычный 30 64" xfId="19938"/>
    <cellStyle name="Обычный 30 64 2" xfId="19939"/>
    <cellStyle name="Обычный 30 64 2 2" xfId="19940"/>
    <cellStyle name="Обычный 30 64 3" xfId="19941"/>
    <cellStyle name="Обычный 30 65" xfId="19942"/>
    <cellStyle name="Обычный 30 65 2" xfId="19943"/>
    <cellStyle name="Обычный 30 65 2 2" xfId="19944"/>
    <cellStyle name="Обычный 30 65 3" xfId="19945"/>
    <cellStyle name="Обычный 30 66" xfId="19946"/>
    <cellStyle name="Обычный 30 66 2" xfId="19947"/>
    <cellStyle name="Обычный 30 66 2 2" xfId="19948"/>
    <cellStyle name="Обычный 30 66 3" xfId="19949"/>
    <cellStyle name="Обычный 30 67" xfId="19950"/>
    <cellStyle name="Обычный 30 67 2" xfId="19951"/>
    <cellStyle name="Обычный 30 67 2 2" xfId="19952"/>
    <cellStyle name="Обычный 30 67 3" xfId="19953"/>
    <cellStyle name="Обычный 30 68" xfId="19954"/>
    <cellStyle name="Обычный 30 68 2" xfId="19955"/>
    <cellStyle name="Обычный 30 68 2 2" xfId="19956"/>
    <cellStyle name="Обычный 30 68 3" xfId="19957"/>
    <cellStyle name="Обычный 30 69" xfId="19958"/>
    <cellStyle name="Обычный 30 69 2" xfId="19959"/>
    <cellStyle name="Обычный 30 69 2 2" xfId="19960"/>
    <cellStyle name="Обычный 30 69 3" xfId="19961"/>
    <cellStyle name="Обычный 30 7" xfId="19962"/>
    <cellStyle name="Обычный 30 7 2" xfId="19963"/>
    <cellStyle name="Обычный 30 7 2 2" xfId="19964"/>
    <cellStyle name="Обычный 30 7 2 2 2" xfId="19965"/>
    <cellStyle name="Обычный 30 7 2 3" xfId="19966"/>
    <cellStyle name="Обычный 30 7 3" xfId="19967"/>
    <cellStyle name="Обычный 30 7 3 2" xfId="19968"/>
    <cellStyle name="Обычный 30 7 3 2 2" xfId="19969"/>
    <cellStyle name="Обычный 30 7 3 3" xfId="19970"/>
    <cellStyle name="Обычный 30 7 4" xfId="19971"/>
    <cellStyle name="Обычный 30 7 4 2" xfId="19972"/>
    <cellStyle name="Обычный 30 7 5" xfId="19973"/>
    <cellStyle name="Обычный 30 70" xfId="19974"/>
    <cellStyle name="Обычный 30 70 2" xfId="19975"/>
    <cellStyle name="Обычный 30 70 2 2" xfId="19976"/>
    <cellStyle name="Обычный 30 70 3" xfId="19977"/>
    <cellStyle name="Обычный 30 71" xfId="19978"/>
    <cellStyle name="Обычный 30 71 2" xfId="19979"/>
    <cellStyle name="Обычный 30 71 2 2" xfId="19980"/>
    <cellStyle name="Обычный 30 71 3" xfId="19981"/>
    <cellStyle name="Обычный 30 72" xfId="19982"/>
    <cellStyle name="Обычный 30 72 2" xfId="19983"/>
    <cellStyle name="Обычный 30 72 2 2" xfId="19984"/>
    <cellStyle name="Обычный 30 72 3" xfId="19985"/>
    <cellStyle name="Обычный 30 73" xfId="19986"/>
    <cellStyle name="Обычный 30 73 2" xfId="19987"/>
    <cellStyle name="Обычный 30 73 2 2" xfId="19988"/>
    <cellStyle name="Обычный 30 73 3" xfId="19989"/>
    <cellStyle name="Обычный 30 74" xfId="19990"/>
    <cellStyle name="Обычный 30 74 2" xfId="19991"/>
    <cellStyle name="Обычный 30 75" xfId="19992"/>
    <cellStyle name="Обычный 30 8" xfId="19993"/>
    <cellStyle name="Обычный 30 8 2" xfId="19994"/>
    <cellStyle name="Обычный 30 8 2 2" xfId="19995"/>
    <cellStyle name="Обычный 30 8 2 2 2" xfId="19996"/>
    <cellStyle name="Обычный 30 8 2 3" xfId="19997"/>
    <cellStyle name="Обычный 30 8 3" xfId="19998"/>
    <cellStyle name="Обычный 30 8 3 2" xfId="19999"/>
    <cellStyle name="Обычный 30 8 3 2 2" xfId="20000"/>
    <cellStyle name="Обычный 30 8 3 3" xfId="20001"/>
    <cellStyle name="Обычный 30 8 4" xfId="20002"/>
    <cellStyle name="Обычный 30 8 4 2" xfId="20003"/>
    <cellStyle name="Обычный 30 8 5" xfId="20004"/>
    <cellStyle name="Обычный 30 9" xfId="20005"/>
    <cellStyle name="Обычный 30 9 2" xfId="20006"/>
    <cellStyle name="Обычный 30 9 2 2" xfId="20007"/>
    <cellStyle name="Обычный 30 9 2 2 2" xfId="20008"/>
    <cellStyle name="Обычный 30 9 2 3" xfId="20009"/>
    <cellStyle name="Обычный 30 9 3" xfId="20010"/>
    <cellStyle name="Обычный 30 9 3 2" xfId="20011"/>
    <cellStyle name="Обычный 30 9 3 2 2" xfId="20012"/>
    <cellStyle name="Обычный 30 9 3 3" xfId="20013"/>
    <cellStyle name="Обычный 30 9 4" xfId="20014"/>
    <cellStyle name="Обычный 30 9 4 2" xfId="20015"/>
    <cellStyle name="Обычный 30 9 5" xfId="20016"/>
    <cellStyle name="Обычный 31" xfId="20017"/>
    <cellStyle name="Обычный 31 10" xfId="20018"/>
    <cellStyle name="Обычный 31 10 2" xfId="20019"/>
    <cellStyle name="Обычный 31 10 2 2" xfId="20020"/>
    <cellStyle name="Обычный 31 10 2 2 2" xfId="20021"/>
    <cellStyle name="Обычный 31 10 2 3" xfId="20022"/>
    <cellStyle name="Обычный 31 10 3" xfId="20023"/>
    <cellStyle name="Обычный 31 10 3 2" xfId="20024"/>
    <cellStyle name="Обычный 31 10 3 2 2" xfId="20025"/>
    <cellStyle name="Обычный 31 10 3 3" xfId="20026"/>
    <cellStyle name="Обычный 31 10 4" xfId="20027"/>
    <cellStyle name="Обычный 31 10 4 2" xfId="20028"/>
    <cellStyle name="Обычный 31 10 5" xfId="20029"/>
    <cellStyle name="Обычный 31 11" xfId="20030"/>
    <cellStyle name="Обычный 31 11 2" xfId="20031"/>
    <cellStyle name="Обычный 31 11 2 2" xfId="20032"/>
    <cellStyle name="Обычный 31 11 2 2 2" xfId="20033"/>
    <cellStyle name="Обычный 31 11 2 3" xfId="20034"/>
    <cellStyle name="Обычный 31 11 3" xfId="20035"/>
    <cellStyle name="Обычный 31 11 3 2" xfId="20036"/>
    <cellStyle name="Обычный 31 11 3 2 2" xfId="20037"/>
    <cellStyle name="Обычный 31 11 3 3" xfId="20038"/>
    <cellStyle name="Обычный 31 11 4" xfId="20039"/>
    <cellStyle name="Обычный 31 11 4 2" xfId="20040"/>
    <cellStyle name="Обычный 31 11 5" xfId="20041"/>
    <cellStyle name="Обычный 31 12" xfId="20042"/>
    <cellStyle name="Обычный 31 12 2" xfId="20043"/>
    <cellStyle name="Обычный 31 12 2 2" xfId="20044"/>
    <cellStyle name="Обычный 31 12 2 2 2" xfId="20045"/>
    <cellStyle name="Обычный 31 12 2 3" xfId="20046"/>
    <cellStyle name="Обычный 31 12 3" xfId="20047"/>
    <cellStyle name="Обычный 31 12 3 2" xfId="20048"/>
    <cellStyle name="Обычный 31 12 3 2 2" xfId="20049"/>
    <cellStyle name="Обычный 31 12 3 3" xfId="20050"/>
    <cellStyle name="Обычный 31 12 4" xfId="20051"/>
    <cellStyle name="Обычный 31 12 4 2" xfId="20052"/>
    <cellStyle name="Обычный 31 12 5" xfId="20053"/>
    <cellStyle name="Обычный 31 13" xfId="20054"/>
    <cellStyle name="Обычный 31 13 2" xfId="20055"/>
    <cellStyle name="Обычный 31 13 2 2" xfId="20056"/>
    <cellStyle name="Обычный 31 13 2 2 2" xfId="20057"/>
    <cellStyle name="Обычный 31 13 2 3" xfId="20058"/>
    <cellStyle name="Обычный 31 13 3" xfId="20059"/>
    <cellStyle name="Обычный 31 13 3 2" xfId="20060"/>
    <cellStyle name="Обычный 31 13 3 2 2" xfId="20061"/>
    <cellStyle name="Обычный 31 13 3 3" xfId="20062"/>
    <cellStyle name="Обычный 31 13 4" xfId="20063"/>
    <cellStyle name="Обычный 31 13 4 2" xfId="20064"/>
    <cellStyle name="Обычный 31 13 5" xfId="20065"/>
    <cellStyle name="Обычный 31 14" xfId="20066"/>
    <cellStyle name="Обычный 31 14 2" xfId="20067"/>
    <cellStyle name="Обычный 31 14 2 2" xfId="20068"/>
    <cellStyle name="Обычный 31 14 2 2 2" xfId="20069"/>
    <cellStyle name="Обычный 31 14 2 3" xfId="20070"/>
    <cellStyle name="Обычный 31 14 3" xfId="20071"/>
    <cellStyle name="Обычный 31 14 3 2" xfId="20072"/>
    <cellStyle name="Обычный 31 14 3 2 2" xfId="20073"/>
    <cellStyle name="Обычный 31 14 3 3" xfId="20074"/>
    <cellStyle name="Обычный 31 14 4" xfId="20075"/>
    <cellStyle name="Обычный 31 14 4 2" xfId="20076"/>
    <cellStyle name="Обычный 31 14 5" xfId="20077"/>
    <cellStyle name="Обычный 31 15" xfId="20078"/>
    <cellStyle name="Обычный 31 15 2" xfId="20079"/>
    <cellStyle name="Обычный 31 15 2 2" xfId="20080"/>
    <cellStyle name="Обычный 31 15 2 2 2" xfId="20081"/>
    <cellStyle name="Обычный 31 15 2 3" xfId="20082"/>
    <cellStyle name="Обычный 31 15 3" xfId="20083"/>
    <cellStyle name="Обычный 31 15 3 2" xfId="20084"/>
    <cellStyle name="Обычный 31 15 3 2 2" xfId="20085"/>
    <cellStyle name="Обычный 31 15 3 3" xfId="20086"/>
    <cellStyle name="Обычный 31 15 4" xfId="20087"/>
    <cellStyle name="Обычный 31 15 4 2" xfId="20088"/>
    <cellStyle name="Обычный 31 15 5" xfId="20089"/>
    <cellStyle name="Обычный 31 16" xfId="20090"/>
    <cellStyle name="Обычный 31 16 2" xfId="20091"/>
    <cellStyle name="Обычный 31 16 2 2" xfId="20092"/>
    <cellStyle name="Обычный 31 16 2 2 2" xfId="20093"/>
    <cellStyle name="Обычный 31 16 2 3" xfId="20094"/>
    <cellStyle name="Обычный 31 16 3" xfId="20095"/>
    <cellStyle name="Обычный 31 16 3 2" xfId="20096"/>
    <cellStyle name="Обычный 31 16 3 2 2" xfId="20097"/>
    <cellStyle name="Обычный 31 16 3 3" xfId="20098"/>
    <cellStyle name="Обычный 31 16 4" xfId="20099"/>
    <cellStyle name="Обычный 31 16 4 2" xfId="20100"/>
    <cellStyle name="Обычный 31 16 5" xfId="20101"/>
    <cellStyle name="Обычный 31 17" xfId="20102"/>
    <cellStyle name="Обычный 31 17 2" xfId="20103"/>
    <cellStyle name="Обычный 31 17 2 2" xfId="20104"/>
    <cellStyle name="Обычный 31 17 2 2 2" xfId="20105"/>
    <cellStyle name="Обычный 31 17 2 3" xfId="20106"/>
    <cellStyle name="Обычный 31 17 3" xfId="20107"/>
    <cellStyle name="Обычный 31 17 3 2" xfId="20108"/>
    <cellStyle name="Обычный 31 17 3 2 2" xfId="20109"/>
    <cellStyle name="Обычный 31 17 3 3" xfId="20110"/>
    <cellStyle name="Обычный 31 17 4" xfId="20111"/>
    <cellStyle name="Обычный 31 17 4 2" xfId="20112"/>
    <cellStyle name="Обычный 31 17 5" xfId="20113"/>
    <cellStyle name="Обычный 31 18" xfId="20114"/>
    <cellStyle name="Обычный 31 18 2" xfId="20115"/>
    <cellStyle name="Обычный 31 18 2 2" xfId="20116"/>
    <cellStyle name="Обычный 31 18 2 2 2" xfId="20117"/>
    <cellStyle name="Обычный 31 18 2 3" xfId="20118"/>
    <cellStyle name="Обычный 31 18 3" xfId="20119"/>
    <cellStyle name="Обычный 31 18 3 2" xfId="20120"/>
    <cellStyle name="Обычный 31 18 3 2 2" xfId="20121"/>
    <cellStyle name="Обычный 31 18 3 3" xfId="20122"/>
    <cellStyle name="Обычный 31 18 4" xfId="20123"/>
    <cellStyle name="Обычный 31 18 4 2" xfId="20124"/>
    <cellStyle name="Обычный 31 18 5" xfId="20125"/>
    <cellStyle name="Обычный 31 19" xfId="20126"/>
    <cellStyle name="Обычный 31 19 2" xfId="20127"/>
    <cellStyle name="Обычный 31 19 2 2" xfId="20128"/>
    <cellStyle name="Обычный 31 19 2 2 2" xfId="20129"/>
    <cellStyle name="Обычный 31 19 2 3" xfId="20130"/>
    <cellStyle name="Обычный 31 19 3" xfId="20131"/>
    <cellStyle name="Обычный 31 19 3 2" xfId="20132"/>
    <cellStyle name="Обычный 31 19 3 2 2" xfId="20133"/>
    <cellStyle name="Обычный 31 19 3 3" xfId="20134"/>
    <cellStyle name="Обычный 31 19 4" xfId="20135"/>
    <cellStyle name="Обычный 31 19 4 2" xfId="20136"/>
    <cellStyle name="Обычный 31 19 5" xfId="20137"/>
    <cellStyle name="Обычный 31 2" xfId="20138"/>
    <cellStyle name="Обычный 31 2 2" xfId="20139"/>
    <cellStyle name="Обычный 31 2 2 2" xfId="20140"/>
    <cellStyle name="Обычный 31 2 2 2 2" xfId="20141"/>
    <cellStyle name="Обычный 31 2 2 3" xfId="20142"/>
    <cellStyle name="Обычный 31 2 3" xfId="20143"/>
    <cellStyle name="Обычный 31 2 3 2" xfId="20144"/>
    <cellStyle name="Обычный 31 2 3 2 2" xfId="20145"/>
    <cellStyle name="Обычный 31 2 3 3" xfId="20146"/>
    <cellStyle name="Обычный 31 2 4" xfId="20147"/>
    <cellStyle name="Обычный 31 2 4 2" xfId="20148"/>
    <cellStyle name="Обычный 31 2 5" xfId="20149"/>
    <cellStyle name="Обычный 31 20" xfId="20150"/>
    <cellStyle name="Обычный 31 20 2" xfId="20151"/>
    <cellStyle name="Обычный 31 20 2 2" xfId="20152"/>
    <cellStyle name="Обычный 31 20 2 2 2" xfId="20153"/>
    <cellStyle name="Обычный 31 20 2 3" xfId="20154"/>
    <cellStyle name="Обычный 31 20 3" xfId="20155"/>
    <cellStyle name="Обычный 31 20 3 2" xfId="20156"/>
    <cellStyle name="Обычный 31 20 3 2 2" xfId="20157"/>
    <cellStyle name="Обычный 31 20 3 3" xfId="20158"/>
    <cellStyle name="Обычный 31 20 4" xfId="20159"/>
    <cellStyle name="Обычный 31 20 4 2" xfId="20160"/>
    <cellStyle name="Обычный 31 20 5" xfId="20161"/>
    <cellStyle name="Обычный 31 21" xfId="20162"/>
    <cellStyle name="Обычный 31 21 2" xfId="20163"/>
    <cellStyle name="Обычный 31 21 2 2" xfId="20164"/>
    <cellStyle name="Обычный 31 21 2 2 2" xfId="20165"/>
    <cellStyle name="Обычный 31 21 2 3" xfId="20166"/>
    <cellStyle name="Обычный 31 21 3" xfId="20167"/>
    <cellStyle name="Обычный 31 21 3 2" xfId="20168"/>
    <cellStyle name="Обычный 31 21 3 2 2" xfId="20169"/>
    <cellStyle name="Обычный 31 21 3 3" xfId="20170"/>
    <cellStyle name="Обычный 31 21 4" xfId="20171"/>
    <cellStyle name="Обычный 31 21 4 2" xfId="20172"/>
    <cellStyle name="Обычный 31 21 5" xfId="20173"/>
    <cellStyle name="Обычный 31 22" xfId="20174"/>
    <cellStyle name="Обычный 31 22 2" xfId="20175"/>
    <cellStyle name="Обычный 31 22 2 2" xfId="20176"/>
    <cellStyle name="Обычный 31 22 2 2 2" xfId="20177"/>
    <cellStyle name="Обычный 31 22 2 3" xfId="20178"/>
    <cellStyle name="Обычный 31 22 3" xfId="20179"/>
    <cellStyle name="Обычный 31 22 3 2" xfId="20180"/>
    <cellStyle name="Обычный 31 22 3 2 2" xfId="20181"/>
    <cellStyle name="Обычный 31 22 3 3" xfId="20182"/>
    <cellStyle name="Обычный 31 22 4" xfId="20183"/>
    <cellStyle name="Обычный 31 22 4 2" xfId="20184"/>
    <cellStyle name="Обычный 31 22 5" xfId="20185"/>
    <cellStyle name="Обычный 31 23" xfId="20186"/>
    <cellStyle name="Обычный 31 23 2" xfId="20187"/>
    <cellStyle name="Обычный 31 23 2 2" xfId="20188"/>
    <cellStyle name="Обычный 31 23 2 2 2" xfId="20189"/>
    <cellStyle name="Обычный 31 23 2 3" xfId="20190"/>
    <cellStyle name="Обычный 31 23 3" xfId="20191"/>
    <cellStyle name="Обычный 31 23 3 2" xfId="20192"/>
    <cellStyle name="Обычный 31 23 3 2 2" xfId="20193"/>
    <cellStyle name="Обычный 31 23 3 3" xfId="20194"/>
    <cellStyle name="Обычный 31 23 4" xfId="20195"/>
    <cellStyle name="Обычный 31 23 4 2" xfId="20196"/>
    <cellStyle name="Обычный 31 23 5" xfId="20197"/>
    <cellStyle name="Обычный 31 24" xfId="20198"/>
    <cellStyle name="Обычный 31 24 2" xfId="20199"/>
    <cellStyle name="Обычный 31 24 2 2" xfId="20200"/>
    <cellStyle name="Обычный 31 24 2 2 2" xfId="20201"/>
    <cellStyle name="Обычный 31 24 2 3" xfId="20202"/>
    <cellStyle name="Обычный 31 24 3" xfId="20203"/>
    <cellStyle name="Обычный 31 24 3 2" xfId="20204"/>
    <cellStyle name="Обычный 31 24 3 2 2" xfId="20205"/>
    <cellStyle name="Обычный 31 24 3 3" xfId="20206"/>
    <cellStyle name="Обычный 31 24 4" xfId="20207"/>
    <cellStyle name="Обычный 31 24 4 2" xfId="20208"/>
    <cellStyle name="Обычный 31 24 5" xfId="20209"/>
    <cellStyle name="Обычный 31 25" xfId="20210"/>
    <cellStyle name="Обычный 31 25 2" xfId="20211"/>
    <cellStyle name="Обычный 31 25 2 2" xfId="20212"/>
    <cellStyle name="Обычный 31 25 2 2 2" xfId="20213"/>
    <cellStyle name="Обычный 31 25 2 3" xfId="20214"/>
    <cellStyle name="Обычный 31 25 3" xfId="20215"/>
    <cellStyle name="Обычный 31 25 3 2" xfId="20216"/>
    <cellStyle name="Обычный 31 25 3 2 2" xfId="20217"/>
    <cellStyle name="Обычный 31 25 3 3" xfId="20218"/>
    <cellStyle name="Обычный 31 25 4" xfId="20219"/>
    <cellStyle name="Обычный 31 25 4 2" xfId="20220"/>
    <cellStyle name="Обычный 31 25 5" xfId="20221"/>
    <cellStyle name="Обычный 31 26" xfId="20222"/>
    <cellStyle name="Обычный 31 26 2" xfId="20223"/>
    <cellStyle name="Обычный 31 26 2 2" xfId="20224"/>
    <cellStyle name="Обычный 31 26 2 2 2" xfId="20225"/>
    <cellStyle name="Обычный 31 26 2 3" xfId="20226"/>
    <cellStyle name="Обычный 31 26 3" xfId="20227"/>
    <cellStyle name="Обычный 31 26 3 2" xfId="20228"/>
    <cellStyle name="Обычный 31 26 3 2 2" xfId="20229"/>
    <cellStyle name="Обычный 31 26 3 3" xfId="20230"/>
    <cellStyle name="Обычный 31 26 4" xfId="20231"/>
    <cellStyle name="Обычный 31 26 4 2" xfId="20232"/>
    <cellStyle name="Обычный 31 26 5" xfId="20233"/>
    <cellStyle name="Обычный 31 27" xfId="20234"/>
    <cellStyle name="Обычный 31 27 2" xfId="20235"/>
    <cellStyle name="Обычный 31 27 2 2" xfId="20236"/>
    <cellStyle name="Обычный 31 27 2 2 2" xfId="20237"/>
    <cellStyle name="Обычный 31 27 2 3" xfId="20238"/>
    <cellStyle name="Обычный 31 27 3" xfId="20239"/>
    <cellStyle name="Обычный 31 27 3 2" xfId="20240"/>
    <cellStyle name="Обычный 31 27 3 2 2" xfId="20241"/>
    <cellStyle name="Обычный 31 27 3 3" xfId="20242"/>
    <cellStyle name="Обычный 31 27 4" xfId="20243"/>
    <cellStyle name="Обычный 31 27 4 2" xfId="20244"/>
    <cellStyle name="Обычный 31 27 5" xfId="20245"/>
    <cellStyle name="Обычный 31 28" xfId="20246"/>
    <cellStyle name="Обычный 31 28 2" xfId="20247"/>
    <cellStyle name="Обычный 31 28 2 2" xfId="20248"/>
    <cellStyle name="Обычный 31 28 2 2 2" xfId="20249"/>
    <cellStyle name="Обычный 31 28 2 3" xfId="20250"/>
    <cellStyle name="Обычный 31 28 3" xfId="20251"/>
    <cellStyle name="Обычный 31 28 3 2" xfId="20252"/>
    <cellStyle name="Обычный 31 28 3 2 2" xfId="20253"/>
    <cellStyle name="Обычный 31 28 3 3" xfId="20254"/>
    <cellStyle name="Обычный 31 28 4" xfId="20255"/>
    <cellStyle name="Обычный 31 28 4 2" xfId="20256"/>
    <cellStyle name="Обычный 31 28 5" xfId="20257"/>
    <cellStyle name="Обычный 31 29" xfId="20258"/>
    <cellStyle name="Обычный 31 29 2" xfId="20259"/>
    <cellStyle name="Обычный 31 29 2 2" xfId="20260"/>
    <cellStyle name="Обычный 31 29 3" xfId="20261"/>
    <cellStyle name="Обычный 31 3" xfId="20262"/>
    <cellStyle name="Обычный 31 3 2" xfId="20263"/>
    <cellStyle name="Обычный 31 3 2 2" xfId="20264"/>
    <cellStyle name="Обычный 31 3 2 2 2" xfId="20265"/>
    <cellStyle name="Обычный 31 3 2 3" xfId="20266"/>
    <cellStyle name="Обычный 31 3 3" xfId="20267"/>
    <cellStyle name="Обычный 31 3 3 2" xfId="20268"/>
    <cellStyle name="Обычный 31 3 3 2 2" xfId="20269"/>
    <cellStyle name="Обычный 31 3 3 3" xfId="20270"/>
    <cellStyle name="Обычный 31 3 4" xfId="20271"/>
    <cellStyle name="Обычный 31 3 4 2" xfId="20272"/>
    <cellStyle name="Обычный 31 3 5" xfId="20273"/>
    <cellStyle name="Обычный 31 30" xfId="20274"/>
    <cellStyle name="Обычный 31 30 2" xfId="20275"/>
    <cellStyle name="Обычный 31 30 2 2" xfId="20276"/>
    <cellStyle name="Обычный 31 30 3" xfId="20277"/>
    <cellStyle name="Обычный 31 31" xfId="20278"/>
    <cellStyle name="Обычный 31 31 2" xfId="20279"/>
    <cellStyle name="Обычный 31 31 2 2" xfId="20280"/>
    <cellStyle name="Обычный 31 31 3" xfId="20281"/>
    <cellStyle name="Обычный 31 32" xfId="20282"/>
    <cellStyle name="Обычный 31 32 2" xfId="20283"/>
    <cellStyle name="Обычный 31 32 2 2" xfId="20284"/>
    <cellStyle name="Обычный 31 32 3" xfId="20285"/>
    <cellStyle name="Обычный 31 33" xfId="20286"/>
    <cellStyle name="Обычный 31 33 2" xfId="20287"/>
    <cellStyle name="Обычный 31 33 2 2" xfId="20288"/>
    <cellStyle name="Обычный 31 33 3" xfId="20289"/>
    <cellStyle name="Обычный 31 34" xfId="20290"/>
    <cellStyle name="Обычный 31 34 2" xfId="20291"/>
    <cellStyle name="Обычный 31 34 2 2" xfId="20292"/>
    <cellStyle name="Обычный 31 34 3" xfId="20293"/>
    <cellStyle name="Обычный 31 35" xfId="20294"/>
    <cellStyle name="Обычный 31 35 2" xfId="20295"/>
    <cellStyle name="Обычный 31 35 2 2" xfId="20296"/>
    <cellStyle name="Обычный 31 35 3" xfId="20297"/>
    <cellStyle name="Обычный 31 36" xfId="20298"/>
    <cellStyle name="Обычный 31 36 2" xfId="20299"/>
    <cellStyle name="Обычный 31 36 2 2" xfId="20300"/>
    <cellStyle name="Обычный 31 36 3" xfId="20301"/>
    <cellStyle name="Обычный 31 37" xfId="20302"/>
    <cellStyle name="Обычный 31 37 2" xfId="20303"/>
    <cellStyle name="Обычный 31 37 2 2" xfId="20304"/>
    <cellStyle name="Обычный 31 37 3" xfId="20305"/>
    <cellStyle name="Обычный 31 38" xfId="20306"/>
    <cellStyle name="Обычный 31 38 2" xfId="20307"/>
    <cellStyle name="Обычный 31 38 2 2" xfId="20308"/>
    <cellStyle name="Обычный 31 38 3" xfId="20309"/>
    <cellStyle name="Обычный 31 39" xfId="20310"/>
    <cellStyle name="Обычный 31 39 2" xfId="20311"/>
    <cellStyle name="Обычный 31 39 2 2" xfId="20312"/>
    <cellStyle name="Обычный 31 39 3" xfId="20313"/>
    <cellStyle name="Обычный 31 4" xfId="20314"/>
    <cellStyle name="Обычный 31 4 2" xfId="20315"/>
    <cellStyle name="Обычный 31 4 2 2" xfId="20316"/>
    <cellStyle name="Обычный 31 4 2 2 2" xfId="20317"/>
    <cellStyle name="Обычный 31 4 2 3" xfId="20318"/>
    <cellStyle name="Обычный 31 4 3" xfId="20319"/>
    <cellStyle name="Обычный 31 4 3 2" xfId="20320"/>
    <cellStyle name="Обычный 31 4 3 2 2" xfId="20321"/>
    <cellStyle name="Обычный 31 4 3 3" xfId="20322"/>
    <cellStyle name="Обычный 31 4 4" xfId="20323"/>
    <cellStyle name="Обычный 31 4 4 2" xfId="20324"/>
    <cellStyle name="Обычный 31 4 5" xfId="20325"/>
    <cellStyle name="Обычный 31 40" xfId="20326"/>
    <cellStyle name="Обычный 31 40 2" xfId="20327"/>
    <cellStyle name="Обычный 31 40 2 2" xfId="20328"/>
    <cellStyle name="Обычный 31 40 3" xfId="20329"/>
    <cellStyle name="Обычный 31 41" xfId="20330"/>
    <cellStyle name="Обычный 31 41 2" xfId="20331"/>
    <cellStyle name="Обычный 31 41 2 2" xfId="20332"/>
    <cellStyle name="Обычный 31 41 3" xfId="20333"/>
    <cellStyle name="Обычный 31 42" xfId="20334"/>
    <cellStyle name="Обычный 31 42 2" xfId="20335"/>
    <cellStyle name="Обычный 31 42 2 2" xfId="20336"/>
    <cellStyle name="Обычный 31 42 3" xfId="20337"/>
    <cellStyle name="Обычный 31 43" xfId="20338"/>
    <cellStyle name="Обычный 31 43 2" xfId="20339"/>
    <cellStyle name="Обычный 31 43 2 2" xfId="20340"/>
    <cellStyle name="Обычный 31 43 3" xfId="20341"/>
    <cellStyle name="Обычный 31 44" xfId="20342"/>
    <cellStyle name="Обычный 31 44 2" xfId="20343"/>
    <cellStyle name="Обычный 31 44 2 2" xfId="20344"/>
    <cellStyle name="Обычный 31 44 3" xfId="20345"/>
    <cellStyle name="Обычный 31 45" xfId="20346"/>
    <cellStyle name="Обычный 31 45 2" xfId="20347"/>
    <cellStyle name="Обычный 31 45 2 2" xfId="20348"/>
    <cellStyle name="Обычный 31 45 3" xfId="20349"/>
    <cellStyle name="Обычный 31 46" xfId="20350"/>
    <cellStyle name="Обычный 31 46 2" xfId="20351"/>
    <cellStyle name="Обычный 31 46 2 2" xfId="20352"/>
    <cellStyle name="Обычный 31 46 3" xfId="20353"/>
    <cellStyle name="Обычный 31 47" xfId="20354"/>
    <cellStyle name="Обычный 31 47 2" xfId="20355"/>
    <cellStyle name="Обычный 31 47 2 2" xfId="20356"/>
    <cellStyle name="Обычный 31 47 3" xfId="20357"/>
    <cellStyle name="Обычный 31 48" xfId="20358"/>
    <cellStyle name="Обычный 31 48 2" xfId="20359"/>
    <cellStyle name="Обычный 31 48 2 2" xfId="20360"/>
    <cellStyle name="Обычный 31 48 3" xfId="20361"/>
    <cellStyle name="Обычный 31 49" xfId="20362"/>
    <cellStyle name="Обычный 31 49 2" xfId="20363"/>
    <cellStyle name="Обычный 31 49 2 2" xfId="20364"/>
    <cellStyle name="Обычный 31 49 3" xfId="20365"/>
    <cellStyle name="Обычный 31 5" xfId="20366"/>
    <cellStyle name="Обычный 31 5 2" xfId="20367"/>
    <cellStyle name="Обычный 31 5 2 2" xfId="20368"/>
    <cellStyle name="Обычный 31 5 2 2 2" xfId="20369"/>
    <cellStyle name="Обычный 31 5 2 3" xfId="20370"/>
    <cellStyle name="Обычный 31 5 3" xfId="20371"/>
    <cellStyle name="Обычный 31 5 3 2" xfId="20372"/>
    <cellStyle name="Обычный 31 5 3 2 2" xfId="20373"/>
    <cellStyle name="Обычный 31 5 3 3" xfId="20374"/>
    <cellStyle name="Обычный 31 5 4" xfId="20375"/>
    <cellStyle name="Обычный 31 5 4 2" xfId="20376"/>
    <cellStyle name="Обычный 31 5 5" xfId="20377"/>
    <cellStyle name="Обычный 31 50" xfId="20378"/>
    <cellStyle name="Обычный 31 50 2" xfId="20379"/>
    <cellStyle name="Обычный 31 50 2 2" xfId="20380"/>
    <cellStyle name="Обычный 31 50 3" xfId="20381"/>
    <cellStyle name="Обычный 31 51" xfId="20382"/>
    <cellStyle name="Обычный 31 51 2" xfId="20383"/>
    <cellStyle name="Обычный 31 51 2 2" xfId="20384"/>
    <cellStyle name="Обычный 31 51 3" xfId="20385"/>
    <cellStyle name="Обычный 31 52" xfId="20386"/>
    <cellStyle name="Обычный 31 52 2" xfId="20387"/>
    <cellStyle name="Обычный 31 52 2 2" xfId="20388"/>
    <cellStyle name="Обычный 31 52 3" xfId="20389"/>
    <cellStyle name="Обычный 31 53" xfId="20390"/>
    <cellStyle name="Обычный 31 53 2" xfId="20391"/>
    <cellStyle name="Обычный 31 53 2 2" xfId="20392"/>
    <cellStyle name="Обычный 31 53 3" xfId="20393"/>
    <cellStyle name="Обычный 31 54" xfId="20394"/>
    <cellStyle name="Обычный 31 54 2" xfId="20395"/>
    <cellStyle name="Обычный 31 54 2 2" xfId="20396"/>
    <cellStyle name="Обычный 31 54 3" xfId="20397"/>
    <cellStyle name="Обычный 31 55" xfId="20398"/>
    <cellStyle name="Обычный 31 55 2" xfId="20399"/>
    <cellStyle name="Обычный 31 55 2 2" xfId="20400"/>
    <cellStyle name="Обычный 31 55 3" xfId="20401"/>
    <cellStyle name="Обычный 31 56" xfId="20402"/>
    <cellStyle name="Обычный 31 56 2" xfId="20403"/>
    <cellStyle name="Обычный 31 56 2 2" xfId="20404"/>
    <cellStyle name="Обычный 31 56 3" xfId="20405"/>
    <cellStyle name="Обычный 31 57" xfId="20406"/>
    <cellStyle name="Обычный 31 57 2" xfId="20407"/>
    <cellStyle name="Обычный 31 57 2 2" xfId="20408"/>
    <cellStyle name="Обычный 31 57 3" xfId="20409"/>
    <cellStyle name="Обычный 31 58" xfId="20410"/>
    <cellStyle name="Обычный 31 58 2" xfId="20411"/>
    <cellStyle name="Обычный 31 58 2 2" xfId="20412"/>
    <cellStyle name="Обычный 31 58 3" xfId="20413"/>
    <cellStyle name="Обычный 31 59" xfId="20414"/>
    <cellStyle name="Обычный 31 59 2" xfId="20415"/>
    <cellStyle name="Обычный 31 59 2 2" xfId="20416"/>
    <cellStyle name="Обычный 31 59 3" xfId="20417"/>
    <cellStyle name="Обычный 31 6" xfId="20418"/>
    <cellStyle name="Обычный 31 6 2" xfId="20419"/>
    <cellStyle name="Обычный 31 6 2 2" xfId="20420"/>
    <cellStyle name="Обычный 31 6 2 2 2" xfId="20421"/>
    <cellStyle name="Обычный 31 6 2 3" xfId="20422"/>
    <cellStyle name="Обычный 31 6 3" xfId="20423"/>
    <cellStyle name="Обычный 31 6 3 2" xfId="20424"/>
    <cellStyle name="Обычный 31 6 3 2 2" xfId="20425"/>
    <cellStyle name="Обычный 31 6 3 3" xfId="20426"/>
    <cellStyle name="Обычный 31 6 4" xfId="20427"/>
    <cellStyle name="Обычный 31 6 4 2" xfId="20428"/>
    <cellStyle name="Обычный 31 6 5" xfId="20429"/>
    <cellStyle name="Обычный 31 60" xfId="20430"/>
    <cellStyle name="Обычный 31 60 2" xfId="20431"/>
    <cellStyle name="Обычный 31 60 2 2" xfId="20432"/>
    <cellStyle name="Обычный 31 60 3" xfId="20433"/>
    <cellStyle name="Обычный 31 61" xfId="20434"/>
    <cellStyle name="Обычный 31 61 2" xfId="20435"/>
    <cellStyle name="Обычный 31 61 2 2" xfId="20436"/>
    <cellStyle name="Обычный 31 61 3" xfId="20437"/>
    <cellStyle name="Обычный 31 62" xfId="20438"/>
    <cellStyle name="Обычный 31 62 2" xfId="20439"/>
    <cellStyle name="Обычный 31 62 2 2" xfId="20440"/>
    <cellStyle name="Обычный 31 62 3" xfId="20441"/>
    <cellStyle name="Обычный 31 63" xfId="20442"/>
    <cellStyle name="Обычный 31 63 2" xfId="20443"/>
    <cellStyle name="Обычный 31 63 2 2" xfId="20444"/>
    <cellStyle name="Обычный 31 63 3" xfId="20445"/>
    <cellStyle name="Обычный 31 64" xfId="20446"/>
    <cellStyle name="Обычный 31 64 2" xfId="20447"/>
    <cellStyle name="Обычный 31 64 2 2" xfId="20448"/>
    <cellStyle name="Обычный 31 64 3" xfId="20449"/>
    <cellStyle name="Обычный 31 65" xfId="20450"/>
    <cellStyle name="Обычный 31 65 2" xfId="20451"/>
    <cellStyle name="Обычный 31 65 2 2" xfId="20452"/>
    <cellStyle name="Обычный 31 65 3" xfId="20453"/>
    <cellStyle name="Обычный 31 66" xfId="20454"/>
    <cellStyle name="Обычный 31 66 2" xfId="20455"/>
    <cellStyle name="Обычный 31 66 2 2" xfId="20456"/>
    <cellStyle name="Обычный 31 66 3" xfId="20457"/>
    <cellStyle name="Обычный 31 67" xfId="20458"/>
    <cellStyle name="Обычный 31 67 2" xfId="20459"/>
    <cellStyle name="Обычный 31 67 2 2" xfId="20460"/>
    <cellStyle name="Обычный 31 67 3" xfId="20461"/>
    <cellStyle name="Обычный 31 68" xfId="20462"/>
    <cellStyle name="Обычный 31 68 2" xfId="20463"/>
    <cellStyle name="Обычный 31 68 2 2" xfId="20464"/>
    <cellStyle name="Обычный 31 68 3" xfId="20465"/>
    <cellStyle name="Обычный 31 69" xfId="20466"/>
    <cellStyle name="Обычный 31 69 2" xfId="20467"/>
    <cellStyle name="Обычный 31 69 2 2" xfId="20468"/>
    <cellStyle name="Обычный 31 69 3" xfId="20469"/>
    <cellStyle name="Обычный 31 7" xfId="20470"/>
    <cellStyle name="Обычный 31 7 2" xfId="20471"/>
    <cellStyle name="Обычный 31 7 2 2" xfId="20472"/>
    <cellStyle name="Обычный 31 7 2 2 2" xfId="20473"/>
    <cellStyle name="Обычный 31 7 2 3" xfId="20474"/>
    <cellStyle name="Обычный 31 7 3" xfId="20475"/>
    <cellStyle name="Обычный 31 7 3 2" xfId="20476"/>
    <cellStyle name="Обычный 31 7 3 2 2" xfId="20477"/>
    <cellStyle name="Обычный 31 7 3 3" xfId="20478"/>
    <cellStyle name="Обычный 31 7 4" xfId="20479"/>
    <cellStyle name="Обычный 31 7 4 2" xfId="20480"/>
    <cellStyle name="Обычный 31 7 5" xfId="20481"/>
    <cellStyle name="Обычный 31 70" xfId="20482"/>
    <cellStyle name="Обычный 31 70 2" xfId="20483"/>
    <cellStyle name="Обычный 31 70 2 2" xfId="20484"/>
    <cellStyle name="Обычный 31 70 3" xfId="20485"/>
    <cellStyle name="Обычный 31 71" xfId="20486"/>
    <cellStyle name="Обычный 31 71 2" xfId="20487"/>
    <cellStyle name="Обычный 31 71 2 2" xfId="20488"/>
    <cellStyle name="Обычный 31 71 3" xfId="20489"/>
    <cellStyle name="Обычный 31 72" xfId="20490"/>
    <cellStyle name="Обычный 31 72 2" xfId="20491"/>
    <cellStyle name="Обычный 31 72 2 2" xfId="20492"/>
    <cellStyle name="Обычный 31 72 3" xfId="20493"/>
    <cellStyle name="Обычный 31 73" xfId="20494"/>
    <cellStyle name="Обычный 31 73 2" xfId="20495"/>
    <cellStyle name="Обычный 31 73 2 2" xfId="20496"/>
    <cellStyle name="Обычный 31 73 3" xfId="20497"/>
    <cellStyle name="Обычный 31 74" xfId="20498"/>
    <cellStyle name="Обычный 31 74 2" xfId="20499"/>
    <cellStyle name="Обычный 31 75" xfId="20500"/>
    <cellStyle name="Обычный 31 8" xfId="20501"/>
    <cellStyle name="Обычный 31 8 2" xfId="20502"/>
    <cellStyle name="Обычный 31 8 2 2" xfId="20503"/>
    <cellStyle name="Обычный 31 8 2 2 2" xfId="20504"/>
    <cellStyle name="Обычный 31 8 2 3" xfId="20505"/>
    <cellStyle name="Обычный 31 8 3" xfId="20506"/>
    <cellStyle name="Обычный 31 8 3 2" xfId="20507"/>
    <cellStyle name="Обычный 31 8 3 2 2" xfId="20508"/>
    <cellStyle name="Обычный 31 8 3 3" xfId="20509"/>
    <cellStyle name="Обычный 31 8 4" xfId="20510"/>
    <cellStyle name="Обычный 31 8 4 2" xfId="20511"/>
    <cellStyle name="Обычный 31 8 5" xfId="20512"/>
    <cellStyle name="Обычный 31 9" xfId="20513"/>
    <cellStyle name="Обычный 31 9 2" xfId="20514"/>
    <cellStyle name="Обычный 31 9 2 2" xfId="20515"/>
    <cellStyle name="Обычный 31 9 2 2 2" xfId="20516"/>
    <cellStyle name="Обычный 31 9 2 3" xfId="20517"/>
    <cellStyle name="Обычный 31 9 3" xfId="20518"/>
    <cellStyle name="Обычный 31 9 3 2" xfId="20519"/>
    <cellStyle name="Обычный 31 9 3 2 2" xfId="20520"/>
    <cellStyle name="Обычный 31 9 3 3" xfId="20521"/>
    <cellStyle name="Обычный 31 9 4" xfId="20522"/>
    <cellStyle name="Обычный 31 9 4 2" xfId="20523"/>
    <cellStyle name="Обычный 31 9 5" xfId="20524"/>
    <cellStyle name="Обычный 32" xfId="20525"/>
    <cellStyle name="Обычный 32 10" xfId="20526"/>
    <cellStyle name="Обычный 32 10 2" xfId="20527"/>
    <cellStyle name="Обычный 32 10 2 2" xfId="20528"/>
    <cellStyle name="Обычный 32 10 2 2 2" xfId="20529"/>
    <cellStyle name="Обычный 32 10 2 3" xfId="20530"/>
    <cellStyle name="Обычный 32 10 3" xfId="20531"/>
    <cellStyle name="Обычный 32 10 3 2" xfId="20532"/>
    <cellStyle name="Обычный 32 10 3 2 2" xfId="20533"/>
    <cellStyle name="Обычный 32 10 3 3" xfId="20534"/>
    <cellStyle name="Обычный 32 10 4" xfId="20535"/>
    <cellStyle name="Обычный 32 10 4 2" xfId="20536"/>
    <cellStyle name="Обычный 32 10 5" xfId="20537"/>
    <cellStyle name="Обычный 32 11" xfId="20538"/>
    <cellStyle name="Обычный 32 11 2" xfId="20539"/>
    <cellStyle name="Обычный 32 11 2 2" xfId="20540"/>
    <cellStyle name="Обычный 32 11 2 2 2" xfId="20541"/>
    <cellStyle name="Обычный 32 11 2 3" xfId="20542"/>
    <cellStyle name="Обычный 32 11 3" xfId="20543"/>
    <cellStyle name="Обычный 32 11 3 2" xfId="20544"/>
    <cellStyle name="Обычный 32 11 3 2 2" xfId="20545"/>
    <cellStyle name="Обычный 32 11 3 3" xfId="20546"/>
    <cellStyle name="Обычный 32 11 4" xfId="20547"/>
    <cellStyle name="Обычный 32 11 4 2" xfId="20548"/>
    <cellStyle name="Обычный 32 11 5" xfId="20549"/>
    <cellStyle name="Обычный 32 12" xfId="20550"/>
    <cellStyle name="Обычный 32 12 2" xfId="20551"/>
    <cellStyle name="Обычный 32 12 2 2" xfId="20552"/>
    <cellStyle name="Обычный 32 12 2 2 2" xfId="20553"/>
    <cellStyle name="Обычный 32 12 2 3" xfId="20554"/>
    <cellStyle name="Обычный 32 12 3" xfId="20555"/>
    <cellStyle name="Обычный 32 12 3 2" xfId="20556"/>
    <cellStyle name="Обычный 32 12 3 2 2" xfId="20557"/>
    <cellStyle name="Обычный 32 12 3 3" xfId="20558"/>
    <cellStyle name="Обычный 32 12 4" xfId="20559"/>
    <cellStyle name="Обычный 32 12 4 2" xfId="20560"/>
    <cellStyle name="Обычный 32 12 5" xfId="20561"/>
    <cellStyle name="Обычный 32 13" xfId="20562"/>
    <cellStyle name="Обычный 32 13 2" xfId="20563"/>
    <cellStyle name="Обычный 32 13 2 2" xfId="20564"/>
    <cellStyle name="Обычный 32 13 2 2 2" xfId="20565"/>
    <cellStyle name="Обычный 32 13 2 3" xfId="20566"/>
    <cellStyle name="Обычный 32 13 3" xfId="20567"/>
    <cellStyle name="Обычный 32 13 3 2" xfId="20568"/>
    <cellStyle name="Обычный 32 13 3 2 2" xfId="20569"/>
    <cellStyle name="Обычный 32 13 3 3" xfId="20570"/>
    <cellStyle name="Обычный 32 13 4" xfId="20571"/>
    <cellStyle name="Обычный 32 13 4 2" xfId="20572"/>
    <cellStyle name="Обычный 32 13 5" xfId="20573"/>
    <cellStyle name="Обычный 32 14" xfId="20574"/>
    <cellStyle name="Обычный 32 14 2" xfId="20575"/>
    <cellStyle name="Обычный 32 14 2 2" xfId="20576"/>
    <cellStyle name="Обычный 32 14 2 2 2" xfId="20577"/>
    <cellStyle name="Обычный 32 14 2 3" xfId="20578"/>
    <cellStyle name="Обычный 32 14 3" xfId="20579"/>
    <cellStyle name="Обычный 32 14 3 2" xfId="20580"/>
    <cellStyle name="Обычный 32 14 3 2 2" xfId="20581"/>
    <cellStyle name="Обычный 32 14 3 3" xfId="20582"/>
    <cellStyle name="Обычный 32 14 4" xfId="20583"/>
    <cellStyle name="Обычный 32 14 4 2" xfId="20584"/>
    <cellStyle name="Обычный 32 14 5" xfId="20585"/>
    <cellStyle name="Обычный 32 15" xfId="20586"/>
    <cellStyle name="Обычный 32 15 2" xfId="20587"/>
    <cellStyle name="Обычный 32 15 2 2" xfId="20588"/>
    <cellStyle name="Обычный 32 15 2 2 2" xfId="20589"/>
    <cellStyle name="Обычный 32 15 2 3" xfId="20590"/>
    <cellStyle name="Обычный 32 15 3" xfId="20591"/>
    <cellStyle name="Обычный 32 15 3 2" xfId="20592"/>
    <cellStyle name="Обычный 32 15 3 2 2" xfId="20593"/>
    <cellStyle name="Обычный 32 15 3 3" xfId="20594"/>
    <cellStyle name="Обычный 32 15 4" xfId="20595"/>
    <cellStyle name="Обычный 32 15 4 2" xfId="20596"/>
    <cellStyle name="Обычный 32 15 5" xfId="20597"/>
    <cellStyle name="Обычный 32 16" xfId="20598"/>
    <cellStyle name="Обычный 32 16 2" xfId="20599"/>
    <cellStyle name="Обычный 32 16 2 2" xfId="20600"/>
    <cellStyle name="Обычный 32 16 2 2 2" xfId="20601"/>
    <cellStyle name="Обычный 32 16 2 3" xfId="20602"/>
    <cellStyle name="Обычный 32 16 3" xfId="20603"/>
    <cellStyle name="Обычный 32 16 3 2" xfId="20604"/>
    <cellStyle name="Обычный 32 16 3 2 2" xfId="20605"/>
    <cellStyle name="Обычный 32 16 3 3" xfId="20606"/>
    <cellStyle name="Обычный 32 16 4" xfId="20607"/>
    <cellStyle name="Обычный 32 16 4 2" xfId="20608"/>
    <cellStyle name="Обычный 32 16 5" xfId="20609"/>
    <cellStyle name="Обычный 32 17" xfId="20610"/>
    <cellStyle name="Обычный 32 17 2" xfId="20611"/>
    <cellStyle name="Обычный 32 17 2 2" xfId="20612"/>
    <cellStyle name="Обычный 32 17 2 2 2" xfId="20613"/>
    <cellStyle name="Обычный 32 17 2 3" xfId="20614"/>
    <cellStyle name="Обычный 32 17 3" xfId="20615"/>
    <cellStyle name="Обычный 32 17 3 2" xfId="20616"/>
    <cellStyle name="Обычный 32 17 3 2 2" xfId="20617"/>
    <cellStyle name="Обычный 32 17 3 3" xfId="20618"/>
    <cellStyle name="Обычный 32 17 4" xfId="20619"/>
    <cellStyle name="Обычный 32 17 4 2" xfId="20620"/>
    <cellStyle name="Обычный 32 17 5" xfId="20621"/>
    <cellStyle name="Обычный 32 18" xfId="20622"/>
    <cellStyle name="Обычный 32 18 2" xfId="20623"/>
    <cellStyle name="Обычный 32 18 2 2" xfId="20624"/>
    <cellStyle name="Обычный 32 18 2 2 2" xfId="20625"/>
    <cellStyle name="Обычный 32 18 2 3" xfId="20626"/>
    <cellStyle name="Обычный 32 18 3" xfId="20627"/>
    <cellStyle name="Обычный 32 18 3 2" xfId="20628"/>
    <cellStyle name="Обычный 32 18 3 2 2" xfId="20629"/>
    <cellStyle name="Обычный 32 18 3 3" xfId="20630"/>
    <cellStyle name="Обычный 32 18 4" xfId="20631"/>
    <cellStyle name="Обычный 32 18 4 2" xfId="20632"/>
    <cellStyle name="Обычный 32 18 5" xfId="20633"/>
    <cellStyle name="Обычный 32 19" xfId="20634"/>
    <cellStyle name="Обычный 32 19 2" xfId="20635"/>
    <cellStyle name="Обычный 32 19 2 2" xfId="20636"/>
    <cellStyle name="Обычный 32 19 2 2 2" xfId="20637"/>
    <cellStyle name="Обычный 32 19 2 3" xfId="20638"/>
    <cellStyle name="Обычный 32 19 3" xfId="20639"/>
    <cellStyle name="Обычный 32 19 3 2" xfId="20640"/>
    <cellStyle name="Обычный 32 19 3 2 2" xfId="20641"/>
    <cellStyle name="Обычный 32 19 3 3" xfId="20642"/>
    <cellStyle name="Обычный 32 19 4" xfId="20643"/>
    <cellStyle name="Обычный 32 19 4 2" xfId="20644"/>
    <cellStyle name="Обычный 32 19 5" xfId="20645"/>
    <cellStyle name="Обычный 32 2" xfId="20646"/>
    <cellStyle name="Обычный 32 2 2" xfId="20647"/>
    <cellStyle name="Обычный 32 2 2 2" xfId="20648"/>
    <cellStyle name="Обычный 32 2 2 2 2" xfId="20649"/>
    <cellStyle name="Обычный 32 2 2 3" xfId="20650"/>
    <cellStyle name="Обычный 32 2 3" xfId="20651"/>
    <cellStyle name="Обычный 32 2 3 2" xfId="20652"/>
    <cellStyle name="Обычный 32 2 3 2 2" xfId="20653"/>
    <cellStyle name="Обычный 32 2 3 3" xfId="20654"/>
    <cellStyle name="Обычный 32 2 4" xfId="20655"/>
    <cellStyle name="Обычный 32 2 4 2" xfId="20656"/>
    <cellStyle name="Обычный 32 2 5" xfId="20657"/>
    <cellStyle name="Обычный 32 20" xfId="20658"/>
    <cellStyle name="Обычный 32 20 2" xfId="20659"/>
    <cellStyle name="Обычный 32 20 2 2" xfId="20660"/>
    <cellStyle name="Обычный 32 20 2 2 2" xfId="20661"/>
    <cellStyle name="Обычный 32 20 2 3" xfId="20662"/>
    <cellStyle name="Обычный 32 20 3" xfId="20663"/>
    <cellStyle name="Обычный 32 20 3 2" xfId="20664"/>
    <cellStyle name="Обычный 32 20 3 2 2" xfId="20665"/>
    <cellStyle name="Обычный 32 20 3 3" xfId="20666"/>
    <cellStyle name="Обычный 32 20 4" xfId="20667"/>
    <cellStyle name="Обычный 32 20 4 2" xfId="20668"/>
    <cellStyle name="Обычный 32 20 5" xfId="20669"/>
    <cellStyle name="Обычный 32 21" xfId="20670"/>
    <cellStyle name="Обычный 32 21 2" xfId="20671"/>
    <cellStyle name="Обычный 32 21 2 2" xfId="20672"/>
    <cellStyle name="Обычный 32 21 2 2 2" xfId="20673"/>
    <cellStyle name="Обычный 32 21 2 3" xfId="20674"/>
    <cellStyle name="Обычный 32 21 3" xfId="20675"/>
    <cellStyle name="Обычный 32 21 3 2" xfId="20676"/>
    <cellStyle name="Обычный 32 21 3 2 2" xfId="20677"/>
    <cellStyle name="Обычный 32 21 3 3" xfId="20678"/>
    <cellStyle name="Обычный 32 21 4" xfId="20679"/>
    <cellStyle name="Обычный 32 21 4 2" xfId="20680"/>
    <cellStyle name="Обычный 32 21 5" xfId="20681"/>
    <cellStyle name="Обычный 32 22" xfId="20682"/>
    <cellStyle name="Обычный 32 22 2" xfId="20683"/>
    <cellStyle name="Обычный 32 22 2 2" xfId="20684"/>
    <cellStyle name="Обычный 32 22 2 2 2" xfId="20685"/>
    <cellStyle name="Обычный 32 22 2 3" xfId="20686"/>
    <cellStyle name="Обычный 32 22 3" xfId="20687"/>
    <cellStyle name="Обычный 32 22 3 2" xfId="20688"/>
    <cellStyle name="Обычный 32 22 3 2 2" xfId="20689"/>
    <cellStyle name="Обычный 32 22 3 3" xfId="20690"/>
    <cellStyle name="Обычный 32 22 4" xfId="20691"/>
    <cellStyle name="Обычный 32 22 4 2" xfId="20692"/>
    <cellStyle name="Обычный 32 22 5" xfId="20693"/>
    <cellStyle name="Обычный 32 23" xfId="20694"/>
    <cellStyle name="Обычный 32 23 2" xfId="20695"/>
    <cellStyle name="Обычный 32 23 2 2" xfId="20696"/>
    <cellStyle name="Обычный 32 23 2 2 2" xfId="20697"/>
    <cellStyle name="Обычный 32 23 2 3" xfId="20698"/>
    <cellStyle name="Обычный 32 23 3" xfId="20699"/>
    <cellStyle name="Обычный 32 23 3 2" xfId="20700"/>
    <cellStyle name="Обычный 32 23 3 2 2" xfId="20701"/>
    <cellStyle name="Обычный 32 23 3 3" xfId="20702"/>
    <cellStyle name="Обычный 32 23 4" xfId="20703"/>
    <cellStyle name="Обычный 32 23 4 2" xfId="20704"/>
    <cellStyle name="Обычный 32 23 5" xfId="20705"/>
    <cellStyle name="Обычный 32 24" xfId="20706"/>
    <cellStyle name="Обычный 32 24 2" xfId="20707"/>
    <cellStyle name="Обычный 32 24 2 2" xfId="20708"/>
    <cellStyle name="Обычный 32 24 2 2 2" xfId="20709"/>
    <cellStyle name="Обычный 32 24 2 3" xfId="20710"/>
    <cellStyle name="Обычный 32 24 3" xfId="20711"/>
    <cellStyle name="Обычный 32 24 3 2" xfId="20712"/>
    <cellStyle name="Обычный 32 24 3 2 2" xfId="20713"/>
    <cellStyle name="Обычный 32 24 3 3" xfId="20714"/>
    <cellStyle name="Обычный 32 24 4" xfId="20715"/>
    <cellStyle name="Обычный 32 24 4 2" xfId="20716"/>
    <cellStyle name="Обычный 32 24 5" xfId="20717"/>
    <cellStyle name="Обычный 32 25" xfId="20718"/>
    <cellStyle name="Обычный 32 25 2" xfId="20719"/>
    <cellStyle name="Обычный 32 25 2 2" xfId="20720"/>
    <cellStyle name="Обычный 32 25 2 2 2" xfId="20721"/>
    <cellStyle name="Обычный 32 25 2 3" xfId="20722"/>
    <cellStyle name="Обычный 32 25 3" xfId="20723"/>
    <cellStyle name="Обычный 32 25 3 2" xfId="20724"/>
    <cellStyle name="Обычный 32 25 3 2 2" xfId="20725"/>
    <cellStyle name="Обычный 32 25 3 3" xfId="20726"/>
    <cellStyle name="Обычный 32 25 4" xfId="20727"/>
    <cellStyle name="Обычный 32 25 4 2" xfId="20728"/>
    <cellStyle name="Обычный 32 25 5" xfId="20729"/>
    <cellStyle name="Обычный 32 26" xfId="20730"/>
    <cellStyle name="Обычный 32 26 2" xfId="20731"/>
    <cellStyle name="Обычный 32 26 2 2" xfId="20732"/>
    <cellStyle name="Обычный 32 26 2 2 2" xfId="20733"/>
    <cellStyle name="Обычный 32 26 2 3" xfId="20734"/>
    <cellStyle name="Обычный 32 26 3" xfId="20735"/>
    <cellStyle name="Обычный 32 26 3 2" xfId="20736"/>
    <cellStyle name="Обычный 32 26 3 2 2" xfId="20737"/>
    <cellStyle name="Обычный 32 26 3 3" xfId="20738"/>
    <cellStyle name="Обычный 32 26 4" xfId="20739"/>
    <cellStyle name="Обычный 32 26 4 2" xfId="20740"/>
    <cellStyle name="Обычный 32 26 5" xfId="20741"/>
    <cellStyle name="Обычный 32 27" xfId="20742"/>
    <cellStyle name="Обычный 32 27 2" xfId="20743"/>
    <cellStyle name="Обычный 32 27 2 2" xfId="20744"/>
    <cellStyle name="Обычный 32 27 2 2 2" xfId="20745"/>
    <cellStyle name="Обычный 32 27 2 3" xfId="20746"/>
    <cellStyle name="Обычный 32 27 3" xfId="20747"/>
    <cellStyle name="Обычный 32 27 3 2" xfId="20748"/>
    <cellStyle name="Обычный 32 27 3 2 2" xfId="20749"/>
    <cellStyle name="Обычный 32 27 3 3" xfId="20750"/>
    <cellStyle name="Обычный 32 27 4" xfId="20751"/>
    <cellStyle name="Обычный 32 27 4 2" xfId="20752"/>
    <cellStyle name="Обычный 32 27 5" xfId="20753"/>
    <cellStyle name="Обычный 32 28" xfId="20754"/>
    <cellStyle name="Обычный 32 28 2" xfId="20755"/>
    <cellStyle name="Обычный 32 28 2 2" xfId="20756"/>
    <cellStyle name="Обычный 32 28 2 2 2" xfId="20757"/>
    <cellStyle name="Обычный 32 28 2 3" xfId="20758"/>
    <cellStyle name="Обычный 32 28 3" xfId="20759"/>
    <cellStyle name="Обычный 32 28 3 2" xfId="20760"/>
    <cellStyle name="Обычный 32 28 3 2 2" xfId="20761"/>
    <cellStyle name="Обычный 32 28 3 3" xfId="20762"/>
    <cellStyle name="Обычный 32 28 4" xfId="20763"/>
    <cellStyle name="Обычный 32 28 4 2" xfId="20764"/>
    <cellStyle name="Обычный 32 28 5" xfId="20765"/>
    <cellStyle name="Обычный 32 29" xfId="20766"/>
    <cellStyle name="Обычный 32 29 2" xfId="20767"/>
    <cellStyle name="Обычный 32 29 2 2" xfId="20768"/>
    <cellStyle name="Обычный 32 29 3" xfId="20769"/>
    <cellStyle name="Обычный 32 3" xfId="20770"/>
    <cellStyle name="Обычный 32 3 2" xfId="20771"/>
    <cellStyle name="Обычный 32 3 2 2" xfId="20772"/>
    <cellStyle name="Обычный 32 3 2 2 2" xfId="20773"/>
    <cellStyle name="Обычный 32 3 2 3" xfId="20774"/>
    <cellStyle name="Обычный 32 3 3" xfId="20775"/>
    <cellStyle name="Обычный 32 3 3 2" xfId="20776"/>
    <cellStyle name="Обычный 32 3 3 2 2" xfId="20777"/>
    <cellStyle name="Обычный 32 3 3 3" xfId="20778"/>
    <cellStyle name="Обычный 32 3 4" xfId="20779"/>
    <cellStyle name="Обычный 32 3 4 2" xfId="20780"/>
    <cellStyle name="Обычный 32 3 5" xfId="20781"/>
    <cellStyle name="Обычный 32 30" xfId="20782"/>
    <cellStyle name="Обычный 32 30 2" xfId="20783"/>
    <cellStyle name="Обычный 32 30 2 2" xfId="20784"/>
    <cellStyle name="Обычный 32 30 3" xfId="20785"/>
    <cellStyle name="Обычный 32 31" xfId="20786"/>
    <cellStyle name="Обычный 32 31 2" xfId="20787"/>
    <cellStyle name="Обычный 32 31 2 2" xfId="20788"/>
    <cellStyle name="Обычный 32 31 3" xfId="20789"/>
    <cellStyle name="Обычный 32 32" xfId="20790"/>
    <cellStyle name="Обычный 32 32 2" xfId="20791"/>
    <cellStyle name="Обычный 32 32 2 2" xfId="20792"/>
    <cellStyle name="Обычный 32 32 3" xfId="20793"/>
    <cellStyle name="Обычный 32 33" xfId="20794"/>
    <cellStyle name="Обычный 32 33 2" xfId="20795"/>
    <cellStyle name="Обычный 32 33 2 2" xfId="20796"/>
    <cellStyle name="Обычный 32 33 3" xfId="20797"/>
    <cellStyle name="Обычный 32 34" xfId="20798"/>
    <cellStyle name="Обычный 32 34 2" xfId="20799"/>
    <cellStyle name="Обычный 32 34 2 2" xfId="20800"/>
    <cellStyle name="Обычный 32 34 3" xfId="20801"/>
    <cellStyle name="Обычный 32 35" xfId="20802"/>
    <cellStyle name="Обычный 32 35 2" xfId="20803"/>
    <cellStyle name="Обычный 32 35 2 2" xfId="20804"/>
    <cellStyle name="Обычный 32 35 3" xfId="20805"/>
    <cellStyle name="Обычный 32 36" xfId="20806"/>
    <cellStyle name="Обычный 32 36 2" xfId="20807"/>
    <cellStyle name="Обычный 32 36 2 2" xfId="20808"/>
    <cellStyle name="Обычный 32 36 3" xfId="20809"/>
    <cellStyle name="Обычный 32 37" xfId="20810"/>
    <cellStyle name="Обычный 32 37 2" xfId="20811"/>
    <cellStyle name="Обычный 32 37 2 2" xfId="20812"/>
    <cellStyle name="Обычный 32 37 3" xfId="20813"/>
    <cellStyle name="Обычный 32 38" xfId="20814"/>
    <cellStyle name="Обычный 32 38 2" xfId="20815"/>
    <cellStyle name="Обычный 32 38 2 2" xfId="20816"/>
    <cellStyle name="Обычный 32 38 3" xfId="20817"/>
    <cellStyle name="Обычный 32 39" xfId="20818"/>
    <cellStyle name="Обычный 32 39 2" xfId="20819"/>
    <cellStyle name="Обычный 32 39 2 2" xfId="20820"/>
    <cellStyle name="Обычный 32 39 3" xfId="20821"/>
    <cellStyle name="Обычный 32 4" xfId="20822"/>
    <cellStyle name="Обычный 32 4 2" xfId="20823"/>
    <cellStyle name="Обычный 32 4 2 2" xfId="20824"/>
    <cellStyle name="Обычный 32 4 2 2 2" xfId="20825"/>
    <cellStyle name="Обычный 32 4 2 3" xfId="20826"/>
    <cellStyle name="Обычный 32 4 3" xfId="20827"/>
    <cellStyle name="Обычный 32 4 3 2" xfId="20828"/>
    <cellStyle name="Обычный 32 4 3 2 2" xfId="20829"/>
    <cellStyle name="Обычный 32 4 3 3" xfId="20830"/>
    <cellStyle name="Обычный 32 4 4" xfId="20831"/>
    <cellStyle name="Обычный 32 4 4 2" xfId="20832"/>
    <cellStyle name="Обычный 32 4 5" xfId="20833"/>
    <cellStyle name="Обычный 32 40" xfId="20834"/>
    <cellStyle name="Обычный 32 40 2" xfId="20835"/>
    <cellStyle name="Обычный 32 40 2 2" xfId="20836"/>
    <cellStyle name="Обычный 32 40 3" xfId="20837"/>
    <cellStyle name="Обычный 32 41" xfId="20838"/>
    <cellStyle name="Обычный 32 41 2" xfId="20839"/>
    <cellStyle name="Обычный 32 41 2 2" xfId="20840"/>
    <cellStyle name="Обычный 32 41 3" xfId="20841"/>
    <cellStyle name="Обычный 32 42" xfId="20842"/>
    <cellStyle name="Обычный 32 42 2" xfId="20843"/>
    <cellStyle name="Обычный 32 42 2 2" xfId="20844"/>
    <cellStyle name="Обычный 32 42 3" xfId="20845"/>
    <cellStyle name="Обычный 32 43" xfId="20846"/>
    <cellStyle name="Обычный 32 43 2" xfId="20847"/>
    <cellStyle name="Обычный 32 43 2 2" xfId="20848"/>
    <cellStyle name="Обычный 32 43 3" xfId="20849"/>
    <cellStyle name="Обычный 32 44" xfId="20850"/>
    <cellStyle name="Обычный 32 44 2" xfId="20851"/>
    <cellStyle name="Обычный 32 44 2 2" xfId="20852"/>
    <cellStyle name="Обычный 32 44 3" xfId="20853"/>
    <cellStyle name="Обычный 32 45" xfId="20854"/>
    <cellStyle name="Обычный 32 45 2" xfId="20855"/>
    <cellStyle name="Обычный 32 45 2 2" xfId="20856"/>
    <cellStyle name="Обычный 32 45 3" xfId="20857"/>
    <cellStyle name="Обычный 32 46" xfId="20858"/>
    <cellStyle name="Обычный 32 46 2" xfId="20859"/>
    <cellStyle name="Обычный 32 46 2 2" xfId="20860"/>
    <cellStyle name="Обычный 32 46 3" xfId="20861"/>
    <cellStyle name="Обычный 32 47" xfId="20862"/>
    <cellStyle name="Обычный 32 47 2" xfId="20863"/>
    <cellStyle name="Обычный 32 47 2 2" xfId="20864"/>
    <cellStyle name="Обычный 32 47 3" xfId="20865"/>
    <cellStyle name="Обычный 32 48" xfId="20866"/>
    <cellStyle name="Обычный 32 48 2" xfId="20867"/>
    <cellStyle name="Обычный 32 48 2 2" xfId="20868"/>
    <cellStyle name="Обычный 32 48 3" xfId="20869"/>
    <cellStyle name="Обычный 32 49" xfId="20870"/>
    <cellStyle name="Обычный 32 49 2" xfId="20871"/>
    <cellStyle name="Обычный 32 49 2 2" xfId="20872"/>
    <cellStyle name="Обычный 32 49 3" xfId="20873"/>
    <cellStyle name="Обычный 32 5" xfId="20874"/>
    <cellStyle name="Обычный 32 5 2" xfId="20875"/>
    <cellStyle name="Обычный 32 5 2 2" xfId="20876"/>
    <cellStyle name="Обычный 32 5 2 2 2" xfId="20877"/>
    <cellStyle name="Обычный 32 5 2 3" xfId="20878"/>
    <cellStyle name="Обычный 32 5 3" xfId="20879"/>
    <cellStyle name="Обычный 32 5 3 2" xfId="20880"/>
    <cellStyle name="Обычный 32 5 3 2 2" xfId="20881"/>
    <cellStyle name="Обычный 32 5 3 3" xfId="20882"/>
    <cellStyle name="Обычный 32 5 4" xfId="20883"/>
    <cellStyle name="Обычный 32 5 4 2" xfId="20884"/>
    <cellStyle name="Обычный 32 5 5" xfId="20885"/>
    <cellStyle name="Обычный 32 50" xfId="20886"/>
    <cellStyle name="Обычный 32 50 2" xfId="20887"/>
    <cellStyle name="Обычный 32 50 2 2" xfId="20888"/>
    <cellStyle name="Обычный 32 50 3" xfId="20889"/>
    <cellStyle name="Обычный 32 51" xfId="20890"/>
    <cellStyle name="Обычный 32 51 2" xfId="20891"/>
    <cellStyle name="Обычный 32 51 2 2" xfId="20892"/>
    <cellStyle name="Обычный 32 51 3" xfId="20893"/>
    <cellStyle name="Обычный 32 52" xfId="20894"/>
    <cellStyle name="Обычный 32 52 2" xfId="20895"/>
    <cellStyle name="Обычный 32 52 2 2" xfId="20896"/>
    <cellStyle name="Обычный 32 52 3" xfId="20897"/>
    <cellStyle name="Обычный 32 53" xfId="20898"/>
    <cellStyle name="Обычный 32 53 2" xfId="20899"/>
    <cellStyle name="Обычный 32 53 2 2" xfId="20900"/>
    <cellStyle name="Обычный 32 53 3" xfId="20901"/>
    <cellStyle name="Обычный 32 54" xfId="20902"/>
    <cellStyle name="Обычный 32 54 2" xfId="20903"/>
    <cellStyle name="Обычный 32 54 2 2" xfId="20904"/>
    <cellStyle name="Обычный 32 54 3" xfId="20905"/>
    <cellStyle name="Обычный 32 55" xfId="20906"/>
    <cellStyle name="Обычный 32 55 2" xfId="20907"/>
    <cellStyle name="Обычный 32 55 2 2" xfId="20908"/>
    <cellStyle name="Обычный 32 55 3" xfId="20909"/>
    <cellStyle name="Обычный 32 56" xfId="20910"/>
    <cellStyle name="Обычный 32 56 2" xfId="20911"/>
    <cellStyle name="Обычный 32 56 2 2" xfId="20912"/>
    <cellStyle name="Обычный 32 56 3" xfId="20913"/>
    <cellStyle name="Обычный 32 57" xfId="20914"/>
    <cellStyle name="Обычный 32 57 2" xfId="20915"/>
    <cellStyle name="Обычный 32 57 2 2" xfId="20916"/>
    <cellStyle name="Обычный 32 57 3" xfId="20917"/>
    <cellStyle name="Обычный 32 58" xfId="20918"/>
    <cellStyle name="Обычный 32 58 2" xfId="20919"/>
    <cellStyle name="Обычный 32 58 2 2" xfId="20920"/>
    <cellStyle name="Обычный 32 58 3" xfId="20921"/>
    <cellStyle name="Обычный 32 59" xfId="20922"/>
    <cellStyle name="Обычный 32 59 2" xfId="20923"/>
    <cellStyle name="Обычный 32 59 2 2" xfId="20924"/>
    <cellStyle name="Обычный 32 59 3" xfId="20925"/>
    <cellStyle name="Обычный 32 6" xfId="20926"/>
    <cellStyle name="Обычный 32 6 2" xfId="20927"/>
    <cellStyle name="Обычный 32 6 2 2" xfId="20928"/>
    <cellStyle name="Обычный 32 6 2 2 2" xfId="20929"/>
    <cellStyle name="Обычный 32 6 2 3" xfId="20930"/>
    <cellStyle name="Обычный 32 6 3" xfId="20931"/>
    <cellStyle name="Обычный 32 6 3 2" xfId="20932"/>
    <cellStyle name="Обычный 32 6 3 2 2" xfId="20933"/>
    <cellStyle name="Обычный 32 6 3 3" xfId="20934"/>
    <cellStyle name="Обычный 32 6 4" xfId="20935"/>
    <cellStyle name="Обычный 32 6 4 2" xfId="20936"/>
    <cellStyle name="Обычный 32 6 5" xfId="20937"/>
    <cellStyle name="Обычный 32 60" xfId="20938"/>
    <cellStyle name="Обычный 32 60 2" xfId="20939"/>
    <cellStyle name="Обычный 32 60 2 2" xfId="20940"/>
    <cellStyle name="Обычный 32 60 3" xfId="20941"/>
    <cellStyle name="Обычный 32 61" xfId="20942"/>
    <cellStyle name="Обычный 32 61 2" xfId="20943"/>
    <cellStyle name="Обычный 32 61 2 2" xfId="20944"/>
    <cellStyle name="Обычный 32 61 3" xfId="20945"/>
    <cellStyle name="Обычный 32 62" xfId="20946"/>
    <cellStyle name="Обычный 32 62 2" xfId="20947"/>
    <cellStyle name="Обычный 32 62 2 2" xfId="20948"/>
    <cellStyle name="Обычный 32 62 3" xfId="20949"/>
    <cellStyle name="Обычный 32 63" xfId="20950"/>
    <cellStyle name="Обычный 32 63 2" xfId="20951"/>
    <cellStyle name="Обычный 32 63 2 2" xfId="20952"/>
    <cellStyle name="Обычный 32 63 3" xfId="20953"/>
    <cellStyle name="Обычный 32 64" xfId="20954"/>
    <cellStyle name="Обычный 32 64 2" xfId="20955"/>
    <cellStyle name="Обычный 32 64 2 2" xfId="20956"/>
    <cellStyle name="Обычный 32 64 3" xfId="20957"/>
    <cellStyle name="Обычный 32 65" xfId="20958"/>
    <cellStyle name="Обычный 32 65 2" xfId="20959"/>
    <cellStyle name="Обычный 32 65 2 2" xfId="20960"/>
    <cellStyle name="Обычный 32 65 3" xfId="20961"/>
    <cellStyle name="Обычный 32 66" xfId="20962"/>
    <cellStyle name="Обычный 32 66 2" xfId="20963"/>
    <cellStyle name="Обычный 32 66 2 2" xfId="20964"/>
    <cellStyle name="Обычный 32 66 3" xfId="20965"/>
    <cellStyle name="Обычный 32 67" xfId="20966"/>
    <cellStyle name="Обычный 32 67 2" xfId="20967"/>
    <cellStyle name="Обычный 32 67 2 2" xfId="20968"/>
    <cellStyle name="Обычный 32 67 3" xfId="20969"/>
    <cellStyle name="Обычный 32 68" xfId="20970"/>
    <cellStyle name="Обычный 32 68 2" xfId="20971"/>
    <cellStyle name="Обычный 32 68 2 2" xfId="20972"/>
    <cellStyle name="Обычный 32 68 3" xfId="20973"/>
    <cellStyle name="Обычный 32 69" xfId="20974"/>
    <cellStyle name="Обычный 32 69 2" xfId="20975"/>
    <cellStyle name="Обычный 32 69 2 2" xfId="20976"/>
    <cellStyle name="Обычный 32 69 3" xfId="20977"/>
    <cellStyle name="Обычный 32 7" xfId="20978"/>
    <cellStyle name="Обычный 32 7 2" xfId="20979"/>
    <cellStyle name="Обычный 32 7 2 2" xfId="20980"/>
    <cellStyle name="Обычный 32 7 2 2 2" xfId="20981"/>
    <cellStyle name="Обычный 32 7 2 3" xfId="20982"/>
    <cellStyle name="Обычный 32 7 3" xfId="20983"/>
    <cellStyle name="Обычный 32 7 3 2" xfId="20984"/>
    <cellStyle name="Обычный 32 7 3 2 2" xfId="20985"/>
    <cellStyle name="Обычный 32 7 3 3" xfId="20986"/>
    <cellStyle name="Обычный 32 7 4" xfId="20987"/>
    <cellStyle name="Обычный 32 7 4 2" xfId="20988"/>
    <cellStyle name="Обычный 32 7 5" xfId="20989"/>
    <cellStyle name="Обычный 32 70" xfId="20990"/>
    <cellStyle name="Обычный 32 70 2" xfId="20991"/>
    <cellStyle name="Обычный 32 70 2 2" xfId="20992"/>
    <cellStyle name="Обычный 32 70 3" xfId="20993"/>
    <cellStyle name="Обычный 32 71" xfId="20994"/>
    <cellStyle name="Обычный 32 71 2" xfId="20995"/>
    <cellStyle name="Обычный 32 71 2 2" xfId="20996"/>
    <cellStyle name="Обычный 32 71 3" xfId="20997"/>
    <cellStyle name="Обычный 32 72" xfId="20998"/>
    <cellStyle name="Обычный 32 72 2" xfId="20999"/>
    <cellStyle name="Обычный 32 72 2 2" xfId="21000"/>
    <cellStyle name="Обычный 32 72 3" xfId="21001"/>
    <cellStyle name="Обычный 32 73" xfId="21002"/>
    <cellStyle name="Обычный 32 73 2" xfId="21003"/>
    <cellStyle name="Обычный 32 73 2 2" xfId="21004"/>
    <cellStyle name="Обычный 32 73 3" xfId="21005"/>
    <cellStyle name="Обычный 32 74" xfId="21006"/>
    <cellStyle name="Обычный 32 74 2" xfId="21007"/>
    <cellStyle name="Обычный 32 75" xfId="21008"/>
    <cellStyle name="Обычный 32 8" xfId="21009"/>
    <cellStyle name="Обычный 32 8 2" xfId="21010"/>
    <cellStyle name="Обычный 32 8 2 2" xfId="21011"/>
    <cellStyle name="Обычный 32 8 2 2 2" xfId="21012"/>
    <cellStyle name="Обычный 32 8 2 3" xfId="21013"/>
    <cellStyle name="Обычный 32 8 3" xfId="21014"/>
    <cellStyle name="Обычный 32 8 3 2" xfId="21015"/>
    <cellStyle name="Обычный 32 8 3 2 2" xfId="21016"/>
    <cellStyle name="Обычный 32 8 3 3" xfId="21017"/>
    <cellStyle name="Обычный 32 8 4" xfId="21018"/>
    <cellStyle name="Обычный 32 8 4 2" xfId="21019"/>
    <cellStyle name="Обычный 32 8 5" xfId="21020"/>
    <cellStyle name="Обычный 32 9" xfId="21021"/>
    <cellStyle name="Обычный 32 9 2" xfId="21022"/>
    <cellStyle name="Обычный 32 9 2 2" xfId="21023"/>
    <cellStyle name="Обычный 32 9 2 2 2" xfId="21024"/>
    <cellStyle name="Обычный 32 9 2 3" xfId="21025"/>
    <cellStyle name="Обычный 32 9 3" xfId="21026"/>
    <cellStyle name="Обычный 32 9 3 2" xfId="21027"/>
    <cellStyle name="Обычный 32 9 3 2 2" xfId="21028"/>
    <cellStyle name="Обычный 32 9 3 3" xfId="21029"/>
    <cellStyle name="Обычный 32 9 4" xfId="21030"/>
    <cellStyle name="Обычный 32 9 4 2" xfId="21031"/>
    <cellStyle name="Обычный 32 9 5" xfId="21032"/>
    <cellStyle name="Обычный 33" xfId="21033"/>
    <cellStyle name="Обычный 33 10" xfId="21034"/>
    <cellStyle name="Обычный 33 10 2" xfId="21035"/>
    <cellStyle name="Обычный 33 10 2 2" xfId="21036"/>
    <cellStyle name="Обычный 33 10 2 2 2" xfId="21037"/>
    <cellStyle name="Обычный 33 10 2 3" xfId="21038"/>
    <cellStyle name="Обычный 33 10 3" xfId="21039"/>
    <cellStyle name="Обычный 33 10 3 2" xfId="21040"/>
    <cellStyle name="Обычный 33 10 3 2 2" xfId="21041"/>
    <cellStyle name="Обычный 33 10 3 3" xfId="21042"/>
    <cellStyle name="Обычный 33 10 4" xfId="21043"/>
    <cellStyle name="Обычный 33 10 4 2" xfId="21044"/>
    <cellStyle name="Обычный 33 10 5" xfId="21045"/>
    <cellStyle name="Обычный 33 11" xfId="21046"/>
    <cellStyle name="Обычный 33 11 2" xfId="21047"/>
    <cellStyle name="Обычный 33 11 2 2" xfId="21048"/>
    <cellStyle name="Обычный 33 11 2 2 2" xfId="21049"/>
    <cellStyle name="Обычный 33 11 2 3" xfId="21050"/>
    <cellStyle name="Обычный 33 11 3" xfId="21051"/>
    <cellStyle name="Обычный 33 11 3 2" xfId="21052"/>
    <cellStyle name="Обычный 33 11 3 2 2" xfId="21053"/>
    <cellStyle name="Обычный 33 11 3 3" xfId="21054"/>
    <cellStyle name="Обычный 33 11 4" xfId="21055"/>
    <cellStyle name="Обычный 33 11 4 2" xfId="21056"/>
    <cellStyle name="Обычный 33 11 5" xfId="21057"/>
    <cellStyle name="Обычный 33 12" xfId="21058"/>
    <cellStyle name="Обычный 33 12 2" xfId="21059"/>
    <cellStyle name="Обычный 33 12 2 2" xfId="21060"/>
    <cellStyle name="Обычный 33 12 2 2 2" xfId="21061"/>
    <cellStyle name="Обычный 33 12 2 3" xfId="21062"/>
    <cellStyle name="Обычный 33 12 3" xfId="21063"/>
    <cellStyle name="Обычный 33 12 3 2" xfId="21064"/>
    <cellStyle name="Обычный 33 12 3 2 2" xfId="21065"/>
    <cellStyle name="Обычный 33 12 3 3" xfId="21066"/>
    <cellStyle name="Обычный 33 12 4" xfId="21067"/>
    <cellStyle name="Обычный 33 12 4 2" xfId="21068"/>
    <cellStyle name="Обычный 33 12 5" xfId="21069"/>
    <cellStyle name="Обычный 33 13" xfId="21070"/>
    <cellStyle name="Обычный 33 13 2" xfId="21071"/>
    <cellStyle name="Обычный 33 13 2 2" xfId="21072"/>
    <cellStyle name="Обычный 33 13 2 2 2" xfId="21073"/>
    <cellStyle name="Обычный 33 13 2 3" xfId="21074"/>
    <cellStyle name="Обычный 33 13 3" xfId="21075"/>
    <cellStyle name="Обычный 33 13 3 2" xfId="21076"/>
    <cellStyle name="Обычный 33 13 3 2 2" xfId="21077"/>
    <cellStyle name="Обычный 33 13 3 3" xfId="21078"/>
    <cellStyle name="Обычный 33 13 4" xfId="21079"/>
    <cellStyle name="Обычный 33 13 4 2" xfId="21080"/>
    <cellStyle name="Обычный 33 13 5" xfId="21081"/>
    <cellStyle name="Обычный 33 14" xfId="21082"/>
    <cellStyle name="Обычный 33 14 2" xfId="21083"/>
    <cellStyle name="Обычный 33 14 2 2" xfId="21084"/>
    <cellStyle name="Обычный 33 14 2 2 2" xfId="21085"/>
    <cellStyle name="Обычный 33 14 2 3" xfId="21086"/>
    <cellStyle name="Обычный 33 14 3" xfId="21087"/>
    <cellStyle name="Обычный 33 14 3 2" xfId="21088"/>
    <cellStyle name="Обычный 33 14 3 2 2" xfId="21089"/>
    <cellStyle name="Обычный 33 14 3 3" xfId="21090"/>
    <cellStyle name="Обычный 33 14 4" xfId="21091"/>
    <cellStyle name="Обычный 33 14 4 2" xfId="21092"/>
    <cellStyle name="Обычный 33 14 5" xfId="21093"/>
    <cellStyle name="Обычный 33 15" xfId="21094"/>
    <cellStyle name="Обычный 33 15 2" xfId="21095"/>
    <cellStyle name="Обычный 33 15 2 2" xfId="21096"/>
    <cellStyle name="Обычный 33 15 2 2 2" xfId="21097"/>
    <cellStyle name="Обычный 33 15 2 3" xfId="21098"/>
    <cellStyle name="Обычный 33 15 3" xfId="21099"/>
    <cellStyle name="Обычный 33 15 3 2" xfId="21100"/>
    <cellStyle name="Обычный 33 15 3 2 2" xfId="21101"/>
    <cellStyle name="Обычный 33 15 3 3" xfId="21102"/>
    <cellStyle name="Обычный 33 15 4" xfId="21103"/>
    <cellStyle name="Обычный 33 15 4 2" xfId="21104"/>
    <cellStyle name="Обычный 33 15 5" xfId="21105"/>
    <cellStyle name="Обычный 33 16" xfId="21106"/>
    <cellStyle name="Обычный 33 16 2" xfId="21107"/>
    <cellStyle name="Обычный 33 16 2 2" xfId="21108"/>
    <cellStyle name="Обычный 33 16 2 2 2" xfId="21109"/>
    <cellStyle name="Обычный 33 16 2 3" xfId="21110"/>
    <cellStyle name="Обычный 33 16 3" xfId="21111"/>
    <cellStyle name="Обычный 33 16 3 2" xfId="21112"/>
    <cellStyle name="Обычный 33 16 3 2 2" xfId="21113"/>
    <cellStyle name="Обычный 33 16 3 3" xfId="21114"/>
    <cellStyle name="Обычный 33 16 4" xfId="21115"/>
    <cellStyle name="Обычный 33 16 4 2" xfId="21116"/>
    <cellStyle name="Обычный 33 16 5" xfId="21117"/>
    <cellStyle name="Обычный 33 17" xfId="21118"/>
    <cellStyle name="Обычный 33 17 2" xfId="21119"/>
    <cellStyle name="Обычный 33 17 2 2" xfId="21120"/>
    <cellStyle name="Обычный 33 17 2 2 2" xfId="21121"/>
    <cellStyle name="Обычный 33 17 2 3" xfId="21122"/>
    <cellStyle name="Обычный 33 17 3" xfId="21123"/>
    <cellStyle name="Обычный 33 17 3 2" xfId="21124"/>
    <cellStyle name="Обычный 33 17 3 2 2" xfId="21125"/>
    <cellStyle name="Обычный 33 17 3 3" xfId="21126"/>
    <cellStyle name="Обычный 33 17 4" xfId="21127"/>
    <cellStyle name="Обычный 33 17 4 2" xfId="21128"/>
    <cellStyle name="Обычный 33 17 5" xfId="21129"/>
    <cellStyle name="Обычный 33 18" xfId="21130"/>
    <cellStyle name="Обычный 33 18 2" xfId="21131"/>
    <cellStyle name="Обычный 33 18 2 2" xfId="21132"/>
    <cellStyle name="Обычный 33 18 2 2 2" xfId="21133"/>
    <cellStyle name="Обычный 33 18 2 3" xfId="21134"/>
    <cellStyle name="Обычный 33 18 3" xfId="21135"/>
    <cellStyle name="Обычный 33 18 3 2" xfId="21136"/>
    <cellStyle name="Обычный 33 18 3 2 2" xfId="21137"/>
    <cellStyle name="Обычный 33 18 3 3" xfId="21138"/>
    <cellStyle name="Обычный 33 18 4" xfId="21139"/>
    <cellStyle name="Обычный 33 18 4 2" xfId="21140"/>
    <cellStyle name="Обычный 33 18 5" xfId="21141"/>
    <cellStyle name="Обычный 33 19" xfId="21142"/>
    <cellStyle name="Обычный 33 19 2" xfId="21143"/>
    <cellStyle name="Обычный 33 19 2 2" xfId="21144"/>
    <cellStyle name="Обычный 33 19 2 2 2" xfId="21145"/>
    <cellStyle name="Обычный 33 19 2 3" xfId="21146"/>
    <cellStyle name="Обычный 33 19 3" xfId="21147"/>
    <cellStyle name="Обычный 33 19 3 2" xfId="21148"/>
    <cellStyle name="Обычный 33 19 3 2 2" xfId="21149"/>
    <cellStyle name="Обычный 33 19 3 3" xfId="21150"/>
    <cellStyle name="Обычный 33 19 4" xfId="21151"/>
    <cellStyle name="Обычный 33 19 4 2" xfId="21152"/>
    <cellStyle name="Обычный 33 19 5" xfId="21153"/>
    <cellStyle name="Обычный 33 2" xfId="21154"/>
    <cellStyle name="Обычный 33 2 2" xfId="21155"/>
    <cellStyle name="Обычный 33 2 2 2" xfId="21156"/>
    <cellStyle name="Обычный 33 2 2 2 2" xfId="21157"/>
    <cellStyle name="Обычный 33 2 2 3" xfId="21158"/>
    <cellStyle name="Обычный 33 2 3" xfId="21159"/>
    <cellStyle name="Обычный 33 2 3 2" xfId="21160"/>
    <cellStyle name="Обычный 33 2 3 2 2" xfId="21161"/>
    <cellStyle name="Обычный 33 2 3 3" xfId="21162"/>
    <cellStyle name="Обычный 33 2 4" xfId="21163"/>
    <cellStyle name="Обычный 33 2 4 2" xfId="21164"/>
    <cellStyle name="Обычный 33 2 5" xfId="21165"/>
    <cellStyle name="Обычный 33 20" xfId="21166"/>
    <cellStyle name="Обычный 33 20 2" xfId="21167"/>
    <cellStyle name="Обычный 33 20 2 2" xfId="21168"/>
    <cellStyle name="Обычный 33 20 2 2 2" xfId="21169"/>
    <cellStyle name="Обычный 33 20 2 3" xfId="21170"/>
    <cellStyle name="Обычный 33 20 3" xfId="21171"/>
    <cellStyle name="Обычный 33 20 3 2" xfId="21172"/>
    <cellStyle name="Обычный 33 20 3 2 2" xfId="21173"/>
    <cellStyle name="Обычный 33 20 3 3" xfId="21174"/>
    <cellStyle name="Обычный 33 20 4" xfId="21175"/>
    <cellStyle name="Обычный 33 20 4 2" xfId="21176"/>
    <cellStyle name="Обычный 33 20 5" xfId="21177"/>
    <cellStyle name="Обычный 33 21" xfId="21178"/>
    <cellStyle name="Обычный 33 21 2" xfId="21179"/>
    <cellStyle name="Обычный 33 21 2 2" xfId="21180"/>
    <cellStyle name="Обычный 33 21 2 2 2" xfId="21181"/>
    <cellStyle name="Обычный 33 21 2 3" xfId="21182"/>
    <cellStyle name="Обычный 33 21 3" xfId="21183"/>
    <cellStyle name="Обычный 33 21 3 2" xfId="21184"/>
    <cellStyle name="Обычный 33 21 3 2 2" xfId="21185"/>
    <cellStyle name="Обычный 33 21 3 3" xfId="21186"/>
    <cellStyle name="Обычный 33 21 4" xfId="21187"/>
    <cellStyle name="Обычный 33 21 4 2" xfId="21188"/>
    <cellStyle name="Обычный 33 21 5" xfId="21189"/>
    <cellStyle name="Обычный 33 22" xfId="21190"/>
    <cellStyle name="Обычный 33 22 2" xfId="21191"/>
    <cellStyle name="Обычный 33 22 2 2" xfId="21192"/>
    <cellStyle name="Обычный 33 22 2 2 2" xfId="21193"/>
    <cellStyle name="Обычный 33 22 2 3" xfId="21194"/>
    <cellStyle name="Обычный 33 22 3" xfId="21195"/>
    <cellStyle name="Обычный 33 22 3 2" xfId="21196"/>
    <cellStyle name="Обычный 33 22 3 2 2" xfId="21197"/>
    <cellStyle name="Обычный 33 22 3 3" xfId="21198"/>
    <cellStyle name="Обычный 33 22 4" xfId="21199"/>
    <cellStyle name="Обычный 33 22 4 2" xfId="21200"/>
    <cellStyle name="Обычный 33 22 5" xfId="21201"/>
    <cellStyle name="Обычный 33 23" xfId="21202"/>
    <cellStyle name="Обычный 33 23 2" xfId="21203"/>
    <cellStyle name="Обычный 33 23 2 2" xfId="21204"/>
    <cellStyle name="Обычный 33 23 2 2 2" xfId="21205"/>
    <cellStyle name="Обычный 33 23 2 3" xfId="21206"/>
    <cellStyle name="Обычный 33 23 3" xfId="21207"/>
    <cellStyle name="Обычный 33 23 3 2" xfId="21208"/>
    <cellStyle name="Обычный 33 23 3 2 2" xfId="21209"/>
    <cellStyle name="Обычный 33 23 3 3" xfId="21210"/>
    <cellStyle name="Обычный 33 23 4" xfId="21211"/>
    <cellStyle name="Обычный 33 23 4 2" xfId="21212"/>
    <cellStyle name="Обычный 33 23 5" xfId="21213"/>
    <cellStyle name="Обычный 33 24" xfId="21214"/>
    <cellStyle name="Обычный 33 24 2" xfId="21215"/>
    <cellStyle name="Обычный 33 24 2 2" xfId="21216"/>
    <cellStyle name="Обычный 33 24 2 2 2" xfId="21217"/>
    <cellStyle name="Обычный 33 24 2 3" xfId="21218"/>
    <cellStyle name="Обычный 33 24 3" xfId="21219"/>
    <cellStyle name="Обычный 33 24 3 2" xfId="21220"/>
    <cellStyle name="Обычный 33 24 3 2 2" xfId="21221"/>
    <cellStyle name="Обычный 33 24 3 3" xfId="21222"/>
    <cellStyle name="Обычный 33 24 4" xfId="21223"/>
    <cellStyle name="Обычный 33 24 4 2" xfId="21224"/>
    <cellStyle name="Обычный 33 24 5" xfId="21225"/>
    <cellStyle name="Обычный 33 25" xfId="21226"/>
    <cellStyle name="Обычный 33 25 2" xfId="21227"/>
    <cellStyle name="Обычный 33 25 2 2" xfId="21228"/>
    <cellStyle name="Обычный 33 25 2 2 2" xfId="21229"/>
    <cellStyle name="Обычный 33 25 2 3" xfId="21230"/>
    <cellStyle name="Обычный 33 25 3" xfId="21231"/>
    <cellStyle name="Обычный 33 25 3 2" xfId="21232"/>
    <cellStyle name="Обычный 33 25 3 2 2" xfId="21233"/>
    <cellStyle name="Обычный 33 25 3 3" xfId="21234"/>
    <cellStyle name="Обычный 33 25 4" xfId="21235"/>
    <cellStyle name="Обычный 33 25 4 2" xfId="21236"/>
    <cellStyle name="Обычный 33 25 5" xfId="21237"/>
    <cellStyle name="Обычный 33 26" xfId="21238"/>
    <cellStyle name="Обычный 33 26 2" xfId="21239"/>
    <cellStyle name="Обычный 33 26 2 2" xfId="21240"/>
    <cellStyle name="Обычный 33 26 2 2 2" xfId="21241"/>
    <cellStyle name="Обычный 33 26 2 3" xfId="21242"/>
    <cellStyle name="Обычный 33 26 3" xfId="21243"/>
    <cellStyle name="Обычный 33 26 3 2" xfId="21244"/>
    <cellStyle name="Обычный 33 26 3 2 2" xfId="21245"/>
    <cellStyle name="Обычный 33 26 3 3" xfId="21246"/>
    <cellStyle name="Обычный 33 26 4" xfId="21247"/>
    <cellStyle name="Обычный 33 26 4 2" xfId="21248"/>
    <cellStyle name="Обычный 33 26 5" xfId="21249"/>
    <cellStyle name="Обычный 33 27" xfId="21250"/>
    <cellStyle name="Обычный 33 27 2" xfId="21251"/>
    <cellStyle name="Обычный 33 27 2 2" xfId="21252"/>
    <cellStyle name="Обычный 33 27 2 2 2" xfId="21253"/>
    <cellStyle name="Обычный 33 27 2 3" xfId="21254"/>
    <cellStyle name="Обычный 33 27 3" xfId="21255"/>
    <cellStyle name="Обычный 33 27 3 2" xfId="21256"/>
    <cellStyle name="Обычный 33 27 3 2 2" xfId="21257"/>
    <cellStyle name="Обычный 33 27 3 3" xfId="21258"/>
    <cellStyle name="Обычный 33 27 4" xfId="21259"/>
    <cellStyle name="Обычный 33 27 4 2" xfId="21260"/>
    <cellStyle name="Обычный 33 27 5" xfId="21261"/>
    <cellStyle name="Обычный 33 28" xfId="21262"/>
    <cellStyle name="Обычный 33 28 2" xfId="21263"/>
    <cellStyle name="Обычный 33 28 2 2" xfId="21264"/>
    <cellStyle name="Обычный 33 28 2 2 2" xfId="21265"/>
    <cellStyle name="Обычный 33 28 2 3" xfId="21266"/>
    <cellStyle name="Обычный 33 28 3" xfId="21267"/>
    <cellStyle name="Обычный 33 28 3 2" xfId="21268"/>
    <cellStyle name="Обычный 33 28 3 2 2" xfId="21269"/>
    <cellStyle name="Обычный 33 28 3 3" xfId="21270"/>
    <cellStyle name="Обычный 33 28 4" xfId="21271"/>
    <cellStyle name="Обычный 33 28 4 2" xfId="21272"/>
    <cellStyle name="Обычный 33 28 5" xfId="21273"/>
    <cellStyle name="Обычный 33 29" xfId="21274"/>
    <cellStyle name="Обычный 33 29 2" xfId="21275"/>
    <cellStyle name="Обычный 33 29 2 2" xfId="21276"/>
    <cellStyle name="Обычный 33 29 3" xfId="21277"/>
    <cellStyle name="Обычный 33 3" xfId="21278"/>
    <cellStyle name="Обычный 33 3 2" xfId="21279"/>
    <cellStyle name="Обычный 33 3 2 2" xfId="21280"/>
    <cellStyle name="Обычный 33 3 2 2 2" xfId="21281"/>
    <cellStyle name="Обычный 33 3 2 3" xfId="21282"/>
    <cellStyle name="Обычный 33 3 3" xfId="21283"/>
    <cellStyle name="Обычный 33 3 3 2" xfId="21284"/>
    <cellStyle name="Обычный 33 3 3 2 2" xfId="21285"/>
    <cellStyle name="Обычный 33 3 3 3" xfId="21286"/>
    <cellStyle name="Обычный 33 3 4" xfId="21287"/>
    <cellStyle name="Обычный 33 3 4 2" xfId="21288"/>
    <cellStyle name="Обычный 33 3 5" xfId="21289"/>
    <cellStyle name="Обычный 33 30" xfId="21290"/>
    <cellStyle name="Обычный 33 30 2" xfId="21291"/>
    <cellStyle name="Обычный 33 30 2 2" xfId="21292"/>
    <cellStyle name="Обычный 33 30 3" xfId="21293"/>
    <cellStyle name="Обычный 33 31" xfId="21294"/>
    <cellStyle name="Обычный 33 31 2" xfId="21295"/>
    <cellStyle name="Обычный 33 31 2 2" xfId="21296"/>
    <cellStyle name="Обычный 33 31 3" xfId="21297"/>
    <cellStyle name="Обычный 33 32" xfId="21298"/>
    <cellStyle name="Обычный 33 32 2" xfId="21299"/>
    <cellStyle name="Обычный 33 32 2 2" xfId="21300"/>
    <cellStyle name="Обычный 33 32 3" xfId="21301"/>
    <cellStyle name="Обычный 33 33" xfId="21302"/>
    <cellStyle name="Обычный 33 33 2" xfId="21303"/>
    <cellStyle name="Обычный 33 33 2 2" xfId="21304"/>
    <cellStyle name="Обычный 33 33 3" xfId="21305"/>
    <cellStyle name="Обычный 33 34" xfId="21306"/>
    <cellStyle name="Обычный 33 34 2" xfId="21307"/>
    <cellStyle name="Обычный 33 34 2 2" xfId="21308"/>
    <cellStyle name="Обычный 33 34 3" xfId="21309"/>
    <cellStyle name="Обычный 33 35" xfId="21310"/>
    <cellStyle name="Обычный 33 35 2" xfId="21311"/>
    <cellStyle name="Обычный 33 35 2 2" xfId="21312"/>
    <cellStyle name="Обычный 33 35 3" xfId="21313"/>
    <cellStyle name="Обычный 33 36" xfId="21314"/>
    <cellStyle name="Обычный 33 36 2" xfId="21315"/>
    <cellStyle name="Обычный 33 36 2 2" xfId="21316"/>
    <cellStyle name="Обычный 33 36 3" xfId="21317"/>
    <cellStyle name="Обычный 33 37" xfId="21318"/>
    <cellStyle name="Обычный 33 37 2" xfId="21319"/>
    <cellStyle name="Обычный 33 37 2 2" xfId="21320"/>
    <cellStyle name="Обычный 33 37 3" xfId="21321"/>
    <cellStyle name="Обычный 33 38" xfId="21322"/>
    <cellStyle name="Обычный 33 38 2" xfId="21323"/>
    <cellStyle name="Обычный 33 38 2 2" xfId="21324"/>
    <cellStyle name="Обычный 33 38 3" xfId="21325"/>
    <cellStyle name="Обычный 33 39" xfId="21326"/>
    <cellStyle name="Обычный 33 39 2" xfId="21327"/>
    <cellStyle name="Обычный 33 39 2 2" xfId="21328"/>
    <cellStyle name="Обычный 33 39 3" xfId="21329"/>
    <cellStyle name="Обычный 33 4" xfId="21330"/>
    <cellStyle name="Обычный 33 4 2" xfId="21331"/>
    <cellStyle name="Обычный 33 4 2 2" xfId="21332"/>
    <cellStyle name="Обычный 33 4 2 2 2" xfId="21333"/>
    <cellStyle name="Обычный 33 4 2 3" xfId="21334"/>
    <cellStyle name="Обычный 33 4 3" xfId="21335"/>
    <cellStyle name="Обычный 33 4 3 2" xfId="21336"/>
    <cellStyle name="Обычный 33 4 3 2 2" xfId="21337"/>
    <cellStyle name="Обычный 33 4 3 3" xfId="21338"/>
    <cellStyle name="Обычный 33 4 4" xfId="21339"/>
    <cellStyle name="Обычный 33 4 4 2" xfId="21340"/>
    <cellStyle name="Обычный 33 4 5" xfId="21341"/>
    <cellStyle name="Обычный 33 40" xfId="21342"/>
    <cellStyle name="Обычный 33 40 2" xfId="21343"/>
    <cellStyle name="Обычный 33 40 2 2" xfId="21344"/>
    <cellStyle name="Обычный 33 40 3" xfId="21345"/>
    <cellStyle name="Обычный 33 41" xfId="21346"/>
    <cellStyle name="Обычный 33 41 2" xfId="21347"/>
    <cellStyle name="Обычный 33 41 2 2" xfId="21348"/>
    <cellStyle name="Обычный 33 41 3" xfId="21349"/>
    <cellStyle name="Обычный 33 42" xfId="21350"/>
    <cellStyle name="Обычный 33 42 2" xfId="21351"/>
    <cellStyle name="Обычный 33 42 2 2" xfId="21352"/>
    <cellStyle name="Обычный 33 42 3" xfId="21353"/>
    <cellStyle name="Обычный 33 43" xfId="21354"/>
    <cellStyle name="Обычный 33 43 2" xfId="21355"/>
    <cellStyle name="Обычный 33 43 2 2" xfId="21356"/>
    <cellStyle name="Обычный 33 43 3" xfId="21357"/>
    <cellStyle name="Обычный 33 44" xfId="21358"/>
    <cellStyle name="Обычный 33 44 2" xfId="21359"/>
    <cellStyle name="Обычный 33 44 2 2" xfId="21360"/>
    <cellStyle name="Обычный 33 44 3" xfId="21361"/>
    <cellStyle name="Обычный 33 45" xfId="21362"/>
    <cellStyle name="Обычный 33 45 2" xfId="21363"/>
    <cellStyle name="Обычный 33 45 2 2" xfId="21364"/>
    <cellStyle name="Обычный 33 45 3" xfId="21365"/>
    <cellStyle name="Обычный 33 46" xfId="21366"/>
    <cellStyle name="Обычный 33 46 2" xfId="21367"/>
    <cellStyle name="Обычный 33 46 2 2" xfId="21368"/>
    <cellStyle name="Обычный 33 46 3" xfId="21369"/>
    <cellStyle name="Обычный 33 47" xfId="21370"/>
    <cellStyle name="Обычный 33 47 2" xfId="21371"/>
    <cellStyle name="Обычный 33 47 2 2" xfId="21372"/>
    <cellStyle name="Обычный 33 47 3" xfId="21373"/>
    <cellStyle name="Обычный 33 48" xfId="21374"/>
    <cellStyle name="Обычный 33 48 2" xfId="21375"/>
    <cellStyle name="Обычный 33 48 2 2" xfId="21376"/>
    <cellStyle name="Обычный 33 48 3" xfId="21377"/>
    <cellStyle name="Обычный 33 49" xfId="21378"/>
    <cellStyle name="Обычный 33 49 2" xfId="21379"/>
    <cellStyle name="Обычный 33 49 2 2" xfId="21380"/>
    <cellStyle name="Обычный 33 49 3" xfId="21381"/>
    <cellStyle name="Обычный 33 5" xfId="21382"/>
    <cellStyle name="Обычный 33 5 2" xfId="21383"/>
    <cellStyle name="Обычный 33 5 2 2" xfId="21384"/>
    <cellStyle name="Обычный 33 5 2 2 2" xfId="21385"/>
    <cellStyle name="Обычный 33 5 2 3" xfId="21386"/>
    <cellStyle name="Обычный 33 5 3" xfId="21387"/>
    <cellStyle name="Обычный 33 5 3 2" xfId="21388"/>
    <cellStyle name="Обычный 33 5 3 2 2" xfId="21389"/>
    <cellStyle name="Обычный 33 5 3 3" xfId="21390"/>
    <cellStyle name="Обычный 33 5 4" xfId="21391"/>
    <cellStyle name="Обычный 33 5 4 2" xfId="21392"/>
    <cellStyle name="Обычный 33 5 5" xfId="21393"/>
    <cellStyle name="Обычный 33 50" xfId="21394"/>
    <cellStyle name="Обычный 33 50 2" xfId="21395"/>
    <cellStyle name="Обычный 33 50 2 2" xfId="21396"/>
    <cellStyle name="Обычный 33 50 3" xfId="21397"/>
    <cellStyle name="Обычный 33 51" xfId="21398"/>
    <cellStyle name="Обычный 33 51 2" xfId="21399"/>
    <cellStyle name="Обычный 33 51 2 2" xfId="21400"/>
    <cellStyle name="Обычный 33 51 3" xfId="21401"/>
    <cellStyle name="Обычный 33 52" xfId="21402"/>
    <cellStyle name="Обычный 33 52 2" xfId="21403"/>
    <cellStyle name="Обычный 33 52 2 2" xfId="21404"/>
    <cellStyle name="Обычный 33 52 3" xfId="21405"/>
    <cellStyle name="Обычный 33 53" xfId="21406"/>
    <cellStyle name="Обычный 33 53 2" xfId="21407"/>
    <cellStyle name="Обычный 33 53 2 2" xfId="21408"/>
    <cellStyle name="Обычный 33 53 3" xfId="21409"/>
    <cellStyle name="Обычный 33 54" xfId="21410"/>
    <cellStyle name="Обычный 33 54 2" xfId="21411"/>
    <cellStyle name="Обычный 33 54 2 2" xfId="21412"/>
    <cellStyle name="Обычный 33 54 3" xfId="21413"/>
    <cellStyle name="Обычный 33 55" xfId="21414"/>
    <cellStyle name="Обычный 33 55 2" xfId="21415"/>
    <cellStyle name="Обычный 33 55 2 2" xfId="21416"/>
    <cellStyle name="Обычный 33 55 3" xfId="21417"/>
    <cellStyle name="Обычный 33 56" xfId="21418"/>
    <cellStyle name="Обычный 33 56 2" xfId="21419"/>
    <cellStyle name="Обычный 33 56 2 2" xfId="21420"/>
    <cellStyle name="Обычный 33 56 3" xfId="21421"/>
    <cellStyle name="Обычный 33 57" xfId="21422"/>
    <cellStyle name="Обычный 33 57 2" xfId="21423"/>
    <cellStyle name="Обычный 33 57 2 2" xfId="21424"/>
    <cellStyle name="Обычный 33 57 3" xfId="21425"/>
    <cellStyle name="Обычный 33 58" xfId="21426"/>
    <cellStyle name="Обычный 33 58 2" xfId="21427"/>
    <cellStyle name="Обычный 33 58 2 2" xfId="21428"/>
    <cellStyle name="Обычный 33 58 3" xfId="21429"/>
    <cellStyle name="Обычный 33 59" xfId="21430"/>
    <cellStyle name="Обычный 33 59 2" xfId="21431"/>
    <cellStyle name="Обычный 33 59 2 2" xfId="21432"/>
    <cellStyle name="Обычный 33 59 3" xfId="21433"/>
    <cellStyle name="Обычный 33 6" xfId="21434"/>
    <cellStyle name="Обычный 33 6 2" xfId="21435"/>
    <cellStyle name="Обычный 33 6 2 2" xfId="21436"/>
    <cellStyle name="Обычный 33 6 2 2 2" xfId="21437"/>
    <cellStyle name="Обычный 33 6 2 3" xfId="21438"/>
    <cellStyle name="Обычный 33 6 3" xfId="21439"/>
    <cellStyle name="Обычный 33 6 3 2" xfId="21440"/>
    <cellStyle name="Обычный 33 6 3 2 2" xfId="21441"/>
    <cellStyle name="Обычный 33 6 3 3" xfId="21442"/>
    <cellStyle name="Обычный 33 6 4" xfId="21443"/>
    <cellStyle name="Обычный 33 6 4 2" xfId="21444"/>
    <cellStyle name="Обычный 33 6 5" xfId="21445"/>
    <cellStyle name="Обычный 33 60" xfId="21446"/>
    <cellStyle name="Обычный 33 60 2" xfId="21447"/>
    <cellStyle name="Обычный 33 60 2 2" xfId="21448"/>
    <cellStyle name="Обычный 33 60 3" xfId="21449"/>
    <cellStyle name="Обычный 33 61" xfId="21450"/>
    <cellStyle name="Обычный 33 61 2" xfId="21451"/>
    <cellStyle name="Обычный 33 61 2 2" xfId="21452"/>
    <cellStyle name="Обычный 33 61 3" xfId="21453"/>
    <cellStyle name="Обычный 33 62" xfId="21454"/>
    <cellStyle name="Обычный 33 62 2" xfId="21455"/>
    <cellStyle name="Обычный 33 62 2 2" xfId="21456"/>
    <cellStyle name="Обычный 33 62 3" xfId="21457"/>
    <cellStyle name="Обычный 33 63" xfId="21458"/>
    <cellStyle name="Обычный 33 63 2" xfId="21459"/>
    <cellStyle name="Обычный 33 63 2 2" xfId="21460"/>
    <cellStyle name="Обычный 33 63 3" xfId="21461"/>
    <cellStyle name="Обычный 33 64" xfId="21462"/>
    <cellStyle name="Обычный 33 64 2" xfId="21463"/>
    <cellStyle name="Обычный 33 64 2 2" xfId="21464"/>
    <cellStyle name="Обычный 33 64 3" xfId="21465"/>
    <cellStyle name="Обычный 33 65" xfId="21466"/>
    <cellStyle name="Обычный 33 65 2" xfId="21467"/>
    <cellStyle name="Обычный 33 65 2 2" xfId="21468"/>
    <cellStyle name="Обычный 33 65 3" xfId="21469"/>
    <cellStyle name="Обычный 33 66" xfId="21470"/>
    <cellStyle name="Обычный 33 66 2" xfId="21471"/>
    <cellStyle name="Обычный 33 66 2 2" xfId="21472"/>
    <cellStyle name="Обычный 33 66 3" xfId="21473"/>
    <cellStyle name="Обычный 33 67" xfId="21474"/>
    <cellStyle name="Обычный 33 67 2" xfId="21475"/>
    <cellStyle name="Обычный 33 67 2 2" xfId="21476"/>
    <cellStyle name="Обычный 33 67 3" xfId="21477"/>
    <cellStyle name="Обычный 33 68" xfId="21478"/>
    <cellStyle name="Обычный 33 68 2" xfId="21479"/>
    <cellStyle name="Обычный 33 68 2 2" xfId="21480"/>
    <cellStyle name="Обычный 33 68 3" xfId="21481"/>
    <cellStyle name="Обычный 33 69" xfId="21482"/>
    <cellStyle name="Обычный 33 69 2" xfId="21483"/>
    <cellStyle name="Обычный 33 69 2 2" xfId="21484"/>
    <cellStyle name="Обычный 33 69 3" xfId="21485"/>
    <cellStyle name="Обычный 33 7" xfId="21486"/>
    <cellStyle name="Обычный 33 7 2" xfId="21487"/>
    <cellStyle name="Обычный 33 7 2 2" xfId="21488"/>
    <cellStyle name="Обычный 33 7 2 2 2" xfId="21489"/>
    <cellStyle name="Обычный 33 7 2 3" xfId="21490"/>
    <cellStyle name="Обычный 33 7 3" xfId="21491"/>
    <cellStyle name="Обычный 33 7 3 2" xfId="21492"/>
    <cellStyle name="Обычный 33 7 3 2 2" xfId="21493"/>
    <cellStyle name="Обычный 33 7 3 3" xfId="21494"/>
    <cellStyle name="Обычный 33 7 4" xfId="21495"/>
    <cellStyle name="Обычный 33 7 4 2" xfId="21496"/>
    <cellStyle name="Обычный 33 7 5" xfId="21497"/>
    <cellStyle name="Обычный 33 70" xfId="21498"/>
    <cellStyle name="Обычный 33 70 2" xfId="21499"/>
    <cellStyle name="Обычный 33 70 2 2" xfId="21500"/>
    <cellStyle name="Обычный 33 70 3" xfId="21501"/>
    <cellStyle name="Обычный 33 71" xfId="21502"/>
    <cellStyle name="Обычный 33 71 2" xfId="21503"/>
    <cellStyle name="Обычный 33 71 2 2" xfId="21504"/>
    <cellStyle name="Обычный 33 71 3" xfId="21505"/>
    <cellStyle name="Обычный 33 72" xfId="21506"/>
    <cellStyle name="Обычный 33 72 2" xfId="21507"/>
    <cellStyle name="Обычный 33 72 2 2" xfId="21508"/>
    <cellStyle name="Обычный 33 72 3" xfId="21509"/>
    <cellStyle name="Обычный 33 73" xfId="21510"/>
    <cellStyle name="Обычный 33 73 2" xfId="21511"/>
    <cellStyle name="Обычный 33 73 2 2" xfId="21512"/>
    <cellStyle name="Обычный 33 73 3" xfId="21513"/>
    <cellStyle name="Обычный 33 74" xfId="21514"/>
    <cellStyle name="Обычный 33 74 2" xfId="21515"/>
    <cellStyle name="Обычный 33 75" xfId="21516"/>
    <cellStyle name="Обычный 33 8" xfId="21517"/>
    <cellStyle name="Обычный 33 8 2" xfId="21518"/>
    <cellStyle name="Обычный 33 8 2 2" xfId="21519"/>
    <cellStyle name="Обычный 33 8 2 2 2" xfId="21520"/>
    <cellStyle name="Обычный 33 8 2 3" xfId="21521"/>
    <cellStyle name="Обычный 33 8 3" xfId="21522"/>
    <cellStyle name="Обычный 33 8 3 2" xfId="21523"/>
    <cellStyle name="Обычный 33 8 3 2 2" xfId="21524"/>
    <cellStyle name="Обычный 33 8 3 3" xfId="21525"/>
    <cellStyle name="Обычный 33 8 4" xfId="21526"/>
    <cellStyle name="Обычный 33 8 4 2" xfId="21527"/>
    <cellStyle name="Обычный 33 8 5" xfId="21528"/>
    <cellStyle name="Обычный 33 9" xfId="21529"/>
    <cellStyle name="Обычный 33 9 2" xfId="21530"/>
    <cellStyle name="Обычный 33 9 2 2" xfId="21531"/>
    <cellStyle name="Обычный 33 9 2 2 2" xfId="21532"/>
    <cellStyle name="Обычный 33 9 2 3" xfId="21533"/>
    <cellStyle name="Обычный 33 9 3" xfId="21534"/>
    <cellStyle name="Обычный 33 9 3 2" xfId="21535"/>
    <cellStyle name="Обычный 33 9 3 2 2" xfId="21536"/>
    <cellStyle name="Обычный 33 9 3 3" xfId="21537"/>
    <cellStyle name="Обычный 33 9 4" xfId="21538"/>
    <cellStyle name="Обычный 33 9 4 2" xfId="21539"/>
    <cellStyle name="Обычный 33 9 5" xfId="21540"/>
    <cellStyle name="Обычный 34" xfId="21541"/>
    <cellStyle name="Обычный 34 10" xfId="21542"/>
    <cellStyle name="Обычный 34 10 2" xfId="21543"/>
    <cellStyle name="Обычный 34 10 2 2" xfId="21544"/>
    <cellStyle name="Обычный 34 10 2 2 2" xfId="21545"/>
    <cellStyle name="Обычный 34 10 2 3" xfId="21546"/>
    <cellStyle name="Обычный 34 10 3" xfId="21547"/>
    <cellStyle name="Обычный 34 10 3 2" xfId="21548"/>
    <cellStyle name="Обычный 34 10 3 2 2" xfId="21549"/>
    <cellStyle name="Обычный 34 10 3 3" xfId="21550"/>
    <cellStyle name="Обычный 34 10 4" xfId="21551"/>
    <cellStyle name="Обычный 34 10 4 2" xfId="21552"/>
    <cellStyle name="Обычный 34 10 5" xfId="21553"/>
    <cellStyle name="Обычный 34 11" xfId="21554"/>
    <cellStyle name="Обычный 34 11 2" xfId="21555"/>
    <cellStyle name="Обычный 34 11 2 2" xfId="21556"/>
    <cellStyle name="Обычный 34 11 2 2 2" xfId="21557"/>
    <cellStyle name="Обычный 34 11 2 3" xfId="21558"/>
    <cellStyle name="Обычный 34 11 3" xfId="21559"/>
    <cellStyle name="Обычный 34 11 3 2" xfId="21560"/>
    <cellStyle name="Обычный 34 11 3 2 2" xfId="21561"/>
    <cellStyle name="Обычный 34 11 3 3" xfId="21562"/>
    <cellStyle name="Обычный 34 11 4" xfId="21563"/>
    <cellStyle name="Обычный 34 11 4 2" xfId="21564"/>
    <cellStyle name="Обычный 34 11 5" xfId="21565"/>
    <cellStyle name="Обычный 34 12" xfId="21566"/>
    <cellStyle name="Обычный 34 12 2" xfId="21567"/>
    <cellStyle name="Обычный 34 12 2 2" xfId="21568"/>
    <cellStyle name="Обычный 34 12 2 2 2" xfId="21569"/>
    <cellStyle name="Обычный 34 12 2 3" xfId="21570"/>
    <cellStyle name="Обычный 34 12 3" xfId="21571"/>
    <cellStyle name="Обычный 34 12 3 2" xfId="21572"/>
    <cellStyle name="Обычный 34 12 3 2 2" xfId="21573"/>
    <cellStyle name="Обычный 34 12 3 3" xfId="21574"/>
    <cellStyle name="Обычный 34 12 4" xfId="21575"/>
    <cellStyle name="Обычный 34 12 4 2" xfId="21576"/>
    <cellStyle name="Обычный 34 12 5" xfId="21577"/>
    <cellStyle name="Обычный 34 13" xfId="21578"/>
    <cellStyle name="Обычный 34 13 2" xfId="21579"/>
    <cellStyle name="Обычный 34 13 2 2" xfId="21580"/>
    <cellStyle name="Обычный 34 13 2 2 2" xfId="21581"/>
    <cellStyle name="Обычный 34 13 2 3" xfId="21582"/>
    <cellStyle name="Обычный 34 13 3" xfId="21583"/>
    <cellStyle name="Обычный 34 13 3 2" xfId="21584"/>
    <cellStyle name="Обычный 34 13 3 2 2" xfId="21585"/>
    <cellStyle name="Обычный 34 13 3 3" xfId="21586"/>
    <cellStyle name="Обычный 34 13 4" xfId="21587"/>
    <cellStyle name="Обычный 34 13 4 2" xfId="21588"/>
    <cellStyle name="Обычный 34 13 5" xfId="21589"/>
    <cellStyle name="Обычный 34 14" xfId="21590"/>
    <cellStyle name="Обычный 34 14 2" xfId="21591"/>
    <cellStyle name="Обычный 34 14 2 2" xfId="21592"/>
    <cellStyle name="Обычный 34 14 2 2 2" xfId="21593"/>
    <cellStyle name="Обычный 34 14 2 3" xfId="21594"/>
    <cellStyle name="Обычный 34 14 3" xfId="21595"/>
    <cellStyle name="Обычный 34 14 3 2" xfId="21596"/>
    <cellStyle name="Обычный 34 14 3 2 2" xfId="21597"/>
    <cellStyle name="Обычный 34 14 3 3" xfId="21598"/>
    <cellStyle name="Обычный 34 14 4" xfId="21599"/>
    <cellStyle name="Обычный 34 14 4 2" xfId="21600"/>
    <cellStyle name="Обычный 34 14 5" xfId="21601"/>
    <cellStyle name="Обычный 34 15" xfId="21602"/>
    <cellStyle name="Обычный 34 15 2" xfId="21603"/>
    <cellStyle name="Обычный 34 15 2 2" xfId="21604"/>
    <cellStyle name="Обычный 34 15 2 2 2" xfId="21605"/>
    <cellStyle name="Обычный 34 15 2 3" xfId="21606"/>
    <cellStyle name="Обычный 34 15 3" xfId="21607"/>
    <cellStyle name="Обычный 34 15 3 2" xfId="21608"/>
    <cellStyle name="Обычный 34 15 3 2 2" xfId="21609"/>
    <cellStyle name="Обычный 34 15 3 3" xfId="21610"/>
    <cellStyle name="Обычный 34 15 4" xfId="21611"/>
    <cellStyle name="Обычный 34 15 4 2" xfId="21612"/>
    <cellStyle name="Обычный 34 15 5" xfId="21613"/>
    <cellStyle name="Обычный 34 16" xfId="21614"/>
    <cellStyle name="Обычный 34 16 2" xfId="21615"/>
    <cellStyle name="Обычный 34 16 2 2" xfId="21616"/>
    <cellStyle name="Обычный 34 16 2 2 2" xfId="21617"/>
    <cellStyle name="Обычный 34 16 2 3" xfId="21618"/>
    <cellStyle name="Обычный 34 16 3" xfId="21619"/>
    <cellStyle name="Обычный 34 16 3 2" xfId="21620"/>
    <cellStyle name="Обычный 34 16 3 2 2" xfId="21621"/>
    <cellStyle name="Обычный 34 16 3 3" xfId="21622"/>
    <cellStyle name="Обычный 34 16 4" xfId="21623"/>
    <cellStyle name="Обычный 34 16 4 2" xfId="21624"/>
    <cellStyle name="Обычный 34 16 5" xfId="21625"/>
    <cellStyle name="Обычный 34 17" xfId="21626"/>
    <cellStyle name="Обычный 34 17 2" xfId="21627"/>
    <cellStyle name="Обычный 34 17 2 2" xfId="21628"/>
    <cellStyle name="Обычный 34 17 2 2 2" xfId="21629"/>
    <cellStyle name="Обычный 34 17 2 3" xfId="21630"/>
    <cellStyle name="Обычный 34 17 3" xfId="21631"/>
    <cellStyle name="Обычный 34 17 3 2" xfId="21632"/>
    <cellStyle name="Обычный 34 17 3 2 2" xfId="21633"/>
    <cellStyle name="Обычный 34 17 3 3" xfId="21634"/>
    <cellStyle name="Обычный 34 17 4" xfId="21635"/>
    <cellStyle name="Обычный 34 17 4 2" xfId="21636"/>
    <cellStyle name="Обычный 34 17 5" xfId="21637"/>
    <cellStyle name="Обычный 34 18" xfId="21638"/>
    <cellStyle name="Обычный 34 18 2" xfId="21639"/>
    <cellStyle name="Обычный 34 18 2 2" xfId="21640"/>
    <cellStyle name="Обычный 34 18 2 2 2" xfId="21641"/>
    <cellStyle name="Обычный 34 18 2 3" xfId="21642"/>
    <cellStyle name="Обычный 34 18 3" xfId="21643"/>
    <cellStyle name="Обычный 34 18 3 2" xfId="21644"/>
    <cellStyle name="Обычный 34 18 3 2 2" xfId="21645"/>
    <cellStyle name="Обычный 34 18 3 3" xfId="21646"/>
    <cellStyle name="Обычный 34 18 4" xfId="21647"/>
    <cellStyle name="Обычный 34 18 4 2" xfId="21648"/>
    <cellStyle name="Обычный 34 18 5" xfId="21649"/>
    <cellStyle name="Обычный 34 19" xfId="21650"/>
    <cellStyle name="Обычный 34 19 2" xfId="21651"/>
    <cellStyle name="Обычный 34 19 2 2" xfId="21652"/>
    <cellStyle name="Обычный 34 19 2 2 2" xfId="21653"/>
    <cellStyle name="Обычный 34 19 2 3" xfId="21654"/>
    <cellStyle name="Обычный 34 19 3" xfId="21655"/>
    <cellStyle name="Обычный 34 19 3 2" xfId="21656"/>
    <cellStyle name="Обычный 34 19 3 2 2" xfId="21657"/>
    <cellStyle name="Обычный 34 19 3 3" xfId="21658"/>
    <cellStyle name="Обычный 34 19 4" xfId="21659"/>
    <cellStyle name="Обычный 34 19 4 2" xfId="21660"/>
    <cellStyle name="Обычный 34 19 5" xfId="21661"/>
    <cellStyle name="Обычный 34 2" xfId="21662"/>
    <cellStyle name="Обычный 34 2 2" xfId="21663"/>
    <cellStyle name="Обычный 34 2 2 2" xfId="21664"/>
    <cellStyle name="Обычный 34 2 2 2 2" xfId="21665"/>
    <cellStyle name="Обычный 34 2 2 3" xfId="21666"/>
    <cellStyle name="Обычный 34 2 3" xfId="21667"/>
    <cellStyle name="Обычный 34 2 3 2" xfId="21668"/>
    <cellStyle name="Обычный 34 2 3 2 2" xfId="21669"/>
    <cellStyle name="Обычный 34 2 3 3" xfId="21670"/>
    <cellStyle name="Обычный 34 2 4" xfId="21671"/>
    <cellStyle name="Обычный 34 2 4 2" xfId="21672"/>
    <cellStyle name="Обычный 34 2 5" xfId="21673"/>
    <cellStyle name="Обычный 34 20" xfId="21674"/>
    <cellStyle name="Обычный 34 20 2" xfId="21675"/>
    <cellStyle name="Обычный 34 20 2 2" xfId="21676"/>
    <cellStyle name="Обычный 34 20 2 2 2" xfId="21677"/>
    <cellStyle name="Обычный 34 20 2 3" xfId="21678"/>
    <cellStyle name="Обычный 34 20 3" xfId="21679"/>
    <cellStyle name="Обычный 34 20 3 2" xfId="21680"/>
    <cellStyle name="Обычный 34 20 3 2 2" xfId="21681"/>
    <cellStyle name="Обычный 34 20 3 3" xfId="21682"/>
    <cellStyle name="Обычный 34 20 4" xfId="21683"/>
    <cellStyle name="Обычный 34 20 4 2" xfId="21684"/>
    <cellStyle name="Обычный 34 20 5" xfId="21685"/>
    <cellStyle name="Обычный 34 21" xfId="21686"/>
    <cellStyle name="Обычный 34 21 2" xfId="21687"/>
    <cellStyle name="Обычный 34 21 2 2" xfId="21688"/>
    <cellStyle name="Обычный 34 21 2 2 2" xfId="21689"/>
    <cellStyle name="Обычный 34 21 2 3" xfId="21690"/>
    <cellStyle name="Обычный 34 21 3" xfId="21691"/>
    <cellStyle name="Обычный 34 21 3 2" xfId="21692"/>
    <cellStyle name="Обычный 34 21 3 2 2" xfId="21693"/>
    <cellStyle name="Обычный 34 21 3 3" xfId="21694"/>
    <cellStyle name="Обычный 34 21 4" xfId="21695"/>
    <cellStyle name="Обычный 34 21 4 2" xfId="21696"/>
    <cellStyle name="Обычный 34 21 5" xfId="21697"/>
    <cellStyle name="Обычный 34 22" xfId="21698"/>
    <cellStyle name="Обычный 34 22 2" xfId="21699"/>
    <cellStyle name="Обычный 34 22 2 2" xfId="21700"/>
    <cellStyle name="Обычный 34 22 2 2 2" xfId="21701"/>
    <cellStyle name="Обычный 34 22 2 3" xfId="21702"/>
    <cellStyle name="Обычный 34 22 3" xfId="21703"/>
    <cellStyle name="Обычный 34 22 3 2" xfId="21704"/>
    <cellStyle name="Обычный 34 22 3 2 2" xfId="21705"/>
    <cellStyle name="Обычный 34 22 3 3" xfId="21706"/>
    <cellStyle name="Обычный 34 22 4" xfId="21707"/>
    <cellStyle name="Обычный 34 22 4 2" xfId="21708"/>
    <cellStyle name="Обычный 34 22 5" xfId="21709"/>
    <cellStyle name="Обычный 34 23" xfId="21710"/>
    <cellStyle name="Обычный 34 23 2" xfId="21711"/>
    <cellStyle name="Обычный 34 23 2 2" xfId="21712"/>
    <cellStyle name="Обычный 34 23 2 2 2" xfId="21713"/>
    <cellStyle name="Обычный 34 23 2 3" xfId="21714"/>
    <cellStyle name="Обычный 34 23 3" xfId="21715"/>
    <cellStyle name="Обычный 34 23 3 2" xfId="21716"/>
    <cellStyle name="Обычный 34 23 3 2 2" xfId="21717"/>
    <cellStyle name="Обычный 34 23 3 3" xfId="21718"/>
    <cellStyle name="Обычный 34 23 4" xfId="21719"/>
    <cellStyle name="Обычный 34 23 4 2" xfId="21720"/>
    <cellStyle name="Обычный 34 23 5" xfId="21721"/>
    <cellStyle name="Обычный 34 24" xfId="21722"/>
    <cellStyle name="Обычный 34 24 2" xfId="21723"/>
    <cellStyle name="Обычный 34 24 2 2" xfId="21724"/>
    <cellStyle name="Обычный 34 24 2 2 2" xfId="21725"/>
    <cellStyle name="Обычный 34 24 2 3" xfId="21726"/>
    <cellStyle name="Обычный 34 24 3" xfId="21727"/>
    <cellStyle name="Обычный 34 24 3 2" xfId="21728"/>
    <cellStyle name="Обычный 34 24 3 2 2" xfId="21729"/>
    <cellStyle name="Обычный 34 24 3 3" xfId="21730"/>
    <cellStyle name="Обычный 34 24 4" xfId="21731"/>
    <cellStyle name="Обычный 34 24 4 2" xfId="21732"/>
    <cellStyle name="Обычный 34 24 5" xfId="21733"/>
    <cellStyle name="Обычный 34 25" xfId="21734"/>
    <cellStyle name="Обычный 34 25 2" xfId="21735"/>
    <cellStyle name="Обычный 34 25 2 2" xfId="21736"/>
    <cellStyle name="Обычный 34 25 2 2 2" xfId="21737"/>
    <cellStyle name="Обычный 34 25 2 3" xfId="21738"/>
    <cellStyle name="Обычный 34 25 3" xfId="21739"/>
    <cellStyle name="Обычный 34 25 3 2" xfId="21740"/>
    <cellStyle name="Обычный 34 25 3 2 2" xfId="21741"/>
    <cellStyle name="Обычный 34 25 3 3" xfId="21742"/>
    <cellStyle name="Обычный 34 25 4" xfId="21743"/>
    <cellStyle name="Обычный 34 25 4 2" xfId="21744"/>
    <cellStyle name="Обычный 34 25 5" xfId="21745"/>
    <cellStyle name="Обычный 34 26" xfId="21746"/>
    <cellStyle name="Обычный 34 26 2" xfId="21747"/>
    <cellStyle name="Обычный 34 26 2 2" xfId="21748"/>
    <cellStyle name="Обычный 34 26 2 2 2" xfId="21749"/>
    <cellStyle name="Обычный 34 26 2 3" xfId="21750"/>
    <cellStyle name="Обычный 34 26 3" xfId="21751"/>
    <cellStyle name="Обычный 34 26 3 2" xfId="21752"/>
    <cellStyle name="Обычный 34 26 3 2 2" xfId="21753"/>
    <cellStyle name="Обычный 34 26 3 3" xfId="21754"/>
    <cellStyle name="Обычный 34 26 4" xfId="21755"/>
    <cellStyle name="Обычный 34 26 4 2" xfId="21756"/>
    <cellStyle name="Обычный 34 26 5" xfId="21757"/>
    <cellStyle name="Обычный 34 27" xfId="21758"/>
    <cellStyle name="Обычный 34 27 2" xfId="21759"/>
    <cellStyle name="Обычный 34 27 2 2" xfId="21760"/>
    <cellStyle name="Обычный 34 27 2 2 2" xfId="21761"/>
    <cellStyle name="Обычный 34 27 2 3" xfId="21762"/>
    <cellStyle name="Обычный 34 27 3" xfId="21763"/>
    <cellStyle name="Обычный 34 27 3 2" xfId="21764"/>
    <cellStyle name="Обычный 34 27 3 2 2" xfId="21765"/>
    <cellStyle name="Обычный 34 27 3 3" xfId="21766"/>
    <cellStyle name="Обычный 34 27 4" xfId="21767"/>
    <cellStyle name="Обычный 34 27 4 2" xfId="21768"/>
    <cellStyle name="Обычный 34 27 5" xfId="21769"/>
    <cellStyle name="Обычный 34 28" xfId="21770"/>
    <cellStyle name="Обычный 34 28 2" xfId="21771"/>
    <cellStyle name="Обычный 34 28 2 2" xfId="21772"/>
    <cellStyle name="Обычный 34 28 2 2 2" xfId="21773"/>
    <cellStyle name="Обычный 34 28 2 3" xfId="21774"/>
    <cellStyle name="Обычный 34 28 3" xfId="21775"/>
    <cellStyle name="Обычный 34 28 3 2" xfId="21776"/>
    <cellStyle name="Обычный 34 28 3 2 2" xfId="21777"/>
    <cellStyle name="Обычный 34 28 3 3" xfId="21778"/>
    <cellStyle name="Обычный 34 28 4" xfId="21779"/>
    <cellStyle name="Обычный 34 28 4 2" xfId="21780"/>
    <cellStyle name="Обычный 34 28 5" xfId="21781"/>
    <cellStyle name="Обычный 34 29" xfId="21782"/>
    <cellStyle name="Обычный 34 29 2" xfId="21783"/>
    <cellStyle name="Обычный 34 29 2 2" xfId="21784"/>
    <cellStyle name="Обычный 34 29 3" xfId="21785"/>
    <cellStyle name="Обычный 34 3" xfId="21786"/>
    <cellStyle name="Обычный 34 3 2" xfId="21787"/>
    <cellStyle name="Обычный 34 3 2 2" xfId="21788"/>
    <cellStyle name="Обычный 34 3 2 2 2" xfId="21789"/>
    <cellStyle name="Обычный 34 3 2 3" xfId="21790"/>
    <cellStyle name="Обычный 34 3 3" xfId="21791"/>
    <cellStyle name="Обычный 34 3 3 2" xfId="21792"/>
    <cellStyle name="Обычный 34 3 3 2 2" xfId="21793"/>
    <cellStyle name="Обычный 34 3 3 3" xfId="21794"/>
    <cellStyle name="Обычный 34 3 4" xfId="21795"/>
    <cellStyle name="Обычный 34 3 4 2" xfId="21796"/>
    <cellStyle name="Обычный 34 3 5" xfId="21797"/>
    <cellStyle name="Обычный 34 30" xfId="21798"/>
    <cellStyle name="Обычный 34 30 2" xfId="21799"/>
    <cellStyle name="Обычный 34 30 2 2" xfId="21800"/>
    <cellStyle name="Обычный 34 30 3" xfId="21801"/>
    <cellStyle name="Обычный 34 31" xfId="21802"/>
    <cellStyle name="Обычный 34 31 2" xfId="21803"/>
    <cellStyle name="Обычный 34 31 2 2" xfId="21804"/>
    <cellStyle name="Обычный 34 31 3" xfId="21805"/>
    <cellStyle name="Обычный 34 32" xfId="21806"/>
    <cellStyle name="Обычный 34 32 2" xfId="21807"/>
    <cellStyle name="Обычный 34 32 2 2" xfId="21808"/>
    <cellStyle name="Обычный 34 32 3" xfId="21809"/>
    <cellStyle name="Обычный 34 33" xfId="21810"/>
    <cellStyle name="Обычный 34 33 2" xfId="21811"/>
    <cellStyle name="Обычный 34 33 2 2" xfId="21812"/>
    <cellStyle name="Обычный 34 33 3" xfId="21813"/>
    <cellStyle name="Обычный 34 34" xfId="21814"/>
    <cellStyle name="Обычный 34 34 2" xfId="21815"/>
    <cellStyle name="Обычный 34 34 2 2" xfId="21816"/>
    <cellStyle name="Обычный 34 34 3" xfId="21817"/>
    <cellStyle name="Обычный 34 35" xfId="21818"/>
    <cellStyle name="Обычный 34 35 2" xfId="21819"/>
    <cellStyle name="Обычный 34 35 2 2" xfId="21820"/>
    <cellStyle name="Обычный 34 35 3" xfId="21821"/>
    <cellStyle name="Обычный 34 36" xfId="21822"/>
    <cellStyle name="Обычный 34 36 2" xfId="21823"/>
    <cellStyle name="Обычный 34 36 2 2" xfId="21824"/>
    <cellStyle name="Обычный 34 36 3" xfId="21825"/>
    <cellStyle name="Обычный 34 37" xfId="21826"/>
    <cellStyle name="Обычный 34 37 2" xfId="21827"/>
    <cellStyle name="Обычный 34 37 2 2" xfId="21828"/>
    <cellStyle name="Обычный 34 37 3" xfId="21829"/>
    <cellStyle name="Обычный 34 38" xfId="21830"/>
    <cellStyle name="Обычный 34 38 2" xfId="21831"/>
    <cellStyle name="Обычный 34 38 2 2" xfId="21832"/>
    <cellStyle name="Обычный 34 38 3" xfId="21833"/>
    <cellStyle name="Обычный 34 39" xfId="21834"/>
    <cellStyle name="Обычный 34 39 2" xfId="21835"/>
    <cellStyle name="Обычный 34 39 2 2" xfId="21836"/>
    <cellStyle name="Обычный 34 39 3" xfId="21837"/>
    <cellStyle name="Обычный 34 4" xfId="21838"/>
    <cellStyle name="Обычный 34 4 2" xfId="21839"/>
    <cellStyle name="Обычный 34 4 2 2" xfId="21840"/>
    <cellStyle name="Обычный 34 4 2 2 2" xfId="21841"/>
    <cellStyle name="Обычный 34 4 2 3" xfId="21842"/>
    <cellStyle name="Обычный 34 4 3" xfId="21843"/>
    <cellStyle name="Обычный 34 4 3 2" xfId="21844"/>
    <cellStyle name="Обычный 34 4 3 2 2" xfId="21845"/>
    <cellStyle name="Обычный 34 4 3 3" xfId="21846"/>
    <cellStyle name="Обычный 34 4 4" xfId="21847"/>
    <cellStyle name="Обычный 34 4 4 2" xfId="21848"/>
    <cellStyle name="Обычный 34 4 5" xfId="21849"/>
    <cellStyle name="Обычный 34 40" xfId="21850"/>
    <cellStyle name="Обычный 34 40 2" xfId="21851"/>
    <cellStyle name="Обычный 34 40 2 2" xfId="21852"/>
    <cellStyle name="Обычный 34 40 3" xfId="21853"/>
    <cellStyle name="Обычный 34 41" xfId="21854"/>
    <cellStyle name="Обычный 34 41 2" xfId="21855"/>
    <cellStyle name="Обычный 34 41 2 2" xfId="21856"/>
    <cellStyle name="Обычный 34 41 3" xfId="21857"/>
    <cellStyle name="Обычный 34 42" xfId="21858"/>
    <cellStyle name="Обычный 34 42 2" xfId="21859"/>
    <cellStyle name="Обычный 34 42 2 2" xfId="21860"/>
    <cellStyle name="Обычный 34 42 3" xfId="21861"/>
    <cellStyle name="Обычный 34 43" xfId="21862"/>
    <cellStyle name="Обычный 34 43 2" xfId="21863"/>
    <cellStyle name="Обычный 34 43 2 2" xfId="21864"/>
    <cellStyle name="Обычный 34 43 3" xfId="21865"/>
    <cellStyle name="Обычный 34 44" xfId="21866"/>
    <cellStyle name="Обычный 34 44 2" xfId="21867"/>
    <cellStyle name="Обычный 34 44 2 2" xfId="21868"/>
    <cellStyle name="Обычный 34 44 3" xfId="21869"/>
    <cellStyle name="Обычный 34 45" xfId="21870"/>
    <cellStyle name="Обычный 34 45 2" xfId="21871"/>
    <cellStyle name="Обычный 34 45 2 2" xfId="21872"/>
    <cellStyle name="Обычный 34 45 3" xfId="21873"/>
    <cellStyle name="Обычный 34 46" xfId="21874"/>
    <cellStyle name="Обычный 34 46 2" xfId="21875"/>
    <cellStyle name="Обычный 34 46 2 2" xfId="21876"/>
    <cellStyle name="Обычный 34 46 3" xfId="21877"/>
    <cellStyle name="Обычный 34 47" xfId="21878"/>
    <cellStyle name="Обычный 34 47 2" xfId="21879"/>
    <cellStyle name="Обычный 34 47 2 2" xfId="21880"/>
    <cellStyle name="Обычный 34 47 3" xfId="21881"/>
    <cellStyle name="Обычный 34 48" xfId="21882"/>
    <cellStyle name="Обычный 34 48 2" xfId="21883"/>
    <cellStyle name="Обычный 34 48 2 2" xfId="21884"/>
    <cellStyle name="Обычный 34 48 3" xfId="21885"/>
    <cellStyle name="Обычный 34 49" xfId="21886"/>
    <cellStyle name="Обычный 34 49 2" xfId="21887"/>
    <cellStyle name="Обычный 34 49 2 2" xfId="21888"/>
    <cellStyle name="Обычный 34 49 3" xfId="21889"/>
    <cellStyle name="Обычный 34 5" xfId="21890"/>
    <cellStyle name="Обычный 34 5 2" xfId="21891"/>
    <cellStyle name="Обычный 34 5 2 2" xfId="21892"/>
    <cellStyle name="Обычный 34 5 2 2 2" xfId="21893"/>
    <cellStyle name="Обычный 34 5 2 3" xfId="21894"/>
    <cellStyle name="Обычный 34 5 3" xfId="21895"/>
    <cellStyle name="Обычный 34 5 3 2" xfId="21896"/>
    <cellStyle name="Обычный 34 5 3 2 2" xfId="21897"/>
    <cellStyle name="Обычный 34 5 3 3" xfId="21898"/>
    <cellStyle name="Обычный 34 5 4" xfId="21899"/>
    <cellStyle name="Обычный 34 5 4 2" xfId="21900"/>
    <cellStyle name="Обычный 34 5 5" xfId="21901"/>
    <cellStyle name="Обычный 34 50" xfId="21902"/>
    <cellStyle name="Обычный 34 50 2" xfId="21903"/>
    <cellStyle name="Обычный 34 50 2 2" xfId="21904"/>
    <cellStyle name="Обычный 34 50 3" xfId="21905"/>
    <cellStyle name="Обычный 34 51" xfId="21906"/>
    <cellStyle name="Обычный 34 51 2" xfId="21907"/>
    <cellStyle name="Обычный 34 51 2 2" xfId="21908"/>
    <cellStyle name="Обычный 34 51 3" xfId="21909"/>
    <cellStyle name="Обычный 34 52" xfId="21910"/>
    <cellStyle name="Обычный 34 52 2" xfId="21911"/>
    <cellStyle name="Обычный 34 52 2 2" xfId="21912"/>
    <cellStyle name="Обычный 34 52 3" xfId="21913"/>
    <cellStyle name="Обычный 34 53" xfId="21914"/>
    <cellStyle name="Обычный 34 53 2" xfId="21915"/>
    <cellStyle name="Обычный 34 53 2 2" xfId="21916"/>
    <cellStyle name="Обычный 34 53 3" xfId="21917"/>
    <cellStyle name="Обычный 34 54" xfId="21918"/>
    <cellStyle name="Обычный 34 54 2" xfId="21919"/>
    <cellStyle name="Обычный 34 54 2 2" xfId="21920"/>
    <cellStyle name="Обычный 34 54 3" xfId="21921"/>
    <cellStyle name="Обычный 34 55" xfId="21922"/>
    <cellStyle name="Обычный 34 55 2" xfId="21923"/>
    <cellStyle name="Обычный 34 55 2 2" xfId="21924"/>
    <cellStyle name="Обычный 34 55 3" xfId="21925"/>
    <cellStyle name="Обычный 34 56" xfId="21926"/>
    <cellStyle name="Обычный 34 56 2" xfId="21927"/>
    <cellStyle name="Обычный 34 56 2 2" xfId="21928"/>
    <cellStyle name="Обычный 34 56 3" xfId="21929"/>
    <cellStyle name="Обычный 34 57" xfId="21930"/>
    <cellStyle name="Обычный 34 57 2" xfId="21931"/>
    <cellStyle name="Обычный 34 57 2 2" xfId="21932"/>
    <cellStyle name="Обычный 34 57 3" xfId="21933"/>
    <cellStyle name="Обычный 34 58" xfId="21934"/>
    <cellStyle name="Обычный 34 58 2" xfId="21935"/>
    <cellStyle name="Обычный 34 58 2 2" xfId="21936"/>
    <cellStyle name="Обычный 34 58 3" xfId="21937"/>
    <cellStyle name="Обычный 34 59" xfId="21938"/>
    <cellStyle name="Обычный 34 59 2" xfId="21939"/>
    <cellStyle name="Обычный 34 59 2 2" xfId="21940"/>
    <cellStyle name="Обычный 34 59 3" xfId="21941"/>
    <cellStyle name="Обычный 34 6" xfId="21942"/>
    <cellStyle name="Обычный 34 6 2" xfId="21943"/>
    <cellStyle name="Обычный 34 6 2 2" xfId="21944"/>
    <cellStyle name="Обычный 34 6 2 2 2" xfId="21945"/>
    <cellStyle name="Обычный 34 6 2 3" xfId="21946"/>
    <cellStyle name="Обычный 34 6 3" xfId="21947"/>
    <cellStyle name="Обычный 34 6 3 2" xfId="21948"/>
    <cellStyle name="Обычный 34 6 3 2 2" xfId="21949"/>
    <cellStyle name="Обычный 34 6 3 3" xfId="21950"/>
    <cellStyle name="Обычный 34 6 4" xfId="21951"/>
    <cellStyle name="Обычный 34 6 4 2" xfId="21952"/>
    <cellStyle name="Обычный 34 6 5" xfId="21953"/>
    <cellStyle name="Обычный 34 60" xfId="21954"/>
    <cellStyle name="Обычный 34 60 2" xfId="21955"/>
    <cellStyle name="Обычный 34 60 2 2" xfId="21956"/>
    <cellStyle name="Обычный 34 60 3" xfId="21957"/>
    <cellStyle name="Обычный 34 61" xfId="21958"/>
    <cellStyle name="Обычный 34 61 2" xfId="21959"/>
    <cellStyle name="Обычный 34 61 2 2" xfId="21960"/>
    <cellStyle name="Обычный 34 61 3" xfId="21961"/>
    <cellStyle name="Обычный 34 62" xfId="21962"/>
    <cellStyle name="Обычный 34 62 2" xfId="21963"/>
    <cellStyle name="Обычный 34 62 2 2" xfId="21964"/>
    <cellStyle name="Обычный 34 62 3" xfId="21965"/>
    <cellStyle name="Обычный 34 63" xfId="21966"/>
    <cellStyle name="Обычный 34 63 2" xfId="21967"/>
    <cellStyle name="Обычный 34 63 2 2" xfId="21968"/>
    <cellStyle name="Обычный 34 63 3" xfId="21969"/>
    <cellStyle name="Обычный 34 64" xfId="21970"/>
    <cellStyle name="Обычный 34 64 2" xfId="21971"/>
    <cellStyle name="Обычный 34 64 2 2" xfId="21972"/>
    <cellStyle name="Обычный 34 64 3" xfId="21973"/>
    <cellStyle name="Обычный 34 65" xfId="21974"/>
    <cellStyle name="Обычный 34 65 2" xfId="21975"/>
    <cellStyle name="Обычный 34 65 2 2" xfId="21976"/>
    <cellStyle name="Обычный 34 65 3" xfId="21977"/>
    <cellStyle name="Обычный 34 66" xfId="21978"/>
    <cellStyle name="Обычный 34 66 2" xfId="21979"/>
    <cellStyle name="Обычный 34 66 2 2" xfId="21980"/>
    <cellStyle name="Обычный 34 66 3" xfId="21981"/>
    <cellStyle name="Обычный 34 67" xfId="21982"/>
    <cellStyle name="Обычный 34 67 2" xfId="21983"/>
    <cellStyle name="Обычный 34 67 2 2" xfId="21984"/>
    <cellStyle name="Обычный 34 67 3" xfId="21985"/>
    <cellStyle name="Обычный 34 68" xfId="21986"/>
    <cellStyle name="Обычный 34 68 2" xfId="21987"/>
    <cellStyle name="Обычный 34 68 2 2" xfId="21988"/>
    <cellStyle name="Обычный 34 68 3" xfId="21989"/>
    <cellStyle name="Обычный 34 69" xfId="21990"/>
    <cellStyle name="Обычный 34 69 2" xfId="21991"/>
    <cellStyle name="Обычный 34 69 2 2" xfId="21992"/>
    <cellStyle name="Обычный 34 69 3" xfId="21993"/>
    <cellStyle name="Обычный 34 7" xfId="21994"/>
    <cellStyle name="Обычный 34 7 2" xfId="21995"/>
    <cellStyle name="Обычный 34 7 2 2" xfId="21996"/>
    <cellStyle name="Обычный 34 7 2 2 2" xfId="21997"/>
    <cellStyle name="Обычный 34 7 2 3" xfId="21998"/>
    <cellStyle name="Обычный 34 7 3" xfId="21999"/>
    <cellStyle name="Обычный 34 7 3 2" xfId="22000"/>
    <cellStyle name="Обычный 34 7 3 2 2" xfId="22001"/>
    <cellStyle name="Обычный 34 7 3 3" xfId="22002"/>
    <cellStyle name="Обычный 34 7 4" xfId="22003"/>
    <cellStyle name="Обычный 34 7 4 2" xfId="22004"/>
    <cellStyle name="Обычный 34 7 5" xfId="22005"/>
    <cellStyle name="Обычный 34 70" xfId="22006"/>
    <cellStyle name="Обычный 34 70 2" xfId="22007"/>
    <cellStyle name="Обычный 34 70 2 2" xfId="22008"/>
    <cellStyle name="Обычный 34 70 3" xfId="22009"/>
    <cellStyle name="Обычный 34 71" xfId="22010"/>
    <cellStyle name="Обычный 34 71 2" xfId="22011"/>
    <cellStyle name="Обычный 34 71 2 2" xfId="22012"/>
    <cellStyle name="Обычный 34 71 3" xfId="22013"/>
    <cellStyle name="Обычный 34 72" xfId="22014"/>
    <cellStyle name="Обычный 34 72 2" xfId="22015"/>
    <cellStyle name="Обычный 34 72 2 2" xfId="22016"/>
    <cellStyle name="Обычный 34 72 3" xfId="22017"/>
    <cellStyle name="Обычный 34 73" xfId="22018"/>
    <cellStyle name="Обычный 34 73 2" xfId="22019"/>
    <cellStyle name="Обычный 34 73 2 2" xfId="22020"/>
    <cellStyle name="Обычный 34 73 3" xfId="22021"/>
    <cellStyle name="Обычный 34 74" xfId="22022"/>
    <cellStyle name="Обычный 34 74 2" xfId="22023"/>
    <cellStyle name="Обычный 34 75" xfId="22024"/>
    <cellStyle name="Обычный 34 8" xfId="22025"/>
    <cellStyle name="Обычный 34 8 2" xfId="22026"/>
    <cellStyle name="Обычный 34 8 2 2" xfId="22027"/>
    <cellStyle name="Обычный 34 8 2 2 2" xfId="22028"/>
    <cellStyle name="Обычный 34 8 2 3" xfId="22029"/>
    <cellStyle name="Обычный 34 8 3" xfId="22030"/>
    <cellStyle name="Обычный 34 8 3 2" xfId="22031"/>
    <cellStyle name="Обычный 34 8 3 2 2" xfId="22032"/>
    <cellStyle name="Обычный 34 8 3 3" xfId="22033"/>
    <cellStyle name="Обычный 34 8 4" xfId="22034"/>
    <cellStyle name="Обычный 34 8 4 2" xfId="22035"/>
    <cellStyle name="Обычный 34 8 5" xfId="22036"/>
    <cellStyle name="Обычный 34 9" xfId="22037"/>
    <cellStyle name="Обычный 34 9 2" xfId="22038"/>
    <cellStyle name="Обычный 34 9 2 2" xfId="22039"/>
    <cellStyle name="Обычный 34 9 2 2 2" xfId="22040"/>
    <cellStyle name="Обычный 34 9 2 3" xfId="22041"/>
    <cellStyle name="Обычный 34 9 3" xfId="22042"/>
    <cellStyle name="Обычный 34 9 3 2" xfId="22043"/>
    <cellStyle name="Обычный 34 9 3 2 2" xfId="22044"/>
    <cellStyle name="Обычный 34 9 3 3" xfId="22045"/>
    <cellStyle name="Обычный 34 9 4" xfId="22046"/>
    <cellStyle name="Обычный 34 9 4 2" xfId="22047"/>
    <cellStyle name="Обычный 34 9 5" xfId="22048"/>
    <cellStyle name="Обычный 35" xfId="22049"/>
    <cellStyle name="Обычный 35 10" xfId="22050"/>
    <cellStyle name="Обычный 35 10 2" xfId="22051"/>
    <cellStyle name="Обычный 35 10 2 2" xfId="22052"/>
    <cellStyle name="Обычный 35 10 2 2 2" xfId="22053"/>
    <cellStyle name="Обычный 35 10 2 3" xfId="22054"/>
    <cellStyle name="Обычный 35 10 3" xfId="22055"/>
    <cellStyle name="Обычный 35 10 3 2" xfId="22056"/>
    <cellStyle name="Обычный 35 10 3 2 2" xfId="22057"/>
    <cellStyle name="Обычный 35 10 3 3" xfId="22058"/>
    <cellStyle name="Обычный 35 10 4" xfId="22059"/>
    <cellStyle name="Обычный 35 10 4 2" xfId="22060"/>
    <cellStyle name="Обычный 35 10 5" xfId="22061"/>
    <cellStyle name="Обычный 35 11" xfId="22062"/>
    <cellStyle name="Обычный 35 11 2" xfId="22063"/>
    <cellStyle name="Обычный 35 11 2 2" xfId="22064"/>
    <cellStyle name="Обычный 35 11 2 2 2" xfId="22065"/>
    <cellStyle name="Обычный 35 11 2 3" xfId="22066"/>
    <cellStyle name="Обычный 35 11 3" xfId="22067"/>
    <cellStyle name="Обычный 35 11 3 2" xfId="22068"/>
    <cellStyle name="Обычный 35 11 3 2 2" xfId="22069"/>
    <cellStyle name="Обычный 35 11 3 3" xfId="22070"/>
    <cellStyle name="Обычный 35 11 4" xfId="22071"/>
    <cellStyle name="Обычный 35 11 4 2" xfId="22072"/>
    <cellStyle name="Обычный 35 11 5" xfId="22073"/>
    <cellStyle name="Обычный 35 12" xfId="22074"/>
    <cellStyle name="Обычный 35 12 2" xfId="22075"/>
    <cellStyle name="Обычный 35 12 2 2" xfId="22076"/>
    <cellStyle name="Обычный 35 12 2 2 2" xfId="22077"/>
    <cellStyle name="Обычный 35 12 2 3" xfId="22078"/>
    <cellStyle name="Обычный 35 12 3" xfId="22079"/>
    <cellStyle name="Обычный 35 12 3 2" xfId="22080"/>
    <cellStyle name="Обычный 35 12 3 2 2" xfId="22081"/>
    <cellStyle name="Обычный 35 12 3 3" xfId="22082"/>
    <cellStyle name="Обычный 35 12 4" xfId="22083"/>
    <cellStyle name="Обычный 35 12 4 2" xfId="22084"/>
    <cellStyle name="Обычный 35 12 5" xfId="22085"/>
    <cellStyle name="Обычный 35 13" xfId="22086"/>
    <cellStyle name="Обычный 35 13 2" xfId="22087"/>
    <cellStyle name="Обычный 35 13 2 2" xfId="22088"/>
    <cellStyle name="Обычный 35 13 2 2 2" xfId="22089"/>
    <cellStyle name="Обычный 35 13 2 3" xfId="22090"/>
    <cellStyle name="Обычный 35 13 3" xfId="22091"/>
    <cellStyle name="Обычный 35 13 3 2" xfId="22092"/>
    <cellStyle name="Обычный 35 13 3 2 2" xfId="22093"/>
    <cellStyle name="Обычный 35 13 3 3" xfId="22094"/>
    <cellStyle name="Обычный 35 13 4" xfId="22095"/>
    <cellStyle name="Обычный 35 13 4 2" xfId="22096"/>
    <cellStyle name="Обычный 35 13 5" xfId="22097"/>
    <cellStyle name="Обычный 35 14" xfId="22098"/>
    <cellStyle name="Обычный 35 14 2" xfId="22099"/>
    <cellStyle name="Обычный 35 14 2 2" xfId="22100"/>
    <cellStyle name="Обычный 35 14 2 2 2" xfId="22101"/>
    <cellStyle name="Обычный 35 14 2 3" xfId="22102"/>
    <cellStyle name="Обычный 35 14 3" xfId="22103"/>
    <cellStyle name="Обычный 35 14 3 2" xfId="22104"/>
    <cellStyle name="Обычный 35 14 3 2 2" xfId="22105"/>
    <cellStyle name="Обычный 35 14 3 3" xfId="22106"/>
    <cellStyle name="Обычный 35 14 4" xfId="22107"/>
    <cellStyle name="Обычный 35 14 4 2" xfId="22108"/>
    <cellStyle name="Обычный 35 14 5" xfId="22109"/>
    <cellStyle name="Обычный 35 15" xfId="22110"/>
    <cellStyle name="Обычный 35 15 2" xfId="22111"/>
    <cellStyle name="Обычный 35 15 2 2" xfId="22112"/>
    <cellStyle name="Обычный 35 15 2 2 2" xfId="22113"/>
    <cellStyle name="Обычный 35 15 2 3" xfId="22114"/>
    <cellStyle name="Обычный 35 15 3" xfId="22115"/>
    <cellStyle name="Обычный 35 15 3 2" xfId="22116"/>
    <cellStyle name="Обычный 35 15 3 2 2" xfId="22117"/>
    <cellStyle name="Обычный 35 15 3 3" xfId="22118"/>
    <cellStyle name="Обычный 35 15 4" xfId="22119"/>
    <cellStyle name="Обычный 35 15 4 2" xfId="22120"/>
    <cellStyle name="Обычный 35 15 5" xfId="22121"/>
    <cellStyle name="Обычный 35 16" xfId="22122"/>
    <cellStyle name="Обычный 35 16 2" xfId="22123"/>
    <cellStyle name="Обычный 35 16 2 2" xfId="22124"/>
    <cellStyle name="Обычный 35 16 2 2 2" xfId="22125"/>
    <cellStyle name="Обычный 35 16 2 3" xfId="22126"/>
    <cellStyle name="Обычный 35 16 3" xfId="22127"/>
    <cellStyle name="Обычный 35 16 3 2" xfId="22128"/>
    <cellStyle name="Обычный 35 16 3 2 2" xfId="22129"/>
    <cellStyle name="Обычный 35 16 3 3" xfId="22130"/>
    <cellStyle name="Обычный 35 16 4" xfId="22131"/>
    <cellStyle name="Обычный 35 16 4 2" xfId="22132"/>
    <cellStyle name="Обычный 35 16 5" xfId="22133"/>
    <cellStyle name="Обычный 35 17" xfId="22134"/>
    <cellStyle name="Обычный 35 17 2" xfId="22135"/>
    <cellStyle name="Обычный 35 17 2 2" xfId="22136"/>
    <cellStyle name="Обычный 35 17 2 2 2" xfId="22137"/>
    <cellStyle name="Обычный 35 17 2 3" xfId="22138"/>
    <cellStyle name="Обычный 35 17 3" xfId="22139"/>
    <cellStyle name="Обычный 35 17 3 2" xfId="22140"/>
    <cellStyle name="Обычный 35 17 3 2 2" xfId="22141"/>
    <cellStyle name="Обычный 35 17 3 3" xfId="22142"/>
    <cellStyle name="Обычный 35 17 4" xfId="22143"/>
    <cellStyle name="Обычный 35 17 4 2" xfId="22144"/>
    <cellStyle name="Обычный 35 17 5" xfId="22145"/>
    <cellStyle name="Обычный 35 18" xfId="22146"/>
    <cellStyle name="Обычный 35 18 2" xfId="22147"/>
    <cellStyle name="Обычный 35 18 2 2" xfId="22148"/>
    <cellStyle name="Обычный 35 18 2 2 2" xfId="22149"/>
    <cellStyle name="Обычный 35 18 2 3" xfId="22150"/>
    <cellStyle name="Обычный 35 18 3" xfId="22151"/>
    <cellStyle name="Обычный 35 18 3 2" xfId="22152"/>
    <cellStyle name="Обычный 35 18 3 2 2" xfId="22153"/>
    <cellStyle name="Обычный 35 18 3 3" xfId="22154"/>
    <cellStyle name="Обычный 35 18 4" xfId="22155"/>
    <cellStyle name="Обычный 35 18 4 2" xfId="22156"/>
    <cellStyle name="Обычный 35 18 5" xfId="22157"/>
    <cellStyle name="Обычный 35 19" xfId="22158"/>
    <cellStyle name="Обычный 35 19 2" xfId="22159"/>
    <cellStyle name="Обычный 35 19 2 2" xfId="22160"/>
    <cellStyle name="Обычный 35 19 2 2 2" xfId="22161"/>
    <cellStyle name="Обычный 35 19 2 3" xfId="22162"/>
    <cellStyle name="Обычный 35 19 3" xfId="22163"/>
    <cellStyle name="Обычный 35 19 3 2" xfId="22164"/>
    <cellStyle name="Обычный 35 19 3 2 2" xfId="22165"/>
    <cellStyle name="Обычный 35 19 3 3" xfId="22166"/>
    <cellStyle name="Обычный 35 19 4" xfId="22167"/>
    <cellStyle name="Обычный 35 19 4 2" xfId="22168"/>
    <cellStyle name="Обычный 35 19 5" xfId="22169"/>
    <cellStyle name="Обычный 35 2" xfId="22170"/>
    <cellStyle name="Обычный 35 2 2" xfId="22171"/>
    <cellStyle name="Обычный 35 2 2 2" xfId="22172"/>
    <cellStyle name="Обычный 35 2 2 2 2" xfId="22173"/>
    <cellStyle name="Обычный 35 2 2 3" xfId="22174"/>
    <cellStyle name="Обычный 35 2 3" xfId="22175"/>
    <cellStyle name="Обычный 35 2 3 2" xfId="22176"/>
    <cellStyle name="Обычный 35 2 3 2 2" xfId="22177"/>
    <cellStyle name="Обычный 35 2 3 3" xfId="22178"/>
    <cellStyle name="Обычный 35 2 4" xfId="22179"/>
    <cellStyle name="Обычный 35 2 4 2" xfId="22180"/>
    <cellStyle name="Обычный 35 2 5" xfId="22181"/>
    <cellStyle name="Обычный 35 20" xfId="22182"/>
    <cellStyle name="Обычный 35 20 2" xfId="22183"/>
    <cellStyle name="Обычный 35 20 2 2" xfId="22184"/>
    <cellStyle name="Обычный 35 20 2 2 2" xfId="22185"/>
    <cellStyle name="Обычный 35 20 2 3" xfId="22186"/>
    <cellStyle name="Обычный 35 20 3" xfId="22187"/>
    <cellStyle name="Обычный 35 20 3 2" xfId="22188"/>
    <cellStyle name="Обычный 35 20 3 2 2" xfId="22189"/>
    <cellStyle name="Обычный 35 20 3 3" xfId="22190"/>
    <cellStyle name="Обычный 35 20 4" xfId="22191"/>
    <cellStyle name="Обычный 35 20 4 2" xfId="22192"/>
    <cellStyle name="Обычный 35 20 5" xfId="22193"/>
    <cellStyle name="Обычный 35 21" xfId="22194"/>
    <cellStyle name="Обычный 35 21 2" xfId="22195"/>
    <cellStyle name="Обычный 35 21 2 2" xfId="22196"/>
    <cellStyle name="Обычный 35 21 2 2 2" xfId="22197"/>
    <cellStyle name="Обычный 35 21 2 3" xfId="22198"/>
    <cellStyle name="Обычный 35 21 3" xfId="22199"/>
    <cellStyle name="Обычный 35 21 3 2" xfId="22200"/>
    <cellStyle name="Обычный 35 21 3 2 2" xfId="22201"/>
    <cellStyle name="Обычный 35 21 3 3" xfId="22202"/>
    <cellStyle name="Обычный 35 21 4" xfId="22203"/>
    <cellStyle name="Обычный 35 21 4 2" xfId="22204"/>
    <cellStyle name="Обычный 35 21 5" xfId="22205"/>
    <cellStyle name="Обычный 35 22" xfId="22206"/>
    <cellStyle name="Обычный 35 22 2" xfId="22207"/>
    <cellStyle name="Обычный 35 22 2 2" xfId="22208"/>
    <cellStyle name="Обычный 35 22 2 2 2" xfId="22209"/>
    <cellStyle name="Обычный 35 22 2 3" xfId="22210"/>
    <cellStyle name="Обычный 35 22 3" xfId="22211"/>
    <cellStyle name="Обычный 35 22 3 2" xfId="22212"/>
    <cellStyle name="Обычный 35 22 3 2 2" xfId="22213"/>
    <cellStyle name="Обычный 35 22 3 3" xfId="22214"/>
    <cellStyle name="Обычный 35 22 4" xfId="22215"/>
    <cellStyle name="Обычный 35 22 4 2" xfId="22216"/>
    <cellStyle name="Обычный 35 22 5" xfId="22217"/>
    <cellStyle name="Обычный 35 23" xfId="22218"/>
    <cellStyle name="Обычный 35 23 2" xfId="22219"/>
    <cellStyle name="Обычный 35 23 2 2" xfId="22220"/>
    <cellStyle name="Обычный 35 23 2 2 2" xfId="22221"/>
    <cellStyle name="Обычный 35 23 2 3" xfId="22222"/>
    <cellStyle name="Обычный 35 23 3" xfId="22223"/>
    <cellStyle name="Обычный 35 23 3 2" xfId="22224"/>
    <cellStyle name="Обычный 35 23 3 2 2" xfId="22225"/>
    <cellStyle name="Обычный 35 23 3 3" xfId="22226"/>
    <cellStyle name="Обычный 35 23 4" xfId="22227"/>
    <cellStyle name="Обычный 35 23 4 2" xfId="22228"/>
    <cellStyle name="Обычный 35 23 5" xfId="22229"/>
    <cellStyle name="Обычный 35 24" xfId="22230"/>
    <cellStyle name="Обычный 35 24 2" xfId="22231"/>
    <cellStyle name="Обычный 35 24 2 2" xfId="22232"/>
    <cellStyle name="Обычный 35 24 2 2 2" xfId="22233"/>
    <cellStyle name="Обычный 35 24 2 3" xfId="22234"/>
    <cellStyle name="Обычный 35 24 3" xfId="22235"/>
    <cellStyle name="Обычный 35 24 3 2" xfId="22236"/>
    <cellStyle name="Обычный 35 24 3 2 2" xfId="22237"/>
    <cellStyle name="Обычный 35 24 3 3" xfId="22238"/>
    <cellStyle name="Обычный 35 24 4" xfId="22239"/>
    <cellStyle name="Обычный 35 24 4 2" xfId="22240"/>
    <cellStyle name="Обычный 35 24 5" xfId="22241"/>
    <cellStyle name="Обычный 35 25" xfId="22242"/>
    <cellStyle name="Обычный 35 25 2" xfId="22243"/>
    <cellStyle name="Обычный 35 25 2 2" xfId="22244"/>
    <cellStyle name="Обычный 35 25 2 2 2" xfId="22245"/>
    <cellStyle name="Обычный 35 25 2 3" xfId="22246"/>
    <cellStyle name="Обычный 35 25 3" xfId="22247"/>
    <cellStyle name="Обычный 35 25 3 2" xfId="22248"/>
    <cellStyle name="Обычный 35 25 3 2 2" xfId="22249"/>
    <cellStyle name="Обычный 35 25 3 3" xfId="22250"/>
    <cellStyle name="Обычный 35 25 4" xfId="22251"/>
    <cellStyle name="Обычный 35 25 4 2" xfId="22252"/>
    <cellStyle name="Обычный 35 25 5" xfId="22253"/>
    <cellStyle name="Обычный 35 26" xfId="22254"/>
    <cellStyle name="Обычный 35 26 2" xfId="22255"/>
    <cellStyle name="Обычный 35 26 2 2" xfId="22256"/>
    <cellStyle name="Обычный 35 26 2 2 2" xfId="22257"/>
    <cellStyle name="Обычный 35 26 2 3" xfId="22258"/>
    <cellStyle name="Обычный 35 26 3" xfId="22259"/>
    <cellStyle name="Обычный 35 26 3 2" xfId="22260"/>
    <cellStyle name="Обычный 35 26 3 2 2" xfId="22261"/>
    <cellStyle name="Обычный 35 26 3 3" xfId="22262"/>
    <cellStyle name="Обычный 35 26 4" xfId="22263"/>
    <cellStyle name="Обычный 35 26 4 2" xfId="22264"/>
    <cellStyle name="Обычный 35 26 5" xfId="22265"/>
    <cellStyle name="Обычный 35 27" xfId="22266"/>
    <cellStyle name="Обычный 35 27 2" xfId="22267"/>
    <cellStyle name="Обычный 35 27 2 2" xfId="22268"/>
    <cellStyle name="Обычный 35 27 2 2 2" xfId="22269"/>
    <cellStyle name="Обычный 35 27 2 3" xfId="22270"/>
    <cellStyle name="Обычный 35 27 3" xfId="22271"/>
    <cellStyle name="Обычный 35 27 3 2" xfId="22272"/>
    <cellStyle name="Обычный 35 27 3 2 2" xfId="22273"/>
    <cellStyle name="Обычный 35 27 3 3" xfId="22274"/>
    <cellStyle name="Обычный 35 27 4" xfId="22275"/>
    <cellStyle name="Обычный 35 27 4 2" xfId="22276"/>
    <cellStyle name="Обычный 35 27 5" xfId="22277"/>
    <cellStyle name="Обычный 35 28" xfId="22278"/>
    <cellStyle name="Обычный 35 28 2" xfId="22279"/>
    <cellStyle name="Обычный 35 28 2 2" xfId="22280"/>
    <cellStyle name="Обычный 35 28 2 2 2" xfId="22281"/>
    <cellStyle name="Обычный 35 28 2 3" xfId="22282"/>
    <cellStyle name="Обычный 35 28 3" xfId="22283"/>
    <cellStyle name="Обычный 35 28 3 2" xfId="22284"/>
    <cellStyle name="Обычный 35 28 3 2 2" xfId="22285"/>
    <cellStyle name="Обычный 35 28 3 3" xfId="22286"/>
    <cellStyle name="Обычный 35 28 4" xfId="22287"/>
    <cellStyle name="Обычный 35 28 4 2" xfId="22288"/>
    <cellStyle name="Обычный 35 28 5" xfId="22289"/>
    <cellStyle name="Обычный 35 29" xfId="22290"/>
    <cellStyle name="Обычный 35 29 2" xfId="22291"/>
    <cellStyle name="Обычный 35 29 2 2" xfId="22292"/>
    <cellStyle name="Обычный 35 29 3" xfId="22293"/>
    <cellStyle name="Обычный 35 3" xfId="22294"/>
    <cellStyle name="Обычный 35 3 2" xfId="22295"/>
    <cellStyle name="Обычный 35 3 2 2" xfId="22296"/>
    <cellStyle name="Обычный 35 3 2 2 2" xfId="22297"/>
    <cellStyle name="Обычный 35 3 2 3" xfId="22298"/>
    <cellStyle name="Обычный 35 3 3" xfId="22299"/>
    <cellStyle name="Обычный 35 3 3 2" xfId="22300"/>
    <cellStyle name="Обычный 35 3 3 2 2" xfId="22301"/>
    <cellStyle name="Обычный 35 3 3 3" xfId="22302"/>
    <cellStyle name="Обычный 35 3 4" xfId="22303"/>
    <cellStyle name="Обычный 35 3 4 2" xfId="22304"/>
    <cellStyle name="Обычный 35 3 5" xfId="22305"/>
    <cellStyle name="Обычный 35 30" xfId="22306"/>
    <cellStyle name="Обычный 35 30 2" xfId="22307"/>
    <cellStyle name="Обычный 35 30 2 2" xfId="22308"/>
    <cellStyle name="Обычный 35 30 3" xfId="22309"/>
    <cellStyle name="Обычный 35 31" xfId="22310"/>
    <cellStyle name="Обычный 35 31 2" xfId="22311"/>
    <cellStyle name="Обычный 35 31 2 2" xfId="22312"/>
    <cellStyle name="Обычный 35 31 3" xfId="22313"/>
    <cellStyle name="Обычный 35 32" xfId="22314"/>
    <cellStyle name="Обычный 35 32 2" xfId="22315"/>
    <cellStyle name="Обычный 35 32 2 2" xfId="22316"/>
    <cellStyle name="Обычный 35 32 3" xfId="22317"/>
    <cellStyle name="Обычный 35 33" xfId="22318"/>
    <cellStyle name="Обычный 35 33 2" xfId="22319"/>
    <cellStyle name="Обычный 35 33 2 2" xfId="22320"/>
    <cellStyle name="Обычный 35 33 3" xfId="22321"/>
    <cellStyle name="Обычный 35 34" xfId="22322"/>
    <cellStyle name="Обычный 35 34 2" xfId="22323"/>
    <cellStyle name="Обычный 35 34 2 2" xfId="22324"/>
    <cellStyle name="Обычный 35 34 3" xfId="22325"/>
    <cellStyle name="Обычный 35 35" xfId="22326"/>
    <cellStyle name="Обычный 35 35 2" xfId="22327"/>
    <cellStyle name="Обычный 35 35 2 2" xfId="22328"/>
    <cellStyle name="Обычный 35 35 3" xfId="22329"/>
    <cellStyle name="Обычный 35 36" xfId="22330"/>
    <cellStyle name="Обычный 35 36 2" xfId="22331"/>
    <cellStyle name="Обычный 35 36 2 2" xfId="22332"/>
    <cellStyle name="Обычный 35 36 3" xfId="22333"/>
    <cellStyle name="Обычный 35 37" xfId="22334"/>
    <cellStyle name="Обычный 35 37 2" xfId="22335"/>
    <cellStyle name="Обычный 35 37 2 2" xfId="22336"/>
    <cellStyle name="Обычный 35 37 3" xfId="22337"/>
    <cellStyle name="Обычный 35 38" xfId="22338"/>
    <cellStyle name="Обычный 35 38 2" xfId="22339"/>
    <cellStyle name="Обычный 35 38 2 2" xfId="22340"/>
    <cellStyle name="Обычный 35 38 3" xfId="22341"/>
    <cellStyle name="Обычный 35 39" xfId="22342"/>
    <cellStyle name="Обычный 35 39 2" xfId="22343"/>
    <cellStyle name="Обычный 35 39 2 2" xfId="22344"/>
    <cellStyle name="Обычный 35 39 3" xfId="22345"/>
    <cellStyle name="Обычный 35 4" xfId="22346"/>
    <cellStyle name="Обычный 35 4 2" xfId="22347"/>
    <cellStyle name="Обычный 35 4 2 2" xfId="22348"/>
    <cellStyle name="Обычный 35 4 2 2 2" xfId="22349"/>
    <cellStyle name="Обычный 35 4 2 3" xfId="22350"/>
    <cellStyle name="Обычный 35 4 3" xfId="22351"/>
    <cellStyle name="Обычный 35 4 3 2" xfId="22352"/>
    <cellStyle name="Обычный 35 4 3 2 2" xfId="22353"/>
    <cellStyle name="Обычный 35 4 3 3" xfId="22354"/>
    <cellStyle name="Обычный 35 4 4" xfId="22355"/>
    <cellStyle name="Обычный 35 4 4 2" xfId="22356"/>
    <cellStyle name="Обычный 35 4 5" xfId="22357"/>
    <cellStyle name="Обычный 35 40" xfId="22358"/>
    <cellStyle name="Обычный 35 40 2" xfId="22359"/>
    <cellStyle name="Обычный 35 40 2 2" xfId="22360"/>
    <cellStyle name="Обычный 35 40 3" xfId="22361"/>
    <cellStyle name="Обычный 35 41" xfId="22362"/>
    <cellStyle name="Обычный 35 41 2" xfId="22363"/>
    <cellStyle name="Обычный 35 41 2 2" xfId="22364"/>
    <cellStyle name="Обычный 35 41 3" xfId="22365"/>
    <cellStyle name="Обычный 35 42" xfId="22366"/>
    <cellStyle name="Обычный 35 42 2" xfId="22367"/>
    <cellStyle name="Обычный 35 42 2 2" xfId="22368"/>
    <cellStyle name="Обычный 35 42 3" xfId="22369"/>
    <cellStyle name="Обычный 35 43" xfId="22370"/>
    <cellStyle name="Обычный 35 43 2" xfId="22371"/>
    <cellStyle name="Обычный 35 43 2 2" xfId="22372"/>
    <cellStyle name="Обычный 35 43 3" xfId="22373"/>
    <cellStyle name="Обычный 35 44" xfId="22374"/>
    <cellStyle name="Обычный 35 44 2" xfId="22375"/>
    <cellStyle name="Обычный 35 44 2 2" xfId="22376"/>
    <cellStyle name="Обычный 35 44 3" xfId="22377"/>
    <cellStyle name="Обычный 35 45" xfId="22378"/>
    <cellStyle name="Обычный 35 45 2" xfId="22379"/>
    <cellStyle name="Обычный 35 45 2 2" xfId="22380"/>
    <cellStyle name="Обычный 35 45 3" xfId="22381"/>
    <cellStyle name="Обычный 35 46" xfId="22382"/>
    <cellStyle name="Обычный 35 46 2" xfId="22383"/>
    <cellStyle name="Обычный 35 46 2 2" xfId="22384"/>
    <cellStyle name="Обычный 35 46 3" xfId="22385"/>
    <cellStyle name="Обычный 35 47" xfId="22386"/>
    <cellStyle name="Обычный 35 47 2" xfId="22387"/>
    <cellStyle name="Обычный 35 47 2 2" xfId="22388"/>
    <cellStyle name="Обычный 35 47 3" xfId="22389"/>
    <cellStyle name="Обычный 35 48" xfId="22390"/>
    <cellStyle name="Обычный 35 48 2" xfId="22391"/>
    <cellStyle name="Обычный 35 48 2 2" xfId="22392"/>
    <cellStyle name="Обычный 35 48 3" xfId="22393"/>
    <cellStyle name="Обычный 35 49" xfId="22394"/>
    <cellStyle name="Обычный 35 49 2" xfId="22395"/>
    <cellStyle name="Обычный 35 49 2 2" xfId="22396"/>
    <cellStyle name="Обычный 35 49 3" xfId="22397"/>
    <cellStyle name="Обычный 35 5" xfId="22398"/>
    <cellStyle name="Обычный 35 5 2" xfId="22399"/>
    <cellStyle name="Обычный 35 5 2 2" xfId="22400"/>
    <cellStyle name="Обычный 35 5 2 2 2" xfId="22401"/>
    <cellStyle name="Обычный 35 5 2 3" xfId="22402"/>
    <cellStyle name="Обычный 35 5 3" xfId="22403"/>
    <cellStyle name="Обычный 35 5 3 2" xfId="22404"/>
    <cellStyle name="Обычный 35 5 3 2 2" xfId="22405"/>
    <cellStyle name="Обычный 35 5 3 3" xfId="22406"/>
    <cellStyle name="Обычный 35 5 4" xfId="22407"/>
    <cellStyle name="Обычный 35 5 4 2" xfId="22408"/>
    <cellStyle name="Обычный 35 5 5" xfId="22409"/>
    <cellStyle name="Обычный 35 50" xfId="22410"/>
    <cellStyle name="Обычный 35 50 2" xfId="22411"/>
    <cellStyle name="Обычный 35 50 2 2" xfId="22412"/>
    <cellStyle name="Обычный 35 50 3" xfId="22413"/>
    <cellStyle name="Обычный 35 51" xfId="22414"/>
    <cellStyle name="Обычный 35 51 2" xfId="22415"/>
    <cellStyle name="Обычный 35 51 2 2" xfId="22416"/>
    <cellStyle name="Обычный 35 51 3" xfId="22417"/>
    <cellStyle name="Обычный 35 52" xfId="22418"/>
    <cellStyle name="Обычный 35 52 2" xfId="22419"/>
    <cellStyle name="Обычный 35 52 2 2" xfId="22420"/>
    <cellStyle name="Обычный 35 52 3" xfId="22421"/>
    <cellStyle name="Обычный 35 53" xfId="22422"/>
    <cellStyle name="Обычный 35 53 2" xfId="22423"/>
    <cellStyle name="Обычный 35 53 2 2" xfId="22424"/>
    <cellStyle name="Обычный 35 53 3" xfId="22425"/>
    <cellStyle name="Обычный 35 54" xfId="22426"/>
    <cellStyle name="Обычный 35 54 2" xfId="22427"/>
    <cellStyle name="Обычный 35 54 2 2" xfId="22428"/>
    <cellStyle name="Обычный 35 54 3" xfId="22429"/>
    <cellStyle name="Обычный 35 55" xfId="22430"/>
    <cellStyle name="Обычный 35 55 2" xfId="22431"/>
    <cellStyle name="Обычный 35 55 2 2" xfId="22432"/>
    <cellStyle name="Обычный 35 55 3" xfId="22433"/>
    <cellStyle name="Обычный 35 56" xfId="22434"/>
    <cellStyle name="Обычный 35 56 2" xfId="22435"/>
    <cellStyle name="Обычный 35 56 2 2" xfId="22436"/>
    <cellStyle name="Обычный 35 56 3" xfId="22437"/>
    <cellStyle name="Обычный 35 57" xfId="22438"/>
    <cellStyle name="Обычный 35 57 2" xfId="22439"/>
    <cellStyle name="Обычный 35 57 2 2" xfId="22440"/>
    <cellStyle name="Обычный 35 57 3" xfId="22441"/>
    <cellStyle name="Обычный 35 58" xfId="22442"/>
    <cellStyle name="Обычный 35 58 2" xfId="22443"/>
    <cellStyle name="Обычный 35 58 2 2" xfId="22444"/>
    <cellStyle name="Обычный 35 58 3" xfId="22445"/>
    <cellStyle name="Обычный 35 59" xfId="22446"/>
    <cellStyle name="Обычный 35 59 2" xfId="22447"/>
    <cellStyle name="Обычный 35 59 2 2" xfId="22448"/>
    <cellStyle name="Обычный 35 59 3" xfId="22449"/>
    <cellStyle name="Обычный 35 6" xfId="22450"/>
    <cellStyle name="Обычный 35 6 2" xfId="22451"/>
    <cellStyle name="Обычный 35 6 2 2" xfId="22452"/>
    <cellStyle name="Обычный 35 6 2 2 2" xfId="22453"/>
    <cellStyle name="Обычный 35 6 2 3" xfId="22454"/>
    <cellStyle name="Обычный 35 6 3" xfId="22455"/>
    <cellStyle name="Обычный 35 6 3 2" xfId="22456"/>
    <cellStyle name="Обычный 35 6 3 2 2" xfId="22457"/>
    <cellStyle name="Обычный 35 6 3 3" xfId="22458"/>
    <cellStyle name="Обычный 35 6 4" xfId="22459"/>
    <cellStyle name="Обычный 35 6 4 2" xfId="22460"/>
    <cellStyle name="Обычный 35 6 5" xfId="22461"/>
    <cellStyle name="Обычный 35 60" xfId="22462"/>
    <cellStyle name="Обычный 35 60 2" xfId="22463"/>
    <cellStyle name="Обычный 35 60 2 2" xfId="22464"/>
    <cellStyle name="Обычный 35 60 3" xfId="22465"/>
    <cellStyle name="Обычный 35 61" xfId="22466"/>
    <cellStyle name="Обычный 35 61 2" xfId="22467"/>
    <cellStyle name="Обычный 35 61 2 2" xfId="22468"/>
    <cellStyle name="Обычный 35 61 3" xfId="22469"/>
    <cellStyle name="Обычный 35 62" xfId="22470"/>
    <cellStyle name="Обычный 35 62 2" xfId="22471"/>
    <cellStyle name="Обычный 35 62 2 2" xfId="22472"/>
    <cellStyle name="Обычный 35 62 3" xfId="22473"/>
    <cellStyle name="Обычный 35 63" xfId="22474"/>
    <cellStyle name="Обычный 35 63 2" xfId="22475"/>
    <cellStyle name="Обычный 35 63 2 2" xfId="22476"/>
    <cellStyle name="Обычный 35 63 3" xfId="22477"/>
    <cellStyle name="Обычный 35 64" xfId="22478"/>
    <cellStyle name="Обычный 35 64 2" xfId="22479"/>
    <cellStyle name="Обычный 35 64 2 2" xfId="22480"/>
    <cellStyle name="Обычный 35 64 3" xfId="22481"/>
    <cellStyle name="Обычный 35 65" xfId="22482"/>
    <cellStyle name="Обычный 35 65 2" xfId="22483"/>
    <cellStyle name="Обычный 35 65 2 2" xfId="22484"/>
    <cellStyle name="Обычный 35 65 3" xfId="22485"/>
    <cellStyle name="Обычный 35 66" xfId="22486"/>
    <cellStyle name="Обычный 35 66 2" xfId="22487"/>
    <cellStyle name="Обычный 35 66 2 2" xfId="22488"/>
    <cellStyle name="Обычный 35 66 3" xfId="22489"/>
    <cellStyle name="Обычный 35 67" xfId="22490"/>
    <cellStyle name="Обычный 35 67 2" xfId="22491"/>
    <cellStyle name="Обычный 35 67 2 2" xfId="22492"/>
    <cellStyle name="Обычный 35 67 3" xfId="22493"/>
    <cellStyle name="Обычный 35 68" xfId="22494"/>
    <cellStyle name="Обычный 35 68 2" xfId="22495"/>
    <cellStyle name="Обычный 35 68 2 2" xfId="22496"/>
    <cellStyle name="Обычный 35 68 3" xfId="22497"/>
    <cellStyle name="Обычный 35 69" xfId="22498"/>
    <cellStyle name="Обычный 35 69 2" xfId="22499"/>
    <cellStyle name="Обычный 35 69 2 2" xfId="22500"/>
    <cellStyle name="Обычный 35 69 3" xfId="22501"/>
    <cellStyle name="Обычный 35 7" xfId="22502"/>
    <cellStyle name="Обычный 35 7 2" xfId="22503"/>
    <cellStyle name="Обычный 35 7 2 2" xfId="22504"/>
    <cellStyle name="Обычный 35 7 2 2 2" xfId="22505"/>
    <cellStyle name="Обычный 35 7 2 3" xfId="22506"/>
    <cellStyle name="Обычный 35 7 3" xfId="22507"/>
    <cellStyle name="Обычный 35 7 3 2" xfId="22508"/>
    <cellStyle name="Обычный 35 7 3 2 2" xfId="22509"/>
    <cellStyle name="Обычный 35 7 3 3" xfId="22510"/>
    <cellStyle name="Обычный 35 7 4" xfId="22511"/>
    <cellStyle name="Обычный 35 7 4 2" xfId="22512"/>
    <cellStyle name="Обычный 35 7 5" xfId="22513"/>
    <cellStyle name="Обычный 35 70" xfId="22514"/>
    <cellStyle name="Обычный 35 70 2" xfId="22515"/>
    <cellStyle name="Обычный 35 70 2 2" xfId="22516"/>
    <cellStyle name="Обычный 35 70 3" xfId="22517"/>
    <cellStyle name="Обычный 35 71" xfId="22518"/>
    <cellStyle name="Обычный 35 71 2" xfId="22519"/>
    <cellStyle name="Обычный 35 71 2 2" xfId="22520"/>
    <cellStyle name="Обычный 35 71 3" xfId="22521"/>
    <cellStyle name="Обычный 35 72" xfId="22522"/>
    <cellStyle name="Обычный 35 72 2" xfId="22523"/>
    <cellStyle name="Обычный 35 72 2 2" xfId="22524"/>
    <cellStyle name="Обычный 35 72 3" xfId="22525"/>
    <cellStyle name="Обычный 35 73" xfId="22526"/>
    <cellStyle name="Обычный 35 73 2" xfId="22527"/>
    <cellStyle name="Обычный 35 73 2 2" xfId="22528"/>
    <cellStyle name="Обычный 35 73 3" xfId="22529"/>
    <cellStyle name="Обычный 35 74" xfId="22530"/>
    <cellStyle name="Обычный 35 74 2" xfId="22531"/>
    <cellStyle name="Обычный 35 75" xfId="22532"/>
    <cellStyle name="Обычный 35 8" xfId="22533"/>
    <cellStyle name="Обычный 35 8 2" xfId="22534"/>
    <cellStyle name="Обычный 35 8 2 2" xfId="22535"/>
    <cellStyle name="Обычный 35 8 2 2 2" xfId="22536"/>
    <cellStyle name="Обычный 35 8 2 3" xfId="22537"/>
    <cellStyle name="Обычный 35 8 3" xfId="22538"/>
    <cellStyle name="Обычный 35 8 3 2" xfId="22539"/>
    <cellStyle name="Обычный 35 8 3 2 2" xfId="22540"/>
    <cellStyle name="Обычный 35 8 3 3" xfId="22541"/>
    <cellStyle name="Обычный 35 8 4" xfId="22542"/>
    <cellStyle name="Обычный 35 8 4 2" xfId="22543"/>
    <cellStyle name="Обычный 35 8 5" xfId="22544"/>
    <cellStyle name="Обычный 35 9" xfId="22545"/>
    <cellStyle name="Обычный 35 9 2" xfId="22546"/>
    <cellStyle name="Обычный 35 9 2 2" xfId="22547"/>
    <cellStyle name="Обычный 35 9 2 2 2" xfId="22548"/>
    <cellStyle name="Обычный 35 9 2 3" xfId="22549"/>
    <cellStyle name="Обычный 35 9 3" xfId="22550"/>
    <cellStyle name="Обычный 35 9 3 2" xfId="22551"/>
    <cellStyle name="Обычный 35 9 3 2 2" xfId="22552"/>
    <cellStyle name="Обычный 35 9 3 3" xfId="22553"/>
    <cellStyle name="Обычный 35 9 4" xfId="22554"/>
    <cellStyle name="Обычный 35 9 4 2" xfId="22555"/>
    <cellStyle name="Обычный 35 9 5" xfId="22556"/>
    <cellStyle name="Обычный 36" xfId="22557"/>
    <cellStyle name="Обычный 36 10" xfId="22558"/>
    <cellStyle name="Обычный 36 10 2" xfId="22559"/>
    <cellStyle name="Обычный 36 10 2 2" xfId="22560"/>
    <cellStyle name="Обычный 36 10 2 2 2" xfId="22561"/>
    <cellStyle name="Обычный 36 10 2 3" xfId="22562"/>
    <cellStyle name="Обычный 36 10 3" xfId="22563"/>
    <cellStyle name="Обычный 36 10 3 2" xfId="22564"/>
    <cellStyle name="Обычный 36 10 3 2 2" xfId="22565"/>
    <cellStyle name="Обычный 36 10 3 3" xfId="22566"/>
    <cellStyle name="Обычный 36 10 4" xfId="22567"/>
    <cellStyle name="Обычный 36 10 4 2" xfId="22568"/>
    <cellStyle name="Обычный 36 10 5" xfId="22569"/>
    <cellStyle name="Обычный 36 11" xfId="22570"/>
    <cellStyle name="Обычный 36 11 2" xfId="22571"/>
    <cellStyle name="Обычный 36 11 2 2" xfId="22572"/>
    <cellStyle name="Обычный 36 11 2 2 2" xfId="22573"/>
    <cellStyle name="Обычный 36 11 2 3" xfId="22574"/>
    <cellStyle name="Обычный 36 11 3" xfId="22575"/>
    <cellStyle name="Обычный 36 11 3 2" xfId="22576"/>
    <cellStyle name="Обычный 36 11 3 2 2" xfId="22577"/>
    <cellStyle name="Обычный 36 11 3 3" xfId="22578"/>
    <cellStyle name="Обычный 36 11 4" xfId="22579"/>
    <cellStyle name="Обычный 36 11 4 2" xfId="22580"/>
    <cellStyle name="Обычный 36 11 5" xfId="22581"/>
    <cellStyle name="Обычный 36 12" xfId="22582"/>
    <cellStyle name="Обычный 36 12 2" xfId="22583"/>
    <cellStyle name="Обычный 36 12 2 2" xfId="22584"/>
    <cellStyle name="Обычный 36 12 2 2 2" xfId="22585"/>
    <cellStyle name="Обычный 36 12 2 3" xfId="22586"/>
    <cellStyle name="Обычный 36 12 3" xfId="22587"/>
    <cellStyle name="Обычный 36 12 3 2" xfId="22588"/>
    <cellStyle name="Обычный 36 12 3 2 2" xfId="22589"/>
    <cellStyle name="Обычный 36 12 3 3" xfId="22590"/>
    <cellStyle name="Обычный 36 12 4" xfId="22591"/>
    <cellStyle name="Обычный 36 12 4 2" xfId="22592"/>
    <cellStyle name="Обычный 36 12 5" xfId="22593"/>
    <cellStyle name="Обычный 36 13" xfId="22594"/>
    <cellStyle name="Обычный 36 13 2" xfId="22595"/>
    <cellStyle name="Обычный 36 13 2 2" xfId="22596"/>
    <cellStyle name="Обычный 36 13 2 2 2" xfId="22597"/>
    <cellStyle name="Обычный 36 13 2 3" xfId="22598"/>
    <cellStyle name="Обычный 36 13 3" xfId="22599"/>
    <cellStyle name="Обычный 36 13 3 2" xfId="22600"/>
    <cellStyle name="Обычный 36 13 3 2 2" xfId="22601"/>
    <cellStyle name="Обычный 36 13 3 3" xfId="22602"/>
    <cellStyle name="Обычный 36 13 4" xfId="22603"/>
    <cellStyle name="Обычный 36 13 4 2" xfId="22604"/>
    <cellStyle name="Обычный 36 13 5" xfId="22605"/>
    <cellStyle name="Обычный 36 14" xfId="22606"/>
    <cellStyle name="Обычный 36 14 2" xfId="22607"/>
    <cellStyle name="Обычный 36 14 2 2" xfId="22608"/>
    <cellStyle name="Обычный 36 14 2 2 2" xfId="22609"/>
    <cellStyle name="Обычный 36 14 2 3" xfId="22610"/>
    <cellStyle name="Обычный 36 14 3" xfId="22611"/>
    <cellStyle name="Обычный 36 14 3 2" xfId="22612"/>
    <cellStyle name="Обычный 36 14 3 2 2" xfId="22613"/>
    <cellStyle name="Обычный 36 14 3 3" xfId="22614"/>
    <cellStyle name="Обычный 36 14 4" xfId="22615"/>
    <cellStyle name="Обычный 36 14 4 2" xfId="22616"/>
    <cellStyle name="Обычный 36 14 5" xfId="22617"/>
    <cellStyle name="Обычный 36 15" xfId="22618"/>
    <cellStyle name="Обычный 36 15 2" xfId="22619"/>
    <cellStyle name="Обычный 36 15 2 2" xfId="22620"/>
    <cellStyle name="Обычный 36 15 2 2 2" xfId="22621"/>
    <cellStyle name="Обычный 36 15 2 3" xfId="22622"/>
    <cellStyle name="Обычный 36 15 3" xfId="22623"/>
    <cellStyle name="Обычный 36 15 3 2" xfId="22624"/>
    <cellStyle name="Обычный 36 15 3 2 2" xfId="22625"/>
    <cellStyle name="Обычный 36 15 3 3" xfId="22626"/>
    <cellStyle name="Обычный 36 15 4" xfId="22627"/>
    <cellStyle name="Обычный 36 15 4 2" xfId="22628"/>
    <cellStyle name="Обычный 36 15 5" xfId="22629"/>
    <cellStyle name="Обычный 36 16" xfId="22630"/>
    <cellStyle name="Обычный 36 16 2" xfId="22631"/>
    <cellStyle name="Обычный 36 16 2 2" xfId="22632"/>
    <cellStyle name="Обычный 36 16 2 2 2" xfId="22633"/>
    <cellStyle name="Обычный 36 16 2 3" xfId="22634"/>
    <cellStyle name="Обычный 36 16 3" xfId="22635"/>
    <cellStyle name="Обычный 36 16 3 2" xfId="22636"/>
    <cellStyle name="Обычный 36 16 3 2 2" xfId="22637"/>
    <cellStyle name="Обычный 36 16 3 3" xfId="22638"/>
    <cellStyle name="Обычный 36 16 4" xfId="22639"/>
    <cellStyle name="Обычный 36 16 4 2" xfId="22640"/>
    <cellStyle name="Обычный 36 16 5" xfId="22641"/>
    <cellStyle name="Обычный 36 17" xfId="22642"/>
    <cellStyle name="Обычный 36 17 2" xfId="22643"/>
    <cellStyle name="Обычный 36 17 2 2" xfId="22644"/>
    <cellStyle name="Обычный 36 17 2 2 2" xfId="22645"/>
    <cellStyle name="Обычный 36 17 2 3" xfId="22646"/>
    <cellStyle name="Обычный 36 17 3" xfId="22647"/>
    <cellStyle name="Обычный 36 17 3 2" xfId="22648"/>
    <cellStyle name="Обычный 36 17 3 2 2" xfId="22649"/>
    <cellStyle name="Обычный 36 17 3 3" xfId="22650"/>
    <cellStyle name="Обычный 36 17 4" xfId="22651"/>
    <cellStyle name="Обычный 36 17 4 2" xfId="22652"/>
    <cellStyle name="Обычный 36 17 5" xfId="22653"/>
    <cellStyle name="Обычный 36 18" xfId="22654"/>
    <cellStyle name="Обычный 36 18 2" xfId="22655"/>
    <cellStyle name="Обычный 36 18 2 2" xfId="22656"/>
    <cellStyle name="Обычный 36 18 2 2 2" xfId="22657"/>
    <cellStyle name="Обычный 36 18 2 3" xfId="22658"/>
    <cellStyle name="Обычный 36 18 3" xfId="22659"/>
    <cellStyle name="Обычный 36 18 3 2" xfId="22660"/>
    <cellStyle name="Обычный 36 18 3 2 2" xfId="22661"/>
    <cellStyle name="Обычный 36 18 3 3" xfId="22662"/>
    <cellStyle name="Обычный 36 18 4" xfId="22663"/>
    <cellStyle name="Обычный 36 18 4 2" xfId="22664"/>
    <cellStyle name="Обычный 36 18 5" xfId="22665"/>
    <cellStyle name="Обычный 36 19" xfId="22666"/>
    <cellStyle name="Обычный 36 19 2" xfId="22667"/>
    <cellStyle name="Обычный 36 19 2 2" xfId="22668"/>
    <cellStyle name="Обычный 36 19 2 2 2" xfId="22669"/>
    <cellStyle name="Обычный 36 19 2 3" xfId="22670"/>
    <cellStyle name="Обычный 36 19 3" xfId="22671"/>
    <cellStyle name="Обычный 36 19 3 2" xfId="22672"/>
    <cellStyle name="Обычный 36 19 3 2 2" xfId="22673"/>
    <cellStyle name="Обычный 36 19 3 3" xfId="22674"/>
    <cellStyle name="Обычный 36 19 4" xfId="22675"/>
    <cellStyle name="Обычный 36 19 4 2" xfId="22676"/>
    <cellStyle name="Обычный 36 19 5" xfId="22677"/>
    <cellStyle name="Обычный 36 2" xfId="22678"/>
    <cellStyle name="Обычный 36 2 2" xfId="22679"/>
    <cellStyle name="Обычный 36 2 2 2" xfId="22680"/>
    <cellStyle name="Обычный 36 2 2 2 2" xfId="22681"/>
    <cellStyle name="Обычный 36 2 2 3" xfId="22682"/>
    <cellStyle name="Обычный 36 2 3" xfId="22683"/>
    <cellStyle name="Обычный 36 2 3 2" xfId="22684"/>
    <cellStyle name="Обычный 36 2 3 2 2" xfId="22685"/>
    <cellStyle name="Обычный 36 2 3 3" xfId="22686"/>
    <cellStyle name="Обычный 36 2 4" xfId="22687"/>
    <cellStyle name="Обычный 36 2 4 2" xfId="22688"/>
    <cellStyle name="Обычный 36 2 5" xfId="22689"/>
    <cellStyle name="Обычный 36 20" xfId="22690"/>
    <cellStyle name="Обычный 36 20 2" xfId="22691"/>
    <cellStyle name="Обычный 36 20 2 2" xfId="22692"/>
    <cellStyle name="Обычный 36 20 2 2 2" xfId="22693"/>
    <cellStyle name="Обычный 36 20 2 3" xfId="22694"/>
    <cellStyle name="Обычный 36 20 3" xfId="22695"/>
    <cellStyle name="Обычный 36 20 3 2" xfId="22696"/>
    <cellStyle name="Обычный 36 20 3 2 2" xfId="22697"/>
    <cellStyle name="Обычный 36 20 3 3" xfId="22698"/>
    <cellStyle name="Обычный 36 20 4" xfId="22699"/>
    <cellStyle name="Обычный 36 20 4 2" xfId="22700"/>
    <cellStyle name="Обычный 36 20 5" xfId="22701"/>
    <cellStyle name="Обычный 36 21" xfId="22702"/>
    <cellStyle name="Обычный 36 21 2" xfId="22703"/>
    <cellStyle name="Обычный 36 21 2 2" xfId="22704"/>
    <cellStyle name="Обычный 36 21 2 2 2" xfId="22705"/>
    <cellStyle name="Обычный 36 21 2 3" xfId="22706"/>
    <cellStyle name="Обычный 36 21 3" xfId="22707"/>
    <cellStyle name="Обычный 36 21 3 2" xfId="22708"/>
    <cellStyle name="Обычный 36 21 3 2 2" xfId="22709"/>
    <cellStyle name="Обычный 36 21 3 3" xfId="22710"/>
    <cellStyle name="Обычный 36 21 4" xfId="22711"/>
    <cellStyle name="Обычный 36 21 4 2" xfId="22712"/>
    <cellStyle name="Обычный 36 21 5" xfId="22713"/>
    <cellStyle name="Обычный 36 22" xfId="22714"/>
    <cellStyle name="Обычный 36 22 2" xfId="22715"/>
    <cellStyle name="Обычный 36 22 2 2" xfId="22716"/>
    <cellStyle name="Обычный 36 22 2 2 2" xfId="22717"/>
    <cellStyle name="Обычный 36 22 2 3" xfId="22718"/>
    <cellStyle name="Обычный 36 22 3" xfId="22719"/>
    <cellStyle name="Обычный 36 22 3 2" xfId="22720"/>
    <cellStyle name="Обычный 36 22 3 2 2" xfId="22721"/>
    <cellStyle name="Обычный 36 22 3 3" xfId="22722"/>
    <cellStyle name="Обычный 36 22 4" xfId="22723"/>
    <cellStyle name="Обычный 36 22 4 2" xfId="22724"/>
    <cellStyle name="Обычный 36 22 5" xfId="22725"/>
    <cellStyle name="Обычный 36 23" xfId="22726"/>
    <cellStyle name="Обычный 36 23 2" xfId="22727"/>
    <cellStyle name="Обычный 36 23 2 2" xfId="22728"/>
    <cellStyle name="Обычный 36 23 2 2 2" xfId="22729"/>
    <cellStyle name="Обычный 36 23 2 3" xfId="22730"/>
    <cellStyle name="Обычный 36 23 3" xfId="22731"/>
    <cellStyle name="Обычный 36 23 3 2" xfId="22732"/>
    <cellStyle name="Обычный 36 23 3 2 2" xfId="22733"/>
    <cellStyle name="Обычный 36 23 3 3" xfId="22734"/>
    <cellStyle name="Обычный 36 23 4" xfId="22735"/>
    <cellStyle name="Обычный 36 23 4 2" xfId="22736"/>
    <cellStyle name="Обычный 36 23 5" xfId="22737"/>
    <cellStyle name="Обычный 36 24" xfId="22738"/>
    <cellStyle name="Обычный 36 24 2" xfId="22739"/>
    <cellStyle name="Обычный 36 24 2 2" xfId="22740"/>
    <cellStyle name="Обычный 36 24 2 2 2" xfId="22741"/>
    <cellStyle name="Обычный 36 24 2 3" xfId="22742"/>
    <cellStyle name="Обычный 36 24 3" xfId="22743"/>
    <cellStyle name="Обычный 36 24 3 2" xfId="22744"/>
    <cellStyle name="Обычный 36 24 3 2 2" xfId="22745"/>
    <cellStyle name="Обычный 36 24 3 3" xfId="22746"/>
    <cellStyle name="Обычный 36 24 4" xfId="22747"/>
    <cellStyle name="Обычный 36 24 4 2" xfId="22748"/>
    <cellStyle name="Обычный 36 24 5" xfId="22749"/>
    <cellStyle name="Обычный 36 25" xfId="22750"/>
    <cellStyle name="Обычный 36 25 2" xfId="22751"/>
    <cellStyle name="Обычный 36 25 2 2" xfId="22752"/>
    <cellStyle name="Обычный 36 25 2 2 2" xfId="22753"/>
    <cellStyle name="Обычный 36 25 2 3" xfId="22754"/>
    <cellStyle name="Обычный 36 25 3" xfId="22755"/>
    <cellStyle name="Обычный 36 25 3 2" xfId="22756"/>
    <cellStyle name="Обычный 36 25 3 2 2" xfId="22757"/>
    <cellStyle name="Обычный 36 25 3 3" xfId="22758"/>
    <cellStyle name="Обычный 36 25 4" xfId="22759"/>
    <cellStyle name="Обычный 36 25 4 2" xfId="22760"/>
    <cellStyle name="Обычный 36 25 5" xfId="22761"/>
    <cellStyle name="Обычный 36 26" xfId="22762"/>
    <cellStyle name="Обычный 36 26 2" xfId="22763"/>
    <cellStyle name="Обычный 36 26 2 2" xfId="22764"/>
    <cellStyle name="Обычный 36 26 2 2 2" xfId="22765"/>
    <cellStyle name="Обычный 36 26 2 3" xfId="22766"/>
    <cellStyle name="Обычный 36 26 3" xfId="22767"/>
    <cellStyle name="Обычный 36 26 3 2" xfId="22768"/>
    <cellStyle name="Обычный 36 26 3 2 2" xfId="22769"/>
    <cellStyle name="Обычный 36 26 3 3" xfId="22770"/>
    <cellStyle name="Обычный 36 26 4" xfId="22771"/>
    <cellStyle name="Обычный 36 26 4 2" xfId="22772"/>
    <cellStyle name="Обычный 36 26 5" xfId="22773"/>
    <cellStyle name="Обычный 36 27" xfId="22774"/>
    <cellStyle name="Обычный 36 27 2" xfId="22775"/>
    <cellStyle name="Обычный 36 27 2 2" xfId="22776"/>
    <cellStyle name="Обычный 36 27 2 2 2" xfId="22777"/>
    <cellStyle name="Обычный 36 27 2 3" xfId="22778"/>
    <cellStyle name="Обычный 36 27 3" xfId="22779"/>
    <cellStyle name="Обычный 36 27 3 2" xfId="22780"/>
    <cellStyle name="Обычный 36 27 3 2 2" xfId="22781"/>
    <cellStyle name="Обычный 36 27 3 3" xfId="22782"/>
    <cellStyle name="Обычный 36 27 4" xfId="22783"/>
    <cellStyle name="Обычный 36 27 4 2" xfId="22784"/>
    <cellStyle name="Обычный 36 27 5" xfId="22785"/>
    <cellStyle name="Обычный 36 28" xfId="22786"/>
    <cellStyle name="Обычный 36 28 2" xfId="22787"/>
    <cellStyle name="Обычный 36 28 2 2" xfId="22788"/>
    <cellStyle name="Обычный 36 28 2 2 2" xfId="22789"/>
    <cellStyle name="Обычный 36 28 2 3" xfId="22790"/>
    <cellStyle name="Обычный 36 28 3" xfId="22791"/>
    <cellStyle name="Обычный 36 28 3 2" xfId="22792"/>
    <cellStyle name="Обычный 36 28 3 2 2" xfId="22793"/>
    <cellStyle name="Обычный 36 28 3 3" xfId="22794"/>
    <cellStyle name="Обычный 36 28 4" xfId="22795"/>
    <cellStyle name="Обычный 36 28 4 2" xfId="22796"/>
    <cellStyle name="Обычный 36 28 5" xfId="22797"/>
    <cellStyle name="Обычный 36 29" xfId="22798"/>
    <cellStyle name="Обычный 36 29 2" xfId="22799"/>
    <cellStyle name="Обычный 36 29 2 2" xfId="22800"/>
    <cellStyle name="Обычный 36 29 3" xfId="22801"/>
    <cellStyle name="Обычный 36 3" xfId="22802"/>
    <cellStyle name="Обычный 36 3 2" xfId="22803"/>
    <cellStyle name="Обычный 36 3 2 2" xfId="22804"/>
    <cellStyle name="Обычный 36 3 2 2 2" xfId="22805"/>
    <cellStyle name="Обычный 36 3 2 3" xfId="22806"/>
    <cellStyle name="Обычный 36 3 3" xfId="22807"/>
    <cellStyle name="Обычный 36 3 3 2" xfId="22808"/>
    <cellStyle name="Обычный 36 3 3 2 2" xfId="22809"/>
    <cellStyle name="Обычный 36 3 3 3" xfId="22810"/>
    <cellStyle name="Обычный 36 3 4" xfId="22811"/>
    <cellStyle name="Обычный 36 3 4 2" xfId="22812"/>
    <cellStyle name="Обычный 36 3 5" xfId="22813"/>
    <cellStyle name="Обычный 36 30" xfId="22814"/>
    <cellStyle name="Обычный 36 30 2" xfId="22815"/>
    <cellStyle name="Обычный 36 30 2 2" xfId="22816"/>
    <cellStyle name="Обычный 36 30 3" xfId="22817"/>
    <cellStyle name="Обычный 36 31" xfId="22818"/>
    <cellStyle name="Обычный 36 31 2" xfId="22819"/>
    <cellStyle name="Обычный 36 31 2 2" xfId="22820"/>
    <cellStyle name="Обычный 36 31 3" xfId="22821"/>
    <cellStyle name="Обычный 36 32" xfId="22822"/>
    <cellStyle name="Обычный 36 32 2" xfId="22823"/>
    <cellStyle name="Обычный 36 32 2 2" xfId="22824"/>
    <cellStyle name="Обычный 36 32 3" xfId="22825"/>
    <cellStyle name="Обычный 36 33" xfId="22826"/>
    <cellStyle name="Обычный 36 33 2" xfId="22827"/>
    <cellStyle name="Обычный 36 33 2 2" xfId="22828"/>
    <cellStyle name="Обычный 36 33 3" xfId="22829"/>
    <cellStyle name="Обычный 36 34" xfId="22830"/>
    <cellStyle name="Обычный 36 34 2" xfId="22831"/>
    <cellStyle name="Обычный 36 34 2 2" xfId="22832"/>
    <cellStyle name="Обычный 36 34 3" xfId="22833"/>
    <cellStyle name="Обычный 36 35" xfId="22834"/>
    <cellStyle name="Обычный 36 35 2" xfId="22835"/>
    <cellStyle name="Обычный 36 35 2 2" xfId="22836"/>
    <cellStyle name="Обычный 36 35 3" xfId="22837"/>
    <cellStyle name="Обычный 36 36" xfId="22838"/>
    <cellStyle name="Обычный 36 36 2" xfId="22839"/>
    <cellStyle name="Обычный 36 36 2 2" xfId="22840"/>
    <cellStyle name="Обычный 36 36 3" xfId="22841"/>
    <cellStyle name="Обычный 36 37" xfId="22842"/>
    <cellStyle name="Обычный 36 37 2" xfId="22843"/>
    <cellStyle name="Обычный 36 37 2 2" xfId="22844"/>
    <cellStyle name="Обычный 36 37 3" xfId="22845"/>
    <cellStyle name="Обычный 36 38" xfId="22846"/>
    <cellStyle name="Обычный 36 38 2" xfId="22847"/>
    <cellStyle name="Обычный 36 38 2 2" xfId="22848"/>
    <cellStyle name="Обычный 36 38 3" xfId="22849"/>
    <cellStyle name="Обычный 36 39" xfId="22850"/>
    <cellStyle name="Обычный 36 39 2" xfId="22851"/>
    <cellStyle name="Обычный 36 39 2 2" xfId="22852"/>
    <cellStyle name="Обычный 36 39 3" xfId="22853"/>
    <cellStyle name="Обычный 36 4" xfId="22854"/>
    <cellStyle name="Обычный 36 4 2" xfId="22855"/>
    <cellStyle name="Обычный 36 4 2 2" xfId="22856"/>
    <cellStyle name="Обычный 36 4 2 2 2" xfId="22857"/>
    <cellStyle name="Обычный 36 4 2 3" xfId="22858"/>
    <cellStyle name="Обычный 36 4 3" xfId="22859"/>
    <cellStyle name="Обычный 36 4 3 2" xfId="22860"/>
    <cellStyle name="Обычный 36 4 3 2 2" xfId="22861"/>
    <cellStyle name="Обычный 36 4 3 3" xfId="22862"/>
    <cellStyle name="Обычный 36 4 4" xfId="22863"/>
    <cellStyle name="Обычный 36 4 4 2" xfId="22864"/>
    <cellStyle name="Обычный 36 4 5" xfId="22865"/>
    <cellStyle name="Обычный 36 40" xfId="22866"/>
    <cellStyle name="Обычный 36 40 2" xfId="22867"/>
    <cellStyle name="Обычный 36 40 2 2" xfId="22868"/>
    <cellStyle name="Обычный 36 40 3" xfId="22869"/>
    <cellStyle name="Обычный 36 41" xfId="22870"/>
    <cellStyle name="Обычный 36 41 2" xfId="22871"/>
    <cellStyle name="Обычный 36 41 2 2" xfId="22872"/>
    <cellStyle name="Обычный 36 41 3" xfId="22873"/>
    <cellStyle name="Обычный 36 42" xfId="22874"/>
    <cellStyle name="Обычный 36 42 2" xfId="22875"/>
    <cellStyle name="Обычный 36 42 2 2" xfId="22876"/>
    <cellStyle name="Обычный 36 42 3" xfId="22877"/>
    <cellStyle name="Обычный 36 43" xfId="22878"/>
    <cellStyle name="Обычный 36 43 2" xfId="22879"/>
    <cellStyle name="Обычный 36 43 2 2" xfId="22880"/>
    <cellStyle name="Обычный 36 43 3" xfId="22881"/>
    <cellStyle name="Обычный 36 44" xfId="22882"/>
    <cellStyle name="Обычный 36 44 2" xfId="22883"/>
    <cellStyle name="Обычный 36 44 2 2" xfId="22884"/>
    <cellStyle name="Обычный 36 44 3" xfId="22885"/>
    <cellStyle name="Обычный 36 45" xfId="22886"/>
    <cellStyle name="Обычный 36 45 2" xfId="22887"/>
    <cellStyle name="Обычный 36 45 2 2" xfId="22888"/>
    <cellStyle name="Обычный 36 45 3" xfId="22889"/>
    <cellStyle name="Обычный 36 46" xfId="22890"/>
    <cellStyle name="Обычный 36 46 2" xfId="22891"/>
    <cellStyle name="Обычный 36 46 2 2" xfId="22892"/>
    <cellStyle name="Обычный 36 46 3" xfId="22893"/>
    <cellStyle name="Обычный 36 47" xfId="22894"/>
    <cellStyle name="Обычный 36 47 2" xfId="22895"/>
    <cellStyle name="Обычный 36 47 2 2" xfId="22896"/>
    <cellStyle name="Обычный 36 47 3" xfId="22897"/>
    <cellStyle name="Обычный 36 48" xfId="22898"/>
    <cellStyle name="Обычный 36 48 2" xfId="22899"/>
    <cellStyle name="Обычный 36 48 2 2" xfId="22900"/>
    <cellStyle name="Обычный 36 48 3" xfId="22901"/>
    <cellStyle name="Обычный 36 49" xfId="22902"/>
    <cellStyle name="Обычный 36 49 2" xfId="22903"/>
    <cellStyle name="Обычный 36 49 2 2" xfId="22904"/>
    <cellStyle name="Обычный 36 49 3" xfId="22905"/>
    <cellStyle name="Обычный 36 5" xfId="22906"/>
    <cellStyle name="Обычный 36 5 2" xfId="22907"/>
    <cellStyle name="Обычный 36 5 2 2" xfId="22908"/>
    <cellStyle name="Обычный 36 5 2 2 2" xfId="22909"/>
    <cellStyle name="Обычный 36 5 2 3" xfId="22910"/>
    <cellStyle name="Обычный 36 5 3" xfId="22911"/>
    <cellStyle name="Обычный 36 5 3 2" xfId="22912"/>
    <cellStyle name="Обычный 36 5 3 2 2" xfId="22913"/>
    <cellStyle name="Обычный 36 5 3 3" xfId="22914"/>
    <cellStyle name="Обычный 36 5 4" xfId="22915"/>
    <cellStyle name="Обычный 36 5 4 2" xfId="22916"/>
    <cellStyle name="Обычный 36 5 5" xfId="22917"/>
    <cellStyle name="Обычный 36 50" xfId="22918"/>
    <cellStyle name="Обычный 36 50 2" xfId="22919"/>
    <cellStyle name="Обычный 36 50 2 2" xfId="22920"/>
    <cellStyle name="Обычный 36 50 3" xfId="22921"/>
    <cellStyle name="Обычный 36 51" xfId="22922"/>
    <cellStyle name="Обычный 36 51 2" xfId="22923"/>
    <cellStyle name="Обычный 36 51 2 2" xfId="22924"/>
    <cellStyle name="Обычный 36 51 3" xfId="22925"/>
    <cellStyle name="Обычный 36 52" xfId="22926"/>
    <cellStyle name="Обычный 36 52 2" xfId="22927"/>
    <cellStyle name="Обычный 36 52 2 2" xfId="22928"/>
    <cellStyle name="Обычный 36 52 3" xfId="22929"/>
    <cellStyle name="Обычный 36 53" xfId="22930"/>
    <cellStyle name="Обычный 36 53 2" xfId="22931"/>
    <cellStyle name="Обычный 36 53 2 2" xfId="22932"/>
    <cellStyle name="Обычный 36 53 3" xfId="22933"/>
    <cellStyle name="Обычный 36 54" xfId="22934"/>
    <cellStyle name="Обычный 36 54 2" xfId="22935"/>
    <cellStyle name="Обычный 36 54 2 2" xfId="22936"/>
    <cellStyle name="Обычный 36 54 3" xfId="22937"/>
    <cellStyle name="Обычный 36 55" xfId="22938"/>
    <cellStyle name="Обычный 36 55 2" xfId="22939"/>
    <cellStyle name="Обычный 36 55 2 2" xfId="22940"/>
    <cellStyle name="Обычный 36 55 3" xfId="22941"/>
    <cellStyle name="Обычный 36 56" xfId="22942"/>
    <cellStyle name="Обычный 36 56 2" xfId="22943"/>
    <cellStyle name="Обычный 36 56 2 2" xfId="22944"/>
    <cellStyle name="Обычный 36 56 3" xfId="22945"/>
    <cellStyle name="Обычный 36 57" xfId="22946"/>
    <cellStyle name="Обычный 36 57 2" xfId="22947"/>
    <cellStyle name="Обычный 36 57 2 2" xfId="22948"/>
    <cellStyle name="Обычный 36 57 3" xfId="22949"/>
    <cellStyle name="Обычный 36 58" xfId="22950"/>
    <cellStyle name="Обычный 36 58 2" xfId="22951"/>
    <cellStyle name="Обычный 36 58 2 2" xfId="22952"/>
    <cellStyle name="Обычный 36 58 3" xfId="22953"/>
    <cellStyle name="Обычный 36 59" xfId="22954"/>
    <cellStyle name="Обычный 36 59 2" xfId="22955"/>
    <cellStyle name="Обычный 36 59 2 2" xfId="22956"/>
    <cellStyle name="Обычный 36 59 3" xfId="22957"/>
    <cellStyle name="Обычный 36 6" xfId="22958"/>
    <cellStyle name="Обычный 36 6 2" xfId="22959"/>
    <cellStyle name="Обычный 36 6 2 2" xfId="22960"/>
    <cellStyle name="Обычный 36 6 2 2 2" xfId="22961"/>
    <cellStyle name="Обычный 36 6 2 3" xfId="22962"/>
    <cellStyle name="Обычный 36 6 3" xfId="22963"/>
    <cellStyle name="Обычный 36 6 3 2" xfId="22964"/>
    <cellStyle name="Обычный 36 6 3 2 2" xfId="22965"/>
    <cellStyle name="Обычный 36 6 3 3" xfId="22966"/>
    <cellStyle name="Обычный 36 6 4" xfId="22967"/>
    <cellStyle name="Обычный 36 6 4 2" xfId="22968"/>
    <cellStyle name="Обычный 36 6 5" xfId="22969"/>
    <cellStyle name="Обычный 36 60" xfId="22970"/>
    <cellStyle name="Обычный 36 60 2" xfId="22971"/>
    <cellStyle name="Обычный 36 60 2 2" xfId="22972"/>
    <cellStyle name="Обычный 36 60 3" xfId="22973"/>
    <cellStyle name="Обычный 36 61" xfId="22974"/>
    <cellStyle name="Обычный 36 61 2" xfId="22975"/>
    <cellStyle name="Обычный 36 61 2 2" xfId="22976"/>
    <cellStyle name="Обычный 36 61 3" xfId="22977"/>
    <cellStyle name="Обычный 36 62" xfId="22978"/>
    <cellStyle name="Обычный 36 62 2" xfId="22979"/>
    <cellStyle name="Обычный 36 62 2 2" xfId="22980"/>
    <cellStyle name="Обычный 36 62 3" xfId="22981"/>
    <cellStyle name="Обычный 36 63" xfId="22982"/>
    <cellStyle name="Обычный 36 63 2" xfId="22983"/>
    <cellStyle name="Обычный 36 63 2 2" xfId="22984"/>
    <cellStyle name="Обычный 36 63 3" xfId="22985"/>
    <cellStyle name="Обычный 36 64" xfId="22986"/>
    <cellStyle name="Обычный 36 64 2" xfId="22987"/>
    <cellStyle name="Обычный 36 64 2 2" xfId="22988"/>
    <cellStyle name="Обычный 36 64 3" xfId="22989"/>
    <cellStyle name="Обычный 36 65" xfId="22990"/>
    <cellStyle name="Обычный 36 65 2" xfId="22991"/>
    <cellStyle name="Обычный 36 65 2 2" xfId="22992"/>
    <cellStyle name="Обычный 36 65 3" xfId="22993"/>
    <cellStyle name="Обычный 36 66" xfId="22994"/>
    <cellStyle name="Обычный 36 66 2" xfId="22995"/>
    <cellStyle name="Обычный 36 66 2 2" xfId="22996"/>
    <cellStyle name="Обычный 36 66 3" xfId="22997"/>
    <cellStyle name="Обычный 36 67" xfId="22998"/>
    <cellStyle name="Обычный 36 67 2" xfId="22999"/>
    <cellStyle name="Обычный 36 67 2 2" xfId="23000"/>
    <cellStyle name="Обычный 36 67 3" xfId="23001"/>
    <cellStyle name="Обычный 36 68" xfId="23002"/>
    <cellStyle name="Обычный 36 68 2" xfId="23003"/>
    <cellStyle name="Обычный 36 68 2 2" xfId="23004"/>
    <cellStyle name="Обычный 36 68 3" xfId="23005"/>
    <cellStyle name="Обычный 36 69" xfId="23006"/>
    <cellStyle name="Обычный 36 69 2" xfId="23007"/>
    <cellStyle name="Обычный 36 69 2 2" xfId="23008"/>
    <cellStyle name="Обычный 36 69 3" xfId="23009"/>
    <cellStyle name="Обычный 36 7" xfId="23010"/>
    <cellStyle name="Обычный 36 7 2" xfId="23011"/>
    <cellStyle name="Обычный 36 7 2 2" xfId="23012"/>
    <cellStyle name="Обычный 36 7 2 2 2" xfId="23013"/>
    <cellStyle name="Обычный 36 7 2 3" xfId="23014"/>
    <cellStyle name="Обычный 36 7 3" xfId="23015"/>
    <cellStyle name="Обычный 36 7 3 2" xfId="23016"/>
    <cellStyle name="Обычный 36 7 3 2 2" xfId="23017"/>
    <cellStyle name="Обычный 36 7 3 3" xfId="23018"/>
    <cellStyle name="Обычный 36 7 4" xfId="23019"/>
    <cellStyle name="Обычный 36 7 4 2" xfId="23020"/>
    <cellStyle name="Обычный 36 7 5" xfId="23021"/>
    <cellStyle name="Обычный 36 70" xfId="23022"/>
    <cellStyle name="Обычный 36 70 2" xfId="23023"/>
    <cellStyle name="Обычный 36 70 2 2" xfId="23024"/>
    <cellStyle name="Обычный 36 70 3" xfId="23025"/>
    <cellStyle name="Обычный 36 71" xfId="23026"/>
    <cellStyle name="Обычный 36 71 2" xfId="23027"/>
    <cellStyle name="Обычный 36 71 2 2" xfId="23028"/>
    <cellStyle name="Обычный 36 71 3" xfId="23029"/>
    <cellStyle name="Обычный 36 72" xfId="23030"/>
    <cellStyle name="Обычный 36 72 2" xfId="23031"/>
    <cellStyle name="Обычный 36 72 2 2" xfId="23032"/>
    <cellStyle name="Обычный 36 72 3" xfId="23033"/>
    <cellStyle name="Обычный 36 73" xfId="23034"/>
    <cellStyle name="Обычный 36 73 2" xfId="23035"/>
    <cellStyle name="Обычный 36 73 2 2" xfId="23036"/>
    <cellStyle name="Обычный 36 73 3" xfId="23037"/>
    <cellStyle name="Обычный 36 74" xfId="23038"/>
    <cellStyle name="Обычный 36 74 2" xfId="23039"/>
    <cellStyle name="Обычный 36 75" xfId="23040"/>
    <cellStyle name="Обычный 36 8" xfId="23041"/>
    <cellStyle name="Обычный 36 8 2" xfId="23042"/>
    <cellStyle name="Обычный 36 8 2 2" xfId="23043"/>
    <cellStyle name="Обычный 36 8 2 2 2" xfId="23044"/>
    <cellStyle name="Обычный 36 8 2 3" xfId="23045"/>
    <cellStyle name="Обычный 36 8 3" xfId="23046"/>
    <cellStyle name="Обычный 36 8 3 2" xfId="23047"/>
    <cellStyle name="Обычный 36 8 3 2 2" xfId="23048"/>
    <cellStyle name="Обычный 36 8 3 3" xfId="23049"/>
    <cellStyle name="Обычный 36 8 4" xfId="23050"/>
    <cellStyle name="Обычный 36 8 4 2" xfId="23051"/>
    <cellStyle name="Обычный 36 8 5" xfId="23052"/>
    <cellStyle name="Обычный 36 9" xfId="23053"/>
    <cellStyle name="Обычный 36 9 2" xfId="23054"/>
    <cellStyle name="Обычный 36 9 2 2" xfId="23055"/>
    <cellStyle name="Обычный 36 9 2 2 2" xfId="23056"/>
    <cellStyle name="Обычный 36 9 2 3" xfId="23057"/>
    <cellStyle name="Обычный 36 9 3" xfId="23058"/>
    <cellStyle name="Обычный 36 9 3 2" xfId="23059"/>
    <cellStyle name="Обычный 36 9 3 2 2" xfId="23060"/>
    <cellStyle name="Обычный 36 9 3 3" xfId="23061"/>
    <cellStyle name="Обычный 36 9 4" xfId="23062"/>
    <cellStyle name="Обычный 36 9 4 2" xfId="23063"/>
    <cellStyle name="Обычный 36 9 5" xfId="23064"/>
    <cellStyle name="Обычный 37" xfId="23065"/>
    <cellStyle name="Обычный 37 10" xfId="23066"/>
    <cellStyle name="Обычный 37 10 2" xfId="23067"/>
    <cellStyle name="Обычный 37 10 2 2" xfId="23068"/>
    <cellStyle name="Обычный 37 10 2 2 2" xfId="23069"/>
    <cellStyle name="Обычный 37 10 2 3" xfId="23070"/>
    <cellStyle name="Обычный 37 10 3" xfId="23071"/>
    <cellStyle name="Обычный 37 10 3 2" xfId="23072"/>
    <cellStyle name="Обычный 37 10 3 2 2" xfId="23073"/>
    <cellStyle name="Обычный 37 10 3 3" xfId="23074"/>
    <cellStyle name="Обычный 37 10 4" xfId="23075"/>
    <cellStyle name="Обычный 37 10 4 2" xfId="23076"/>
    <cellStyle name="Обычный 37 10 5" xfId="23077"/>
    <cellStyle name="Обычный 37 11" xfId="23078"/>
    <cellStyle name="Обычный 37 11 2" xfId="23079"/>
    <cellStyle name="Обычный 37 11 2 2" xfId="23080"/>
    <cellStyle name="Обычный 37 11 2 2 2" xfId="23081"/>
    <cellStyle name="Обычный 37 11 2 3" xfId="23082"/>
    <cellStyle name="Обычный 37 11 3" xfId="23083"/>
    <cellStyle name="Обычный 37 11 3 2" xfId="23084"/>
    <cellStyle name="Обычный 37 11 3 2 2" xfId="23085"/>
    <cellStyle name="Обычный 37 11 3 3" xfId="23086"/>
    <cellStyle name="Обычный 37 11 4" xfId="23087"/>
    <cellStyle name="Обычный 37 11 4 2" xfId="23088"/>
    <cellStyle name="Обычный 37 11 5" xfId="23089"/>
    <cellStyle name="Обычный 37 12" xfId="23090"/>
    <cellStyle name="Обычный 37 12 2" xfId="23091"/>
    <cellStyle name="Обычный 37 12 2 2" xfId="23092"/>
    <cellStyle name="Обычный 37 12 2 2 2" xfId="23093"/>
    <cellStyle name="Обычный 37 12 2 3" xfId="23094"/>
    <cellStyle name="Обычный 37 12 3" xfId="23095"/>
    <cellStyle name="Обычный 37 12 3 2" xfId="23096"/>
    <cellStyle name="Обычный 37 12 3 2 2" xfId="23097"/>
    <cellStyle name="Обычный 37 12 3 3" xfId="23098"/>
    <cellStyle name="Обычный 37 12 4" xfId="23099"/>
    <cellStyle name="Обычный 37 12 4 2" xfId="23100"/>
    <cellStyle name="Обычный 37 12 5" xfId="23101"/>
    <cellStyle name="Обычный 37 13" xfId="23102"/>
    <cellStyle name="Обычный 37 13 2" xfId="23103"/>
    <cellStyle name="Обычный 37 13 2 2" xfId="23104"/>
    <cellStyle name="Обычный 37 13 2 2 2" xfId="23105"/>
    <cellStyle name="Обычный 37 13 2 3" xfId="23106"/>
    <cellStyle name="Обычный 37 13 3" xfId="23107"/>
    <cellStyle name="Обычный 37 13 3 2" xfId="23108"/>
    <cellStyle name="Обычный 37 13 3 2 2" xfId="23109"/>
    <cellStyle name="Обычный 37 13 3 3" xfId="23110"/>
    <cellStyle name="Обычный 37 13 4" xfId="23111"/>
    <cellStyle name="Обычный 37 13 4 2" xfId="23112"/>
    <cellStyle name="Обычный 37 13 5" xfId="23113"/>
    <cellStyle name="Обычный 37 14" xfId="23114"/>
    <cellStyle name="Обычный 37 14 2" xfId="23115"/>
    <cellStyle name="Обычный 37 14 2 2" xfId="23116"/>
    <cellStyle name="Обычный 37 14 2 2 2" xfId="23117"/>
    <cellStyle name="Обычный 37 14 2 3" xfId="23118"/>
    <cellStyle name="Обычный 37 14 3" xfId="23119"/>
    <cellStyle name="Обычный 37 14 3 2" xfId="23120"/>
    <cellStyle name="Обычный 37 14 3 2 2" xfId="23121"/>
    <cellStyle name="Обычный 37 14 3 3" xfId="23122"/>
    <cellStyle name="Обычный 37 14 4" xfId="23123"/>
    <cellStyle name="Обычный 37 14 4 2" xfId="23124"/>
    <cellStyle name="Обычный 37 14 5" xfId="23125"/>
    <cellStyle name="Обычный 37 15" xfId="23126"/>
    <cellStyle name="Обычный 37 15 2" xfId="23127"/>
    <cellStyle name="Обычный 37 15 2 2" xfId="23128"/>
    <cellStyle name="Обычный 37 15 2 2 2" xfId="23129"/>
    <cellStyle name="Обычный 37 15 2 3" xfId="23130"/>
    <cellStyle name="Обычный 37 15 3" xfId="23131"/>
    <cellStyle name="Обычный 37 15 3 2" xfId="23132"/>
    <cellStyle name="Обычный 37 15 3 2 2" xfId="23133"/>
    <cellStyle name="Обычный 37 15 3 3" xfId="23134"/>
    <cellStyle name="Обычный 37 15 4" xfId="23135"/>
    <cellStyle name="Обычный 37 15 4 2" xfId="23136"/>
    <cellStyle name="Обычный 37 15 5" xfId="23137"/>
    <cellStyle name="Обычный 37 16" xfId="23138"/>
    <cellStyle name="Обычный 37 16 2" xfId="23139"/>
    <cellStyle name="Обычный 37 16 2 2" xfId="23140"/>
    <cellStyle name="Обычный 37 16 2 2 2" xfId="23141"/>
    <cellStyle name="Обычный 37 16 2 3" xfId="23142"/>
    <cellStyle name="Обычный 37 16 3" xfId="23143"/>
    <cellStyle name="Обычный 37 16 3 2" xfId="23144"/>
    <cellStyle name="Обычный 37 16 3 2 2" xfId="23145"/>
    <cellStyle name="Обычный 37 16 3 3" xfId="23146"/>
    <cellStyle name="Обычный 37 16 4" xfId="23147"/>
    <cellStyle name="Обычный 37 16 4 2" xfId="23148"/>
    <cellStyle name="Обычный 37 16 5" xfId="23149"/>
    <cellStyle name="Обычный 37 17" xfId="23150"/>
    <cellStyle name="Обычный 37 17 2" xfId="23151"/>
    <cellStyle name="Обычный 37 17 2 2" xfId="23152"/>
    <cellStyle name="Обычный 37 17 2 2 2" xfId="23153"/>
    <cellStyle name="Обычный 37 17 2 3" xfId="23154"/>
    <cellStyle name="Обычный 37 17 3" xfId="23155"/>
    <cellStyle name="Обычный 37 17 3 2" xfId="23156"/>
    <cellStyle name="Обычный 37 17 3 2 2" xfId="23157"/>
    <cellStyle name="Обычный 37 17 3 3" xfId="23158"/>
    <cellStyle name="Обычный 37 17 4" xfId="23159"/>
    <cellStyle name="Обычный 37 17 4 2" xfId="23160"/>
    <cellStyle name="Обычный 37 17 5" xfId="23161"/>
    <cellStyle name="Обычный 37 18" xfId="23162"/>
    <cellStyle name="Обычный 37 18 2" xfId="23163"/>
    <cellStyle name="Обычный 37 18 2 2" xfId="23164"/>
    <cellStyle name="Обычный 37 18 2 2 2" xfId="23165"/>
    <cellStyle name="Обычный 37 18 2 3" xfId="23166"/>
    <cellStyle name="Обычный 37 18 3" xfId="23167"/>
    <cellStyle name="Обычный 37 18 3 2" xfId="23168"/>
    <cellStyle name="Обычный 37 18 3 2 2" xfId="23169"/>
    <cellStyle name="Обычный 37 18 3 3" xfId="23170"/>
    <cellStyle name="Обычный 37 18 4" xfId="23171"/>
    <cellStyle name="Обычный 37 18 4 2" xfId="23172"/>
    <cellStyle name="Обычный 37 18 5" xfId="23173"/>
    <cellStyle name="Обычный 37 19" xfId="23174"/>
    <cellStyle name="Обычный 37 19 2" xfId="23175"/>
    <cellStyle name="Обычный 37 19 2 2" xfId="23176"/>
    <cellStyle name="Обычный 37 19 2 2 2" xfId="23177"/>
    <cellStyle name="Обычный 37 19 2 3" xfId="23178"/>
    <cellStyle name="Обычный 37 19 3" xfId="23179"/>
    <cellStyle name="Обычный 37 19 3 2" xfId="23180"/>
    <cellStyle name="Обычный 37 19 3 2 2" xfId="23181"/>
    <cellStyle name="Обычный 37 19 3 3" xfId="23182"/>
    <cellStyle name="Обычный 37 19 4" xfId="23183"/>
    <cellStyle name="Обычный 37 19 4 2" xfId="23184"/>
    <cellStyle name="Обычный 37 19 5" xfId="23185"/>
    <cellStyle name="Обычный 37 2" xfId="23186"/>
    <cellStyle name="Обычный 37 2 2" xfId="23187"/>
    <cellStyle name="Обычный 37 2 2 2" xfId="23188"/>
    <cellStyle name="Обычный 37 2 2 2 2" xfId="23189"/>
    <cellStyle name="Обычный 37 2 2 3" xfId="23190"/>
    <cellStyle name="Обычный 37 2 3" xfId="23191"/>
    <cellStyle name="Обычный 37 2 3 2" xfId="23192"/>
    <cellStyle name="Обычный 37 2 3 2 2" xfId="23193"/>
    <cellStyle name="Обычный 37 2 3 3" xfId="23194"/>
    <cellStyle name="Обычный 37 2 4" xfId="23195"/>
    <cellStyle name="Обычный 37 2 4 2" xfId="23196"/>
    <cellStyle name="Обычный 37 2 5" xfId="23197"/>
    <cellStyle name="Обычный 37 20" xfId="23198"/>
    <cellStyle name="Обычный 37 20 2" xfId="23199"/>
    <cellStyle name="Обычный 37 20 2 2" xfId="23200"/>
    <cellStyle name="Обычный 37 20 2 2 2" xfId="23201"/>
    <cellStyle name="Обычный 37 20 2 3" xfId="23202"/>
    <cellStyle name="Обычный 37 20 3" xfId="23203"/>
    <cellStyle name="Обычный 37 20 3 2" xfId="23204"/>
    <cellStyle name="Обычный 37 20 3 2 2" xfId="23205"/>
    <cellStyle name="Обычный 37 20 3 3" xfId="23206"/>
    <cellStyle name="Обычный 37 20 4" xfId="23207"/>
    <cellStyle name="Обычный 37 20 4 2" xfId="23208"/>
    <cellStyle name="Обычный 37 20 5" xfId="23209"/>
    <cellStyle name="Обычный 37 21" xfId="23210"/>
    <cellStyle name="Обычный 37 21 2" xfId="23211"/>
    <cellStyle name="Обычный 37 21 2 2" xfId="23212"/>
    <cellStyle name="Обычный 37 21 2 2 2" xfId="23213"/>
    <cellStyle name="Обычный 37 21 2 3" xfId="23214"/>
    <cellStyle name="Обычный 37 21 3" xfId="23215"/>
    <cellStyle name="Обычный 37 21 3 2" xfId="23216"/>
    <cellStyle name="Обычный 37 21 3 2 2" xfId="23217"/>
    <cellStyle name="Обычный 37 21 3 3" xfId="23218"/>
    <cellStyle name="Обычный 37 21 4" xfId="23219"/>
    <cellStyle name="Обычный 37 21 4 2" xfId="23220"/>
    <cellStyle name="Обычный 37 21 5" xfId="23221"/>
    <cellStyle name="Обычный 37 22" xfId="23222"/>
    <cellStyle name="Обычный 37 22 2" xfId="23223"/>
    <cellStyle name="Обычный 37 22 2 2" xfId="23224"/>
    <cellStyle name="Обычный 37 22 2 2 2" xfId="23225"/>
    <cellStyle name="Обычный 37 22 2 3" xfId="23226"/>
    <cellStyle name="Обычный 37 22 3" xfId="23227"/>
    <cellStyle name="Обычный 37 22 3 2" xfId="23228"/>
    <cellStyle name="Обычный 37 22 3 2 2" xfId="23229"/>
    <cellStyle name="Обычный 37 22 3 3" xfId="23230"/>
    <cellStyle name="Обычный 37 22 4" xfId="23231"/>
    <cellStyle name="Обычный 37 22 4 2" xfId="23232"/>
    <cellStyle name="Обычный 37 22 5" xfId="23233"/>
    <cellStyle name="Обычный 37 23" xfId="23234"/>
    <cellStyle name="Обычный 37 23 2" xfId="23235"/>
    <cellStyle name="Обычный 37 23 2 2" xfId="23236"/>
    <cellStyle name="Обычный 37 23 2 2 2" xfId="23237"/>
    <cellStyle name="Обычный 37 23 2 3" xfId="23238"/>
    <cellStyle name="Обычный 37 23 3" xfId="23239"/>
    <cellStyle name="Обычный 37 23 3 2" xfId="23240"/>
    <cellStyle name="Обычный 37 23 3 2 2" xfId="23241"/>
    <cellStyle name="Обычный 37 23 3 3" xfId="23242"/>
    <cellStyle name="Обычный 37 23 4" xfId="23243"/>
    <cellStyle name="Обычный 37 23 4 2" xfId="23244"/>
    <cellStyle name="Обычный 37 23 5" xfId="23245"/>
    <cellStyle name="Обычный 37 24" xfId="23246"/>
    <cellStyle name="Обычный 37 24 2" xfId="23247"/>
    <cellStyle name="Обычный 37 24 2 2" xfId="23248"/>
    <cellStyle name="Обычный 37 24 2 2 2" xfId="23249"/>
    <cellStyle name="Обычный 37 24 2 3" xfId="23250"/>
    <cellStyle name="Обычный 37 24 3" xfId="23251"/>
    <cellStyle name="Обычный 37 24 3 2" xfId="23252"/>
    <cellStyle name="Обычный 37 24 3 2 2" xfId="23253"/>
    <cellStyle name="Обычный 37 24 3 3" xfId="23254"/>
    <cellStyle name="Обычный 37 24 4" xfId="23255"/>
    <cellStyle name="Обычный 37 24 4 2" xfId="23256"/>
    <cellStyle name="Обычный 37 24 5" xfId="23257"/>
    <cellStyle name="Обычный 37 25" xfId="23258"/>
    <cellStyle name="Обычный 37 25 2" xfId="23259"/>
    <cellStyle name="Обычный 37 25 2 2" xfId="23260"/>
    <cellStyle name="Обычный 37 25 2 2 2" xfId="23261"/>
    <cellStyle name="Обычный 37 25 2 3" xfId="23262"/>
    <cellStyle name="Обычный 37 25 3" xfId="23263"/>
    <cellStyle name="Обычный 37 25 3 2" xfId="23264"/>
    <cellStyle name="Обычный 37 25 3 2 2" xfId="23265"/>
    <cellStyle name="Обычный 37 25 3 3" xfId="23266"/>
    <cellStyle name="Обычный 37 25 4" xfId="23267"/>
    <cellStyle name="Обычный 37 25 4 2" xfId="23268"/>
    <cellStyle name="Обычный 37 25 5" xfId="23269"/>
    <cellStyle name="Обычный 37 26" xfId="23270"/>
    <cellStyle name="Обычный 37 26 2" xfId="23271"/>
    <cellStyle name="Обычный 37 26 2 2" xfId="23272"/>
    <cellStyle name="Обычный 37 26 2 2 2" xfId="23273"/>
    <cellStyle name="Обычный 37 26 2 3" xfId="23274"/>
    <cellStyle name="Обычный 37 26 3" xfId="23275"/>
    <cellStyle name="Обычный 37 26 3 2" xfId="23276"/>
    <cellStyle name="Обычный 37 26 3 2 2" xfId="23277"/>
    <cellStyle name="Обычный 37 26 3 3" xfId="23278"/>
    <cellStyle name="Обычный 37 26 4" xfId="23279"/>
    <cellStyle name="Обычный 37 26 4 2" xfId="23280"/>
    <cellStyle name="Обычный 37 26 5" xfId="23281"/>
    <cellStyle name="Обычный 37 27" xfId="23282"/>
    <cellStyle name="Обычный 37 27 2" xfId="23283"/>
    <cellStyle name="Обычный 37 27 2 2" xfId="23284"/>
    <cellStyle name="Обычный 37 27 2 2 2" xfId="23285"/>
    <cellStyle name="Обычный 37 27 2 3" xfId="23286"/>
    <cellStyle name="Обычный 37 27 3" xfId="23287"/>
    <cellStyle name="Обычный 37 27 3 2" xfId="23288"/>
    <cellStyle name="Обычный 37 27 3 2 2" xfId="23289"/>
    <cellStyle name="Обычный 37 27 3 3" xfId="23290"/>
    <cellStyle name="Обычный 37 27 4" xfId="23291"/>
    <cellStyle name="Обычный 37 27 4 2" xfId="23292"/>
    <cellStyle name="Обычный 37 27 5" xfId="23293"/>
    <cellStyle name="Обычный 37 28" xfId="23294"/>
    <cellStyle name="Обычный 37 28 2" xfId="23295"/>
    <cellStyle name="Обычный 37 28 2 2" xfId="23296"/>
    <cellStyle name="Обычный 37 28 2 2 2" xfId="23297"/>
    <cellStyle name="Обычный 37 28 2 3" xfId="23298"/>
    <cellStyle name="Обычный 37 28 3" xfId="23299"/>
    <cellStyle name="Обычный 37 28 3 2" xfId="23300"/>
    <cellStyle name="Обычный 37 28 3 2 2" xfId="23301"/>
    <cellStyle name="Обычный 37 28 3 3" xfId="23302"/>
    <cellStyle name="Обычный 37 28 4" xfId="23303"/>
    <cellStyle name="Обычный 37 28 4 2" xfId="23304"/>
    <cellStyle name="Обычный 37 28 5" xfId="23305"/>
    <cellStyle name="Обычный 37 29" xfId="23306"/>
    <cellStyle name="Обычный 37 29 2" xfId="23307"/>
    <cellStyle name="Обычный 37 29 2 2" xfId="23308"/>
    <cellStyle name="Обычный 37 29 3" xfId="23309"/>
    <cellStyle name="Обычный 37 3" xfId="23310"/>
    <cellStyle name="Обычный 37 3 2" xfId="23311"/>
    <cellStyle name="Обычный 37 3 2 2" xfId="23312"/>
    <cellStyle name="Обычный 37 3 2 2 2" xfId="23313"/>
    <cellStyle name="Обычный 37 3 2 3" xfId="23314"/>
    <cellStyle name="Обычный 37 3 3" xfId="23315"/>
    <cellStyle name="Обычный 37 3 3 2" xfId="23316"/>
    <cellStyle name="Обычный 37 3 3 2 2" xfId="23317"/>
    <cellStyle name="Обычный 37 3 3 3" xfId="23318"/>
    <cellStyle name="Обычный 37 3 4" xfId="23319"/>
    <cellStyle name="Обычный 37 3 4 2" xfId="23320"/>
    <cellStyle name="Обычный 37 3 5" xfId="23321"/>
    <cellStyle name="Обычный 37 30" xfId="23322"/>
    <cellStyle name="Обычный 37 30 2" xfId="23323"/>
    <cellStyle name="Обычный 37 30 2 2" xfId="23324"/>
    <cellStyle name="Обычный 37 30 3" xfId="23325"/>
    <cellStyle name="Обычный 37 31" xfId="23326"/>
    <cellStyle name="Обычный 37 31 2" xfId="23327"/>
    <cellStyle name="Обычный 37 31 2 2" xfId="23328"/>
    <cellStyle name="Обычный 37 31 3" xfId="23329"/>
    <cellStyle name="Обычный 37 32" xfId="23330"/>
    <cellStyle name="Обычный 37 32 2" xfId="23331"/>
    <cellStyle name="Обычный 37 32 2 2" xfId="23332"/>
    <cellStyle name="Обычный 37 32 3" xfId="23333"/>
    <cellStyle name="Обычный 37 33" xfId="23334"/>
    <cellStyle name="Обычный 37 33 2" xfId="23335"/>
    <cellStyle name="Обычный 37 33 2 2" xfId="23336"/>
    <cellStyle name="Обычный 37 33 3" xfId="23337"/>
    <cellStyle name="Обычный 37 34" xfId="23338"/>
    <cellStyle name="Обычный 37 34 2" xfId="23339"/>
    <cellStyle name="Обычный 37 34 2 2" xfId="23340"/>
    <cellStyle name="Обычный 37 34 3" xfId="23341"/>
    <cellStyle name="Обычный 37 35" xfId="23342"/>
    <cellStyle name="Обычный 37 35 2" xfId="23343"/>
    <cellStyle name="Обычный 37 35 2 2" xfId="23344"/>
    <cellStyle name="Обычный 37 35 3" xfId="23345"/>
    <cellStyle name="Обычный 37 36" xfId="23346"/>
    <cellStyle name="Обычный 37 36 2" xfId="23347"/>
    <cellStyle name="Обычный 37 36 2 2" xfId="23348"/>
    <cellStyle name="Обычный 37 36 3" xfId="23349"/>
    <cellStyle name="Обычный 37 37" xfId="23350"/>
    <cellStyle name="Обычный 37 37 2" xfId="23351"/>
    <cellStyle name="Обычный 37 37 2 2" xfId="23352"/>
    <cellStyle name="Обычный 37 37 3" xfId="23353"/>
    <cellStyle name="Обычный 37 38" xfId="23354"/>
    <cellStyle name="Обычный 37 38 2" xfId="23355"/>
    <cellStyle name="Обычный 37 38 2 2" xfId="23356"/>
    <cellStyle name="Обычный 37 38 3" xfId="23357"/>
    <cellStyle name="Обычный 37 39" xfId="23358"/>
    <cellStyle name="Обычный 37 39 2" xfId="23359"/>
    <cellStyle name="Обычный 37 39 2 2" xfId="23360"/>
    <cellStyle name="Обычный 37 39 3" xfId="23361"/>
    <cellStyle name="Обычный 37 4" xfId="23362"/>
    <cellStyle name="Обычный 37 4 2" xfId="23363"/>
    <cellStyle name="Обычный 37 4 2 2" xfId="23364"/>
    <cellStyle name="Обычный 37 4 2 2 2" xfId="23365"/>
    <cellStyle name="Обычный 37 4 2 3" xfId="23366"/>
    <cellStyle name="Обычный 37 4 3" xfId="23367"/>
    <cellStyle name="Обычный 37 4 3 2" xfId="23368"/>
    <cellStyle name="Обычный 37 4 3 2 2" xfId="23369"/>
    <cellStyle name="Обычный 37 4 3 3" xfId="23370"/>
    <cellStyle name="Обычный 37 4 4" xfId="23371"/>
    <cellStyle name="Обычный 37 4 4 2" xfId="23372"/>
    <cellStyle name="Обычный 37 4 5" xfId="23373"/>
    <cellStyle name="Обычный 37 40" xfId="23374"/>
    <cellStyle name="Обычный 37 40 2" xfId="23375"/>
    <cellStyle name="Обычный 37 40 2 2" xfId="23376"/>
    <cellStyle name="Обычный 37 40 3" xfId="23377"/>
    <cellStyle name="Обычный 37 41" xfId="23378"/>
    <cellStyle name="Обычный 37 41 2" xfId="23379"/>
    <cellStyle name="Обычный 37 41 2 2" xfId="23380"/>
    <cellStyle name="Обычный 37 41 3" xfId="23381"/>
    <cellStyle name="Обычный 37 42" xfId="23382"/>
    <cellStyle name="Обычный 37 42 2" xfId="23383"/>
    <cellStyle name="Обычный 37 42 2 2" xfId="23384"/>
    <cellStyle name="Обычный 37 42 3" xfId="23385"/>
    <cellStyle name="Обычный 37 43" xfId="23386"/>
    <cellStyle name="Обычный 37 43 2" xfId="23387"/>
    <cellStyle name="Обычный 37 43 2 2" xfId="23388"/>
    <cellStyle name="Обычный 37 43 3" xfId="23389"/>
    <cellStyle name="Обычный 37 44" xfId="23390"/>
    <cellStyle name="Обычный 37 44 2" xfId="23391"/>
    <cellStyle name="Обычный 37 44 2 2" xfId="23392"/>
    <cellStyle name="Обычный 37 44 3" xfId="23393"/>
    <cellStyle name="Обычный 37 45" xfId="23394"/>
    <cellStyle name="Обычный 37 45 2" xfId="23395"/>
    <cellStyle name="Обычный 37 45 2 2" xfId="23396"/>
    <cellStyle name="Обычный 37 45 3" xfId="23397"/>
    <cellStyle name="Обычный 37 46" xfId="23398"/>
    <cellStyle name="Обычный 37 46 2" xfId="23399"/>
    <cellStyle name="Обычный 37 46 2 2" xfId="23400"/>
    <cellStyle name="Обычный 37 46 3" xfId="23401"/>
    <cellStyle name="Обычный 37 47" xfId="23402"/>
    <cellStyle name="Обычный 37 47 2" xfId="23403"/>
    <cellStyle name="Обычный 37 47 2 2" xfId="23404"/>
    <cellStyle name="Обычный 37 47 3" xfId="23405"/>
    <cellStyle name="Обычный 37 48" xfId="23406"/>
    <cellStyle name="Обычный 37 48 2" xfId="23407"/>
    <cellStyle name="Обычный 37 48 2 2" xfId="23408"/>
    <cellStyle name="Обычный 37 48 3" xfId="23409"/>
    <cellStyle name="Обычный 37 49" xfId="23410"/>
    <cellStyle name="Обычный 37 49 2" xfId="23411"/>
    <cellStyle name="Обычный 37 49 2 2" xfId="23412"/>
    <cellStyle name="Обычный 37 49 3" xfId="23413"/>
    <cellStyle name="Обычный 37 5" xfId="23414"/>
    <cellStyle name="Обычный 37 5 2" xfId="23415"/>
    <cellStyle name="Обычный 37 5 2 2" xfId="23416"/>
    <cellStyle name="Обычный 37 5 2 2 2" xfId="23417"/>
    <cellStyle name="Обычный 37 5 2 3" xfId="23418"/>
    <cellStyle name="Обычный 37 5 3" xfId="23419"/>
    <cellStyle name="Обычный 37 5 3 2" xfId="23420"/>
    <cellStyle name="Обычный 37 5 3 2 2" xfId="23421"/>
    <cellStyle name="Обычный 37 5 3 3" xfId="23422"/>
    <cellStyle name="Обычный 37 5 4" xfId="23423"/>
    <cellStyle name="Обычный 37 5 4 2" xfId="23424"/>
    <cellStyle name="Обычный 37 5 5" xfId="23425"/>
    <cellStyle name="Обычный 37 50" xfId="23426"/>
    <cellStyle name="Обычный 37 50 2" xfId="23427"/>
    <cellStyle name="Обычный 37 50 2 2" xfId="23428"/>
    <cellStyle name="Обычный 37 50 3" xfId="23429"/>
    <cellStyle name="Обычный 37 51" xfId="23430"/>
    <cellStyle name="Обычный 37 51 2" xfId="23431"/>
    <cellStyle name="Обычный 37 51 2 2" xfId="23432"/>
    <cellStyle name="Обычный 37 51 3" xfId="23433"/>
    <cellStyle name="Обычный 37 52" xfId="23434"/>
    <cellStyle name="Обычный 37 52 2" xfId="23435"/>
    <cellStyle name="Обычный 37 52 2 2" xfId="23436"/>
    <cellStyle name="Обычный 37 52 3" xfId="23437"/>
    <cellStyle name="Обычный 37 53" xfId="23438"/>
    <cellStyle name="Обычный 37 53 2" xfId="23439"/>
    <cellStyle name="Обычный 37 53 2 2" xfId="23440"/>
    <cellStyle name="Обычный 37 53 3" xfId="23441"/>
    <cellStyle name="Обычный 37 54" xfId="23442"/>
    <cellStyle name="Обычный 37 54 2" xfId="23443"/>
    <cellStyle name="Обычный 37 54 2 2" xfId="23444"/>
    <cellStyle name="Обычный 37 54 3" xfId="23445"/>
    <cellStyle name="Обычный 37 55" xfId="23446"/>
    <cellStyle name="Обычный 37 55 2" xfId="23447"/>
    <cellStyle name="Обычный 37 55 2 2" xfId="23448"/>
    <cellStyle name="Обычный 37 55 3" xfId="23449"/>
    <cellStyle name="Обычный 37 56" xfId="23450"/>
    <cellStyle name="Обычный 37 56 2" xfId="23451"/>
    <cellStyle name="Обычный 37 56 2 2" xfId="23452"/>
    <cellStyle name="Обычный 37 56 3" xfId="23453"/>
    <cellStyle name="Обычный 37 57" xfId="23454"/>
    <cellStyle name="Обычный 37 57 2" xfId="23455"/>
    <cellStyle name="Обычный 37 57 2 2" xfId="23456"/>
    <cellStyle name="Обычный 37 57 3" xfId="23457"/>
    <cellStyle name="Обычный 37 58" xfId="23458"/>
    <cellStyle name="Обычный 37 58 2" xfId="23459"/>
    <cellStyle name="Обычный 37 58 2 2" xfId="23460"/>
    <cellStyle name="Обычный 37 58 3" xfId="23461"/>
    <cellStyle name="Обычный 37 59" xfId="23462"/>
    <cellStyle name="Обычный 37 59 2" xfId="23463"/>
    <cellStyle name="Обычный 37 59 2 2" xfId="23464"/>
    <cellStyle name="Обычный 37 59 3" xfId="23465"/>
    <cellStyle name="Обычный 37 6" xfId="23466"/>
    <cellStyle name="Обычный 37 6 2" xfId="23467"/>
    <cellStyle name="Обычный 37 6 2 2" xfId="23468"/>
    <cellStyle name="Обычный 37 6 2 2 2" xfId="23469"/>
    <cellStyle name="Обычный 37 6 2 3" xfId="23470"/>
    <cellStyle name="Обычный 37 6 3" xfId="23471"/>
    <cellStyle name="Обычный 37 6 3 2" xfId="23472"/>
    <cellStyle name="Обычный 37 6 3 2 2" xfId="23473"/>
    <cellStyle name="Обычный 37 6 3 3" xfId="23474"/>
    <cellStyle name="Обычный 37 6 4" xfId="23475"/>
    <cellStyle name="Обычный 37 6 4 2" xfId="23476"/>
    <cellStyle name="Обычный 37 6 5" xfId="23477"/>
    <cellStyle name="Обычный 37 60" xfId="23478"/>
    <cellStyle name="Обычный 37 60 2" xfId="23479"/>
    <cellStyle name="Обычный 37 60 2 2" xfId="23480"/>
    <cellStyle name="Обычный 37 60 3" xfId="23481"/>
    <cellStyle name="Обычный 37 61" xfId="23482"/>
    <cellStyle name="Обычный 37 61 2" xfId="23483"/>
    <cellStyle name="Обычный 37 61 2 2" xfId="23484"/>
    <cellStyle name="Обычный 37 61 3" xfId="23485"/>
    <cellStyle name="Обычный 37 62" xfId="23486"/>
    <cellStyle name="Обычный 37 62 2" xfId="23487"/>
    <cellStyle name="Обычный 37 62 2 2" xfId="23488"/>
    <cellStyle name="Обычный 37 62 3" xfId="23489"/>
    <cellStyle name="Обычный 37 63" xfId="23490"/>
    <cellStyle name="Обычный 37 63 2" xfId="23491"/>
    <cellStyle name="Обычный 37 63 2 2" xfId="23492"/>
    <cellStyle name="Обычный 37 63 3" xfId="23493"/>
    <cellStyle name="Обычный 37 64" xfId="23494"/>
    <cellStyle name="Обычный 37 64 2" xfId="23495"/>
    <cellStyle name="Обычный 37 64 2 2" xfId="23496"/>
    <cellStyle name="Обычный 37 64 3" xfId="23497"/>
    <cellStyle name="Обычный 37 65" xfId="23498"/>
    <cellStyle name="Обычный 37 65 2" xfId="23499"/>
    <cellStyle name="Обычный 37 65 2 2" xfId="23500"/>
    <cellStyle name="Обычный 37 65 3" xfId="23501"/>
    <cellStyle name="Обычный 37 66" xfId="23502"/>
    <cellStyle name="Обычный 37 66 2" xfId="23503"/>
    <cellStyle name="Обычный 37 66 2 2" xfId="23504"/>
    <cellStyle name="Обычный 37 66 3" xfId="23505"/>
    <cellStyle name="Обычный 37 67" xfId="23506"/>
    <cellStyle name="Обычный 37 67 2" xfId="23507"/>
    <cellStyle name="Обычный 37 67 2 2" xfId="23508"/>
    <cellStyle name="Обычный 37 67 3" xfId="23509"/>
    <cellStyle name="Обычный 37 68" xfId="23510"/>
    <cellStyle name="Обычный 37 68 2" xfId="23511"/>
    <cellStyle name="Обычный 37 68 2 2" xfId="23512"/>
    <cellStyle name="Обычный 37 68 3" xfId="23513"/>
    <cellStyle name="Обычный 37 69" xfId="23514"/>
    <cellStyle name="Обычный 37 69 2" xfId="23515"/>
    <cellStyle name="Обычный 37 69 2 2" xfId="23516"/>
    <cellStyle name="Обычный 37 69 3" xfId="23517"/>
    <cellStyle name="Обычный 37 7" xfId="23518"/>
    <cellStyle name="Обычный 37 7 2" xfId="23519"/>
    <cellStyle name="Обычный 37 7 2 2" xfId="23520"/>
    <cellStyle name="Обычный 37 7 2 2 2" xfId="23521"/>
    <cellStyle name="Обычный 37 7 2 3" xfId="23522"/>
    <cellStyle name="Обычный 37 7 3" xfId="23523"/>
    <cellStyle name="Обычный 37 7 3 2" xfId="23524"/>
    <cellStyle name="Обычный 37 7 3 2 2" xfId="23525"/>
    <cellStyle name="Обычный 37 7 3 3" xfId="23526"/>
    <cellStyle name="Обычный 37 7 4" xfId="23527"/>
    <cellStyle name="Обычный 37 7 4 2" xfId="23528"/>
    <cellStyle name="Обычный 37 7 5" xfId="23529"/>
    <cellStyle name="Обычный 37 70" xfId="23530"/>
    <cellStyle name="Обычный 37 70 2" xfId="23531"/>
    <cellStyle name="Обычный 37 70 2 2" xfId="23532"/>
    <cellStyle name="Обычный 37 70 3" xfId="23533"/>
    <cellStyle name="Обычный 37 71" xfId="23534"/>
    <cellStyle name="Обычный 37 71 2" xfId="23535"/>
    <cellStyle name="Обычный 37 71 2 2" xfId="23536"/>
    <cellStyle name="Обычный 37 71 3" xfId="23537"/>
    <cellStyle name="Обычный 37 72" xfId="23538"/>
    <cellStyle name="Обычный 37 72 2" xfId="23539"/>
    <cellStyle name="Обычный 37 72 2 2" xfId="23540"/>
    <cellStyle name="Обычный 37 72 3" xfId="23541"/>
    <cellStyle name="Обычный 37 73" xfId="23542"/>
    <cellStyle name="Обычный 37 73 2" xfId="23543"/>
    <cellStyle name="Обычный 37 73 2 2" xfId="23544"/>
    <cellStyle name="Обычный 37 73 3" xfId="23545"/>
    <cellStyle name="Обычный 37 74" xfId="23546"/>
    <cellStyle name="Обычный 37 74 2" xfId="23547"/>
    <cellStyle name="Обычный 37 75" xfId="23548"/>
    <cellStyle name="Обычный 37 8" xfId="23549"/>
    <cellStyle name="Обычный 37 8 2" xfId="23550"/>
    <cellStyle name="Обычный 37 8 2 2" xfId="23551"/>
    <cellStyle name="Обычный 37 8 2 2 2" xfId="23552"/>
    <cellStyle name="Обычный 37 8 2 3" xfId="23553"/>
    <cellStyle name="Обычный 37 8 3" xfId="23554"/>
    <cellStyle name="Обычный 37 8 3 2" xfId="23555"/>
    <cellStyle name="Обычный 37 8 3 2 2" xfId="23556"/>
    <cellStyle name="Обычный 37 8 3 3" xfId="23557"/>
    <cellStyle name="Обычный 37 8 4" xfId="23558"/>
    <cellStyle name="Обычный 37 8 4 2" xfId="23559"/>
    <cellStyle name="Обычный 37 8 5" xfId="23560"/>
    <cellStyle name="Обычный 37 9" xfId="23561"/>
    <cellStyle name="Обычный 37 9 2" xfId="23562"/>
    <cellStyle name="Обычный 37 9 2 2" xfId="23563"/>
    <cellStyle name="Обычный 37 9 2 2 2" xfId="23564"/>
    <cellStyle name="Обычный 37 9 2 3" xfId="23565"/>
    <cellStyle name="Обычный 37 9 3" xfId="23566"/>
    <cellStyle name="Обычный 37 9 3 2" xfId="23567"/>
    <cellStyle name="Обычный 37 9 3 2 2" xfId="23568"/>
    <cellStyle name="Обычный 37 9 3 3" xfId="23569"/>
    <cellStyle name="Обычный 37 9 4" xfId="23570"/>
    <cellStyle name="Обычный 37 9 4 2" xfId="23571"/>
    <cellStyle name="Обычный 37 9 5" xfId="23572"/>
    <cellStyle name="Обычный 38" xfId="23573"/>
    <cellStyle name="Обычный 38 10" xfId="23574"/>
    <cellStyle name="Обычный 38 10 2" xfId="23575"/>
    <cellStyle name="Обычный 38 10 2 2" xfId="23576"/>
    <cellStyle name="Обычный 38 10 2 2 2" xfId="23577"/>
    <cellStyle name="Обычный 38 10 2 3" xfId="23578"/>
    <cellStyle name="Обычный 38 10 3" xfId="23579"/>
    <cellStyle name="Обычный 38 10 3 2" xfId="23580"/>
    <cellStyle name="Обычный 38 10 3 2 2" xfId="23581"/>
    <cellStyle name="Обычный 38 10 3 3" xfId="23582"/>
    <cellStyle name="Обычный 38 10 4" xfId="23583"/>
    <cellStyle name="Обычный 38 10 4 2" xfId="23584"/>
    <cellStyle name="Обычный 38 10 5" xfId="23585"/>
    <cellStyle name="Обычный 38 11" xfId="23586"/>
    <cellStyle name="Обычный 38 11 2" xfId="23587"/>
    <cellStyle name="Обычный 38 11 2 2" xfId="23588"/>
    <cellStyle name="Обычный 38 11 2 2 2" xfId="23589"/>
    <cellStyle name="Обычный 38 11 2 3" xfId="23590"/>
    <cellStyle name="Обычный 38 11 3" xfId="23591"/>
    <cellStyle name="Обычный 38 11 3 2" xfId="23592"/>
    <cellStyle name="Обычный 38 11 3 2 2" xfId="23593"/>
    <cellStyle name="Обычный 38 11 3 3" xfId="23594"/>
    <cellStyle name="Обычный 38 11 4" xfId="23595"/>
    <cellStyle name="Обычный 38 11 4 2" xfId="23596"/>
    <cellStyle name="Обычный 38 11 5" xfId="23597"/>
    <cellStyle name="Обычный 38 12" xfId="23598"/>
    <cellStyle name="Обычный 38 12 2" xfId="23599"/>
    <cellStyle name="Обычный 38 12 2 2" xfId="23600"/>
    <cellStyle name="Обычный 38 12 2 2 2" xfId="23601"/>
    <cellStyle name="Обычный 38 12 2 3" xfId="23602"/>
    <cellStyle name="Обычный 38 12 3" xfId="23603"/>
    <cellStyle name="Обычный 38 12 3 2" xfId="23604"/>
    <cellStyle name="Обычный 38 12 3 2 2" xfId="23605"/>
    <cellStyle name="Обычный 38 12 3 3" xfId="23606"/>
    <cellStyle name="Обычный 38 12 4" xfId="23607"/>
    <cellStyle name="Обычный 38 12 4 2" xfId="23608"/>
    <cellStyle name="Обычный 38 12 5" xfId="23609"/>
    <cellStyle name="Обычный 38 13" xfId="23610"/>
    <cellStyle name="Обычный 38 13 2" xfId="23611"/>
    <cellStyle name="Обычный 38 13 2 2" xfId="23612"/>
    <cellStyle name="Обычный 38 13 2 2 2" xfId="23613"/>
    <cellStyle name="Обычный 38 13 2 3" xfId="23614"/>
    <cellStyle name="Обычный 38 13 3" xfId="23615"/>
    <cellStyle name="Обычный 38 13 3 2" xfId="23616"/>
    <cellStyle name="Обычный 38 13 3 2 2" xfId="23617"/>
    <cellStyle name="Обычный 38 13 3 3" xfId="23618"/>
    <cellStyle name="Обычный 38 13 4" xfId="23619"/>
    <cellStyle name="Обычный 38 13 4 2" xfId="23620"/>
    <cellStyle name="Обычный 38 13 5" xfId="23621"/>
    <cellStyle name="Обычный 38 14" xfId="23622"/>
    <cellStyle name="Обычный 38 14 2" xfId="23623"/>
    <cellStyle name="Обычный 38 14 2 2" xfId="23624"/>
    <cellStyle name="Обычный 38 14 2 2 2" xfId="23625"/>
    <cellStyle name="Обычный 38 14 2 3" xfId="23626"/>
    <cellStyle name="Обычный 38 14 3" xfId="23627"/>
    <cellStyle name="Обычный 38 14 3 2" xfId="23628"/>
    <cellStyle name="Обычный 38 14 3 2 2" xfId="23629"/>
    <cellStyle name="Обычный 38 14 3 3" xfId="23630"/>
    <cellStyle name="Обычный 38 14 4" xfId="23631"/>
    <cellStyle name="Обычный 38 14 4 2" xfId="23632"/>
    <cellStyle name="Обычный 38 14 5" xfId="23633"/>
    <cellStyle name="Обычный 38 15" xfId="23634"/>
    <cellStyle name="Обычный 38 15 2" xfId="23635"/>
    <cellStyle name="Обычный 38 15 2 2" xfId="23636"/>
    <cellStyle name="Обычный 38 15 2 2 2" xfId="23637"/>
    <cellStyle name="Обычный 38 15 2 3" xfId="23638"/>
    <cellStyle name="Обычный 38 15 3" xfId="23639"/>
    <cellStyle name="Обычный 38 15 3 2" xfId="23640"/>
    <cellStyle name="Обычный 38 15 3 2 2" xfId="23641"/>
    <cellStyle name="Обычный 38 15 3 3" xfId="23642"/>
    <cellStyle name="Обычный 38 15 4" xfId="23643"/>
    <cellStyle name="Обычный 38 15 4 2" xfId="23644"/>
    <cellStyle name="Обычный 38 15 5" xfId="23645"/>
    <cellStyle name="Обычный 38 16" xfId="23646"/>
    <cellStyle name="Обычный 38 16 2" xfId="23647"/>
    <cellStyle name="Обычный 38 16 2 2" xfId="23648"/>
    <cellStyle name="Обычный 38 16 2 2 2" xfId="23649"/>
    <cellStyle name="Обычный 38 16 2 3" xfId="23650"/>
    <cellStyle name="Обычный 38 16 3" xfId="23651"/>
    <cellStyle name="Обычный 38 16 3 2" xfId="23652"/>
    <cellStyle name="Обычный 38 16 3 2 2" xfId="23653"/>
    <cellStyle name="Обычный 38 16 3 3" xfId="23654"/>
    <cellStyle name="Обычный 38 16 4" xfId="23655"/>
    <cellStyle name="Обычный 38 16 4 2" xfId="23656"/>
    <cellStyle name="Обычный 38 16 5" xfId="23657"/>
    <cellStyle name="Обычный 38 17" xfId="23658"/>
    <cellStyle name="Обычный 38 17 2" xfId="23659"/>
    <cellStyle name="Обычный 38 17 2 2" xfId="23660"/>
    <cellStyle name="Обычный 38 17 2 2 2" xfId="23661"/>
    <cellStyle name="Обычный 38 17 2 3" xfId="23662"/>
    <cellStyle name="Обычный 38 17 3" xfId="23663"/>
    <cellStyle name="Обычный 38 17 3 2" xfId="23664"/>
    <cellStyle name="Обычный 38 17 3 2 2" xfId="23665"/>
    <cellStyle name="Обычный 38 17 3 3" xfId="23666"/>
    <cellStyle name="Обычный 38 17 4" xfId="23667"/>
    <cellStyle name="Обычный 38 17 4 2" xfId="23668"/>
    <cellStyle name="Обычный 38 17 5" xfId="23669"/>
    <cellStyle name="Обычный 38 18" xfId="23670"/>
    <cellStyle name="Обычный 38 18 2" xfId="23671"/>
    <cellStyle name="Обычный 38 18 2 2" xfId="23672"/>
    <cellStyle name="Обычный 38 18 2 2 2" xfId="23673"/>
    <cellStyle name="Обычный 38 18 2 3" xfId="23674"/>
    <cellStyle name="Обычный 38 18 3" xfId="23675"/>
    <cellStyle name="Обычный 38 18 3 2" xfId="23676"/>
    <cellStyle name="Обычный 38 18 3 2 2" xfId="23677"/>
    <cellStyle name="Обычный 38 18 3 3" xfId="23678"/>
    <cellStyle name="Обычный 38 18 4" xfId="23679"/>
    <cellStyle name="Обычный 38 18 4 2" xfId="23680"/>
    <cellStyle name="Обычный 38 18 5" xfId="23681"/>
    <cellStyle name="Обычный 38 19" xfId="23682"/>
    <cellStyle name="Обычный 38 19 2" xfId="23683"/>
    <cellStyle name="Обычный 38 19 2 2" xfId="23684"/>
    <cellStyle name="Обычный 38 19 2 2 2" xfId="23685"/>
    <cellStyle name="Обычный 38 19 2 3" xfId="23686"/>
    <cellStyle name="Обычный 38 19 3" xfId="23687"/>
    <cellStyle name="Обычный 38 19 3 2" xfId="23688"/>
    <cellStyle name="Обычный 38 19 3 2 2" xfId="23689"/>
    <cellStyle name="Обычный 38 19 3 3" xfId="23690"/>
    <cellStyle name="Обычный 38 19 4" xfId="23691"/>
    <cellStyle name="Обычный 38 19 4 2" xfId="23692"/>
    <cellStyle name="Обычный 38 19 5" xfId="23693"/>
    <cellStyle name="Обычный 38 2" xfId="23694"/>
    <cellStyle name="Обычный 38 2 2" xfId="23695"/>
    <cellStyle name="Обычный 38 2 2 2" xfId="23696"/>
    <cellStyle name="Обычный 38 2 2 2 2" xfId="23697"/>
    <cellStyle name="Обычный 38 2 2 3" xfId="23698"/>
    <cellStyle name="Обычный 38 2 3" xfId="23699"/>
    <cellStyle name="Обычный 38 2 3 2" xfId="23700"/>
    <cellStyle name="Обычный 38 2 3 2 2" xfId="23701"/>
    <cellStyle name="Обычный 38 2 3 3" xfId="23702"/>
    <cellStyle name="Обычный 38 2 4" xfId="23703"/>
    <cellStyle name="Обычный 38 2 4 2" xfId="23704"/>
    <cellStyle name="Обычный 38 2 5" xfId="23705"/>
    <cellStyle name="Обычный 38 20" xfId="23706"/>
    <cellStyle name="Обычный 38 20 2" xfId="23707"/>
    <cellStyle name="Обычный 38 20 2 2" xfId="23708"/>
    <cellStyle name="Обычный 38 20 2 2 2" xfId="23709"/>
    <cellStyle name="Обычный 38 20 2 3" xfId="23710"/>
    <cellStyle name="Обычный 38 20 3" xfId="23711"/>
    <cellStyle name="Обычный 38 20 3 2" xfId="23712"/>
    <cellStyle name="Обычный 38 20 3 2 2" xfId="23713"/>
    <cellStyle name="Обычный 38 20 3 3" xfId="23714"/>
    <cellStyle name="Обычный 38 20 4" xfId="23715"/>
    <cellStyle name="Обычный 38 20 4 2" xfId="23716"/>
    <cellStyle name="Обычный 38 20 5" xfId="23717"/>
    <cellStyle name="Обычный 38 21" xfId="23718"/>
    <cellStyle name="Обычный 38 21 2" xfId="23719"/>
    <cellStyle name="Обычный 38 21 2 2" xfId="23720"/>
    <cellStyle name="Обычный 38 21 2 2 2" xfId="23721"/>
    <cellStyle name="Обычный 38 21 2 3" xfId="23722"/>
    <cellStyle name="Обычный 38 21 3" xfId="23723"/>
    <cellStyle name="Обычный 38 21 3 2" xfId="23724"/>
    <cellStyle name="Обычный 38 21 3 2 2" xfId="23725"/>
    <cellStyle name="Обычный 38 21 3 3" xfId="23726"/>
    <cellStyle name="Обычный 38 21 4" xfId="23727"/>
    <cellStyle name="Обычный 38 21 4 2" xfId="23728"/>
    <cellStyle name="Обычный 38 21 5" xfId="23729"/>
    <cellStyle name="Обычный 38 22" xfId="23730"/>
    <cellStyle name="Обычный 38 22 2" xfId="23731"/>
    <cellStyle name="Обычный 38 22 2 2" xfId="23732"/>
    <cellStyle name="Обычный 38 22 2 2 2" xfId="23733"/>
    <cellStyle name="Обычный 38 22 2 3" xfId="23734"/>
    <cellStyle name="Обычный 38 22 3" xfId="23735"/>
    <cellStyle name="Обычный 38 22 3 2" xfId="23736"/>
    <cellStyle name="Обычный 38 22 3 2 2" xfId="23737"/>
    <cellStyle name="Обычный 38 22 3 3" xfId="23738"/>
    <cellStyle name="Обычный 38 22 4" xfId="23739"/>
    <cellStyle name="Обычный 38 22 4 2" xfId="23740"/>
    <cellStyle name="Обычный 38 22 5" xfId="23741"/>
    <cellStyle name="Обычный 38 23" xfId="23742"/>
    <cellStyle name="Обычный 38 23 2" xfId="23743"/>
    <cellStyle name="Обычный 38 23 2 2" xfId="23744"/>
    <cellStyle name="Обычный 38 23 2 2 2" xfId="23745"/>
    <cellStyle name="Обычный 38 23 2 3" xfId="23746"/>
    <cellStyle name="Обычный 38 23 3" xfId="23747"/>
    <cellStyle name="Обычный 38 23 3 2" xfId="23748"/>
    <cellStyle name="Обычный 38 23 3 2 2" xfId="23749"/>
    <cellStyle name="Обычный 38 23 3 3" xfId="23750"/>
    <cellStyle name="Обычный 38 23 4" xfId="23751"/>
    <cellStyle name="Обычный 38 23 4 2" xfId="23752"/>
    <cellStyle name="Обычный 38 23 5" xfId="23753"/>
    <cellStyle name="Обычный 38 24" xfId="23754"/>
    <cellStyle name="Обычный 38 24 2" xfId="23755"/>
    <cellStyle name="Обычный 38 24 2 2" xfId="23756"/>
    <cellStyle name="Обычный 38 24 2 2 2" xfId="23757"/>
    <cellStyle name="Обычный 38 24 2 3" xfId="23758"/>
    <cellStyle name="Обычный 38 24 3" xfId="23759"/>
    <cellStyle name="Обычный 38 24 3 2" xfId="23760"/>
    <cellStyle name="Обычный 38 24 3 2 2" xfId="23761"/>
    <cellStyle name="Обычный 38 24 3 3" xfId="23762"/>
    <cellStyle name="Обычный 38 24 4" xfId="23763"/>
    <cellStyle name="Обычный 38 24 4 2" xfId="23764"/>
    <cellStyle name="Обычный 38 24 5" xfId="23765"/>
    <cellStyle name="Обычный 38 25" xfId="23766"/>
    <cellStyle name="Обычный 38 25 2" xfId="23767"/>
    <cellStyle name="Обычный 38 25 2 2" xfId="23768"/>
    <cellStyle name="Обычный 38 25 2 2 2" xfId="23769"/>
    <cellStyle name="Обычный 38 25 2 3" xfId="23770"/>
    <cellStyle name="Обычный 38 25 3" xfId="23771"/>
    <cellStyle name="Обычный 38 25 3 2" xfId="23772"/>
    <cellStyle name="Обычный 38 25 3 2 2" xfId="23773"/>
    <cellStyle name="Обычный 38 25 3 3" xfId="23774"/>
    <cellStyle name="Обычный 38 25 4" xfId="23775"/>
    <cellStyle name="Обычный 38 25 4 2" xfId="23776"/>
    <cellStyle name="Обычный 38 25 5" xfId="23777"/>
    <cellStyle name="Обычный 38 26" xfId="23778"/>
    <cellStyle name="Обычный 38 26 2" xfId="23779"/>
    <cellStyle name="Обычный 38 26 2 2" xfId="23780"/>
    <cellStyle name="Обычный 38 26 2 2 2" xfId="23781"/>
    <cellStyle name="Обычный 38 26 2 3" xfId="23782"/>
    <cellStyle name="Обычный 38 26 3" xfId="23783"/>
    <cellStyle name="Обычный 38 26 3 2" xfId="23784"/>
    <cellStyle name="Обычный 38 26 3 2 2" xfId="23785"/>
    <cellStyle name="Обычный 38 26 3 3" xfId="23786"/>
    <cellStyle name="Обычный 38 26 4" xfId="23787"/>
    <cellStyle name="Обычный 38 26 4 2" xfId="23788"/>
    <cellStyle name="Обычный 38 26 5" xfId="23789"/>
    <cellStyle name="Обычный 38 27" xfId="23790"/>
    <cellStyle name="Обычный 38 27 2" xfId="23791"/>
    <cellStyle name="Обычный 38 27 2 2" xfId="23792"/>
    <cellStyle name="Обычный 38 27 2 2 2" xfId="23793"/>
    <cellStyle name="Обычный 38 27 2 3" xfId="23794"/>
    <cellStyle name="Обычный 38 27 3" xfId="23795"/>
    <cellStyle name="Обычный 38 27 3 2" xfId="23796"/>
    <cellStyle name="Обычный 38 27 3 2 2" xfId="23797"/>
    <cellStyle name="Обычный 38 27 3 3" xfId="23798"/>
    <cellStyle name="Обычный 38 27 4" xfId="23799"/>
    <cellStyle name="Обычный 38 27 4 2" xfId="23800"/>
    <cellStyle name="Обычный 38 27 5" xfId="23801"/>
    <cellStyle name="Обычный 38 28" xfId="23802"/>
    <cellStyle name="Обычный 38 28 2" xfId="23803"/>
    <cellStyle name="Обычный 38 28 2 2" xfId="23804"/>
    <cellStyle name="Обычный 38 28 2 2 2" xfId="23805"/>
    <cellStyle name="Обычный 38 28 2 3" xfId="23806"/>
    <cellStyle name="Обычный 38 28 3" xfId="23807"/>
    <cellStyle name="Обычный 38 28 3 2" xfId="23808"/>
    <cellStyle name="Обычный 38 28 3 2 2" xfId="23809"/>
    <cellStyle name="Обычный 38 28 3 3" xfId="23810"/>
    <cellStyle name="Обычный 38 28 4" xfId="23811"/>
    <cellStyle name="Обычный 38 28 4 2" xfId="23812"/>
    <cellStyle name="Обычный 38 28 5" xfId="23813"/>
    <cellStyle name="Обычный 38 29" xfId="23814"/>
    <cellStyle name="Обычный 38 29 2" xfId="23815"/>
    <cellStyle name="Обычный 38 29 2 2" xfId="23816"/>
    <cellStyle name="Обычный 38 29 3" xfId="23817"/>
    <cellStyle name="Обычный 38 3" xfId="23818"/>
    <cellStyle name="Обычный 38 3 2" xfId="23819"/>
    <cellStyle name="Обычный 38 3 2 2" xfId="23820"/>
    <cellStyle name="Обычный 38 3 2 2 2" xfId="23821"/>
    <cellStyle name="Обычный 38 3 2 3" xfId="23822"/>
    <cellStyle name="Обычный 38 3 3" xfId="23823"/>
    <cellStyle name="Обычный 38 3 3 2" xfId="23824"/>
    <cellStyle name="Обычный 38 3 3 2 2" xfId="23825"/>
    <cellStyle name="Обычный 38 3 3 3" xfId="23826"/>
    <cellStyle name="Обычный 38 3 4" xfId="23827"/>
    <cellStyle name="Обычный 38 3 4 2" xfId="23828"/>
    <cellStyle name="Обычный 38 3 5" xfId="23829"/>
    <cellStyle name="Обычный 38 30" xfId="23830"/>
    <cellStyle name="Обычный 38 30 2" xfId="23831"/>
    <cellStyle name="Обычный 38 30 2 2" xfId="23832"/>
    <cellStyle name="Обычный 38 30 3" xfId="23833"/>
    <cellStyle name="Обычный 38 31" xfId="23834"/>
    <cellStyle name="Обычный 38 31 2" xfId="23835"/>
    <cellStyle name="Обычный 38 31 2 2" xfId="23836"/>
    <cellStyle name="Обычный 38 31 3" xfId="23837"/>
    <cellStyle name="Обычный 38 32" xfId="23838"/>
    <cellStyle name="Обычный 38 32 2" xfId="23839"/>
    <cellStyle name="Обычный 38 32 2 2" xfId="23840"/>
    <cellStyle name="Обычный 38 32 3" xfId="23841"/>
    <cellStyle name="Обычный 38 33" xfId="23842"/>
    <cellStyle name="Обычный 38 33 2" xfId="23843"/>
    <cellStyle name="Обычный 38 33 2 2" xfId="23844"/>
    <cellStyle name="Обычный 38 33 3" xfId="23845"/>
    <cellStyle name="Обычный 38 34" xfId="23846"/>
    <cellStyle name="Обычный 38 34 2" xfId="23847"/>
    <cellStyle name="Обычный 38 34 2 2" xfId="23848"/>
    <cellStyle name="Обычный 38 34 3" xfId="23849"/>
    <cellStyle name="Обычный 38 35" xfId="23850"/>
    <cellStyle name="Обычный 38 35 2" xfId="23851"/>
    <cellStyle name="Обычный 38 35 2 2" xfId="23852"/>
    <cellStyle name="Обычный 38 35 3" xfId="23853"/>
    <cellStyle name="Обычный 38 36" xfId="23854"/>
    <cellStyle name="Обычный 38 36 2" xfId="23855"/>
    <cellStyle name="Обычный 38 36 2 2" xfId="23856"/>
    <cellStyle name="Обычный 38 36 3" xfId="23857"/>
    <cellStyle name="Обычный 38 37" xfId="23858"/>
    <cellStyle name="Обычный 38 37 2" xfId="23859"/>
    <cellStyle name="Обычный 38 37 2 2" xfId="23860"/>
    <cellStyle name="Обычный 38 37 3" xfId="23861"/>
    <cellStyle name="Обычный 38 38" xfId="23862"/>
    <cellStyle name="Обычный 38 38 2" xfId="23863"/>
    <cellStyle name="Обычный 38 38 2 2" xfId="23864"/>
    <cellStyle name="Обычный 38 38 3" xfId="23865"/>
    <cellStyle name="Обычный 38 39" xfId="23866"/>
    <cellStyle name="Обычный 38 39 2" xfId="23867"/>
    <cellStyle name="Обычный 38 39 2 2" xfId="23868"/>
    <cellStyle name="Обычный 38 39 3" xfId="23869"/>
    <cellStyle name="Обычный 38 4" xfId="23870"/>
    <cellStyle name="Обычный 38 4 2" xfId="23871"/>
    <cellStyle name="Обычный 38 4 2 2" xfId="23872"/>
    <cellStyle name="Обычный 38 4 2 2 2" xfId="23873"/>
    <cellStyle name="Обычный 38 4 2 3" xfId="23874"/>
    <cellStyle name="Обычный 38 4 3" xfId="23875"/>
    <cellStyle name="Обычный 38 4 3 2" xfId="23876"/>
    <cellStyle name="Обычный 38 4 3 2 2" xfId="23877"/>
    <cellStyle name="Обычный 38 4 3 3" xfId="23878"/>
    <cellStyle name="Обычный 38 4 4" xfId="23879"/>
    <cellStyle name="Обычный 38 4 4 2" xfId="23880"/>
    <cellStyle name="Обычный 38 4 5" xfId="23881"/>
    <cellStyle name="Обычный 38 40" xfId="23882"/>
    <cellStyle name="Обычный 38 40 2" xfId="23883"/>
    <cellStyle name="Обычный 38 40 2 2" xfId="23884"/>
    <cellStyle name="Обычный 38 40 3" xfId="23885"/>
    <cellStyle name="Обычный 38 41" xfId="23886"/>
    <cellStyle name="Обычный 38 41 2" xfId="23887"/>
    <cellStyle name="Обычный 38 41 2 2" xfId="23888"/>
    <cellStyle name="Обычный 38 41 3" xfId="23889"/>
    <cellStyle name="Обычный 38 42" xfId="23890"/>
    <cellStyle name="Обычный 38 42 2" xfId="23891"/>
    <cellStyle name="Обычный 38 42 2 2" xfId="23892"/>
    <cellStyle name="Обычный 38 42 3" xfId="23893"/>
    <cellStyle name="Обычный 38 43" xfId="23894"/>
    <cellStyle name="Обычный 38 43 2" xfId="23895"/>
    <cellStyle name="Обычный 38 43 2 2" xfId="23896"/>
    <cellStyle name="Обычный 38 43 3" xfId="23897"/>
    <cellStyle name="Обычный 38 44" xfId="23898"/>
    <cellStyle name="Обычный 38 44 2" xfId="23899"/>
    <cellStyle name="Обычный 38 44 2 2" xfId="23900"/>
    <cellStyle name="Обычный 38 44 3" xfId="23901"/>
    <cellStyle name="Обычный 38 45" xfId="23902"/>
    <cellStyle name="Обычный 38 45 2" xfId="23903"/>
    <cellStyle name="Обычный 38 45 2 2" xfId="23904"/>
    <cellStyle name="Обычный 38 45 3" xfId="23905"/>
    <cellStyle name="Обычный 38 46" xfId="23906"/>
    <cellStyle name="Обычный 38 46 2" xfId="23907"/>
    <cellStyle name="Обычный 38 46 2 2" xfId="23908"/>
    <cellStyle name="Обычный 38 46 3" xfId="23909"/>
    <cellStyle name="Обычный 38 47" xfId="23910"/>
    <cellStyle name="Обычный 38 47 2" xfId="23911"/>
    <cellStyle name="Обычный 38 47 2 2" xfId="23912"/>
    <cellStyle name="Обычный 38 47 3" xfId="23913"/>
    <cellStyle name="Обычный 38 48" xfId="23914"/>
    <cellStyle name="Обычный 38 48 2" xfId="23915"/>
    <cellStyle name="Обычный 38 48 2 2" xfId="23916"/>
    <cellStyle name="Обычный 38 48 3" xfId="23917"/>
    <cellStyle name="Обычный 38 49" xfId="23918"/>
    <cellStyle name="Обычный 38 49 2" xfId="23919"/>
    <cellStyle name="Обычный 38 49 2 2" xfId="23920"/>
    <cellStyle name="Обычный 38 49 3" xfId="23921"/>
    <cellStyle name="Обычный 38 5" xfId="23922"/>
    <cellStyle name="Обычный 38 5 2" xfId="23923"/>
    <cellStyle name="Обычный 38 5 2 2" xfId="23924"/>
    <cellStyle name="Обычный 38 5 2 2 2" xfId="23925"/>
    <cellStyle name="Обычный 38 5 2 3" xfId="23926"/>
    <cellStyle name="Обычный 38 5 3" xfId="23927"/>
    <cellStyle name="Обычный 38 5 3 2" xfId="23928"/>
    <cellStyle name="Обычный 38 5 3 2 2" xfId="23929"/>
    <cellStyle name="Обычный 38 5 3 3" xfId="23930"/>
    <cellStyle name="Обычный 38 5 4" xfId="23931"/>
    <cellStyle name="Обычный 38 5 4 2" xfId="23932"/>
    <cellStyle name="Обычный 38 5 5" xfId="23933"/>
    <cellStyle name="Обычный 38 50" xfId="23934"/>
    <cellStyle name="Обычный 38 50 2" xfId="23935"/>
    <cellStyle name="Обычный 38 50 2 2" xfId="23936"/>
    <cellStyle name="Обычный 38 50 3" xfId="23937"/>
    <cellStyle name="Обычный 38 51" xfId="23938"/>
    <cellStyle name="Обычный 38 51 2" xfId="23939"/>
    <cellStyle name="Обычный 38 51 2 2" xfId="23940"/>
    <cellStyle name="Обычный 38 51 3" xfId="23941"/>
    <cellStyle name="Обычный 38 52" xfId="23942"/>
    <cellStyle name="Обычный 38 52 2" xfId="23943"/>
    <cellStyle name="Обычный 38 52 2 2" xfId="23944"/>
    <cellStyle name="Обычный 38 52 3" xfId="23945"/>
    <cellStyle name="Обычный 38 53" xfId="23946"/>
    <cellStyle name="Обычный 38 53 2" xfId="23947"/>
    <cellStyle name="Обычный 38 53 2 2" xfId="23948"/>
    <cellStyle name="Обычный 38 53 3" xfId="23949"/>
    <cellStyle name="Обычный 38 54" xfId="23950"/>
    <cellStyle name="Обычный 38 54 2" xfId="23951"/>
    <cellStyle name="Обычный 38 54 2 2" xfId="23952"/>
    <cellStyle name="Обычный 38 54 3" xfId="23953"/>
    <cellStyle name="Обычный 38 55" xfId="23954"/>
    <cellStyle name="Обычный 38 55 2" xfId="23955"/>
    <cellStyle name="Обычный 38 55 2 2" xfId="23956"/>
    <cellStyle name="Обычный 38 55 3" xfId="23957"/>
    <cellStyle name="Обычный 38 56" xfId="23958"/>
    <cellStyle name="Обычный 38 56 2" xfId="23959"/>
    <cellStyle name="Обычный 38 56 2 2" xfId="23960"/>
    <cellStyle name="Обычный 38 56 3" xfId="23961"/>
    <cellStyle name="Обычный 38 57" xfId="23962"/>
    <cellStyle name="Обычный 38 57 2" xfId="23963"/>
    <cellStyle name="Обычный 38 57 2 2" xfId="23964"/>
    <cellStyle name="Обычный 38 57 3" xfId="23965"/>
    <cellStyle name="Обычный 38 58" xfId="23966"/>
    <cellStyle name="Обычный 38 58 2" xfId="23967"/>
    <cellStyle name="Обычный 38 58 2 2" xfId="23968"/>
    <cellStyle name="Обычный 38 58 3" xfId="23969"/>
    <cellStyle name="Обычный 38 59" xfId="23970"/>
    <cellStyle name="Обычный 38 59 2" xfId="23971"/>
    <cellStyle name="Обычный 38 59 2 2" xfId="23972"/>
    <cellStyle name="Обычный 38 59 3" xfId="23973"/>
    <cellStyle name="Обычный 38 6" xfId="23974"/>
    <cellStyle name="Обычный 38 6 2" xfId="23975"/>
    <cellStyle name="Обычный 38 6 2 2" xfId="23976"/>
    <cellStyle name="Обычный 38 6 2 2 2" xfId="23977"/>
    <cellStyle name="Обычный 38 6 2 3" xfId="23978"/>
    <cellStyle name="Обычный 38 6 3" xfId="23979"/>
    <cellStyle name="Обычный 38 6 3 2" xfId="23980"/>
    <cellStyle name="Обычный 38 6 3 2 2" xfId="23981"/>
    <cellStyle name="Обычный 38 6 3 3" xfId="23982"/>
    <cellStyle name="Обычный 38 6 4" xfId="23983"/>
    <cellStyle name="Обычный 38 6 4 2" xfId="23984"/>
    <cellStyle name="Обычный 38 6 5" xfId="23985"/>
    <cellStyle name="Обычный 38 60" xfId="23986"/>
    <cellStyle name="Обычный 38 60 2" xfId="23987"/>
    <cellStyle name="Обычный 38 60 2 2" xfId="23988"/>
    <cellStyle name="Обычный 38 60 3" xfId="23989"/>
    <cellStyle name="Обычный 38 61" xfId="23990"/>
    <cellStyle name="Обычный 38 61 2" xfId="23991"/>
    <cellStyle name="Обычный 38 61 2 2" xfId="23992"/>
    <cellStyle name="Обычный 38 61 3" xfId="23993"/>
    <cellStyle name="Обычный 38 62" xfId="23994"/>
    <cellStyle name="Обычный 38 62 2" xfId="23995"/>
    <cellStyle name="Обычный 38 62 2 2" xfId="23996"/>
    <cellStyle name="Обычный 38 62 3" xfId="23997"/>
    <cellStyle name="Обычный 38 63" xfId="23998"/>
    <cellStyle name="Обычный 38 63 2" xfId="23999"/>
    <cellStyle name="Обычный 38 63 2 2" xfId="24000"/>
    <cellStyle name="Обычный 38 63 3" xfId="24001"/>
    <cellStyle name="Обычный 38 64" xfId="24002"/>
    <cellStyle name="Обычный 38 64 2" xfId="24003"/>
    <cellStyle name="Обычный 38 64 2 2" xfId="24004"/>
    <cellStyle name="Обычный 38 64 3" xfId="24005"/>
    <cellStyle name="Обычный 38 65" xfId="24006"/>
    <cellStyle name="Обычный 38 65 2" xfId="24007"/>
    <cellStyle name="Обычный 38 65 2 2" xfId="24008"/>
    <cellStyle name="Обычный 38 65 3" xfId="24009"/>
    <cellStyle name="Обычный 38 66" xfId="24010"/>
    <cellStyle name="Обычный 38 66 2" xfId="24011"/>
    <cellStyle name="Обычный 38 66 2 2" xfId="24012"/>
    <cellStyle name="Обычный 38 66 3" xfId="24013"/>
    <cellStyle name="Обычный 38 67" xfId="24014"/>
    <cellStyle name="Обычный 38 67 2" xfId="24015"/>
    <cellStyle name="Обычный 38 67 2 2" xfId="24016"/>
    <cellStyle name="Обычный 38 67 3" xfId="24017"/>
    <cellStyle name="Обычный 38 68" xfId="24018"/>
    <cellStyle name="Обычный 38 68 2" xfId="24019"/>
    <cellStyle name="Обычный 38 68 2 2" xfId="24020"/>
    <cellStyle name="Обычный 38 68 3" xfId="24021"/>
    <cellStyle name="Обычный 38 69" xfId="24022"/>
    <cellStyle name="Обычный 38 69 2" xfId="24023"/>
    <cellStyle name="Обычный 38 69 2 2" xfId="24024"/>
    <cellStyle name="Обычный 38 69 3" xfId="24025"/>
    <cellStyle name="Обычный 38 7" xfId="24026"/>
    <cellStyle name="Обычный 38 7 2" xfId="24027"/>
    <cellStyle name="Обычный 38 7 2 2" xfId="24028"/>
    <cellStyle name="Обычный 38 7 2 2 2" xfId="24029"/>
    <cellStyle name="Обычный 38 7 2 3" xfId="24030"/>
    <cellStyle name="Обычный 38 7 3" xfId="24031"/>
    <cellStyle name="Обычный 38 7 3 2" xfId="24032"/>
    <cellStyle name="Обычный 38 7 3 2 2" xfId="24033"/>
    <cellStyle name="Обычный 38 7 3 3" xfId="24034"/>
    <cellStyle name="Обычный 38 7 4" xfId="24035"/>
    <cellStyle name="Обычный 38 7 4 2" xfId="24036"/>
    <cellStyle name="Обычный 38 7 5" xfId="24037"/>
    <cellStyle name="Обычный 38 70" xfId="24038"/>
    <cellStyle name="Обычный 38 70 2" xfId="24039"/>
    <cellStyle name="Обычный 38 70 2 2" xfId="24040"/>
    <cellStyle name="Обычный 38 70 3" xfId="24041"/>
    <cellStyle name="Обычный 38 71" xfId="24042"/>
    <cellStyle name="Обычный 38 71 2" xfId="24043"/>
    <cellStyle name="Обычный 38 71 2 2" xfId="24044"/>
    <cellStyle name="Обычный 38 71 3" xfId="24045"/>
    <cellStyle name="Обычный 38 72" xfId="24046"/>
    <cellStyle name="Обычный 38 72 2" xfId="24047"/>
    <cellStyle name="Обычный 38 72 2 2" xfId="24048"/>
    <cellStyle name="Обычный 38 72 3" xfId="24049"/>
    <cellStyle name="Обычный 38 73" xfId="24050"/>
    <cellStyle name="Обычный 38 73 2" xfId="24051"/>
    <cellStyle name="Обычный 38 73 2 2" xfId="24052"/>
    <cellStyle name="Обычный 38 73 3" xfId="24053"/>
    <cellStyle name="Обычный 38 74" xfId="24054"/>
    <cellStyle name="Обычный 38 74 2" xfId="24055"/>
    <cellStyle name="Обычный 38 75" xfId="24056"/>
    <cellStyle name="Обычный 38 8" xfId="24057"/>
    <cellStyle name="Обычный 38 8 2" xfId="24058"/>
    <cellStyle name="Обычный 38 8 2 2" xfId="24059"/>
    <cellStyle name="Обычный 38 8 2 2 2" xfId="24060"/>
    <cellStyle name="Обычный 38 8 2 3" xfId="24061"/>
    <cellStyle name="Обычный 38 8 3" xfId="24062"/>
    <cellStyle name="Обычный 38 8 3 2" xfId="24063"/>
    <cellStyle name="Обычный 38 8 3 2 2" xfId="24064"/>
    <cellStyle name="Обычный 38 8 3 3" xfId="24065"/>
    <cellStyle name="Обычный 38 8 4" xfId="24066"/>
    <cellStyle name="Обычный 38 8 4 2" xfId="24067"/>
    <cellStyle name="Обычный 38 8 5" xfId="24068"/>
    <cellStyle name="Обычный 38 9" xfId="24069"/>
    <cellStyle name="Обычный 38 9 2" xfId="24070"/>
    <cellStyle name="Обычный 38 9 2 2" xfId="24071"/>
    <cellStyle name="Обычный 38 9 2 2 2" xfId="24072"/>
    <cellStyle name="Обычный 38 9 2 3" xfId="24073"/>
    <cellStyle name="Обычный 38 9 3" xfId="24074"/>
    <cellStyle name="Обычный 38 9 3 2" xfId="24075"/>
    <cellStyle name="Обычный 38 9 3 2 2" xfId="24076"/>
    <cellStyle name="Обычный 38 9 3 3" xfId="24077"/>
    <cellStyle name="Обычный 38 9 4" xfId="24078"/>
    <cellStyle name="Обычный 38 9 4 2" xfId="24079"/>
    <cellStyle name="Обычный 38 9 5" xfId="24080"/>
    <cellStyle name="Обычный 39" xfId="24081"/>
    <cellStyle name="Обычный 39 10" xfId="24082"/>
    <cellStyle name="Обычный 39 10 2" xfId="24083"/>
    <cellStyle name="Обычный 39 10 2 2" xfId="24084"/>
    <cellStyle name="Обычный 39 10 2 2 2" xfId="24085"/>
    <cellStyle name="Обычный 39 10 2 3" xfId="24086"/>
    <cellStyle name="Обычный 39 10 3" xfId="24087"/>
    <cellStyle name="Обычный 39 10 3 2" xfId="24088"/>
    <cellStyle name="Обычный 39 10 3 2 2" xfId="24089"/>
    <cellStyle name="Обычный 39 10 3 3" xfId="24090"/>
    <cellStyle name="Обычный 39 10 4" xfId="24091"/>
    <cellStyle name="Обычный 39 10 4 2" xfId="24092"/>
    <cellStyle name="Обычный 39 10 5" xfId="24093"/>
    <cellStyle name="Обычный 39 11" xfId="24094"/>
    <cellStyle name="Обычный 39 11 2" xfId="24095"/>
    <cellStyle name="Обычный 39 11 2 2" xfId="24096"/>
    <cellStyle name="Обычный 39 11 2 2 2" xfId="24097"/>
    <cellStyle name="Обычный 39 11 2 3" xfId="24098"/>
    <cellStyle name="Обычный 39 11 3" xfId="24099"/>
    <cellStyle name="Обычный 39 11 3 2" xfId="24100"/>
    <cellStyle name="Обычный 39 11 3 2 2" xfId="24101"/>
    <cellStyle name="Обычный 39 11 3 3" xfId="24102"/>
    <cellStyle name="Обычный 39 11 4" xfId="24103"/>
    <cellStyle name="Обычный 39 11 4 2" xfId="24104"/>
    <cellStyle name="Обычный 39 11 5" xfId="24105"/>
    <cellStyle name="Обычный 39 12" xfId="24106"/>
    <cellStyle name="Обычный 39 12 2" xfId="24107"/>
    <cellStyle name="Обычный 39 12 2 2" xfId="24108"/>
    <cellStyle name="Обычный 39 12 2 2 2" xfId="24109"/>
    <cellStyle name="Обычный 39 12 2 3" xfId="24110"/>
    <cellStyle name="Обычный 39 12 3" xfId="24111"/>
    <cellStyle name="Обычный 39 12 3 2" xfId="24112"/>
    <cellStyle name="Обычный 39 12 3 2 2" xfId="24113"/>
    <cellStyle name="Обычный 39 12 3 3" xfId="24114"/>
    <cellStyle name="Обычный 39 12 4" xfId="24115"/>
    <cellStyle name="Обычный 39 12 4 2" xfId="24116"/>
    <cellStyle name="Обычный 39 12 5" xfId="24117"/>
    <cellStyle name="Обычный 39 13" xfId="24118"/>
    <cellStyle name="Обычный 39 13 2" xfId="24119"/>
    <cellStyle name="Обычный 39 13 2 2" xfId="24120"/>
    <cellStyle name="Обычный 39 13 2 2 2" xfId="24121"/>
    <cellStyle name="Обычный 39 13 2 3" xfId="24122"/>
    <cellStyle name="Обычный 39 13 3" xfId="24123"/>
    <cellStyle name="Обычный 39 13 3 2" xfId="24124"/>
    <cellStyle name="Обычный 39 13 3 2 2" xfId="24125"/>
    <cellStyle name="Обычный 39 13 3 3" xfId="24126"/>
    <cellStyle name="Обычный 39 13 4" xfId="24127"/>
    <cellStyle name="Обычный 39 13 4 2" xfId="24128"/>
    <cellStyle name="Обычный 39 13 5" xfId="24129"/>
    <cellStyle name="Обычный 39 14" xfId="24130"/>
    <cellStyle name="Обычный 39 14 2" xfId="24131"/>
    <cellStyle name="Обычный 39 14 2 2" xfId="24132"/>
    <cellStyle name="Обычный 39 14 2 2 2" xfId="24133"/>
    <cellStyle name="Обычный 39 14 2 3" xfId="24134"/>
    <cellStyle name="Обычный 39 14 3" xfId="24135"/>
    <cellStyle name="Обычный 39 14 3 2" xfId="24136"/>
    <cellStyle name="Обычный 39 14 3 2 2" xfId="24137"/>
    <cellStyle name="Обычный 39 14 3 3" xfId="24138"/>
    <cellStyle name="Обычный 39 14 4" xfId="24139"/>
    <cellStyle name="Обычный 39 14 4 2" xfId="24140"/>
    <cellStyle name="Обычный 39 14 5" xfId="24141"/>
    <cellStyle name="Обычный 39 15" xfId="24142"/>
    <cellStyle name="Обычный 39 15 2" xfId="24143"/>
    <cellStyle name="Обычный 39 15 2 2" xfId="24144"/>
    <cellStyle name="Обычный 39 15 2 2 2" xfId="24145"/>
    <cellStyle name="Обычный 39 15 2 3" xfId="24146"/>
    <cellStyle name="Обычный 39 15 3" xfId="24147"/>
    <cellStyle name="Обычный 39 15 3 2" xfId="24148"/>
    <cellStyle name="Обычный 39 15 3 2 2" xfId="24149"/>
    <cellStyle name="Обычный 39 15 3 3" xfId="24150"/>
    <cellStyle name="Обычный 39 15 4" xfId="24151"/>
    <cellStyle name="Обычный 39 15 4 2" xfId="24152"/>
    <cellStyle name="Обычный 39 15 5" xfId="24153"/>
    <cellStyle name="Обычный 39 16" xfId="24154"/>
    <cellStyle name="Обычный 39 16 2" xfId="24155"/>
    <cellStyle name="Обычный 39 16 2 2" xfId="24156"/>
    <cellStyle name="Обычный 39 16 2 2 2" xfId="24157"/>
    <cellStyle name="Обычный 39 16 2 3" xfId="24158"/>
    <cellStyle name="Обычный 39 16 3" xfId="24159"/>
    <cellStyle name="Обычный 39 16 3 2" xfId="24160"/>
    <cellStyle name="Обычный 39 16 3 2 2" xfId="24161"/>
    <cellStyle name="Обычный 39 16 3 3" xfId="24162"/>
    <cellStyle name="Обычный 39 16 4" xfId="24163"/>
    <cellStyle name="Обычный 39 16 4 2" xfId="24164"/>
    <cellStyle name="Обычный 39 16 5" xfId="24165"/>
    <cellStyle name="Обычный 39 17" xfId="24166"/>
    <cellStyle name="Обычный 39 17 2" xfId="24167"/>
    <cellStyle name="Обычный 39 17 2 2" xfId="24168"/>
    <cellStyle name="Обычный 39 17 2 2 2" xfId="24169"/>
    <cellStyle name="Обычный 39 17 2 3" xfId="24170"/>
    <cellStyle name="Обычный 39 17 3" xfId="24171"/>
    <cellStyle name="Обычный 39 17 3 2" xfId="24172"/>
    <cellStyle name="Обычный 39 17 3 2 2" xfId="24173"/>
    <cellStyle name="Обычный 39 17 3 3" xfId="24174"/>
    <cellStyle name="Обычный 39 17 4" xfId="24175"/>
    <cellStyle name="Обычный 39 17 4 2" xfId="24176"/>
    <cellStyle name="Обычный 39 17 5" xfId="24177"/>
    <cellStyle name="Обычный 39 18" xfId="24178"/>
    <cellStyle name="Обычный 39 18 2" xfId="24179"/>
    <cellStyle name="Обычный 39 18 2 2" xfId="24180"/>
    <cellStyle name="Обычный 39 18 2 2 2" xfId="24181"/>
    <cellStyle name="Обычный 39 18 2 3" xfId="24182"/>
    <cellStyle name="Обычный 39 18 3" xfId="24183"/>
    <cellStyle name="Обычный 39 18 3 2" xfId="24184"/>
    <cellStyle name="Обычный 39 18 3 2 2" xfId="24185"/>
    <cellStyle name="Обычный 39 18 3 3" xfId="24186"/>
    <cellStyle name="Обычный 39 18 4" xfId="24187"/>
    <cellStyle name="Обычный 39 18 4 2" xfId="24188"/>
    <cellStyle name="Обычный 39 18 5" xfId="24189"/>
    <cellStyle name="Обычный 39 19" xfId="24190"/>
    <cellStyle name="Обычный 39 19 2" xfId="24191"/>
    <cellStyle name="Обычный 39 19 2 2" xfId="24192"/>
    <cellStyle name="Обычный 39 19 2 2 2" xfId="24193"/>
    <cellStyle name="Обычный 39 19 2 3" xfId="24194"/>
    <cellStyle name="Обычный 39 19 3" xfId="24195"/>
    <cellStyle name="Обычный 39 19 3 2" xfId="24196"/>
    <cellStyle name="Обычный 39 19 3 2 2" xfId="24197"/>
    <cellStyle name="Обычный 39 19 3 3" xfId="24198"/>
    <cellStyle name="Обычный 39 19 4" xfId="24199"/>
    <cellStyle name="Обычный 39 19 4 2" xfId="24200"/>
    <cellStyle name="Обычный 39 19 5" xfId="24201"/>
    <cellStyle name="Обычный 39 2" xfId="24202"/>
    <cellStyle name="Обычный 39 2 2" xfId="24203"/>
    <cellStyle name="Обычный 39 2 2 2" xfId="24204"/>
    <cellStyle name="Обычный 39 2 2 2 2" xfId="24205"/>
    <cellStyle name="Обычный 39 2 2 3" xfId="24206"/>
    <cellStyle name="Обычный 39 2 3" xfId="24207"/>
    <cellStyle name="Обычный 39 2 3 2" xfId="24208"/>
    <cellStyle name="Обычный 39 2 3 2 2" xfId="24209"/>
    <cellStyle name="Обычный 39 2 3 3" xfId="24210"/>
    <cellStyle name="Обычный 39 2 4" xfId="24211"/>
    <cellStyle name="Обычный 39 2 4 2" xfId="24212"/>
    <cellStyle name="Обычный 39 2 5" xfId="24213"/>
    <cellStyle name="Обычный 39 20" xfId="24214"/>
    <cellStyle name="Обычный 39 20 2" xfId="24215"/>
    <cellStyle name="Обычный 39 20 2 2" xfId="24216"/>
    <cellStyle name="Обычный 39 20 2 2 2" xfId="24217"/>
    <cellStyle name="Обычный 39 20 2 3" xfId="24218"/>
    <cellStyle name="Обычный 39 20 3" xfId="24219"/>
    <cellStyle name="Обычный 39 20 3 2" xfId="24220"/>
    <cellStyle name="Обычный 39 20 3 2 2" xfId="24221"/>
    <cellStyle name="Обычный 39 20 3 3" xfId="24222"/>
    <cellStyle name="Обычный 39 20 4" xfId="24223"/>
    <cellStyle name="Обычный 39 20 4 2" xfId="24224"/>
    <cellStyle name="Обычный 39 20 5" xfId="24225"/>
    <cellStyle name="Обычный 39 21" xfId="24226"/>
    <cellStyle name="Обычный 39 21 2" xfId="24227"/>
    <cellStyle name="Обычный 39 21 2 2" xfId="24228"/>
    <cellStyle name="Обычный 39 21 2 2 2" xfId="24229"/>
    <cellStyle name="Обычный 39 21 2 3" xfId="24230"/>
    <cellStyle name="Обычный 39 21 3" xfId="24231"/>
    <cellStyle name="Обычный 39 21 3 2" xfId="24232"/>
    <cellStyle name="Обычный 39 21 3 2 2" xfId="24233"/>
    <cellStyle name="Обычный 39 21 3 3" xfId="24234"/>
    <cellStyle name="Обычный 39 21 4" xfId="24235"/>
    <cellStyle name="Обычный 39 21 4 2" xfId="24236"/>
    <cellStyle name="Обычный 39 21 5" xfId="24237"/>
    <cellStyle name="Обычный 39 22" xfId="24238"/>
    <cellStyle name="Обычный 39 22 2" xfId="24239"/>
    <cellStyle name="Обычный 39 22 2 2" xfId="24240"/>
    <cellStyle name="Обычный 39 22 2 2 2" xfId="24241"/>
    <cellStyle name="Обычный 39 22 2 3" xfId="24242"/>
    <cellStyle name="Обычный 39 22 3" xfId="24243"/>
    <cellStyle name="Обычный 39 22 3 2" xfId="24244"/>
    <cellStyle name="Обычный 39 22 3 2 2" xfId="24245"/>
    <cellStyle name="Обычный 39 22 3 3" xfId="24246"/>
    <cellStyle name="Обычный 39 22 4" xfId="24247"/>
    <cellStyle name="Обычный 39 22 4 2" xfId="24248"/>
    <cellStyle name="Обычный 39 22 5" xfId="24249"/>
    <cellStyle name="Обычный 39 23" xfId="24250"/>
    <cellStyle name="Обычный 39 23 2" xfId="24251"/>
    <cellStyle name="Обычный 39 23 2 2" xfId="24252"/>
    <cellStyle name="Обычный 39 23 2 2 2" xfId="24253"/>
    <cellStyle name="Обычный 39 23 2 3" xfId="24254"/>
    <cellStyle name="Обычный 39 23 3" xfId="24255"/>
    <cellStyle name="Обычный 39 23 3 2" xfId="24256"/>
    <cellStyle name="Обычный 39 23 3 2 2" xfId="24257"/>
    <cellStyle name="Обычный 39 23 3 3" xfId="24258"/>
    <cellStyle name="Обычный 39 23 4" xfId="24259"/>
    <cellStyle name="Обычный 39 23 4 2" xfId="24260"/>
    <cellStyle name="Обычный 39 23 5" xfId="24261"/>
    <cellStyle name="Обычный 39 24" xfId="24262"/>
    <cellStyle name="Обычный 39 24 2" xfId="24263"/>
    <cellStyle name="Обычный 39 24 2 2" xfId="24264"/>
    <cellStyle name="Обычный 39 24 2 2 2" xfId="24265"/>
    <cellStyle name="Обычный 39 24 2 3" xfId="24266"/>
    <cellStyle name="Обычный 39 24 3" xfId="24267"/>
    <cellStyle name="Обычный 39 24 3 2" xfId="24268"/>
    <cellStyle name="Обычный 39 24 3 2 2" xfId="24269"/>
    <cellStyle name="Обычный 39 24 3 3" xfId="24270"/>
    <cellStyle name="Обычный 39 24 4" xfId="24271"/>
    <cellStyle name="Обычный 39 24 4 2" xfId="24272"/>
    <cellStyle name="Обычный 39 24 5" xfId="24273"/>
    <cellStyle name="Обычный 39 25" xfId="24274"/>
    <cellStyle name="Обычный 39 25 2" xfId="24275"/>
    <cellStyle name="Обычный 39 25 2 2" xfId="24276"/>
    <cellStyle name="Обычный 39 25 2 2 2" xfId="24277"/>
    <cellStyle name="Обычный 39 25 2 3" xfId="24278"/>
    <cellStyle name="Обычный 39 25 3" xfId="24279"/>
    <cellStyle name="Обычный 39 25 3 2" xfId="24280"/>
    <cellStyle name="Обычный 39 25 3 2 2" xfId="24281"/>
    <cellStyle name="Обычный 39 25 3 3" xfId="24282"/>
    <cellStyle name="Обычный 39 25 4" xfId="24283"/>
    <cellStyle name="Обычный 39 25 4 2" xfId="24284"/>
    <cellStyle name="Обычный 39 25 5" xfId="24285"/>
    <cellStyle name="Обычный 39 26" xfId="24286"/>
    <cellStyle name="Обычный 39 26 2" xfId="24287"/>
    <cellStyle name="Обычный 39 26 2 2" xfId="24288"/>
    <cellStyle name="Обычный 39 26 2 2 2" xfId="24289"/>
    <cellStyle name="Обычный 39 26 2 3" xfId="24290"/>
    <cellStyle name="Обычный 39 26 3" xfId="24291"/>
    <cellStyle name="Обычный 39 26 3 2" xfId="24292"/>
    <cellStyle name="Обычный 39 26 3 2 2" xfId="24293"/>
    <cellStyle name="Обычный 39 26 3 3" xfId="24294"/>
    <cellStyle name="Обычный 39 26 4" xfId="24295"/>
    <cellStyle name="Обычный 39 26 4 2" xfId="24296"/>
    <cellStyle name="Обычный 39 26 5" xfId="24297"/>
    <cellStyle name="Обычный 39 27" xfId="24298"/>
    <cellStyle name="Обычный 39 27 2" xfId="24299"/>
    <cellStyle name="Обычный 39 27 2 2" xfId="24300"/>
    <cellStyle name="Обычный 39 27 2 2 2" xfId="24301"/>
    <cellStyle name="Обычный 39 27 2 3" xfId="24302"/>
    <cellStyle name="Обычный 39 27 3" xfId="24303"/>
    <cellStyle name="Обычный 39 27 3 2" xfId="24304"/>
    <cellStyle name="Обычный 39 27 3 2 2" xfId="24305"/>
    <cellStyle name="Обычный 39 27 3 3" xfId="24306"/>
    <cellStyle name="Обычный 39 27 4" xfId="24307"/>
    <cellStyle name="Обычный 39 27 4 2" xfId="24308"/>
    <cellStyle name="Обычный 39 27 5" xfId="24309"/>
    <cellStyle name="Обычный 39 28" xfId="24310"/>
    <cellStyle name="Обычный 39 28 2" xfId="24311"/>
    <cellStyle name="Обычный 39 28 2 2" xfId="24312"/>
    <cellStyle name="Обычный 39 28 2 2 2" xfId="24313"/>
    <cellStyle name="Обычный 39 28 2 3" xfId="24314"/>
    <cellStyle name="Обычный 39 28 3" xfId="24315"/>
    <cellStyle name="Обычный 39 28 3 2" xfId="24316"/>
    <cellStyle name="Обычный 39 28 3 2 2" xfId="24317"/>
    <cellStyle name="Обычный 39 28 3 3" xfId="24318"/>
    <cellStyle name="Обычный 39 28 4" xfId="24319"/>
    <cellStyle name="Обычный 39 28 4 2" xfId="24320"/>
    <cellStyle name="Обычный 39 28 5" xfId="24321"/>
    <cellStyle name="Обычный 39 29" xfId="24322"/>
    <cellStyle name="Обычный 39 29 2" xfId="24323"/>
    <cellStyle name="Обычный 39 29 2 2" xfId="24324"/>
    <cellStyle name="Обычный 39 29 3" xfId="24325"/>
    <cellStyle name="Обычный 39 3" xfId="24326"/>
    <cellStyle name="Обычный 39 3 2" xfId="24327"/>
    <cellStyle name="Обычный 39 3 2 2" xfId="24328"/>
    <cellStyle name="Обычный 39 3 2 2 2" xfId="24329"/>
    <cellStyle name="Обычный 39 3 2 3" xfId="24330"/>
    <cellStyle name="Обычный 39 3 3" xfId="24331"/>
    <cellStyle name="Обычный 39 3 3 2" xfId="24332"/>
    <cellStyle name="Обычный 39 3 3 2 2" xfId="24333"/>
    <cellStyle name="Обычный 39 3 3 3" xfId="24334"/>
    <cellStyle name="Обычный 39 3 4" xfId="24335"/>
    <cellStyle name="Обычный 39 3 4 2" xfId="24336"/>
    <cellStyle name="Обычный 39 3 5" xfId="24337"/>
    <cellStyle name="Обычный 39 30" xfId="24338"/>
    <cellStyle name="Обычный 39 30 2" xfId="24339"/>
    <cellStyle name="Обычный 39 30 2 2" xfId="24340"/>
    <cellStyle name="Обычный 39 30 3" xfId="24341"/>
    <cellStyle name="Обычный 39 31" xfId="24342"/>
    <cellStyle name="Обычный 39 31 2" xfId="24343"/>
    <cellStyle name="Обычный 39 31 2 2" xfId="24344"/>
    <cellStyle name="Обычный 39 31 3" xfId="24345"/>
    <cellStyle name="Обычный 39 32" xfId="24346"/>
    <cellStyle name="Обычный 39 32 2" xfId="24347"/>
    <cellStyle name="Обычный 39 32 2 2" xfId="24348"/>
    <cellStyle name="Обычный 39 32 3" xfId="24349"/>
    <cellStyle name="Обычный 39 33" xfId="24350"/>
    <cellStyle name="Обычный 39 33 2" xfId="24351"/>
    <cellStyle name="Обычный 39 33 2 2" xfId="24352"/>
    <cellStyle name="Обычный 39 33 3" xfId="24353"/>
    <cellStyle name="Обычный 39 34" xfId="24354"/>
    <cellStyle name="Обычный 39 34 2" xfId="24355"/>
    <cellStyle name="Обычный 39 34 2 2" xfId="24356"/>
    <cellStyle name="Обычный 39 34 3" xfId="24357"/>
    <cellStyle name="Обычный 39 35" xfId="24358"/>
    <cellStyle name="Обычный 39 35 2" xfId="24359"/>
    <cellStyle name="Обычный 39 35 2 2" xfId="24360"/>
    <cellStyle name="Обычный 39 35 3" xfId="24361"/>
    <cellStyle name="Обычный 39 36" xfId="24362"/>
    <cellStyle name="Обычный 39 36 2" xfId="24363"/>
    <cellStyle name="Обычный 39 36 2 2" xfId="24364"/>
    <cellStyle name="Обычный 39 36 3" xfId="24365"/>
    <cellStyle name="Обычный 39 37" xfId="24366"/>
    <cellStyle name="Обычный 39 37 2" xfId="24367"/>
    <cellStyle name="Обычный 39 37 2 2" xfId="24368"/>
    <cellStyle name="Обычный 39 37 3" xfId="24369"/>
    <cellStyle name="Обычный 39 38" xfId="24370"/>
    <cellStyle name="Обычный 39 38 2" xfId="24371"/>
    <cellStyle name="Обычный 39 38 2 2" xfId="24372"/>
    <cellStyle name="Обычный 39 38 3" xfId="24373"/>
    <cellStyle name="Обычный 39 39" xfId="24374"/>
    <cellStyle name="Обычный 39 39 2" xfId="24375"/>
    <cellStyle name="Обычный 39 39 2 2" xfId="24376"/>
    <cellStyle name="Обычный 39 39 3" xfId="24377"/>
    <cellStyle name="Обычный 39 4" xfId="24378"/>
    <cellStyle name="Обычный 39 4 2" xfId="24379"/>
    <cellStyle name="Обычный 39 4 2 2" xfId="24380"/>
    <cellStyle name="Обычный 39 4 2 2 2" xfId="24381"/>
    <cellStyle name="Обычный 39 4 2 3" xfId="24382"/>
    <cellStyle name="Обычный 39 4 3" xfId="24383"/>
    <cellStyle name="Обычный 39 4 3 2" xfId="24384"/>
    <cellStyle name="Обычный 39 4 3 2 2" xfId="24385"/>
    <cellStyle name="Обычный 39 4 3 3" xfId="24386"/>
    <cellStyle name="Обычный 39 4 4" xfId="24387"/>
    <cellStyle name="Обычный 39 4 4 2" xfId="24388"/>
    <cellStyle name="Обычный 39 4 5" xfId="24389"/>
    <cellStyle name="Обычный 39 40" xfId="24390"/>
    <cellStyle name="Обычный 39 40 2" xfId="24391"/>
    <cellStyle name="Обычный 39 40 2 2" xfId="24392"/>
    <cellStyle name="Обычный 39 40 3" xfId="24393"/>
    <cellStyle name="Обычный 39 41" xfId="24394"/>
    <cellStyle name="Обычный 39 41 2" xfId="24395"/>
    <cellStyle name="Обычный 39 41 2 2" xfId="24396"/>
    <cellStyle name="Обычный 39 41 3" xfId="24397"/>
    <cellStyle name="Обычный 39 42" xfId="24398"/>
    <cellStyle name="Обычный 39 42 2" xfId="24399"/>
    <cellStyle name="Обычный 39 42 2 2" xfId="24400"/>
    <cellStyle name="Обычный 39 42 3" xfId="24401"/>
    <cellStyle name="Обычный 39 43" xfId="24402"/>
    <cellStyle name="Обычный 39 43 2" xfId="24403"/>
    <cellStyle name="Обычный 39 43 2 2" xfId="24404"/>
    <cellStyle name="Обычный 39 43 3" xfId="24405"/>
    <cellStyle name="Обычный 39 44" xfId="24406"/>
    <cellStyle name="Обычный 39 44 2" xfId="24407"/>
    <cellStyle name="Обычный 39 44 2 2" xfId="24408"/>
    <cellStyle name="Обычный 39 44 3" xfId="24409"/>
    <cellStyle name="Обычный 39 45" xfId="24410"/>
    <cellStyle name="Обычный 39 45 2" xfId="24411"/>
    <cellStyle name="Обычный 39 45 2 2" xfId="24412"/>
    <cellStyle name="Обычный 39 45 3" xfId="24413"/>
    <cellStyle name="Обычный 39 46" xfId="24414"/>
    <cellStyle name="Обычный 39 46 2" xfId="24415"/>
    <cellStyle name="Обычный 39 46 2 2" xfId="24416"/>
    <cellStyle name="Обычный 39 46 3" xfId="24417"/>
    <cellStyle name="Обычный 39 47" xfId="24418"/>
    <cellStyle name="Обычный 39 47 2" xfId="24419"/>
    <cellStyle name="Обычный 39 47 2 2" xfId="24420"/>
    <cellStyle name="Обычный 39 47 3" xfId="24421"/>
    <cellStyle name="Обычный 39 48" xfId="24422"/>
    <cellStyle name="Обычный 39 48 2" xfId="24423"/>
    <cellStyle name="Обычный 39 48 2 2" xfId="24424"/>
    <cellStyle name="Обычный 39 48 3" xfId="24425"/>
    <cellStyle name="Обычный 39 49" xfId="24426"/>
    <cellStyle name="Обычный 39 49 2" xfId="24427"/>
    <cellStyle name="Обычный 39 49 2 2" xfId="24428"/>
    <cellStyle name="Обычный 39 49 3" xfId="24429"/>
    <cellStyle name="Обычный 39 5" xfId="24430"/>
    <cellStyle name="Обычный 39 5 2" xfId="24431"/>
    <cellStyle name="Обычный 39 5 2 2" xfId="24432"/>
    <cellStyle name="Обычный 39 5 2 2 2" xfId="24433"/>
    <cellStyle name="Обычный 39 5 2 3" xfId="24434"/>
    <cellStyle name="Обычный 39 5 3" xfId="24435"/>
    <cellStyle name="Обычный 39 5 3 2" xfId="24436"/>
    <cellStyle name="Обычный 39 5 3 2 2" xfId="24437"/>
    <cellStyle name="Обычный 39 5 3 3" xfId="24438"/>
    <cellStyle name="Обычный 39 5 4" xfId="24439"/>
    <cellStyle name="Обычный 39 5 4 2" xfId="24440"/>
    <cellStyle name="Обычный 39 5 5" xfId="24441"/>
    <cellStyle name="Обычный 39 50" xfId="24442"/>
    <cellStyle name="Обычный 39 50 2" xfId="24443"/>
    <cellStyle name="Обычный 39 50 2 2" xfId="24444"/>
    <cellStyle name="Обычный 39 50 3" xfId="24445"/>
    <cellStyle name="Обычный 39 51" xfId="24446"/>
    <cellStyle name="Обычный 39 51 2" xfId="24447"/>
    <cellStyle name="Обычный 39 51 2 2" xfId="24448"/>
    <cellStyle name="Обычный 39 51 3" xfId="24449"/>
    <cellStyle name="Обычный 39 52" xfId="24450"/>
    <cellStyle name="Обычный 39 52 2" xfId="24451"/>
    <cellStyle name="Обычный 39 52 2 2" xfId="24452"/>
    <cellStyle name="Обычный 39 52 3" xfId="24453"/>
    <cellStyle name="Обычный 39 53" xfId="24454"/>
    <cellStyle name="Обычный 39 53 2" xfId="24455"/>
    <cellStyle name="Обычный 39 53 2 2" xfId="24456"/>
    <cellStyle name="Обычный 39 53 3" xfId="24457"/>
    <cellStyle name="Обычный 39 54" xfId="24458"/>
    <cellStyle name="Обычный 39 54 2" xfId="24459"/>
    <cellStyle name="Обычный 39 54 2 2" xfId="24460"/>
    <cellStyle name="Обычный 39 54 3" xfId="24461"/>
    <cellStyle name="Обычный 39 55" xfId="24462"/>
    <cellStyle name="Обычный 39 55 2" xfId="24463"/>
    <cellStyle name="Обычный 39 55 2 2" xfId="24464"/>
    <cellStyle name="Обычный 39 55 3" xfId="24465"/>
    <cellStyle name="Обычный 39 56" xfId="24466"/>
    <cellStyle name="Обычный 39 56 2" xfId="24467"/>
    <cellStyle name="Обычный 39 56 2 2" xfId="24468"/>
    <cellStyle name="Обычный 39 56 3" xfId="24469"/>
    <cellStyle name="Обычный 39 57" xfId="24470"/>
    <cellStyle name="Обычный 39 57 2" xfId="24471"/>
    <cellStyle name="Обычный 39 57 2 2" xfId="24472"/>
    <cellStyle name="Обычный 39 57 3" xfId="24473"/>
    <cellStyle name="Обычный 39 58" xfId="24474"/>
    <cellStyle name="Обычный 39 58 2" xfId="24475"/>
    <cellStyle name="Обычный 39 58 2 2" xfId="24476"/>
    <cellStyle name="Обычный 39 58 3" xfId="24477"/>
    <cellStyle name="Обычный 39 59" xfId="24478"/>
    <cellStyle name="Обычный 39 59 2" xfId="24479"/>
    <cellStyle name="Обычный 39 59 2 2" xfId="24480"/>
    <cellStyle name="Обычный 39 59 3" xfId="24481"/>
    <cellStyle name="Обычный 39 6" xfId="24482"/>
    <cellStyle name="Обычный 39 6 2" xfId="24483"/>
    <cellStyle name="Обычный 39 6 2 2" xfId="24484"/>
    <cellStyle name="Обычный 39 6 2 2 2" xfId="24485"/>
    <cellStyle name="Обычный 39 6 2 3" xfId="24486"/>
    <cellStyle name="Обычный 39 6 3" xfId="24487"/>
    <cellStyle name="Обычный 39 6 3 2" xfId="24488"/>
    <cellStyle name="Обычный 39 6 3 2 2" xfId="24489"/>
    <cellStyle name="Обычный 39 6 3 3" xfId="24490"/>
    <cellStyle name="Обычный 39 6 4" xfId="24491"/>
    <cellStyle name="Обычный 39 6 4 2" xfId="24492"/>
    <cellStyle name="Обычный 39 6 5" xfId="24493"/>
    <cellStyle name="Обычный 39 60" xfId="24494"/>
    <cellStyle name="Обычный 39 60 2" xfId="24495"/>
    <cellStyle name="Обычный 39 60 2 2" xfId="24496"/>
    <cellStyle name="Обычный 39 60 3" xfId="24497"/>
    <cellStyle name="Обычный 39 61" xfId="24498"/>
    <cellStyle name="Обычный 39 61 2" xfId="24499"/>
    <cellStyle name="Обычный 39 61 2 2" xfId="24500"/>
    <cellStyle name="Обычный 39 61 3" xfId="24501"/>
    <cellStyle name="Обычный 39 62" xfId="24502"/>
    <cellStyle name="Обычный 39 62 2" xfId="24503"/>
    <cellStyle name="Обычный 39 62 2 2" xfId="24504"/>
    <cellStyle name="Обычный 39 62 3" xfId="24505"/>
    <cellStyle name="Обычный 39 63" xfId="24506"/>
    <cellStyle name="Обычный 39 63 2" xfId="24507"/>
    <cellStyle name="Обычный 39 63 2 2" xfId="24508"/>
    <cellStyle name="Обычный 39 63 3" xfId="24509"/>
    <cellStyle name="Обычный 39 64" xfId="24510"/>
    <cellStyle name="Обычный 39 64 2" xfId="24511"/>
    <cellStyle name="Обычный 39 64 2 2" xfId="24512"/>
    <cellStyle name="Обычный 39 64 3" xfId="24513"/>
    <cellStyle name="Обычный 39 65" xfId="24514"/>
    <cellStyle name="Обычный 39 65 2" xfId="24515"/>
    <cellStyle name="Обычный 39 65 2 2" xfId="24516"/>
    <cellStyle name="Обычный 39 65 3" xfId="24517"/>
    <cellStyle name="Обычный 39 66" xfId="24518"/>
    <cellStyle name="Обычный 39 66 2" xfId="24519"/>
    <cellStyle name="Обычный 39 66 2 2" xfId="24520"/>
    <cellStyle name="Обычный 39 66 3" xfId="24521"/>
    <cellStyle name="Обычный 39 67" xfId="24522"/>
    <cellStyle name="Обычный 39 67 2" xfId="24523"/>
    <cellStyle name="Обычный 39 67 2 2" xfId="24524"/>
    <cellStyle name="Обычный 39 67 3" xfId="24525"/>
    <cellStyle name="Обычный 39 68" xfId="24526"/>
    <cellStyle name="Обычный 39 68 2" xfId="24527"/>
    <cellStyle name="Обычный 39 68 2 2" xfId="24528"/>
    <cellStyle name="Обычный 39 68 3" xfId="24529"/>
    <cellStyle name="Обычный 39 69" xfId="24530"/>
    <cellStyle name="Обычный 39 69 2" xfId="24531"/>
    <cellStyle name="Обычный 39 69 2 2" xfId="24532"/>
    <cellStyle name="Обычный 39 69 3" xfId="24533"/>
    <cellStyle name="Обычный 39 7" xfId="24534"/>
    <cellStyle name="Обычный 39 7 2" xfId="24535"/>
    <cellStyle name="Обычный 39 7 2 2" xfId="24536"/>
    <cellStyle name="Обычный 39 7 2 2 2" xfId="24537"/>
    <cellStyle name="Обычный 39 7 2 3" xfId="24538"/>
    <cellStyle name="Обычный 39 7 3" xfId="24539"/>
    <cellStyle name="Обычный 39 7 3 2" xfId="24540"/>
    <cellStyle name="Обычный 39 7 3 2 2" xfId="24541"/>
    <cellStyle name="Обычный 39 7 3 3" xfId="24542"/>
    <cellStyle name="Обычный 39 7 4" xfId="24543"/>
    <cellStyle name="Обычный 39 7 4 2" xfId="24544"/>
    <cellStyle name="Обычный 39 7 5" xfId="24545"/>
    <cellStyle name="Обычный 39 70" xfId="24546"/>
    <cellStyle name="Обычный 39 70 2" xfId="24547"/>
    <cellStyle name="Обычный 39 70 2 2" xfId="24548"/>
    <cellStyle name="Обычный 39 70 3" xfId="24549"/>
    <cellStyle name="Обычный 39 71" xfId="24550"/>
    <cellStyle name="Обычный 39 71 2" xfId="24551"/>
    <cellStyle name="Обычный 39 71 2 2" xfId="24552"/>
    <cellStyle name="Обычный 39 71 3" xfId="24553"/>
    <cellStyle name="Обычный 39 72" xfId="24554"/>
    <cellStyle name="Обычный 39 72 2" xfId="24555"/>
    <cellStyle name="Обычный 39 72 2 2" xfId="24556"/>
    <cellStyle name="Обычный 39 72 3" xfId="24557"/>
    <cellStyle name="Обычный 39 73" xfId="24558"/>
    <cellStyle name="Обычный 39 73 2" xfId="24559"/>
    <cellStyle name="Обычный 39 73 2 2" xfId="24560"/>
    <cellStyle name="Обычный 39 73 3" xfId="24561"/>
    <cellStyle name="Обычный 39 74" xfId="24562"/>
    <cellStyle name="Обычный 39 74 2" xfId="24563"/>
    <cellStyle name="Обычный 39 75" xfId="24564"/>
    <cellStyle name="Обычный 39 8" xfId="24565"/>
    <cellStyle name="Обычный 39 8 2" xfId="24566"/>
    <cellStyle name="Обычный 39 8 2 2" xfId="24567"/>
    <cellStyle name="Обычный 39 8 2 2 2" xfId="24568"/>
    <cellStyle name="Обычный 39 8 2 3" xfId="24569"/>
    <cellStyle name="Обычный 39 8 3" xfId="24570"/>
    <cellStyle name="Обычный 39 8 3 2" xfId="24571"/>
    <cellStyle name="Обычный 39 8 3 2 2" xfId="24572"/>
    <cellStyle name="Обычный 39 8 3 3" xfId="24573"/>
    <cellStyle name="Обычный 39 8 4" xfId="24574"/>
    <cellStyle name="Обычный 39 8 4 2" xfId="24575"/>
    <cellStyle name="Обычный 39 8 5" xfId="24576"/>
    <cellStyle name="Обычный 39 9" xfId="24577"/>
    <cellStyle name="Обычный 39 9 2" xfId="24578"/>
    <cellStyle name="Обычный 39 9 2 2" xfId="24579"/>
    <cellStyle name="Обычный 39 9 2 2 2" xfId="24580"/>
    <cellStyle name="Обычный 39 9 2 3" xfId="24581"/>
    <cellStyle name="Обычный 39 9 3" xfId="24582"/>
    <cellStyle name="Обычный 39 9 3 2" xfId="24583"/>
    <cellStyle name="Обычный 39 9 3 2 2" xfId="24584"/>
    <cellStyle name="Обычный 39 9 3 3" xfId="24585"/>
    <cellStyle name="Обычный 39 9 4" xfId="24586"/>
    <cellStyle name="Обычный 39 9 4 2" xfId="24587"/>
    <cellStyle name="Обычный 39 9 5" xfId="24588"/>
    <cellStyle name="Обычный 4" xfId="24589"/>
    <cellStyle name="Обычный 4 10" xfId="24590"/>
    <cellStyle name="Обычный 4 10 2" xfId="24591"/>
    <cellStyle name="Обычный 4 10 2 2" xfId="24592"/>
    <cellStyle name="Обычный 4 10 2 2 2" xfId="24593"/>
    <cellStyle name="Обычный 4 10 2 3" xfId="24594"/>
    <cellStyle name="Обычный 4 10 3" xfId="24595"/>
    <cellStyle name="Обычный 4 10 3 2" xfId="24596"/>
    <cellStyle name="Обычный 4 10 3 2 2" xfId="24597"/>
    <cellStyle name="Обычный 4 10 3 3" xfId="24598"/>
    <cellStyle name="Обычный 4 10 4" xfId="24599"/>
    <cellStyle name="Обычный 4 10 4 2" xfId="24600"/>
    <cellStyle name="Обычный 4 10 5" xfId="24601"/>
    <cellStyle name="Обычный 4 11" xfId="24602"/>
    <cellStyle name="Обычный 4 11 2" xfId="24603"/>
    <cellStyle name="Обычный 4 11 2 2" xfId="24604"/>
    <cellStyle name="Обычный 4 11 2 2 2" xfId="24605"/>
    <cellStyle name="Обычный 4 11 2 3" xfId="24606"/>
    <cellStyle name="Обычный 4 11 3" xfId="24607"/>
    <cellStyle name="Обычный 4 11 3 2" xfId="24608"/>
    <cellStyle name="Обычный 4 11 3 2 2" xfId="24609"/>
    <cellStyle name="Обычный 4 11 3 3" xfId="24610"/>
    <cellStyle name="Обычный 4 11 4" xfId="24611"/>
    <cellStyle name="Обычный 4 11 4 2" xfId="24612"/>
    <cellStyle name="Обычный 4 11 5" xfId="24613"/>
    <cellStyle name="Обычный 4 12" xfId="24614"/>
    <cellStyle name="Обычный 4 12 2" xfId="24615"/>
    <cellStyle name="Обычный 4 12 2 2" xfId="24616"/>
    <cellStyle name="Обычный 4 12 2 2 2" xfId="24617"/>
    <cellStyle name="Обычный 4 12 2 3" xfId="24618"/>
    <cellStyle name="Обычный 4 12 3" xfId="24619"/>
    <cellStyle name="Обычный 4 12 3 2" xfId="24620"/>
    <cellStyle name="Обычный 4 12 3 2 2" xfId="24621"/>
    <cellStyle name="Обычный 4 12 3 3" xfId="24622"/>
    <cellStyle name="Обычный 4 12 4" xfId="24623"/>
    <cellStyle name="Обычный 4 12 4 2" xfId="24624"/>
    <cellStyle name="Обычный 4 12 5" xfId="24625"/>
    <cellStyle name="Обычный 4 13" xfId="24626"/>
    <cellStyle name="Обычный 4 13 2" xfId="24627"/>
    <cellStyle name="Обычный 4 13 2 2" xfId="24628"/>
    <cellStyle name="Обычный 4 13 2 2 2" xfId="24629"/>
    <cellStyle name="Обычный 4 13 2 3" xfId="24630"/>
    <cellStyle name="Обычный 4 13 3" xfId="24631"/>
    <cellStyle name="Обычный 4 13 3 2" xfId="24632"/>
    <cellStyle name="Обычный 4 13 3 2 2" xfId="24633"/>
    <cellStyle name="Обычный 4 13 3 3" xfId="24634"/>
    <cellStyle name="Обычный 4 13 4" xfId="24635"/>
    <cellStyle name="Обычный 4 13 4 2" xfId="24636"/>
    <cellStyle name="Обычный 4 13 5" xfId="24637"/>
    <cellStyle name="Обычный 4 14" xfId="24638"/>
    <cellStyle name="Обычный 4 14 2" xfId="24639"/>
    <cellStyle name="Обычный 4 14 2 2" xfId="24640"/>
    <cellStyle name="Обычный 4 14 2 2 2" xfId="24641"/>
    <cellStyle name="Обычный 4 14 2 3" xfId="24642"/>
    <cellStyle name="Обычный 4 14 3" xfId="24643"/>
    <cellStyle name="Обычный 4 14 3 2" xfId="24644"/>
    <cellStyle name="Обычный 4 14 3 2 2" xfId="24645"/>
    <cellStyle name="Обычный 4 14 3 3" xfId="24646"/>
    <cellStyle name="Обычный 4 14 4" xfId="24647"/>
    <cellStyle name="Обычный 4 14 4 2" xfId="24648"/>
    <cellStyle name="Обычный 4 14 5" xfId="24649"/>
    <cellStyle name="Обычный 4 15" xfId="24650"/>
    <cellStyle name="Обычный 4 15 2" xfId="24651"/>
    <cellStyle name="Обычный 4 15 2 2" xfId="24652"/>
    <cellStyle name="Обычный 4 15 2 2 2" xfId="24653"/>
    <cellStyle name="Обычный 4 15 2 3" xfId="24654"/>
    <cellStyle name="Обычный 4 15 3" xfId="24655"/>
    <cellStyle name="Обычный 4 15 3 2" xfId="24656"/>
    <cellStyle name="Обычный 4 15 3 2 2" xfId="24657"/>
    <cellStyle name="Обычный 4 15 3 3" xfId="24658"/>
    <cellStyle name="Обычный 4 15 4" xfId="24659"/>
    <cellStyle name="Обычный 4 15 4 2" xfId="24660"/>
    <cellStyle name="Обычный 4 15 5" xfId="24661"/>
    <cellStyle name="Обычный 4 16" xfId="24662"/>
    <cellStyle name="Обычный 4 16 2" xfId="24663"/>
    <cellStyle name="Обычный 4 16 2 2" xfId="24664"/>
    <cellStyle name="Обычный 4 16 2 2 2" xfId="24665"/>
    <cellStyle name="Обычный 4 16 2 3" xfId="24666"/>
    <cellStyle name="Обычный 4 16 3" xfId="24667"/>
    <cellStyle name="Обычный 4 16 3 2" xfId="24668"/>
    <cellStyle name="Обычный 4 16 3 2 2" xfId="24669"/>
    <cellStyle name="Обычный 4 16 3 3" xfId="24670"/>
    <cellStyle name="Обычный 4 16 4" xfId="24671"/>
    <cellStyle name="Обычный 4 16 4 2" xfId="24672"/>
    <cellStyle name="Обычный 4 16 5" xfId="24673"/>
    <cellStyle name="Обычный 4 17" xfId="24674"/>
    <cellStyle name="Обычный 4 17 2" xfId="24675"/>
    <cellStyle name="Обычный 4 17 2 2" xfId="24676"/>
    <cellStyle name="Обычный 4 17 2 2 2" xfId="24677"/>
    <cellStyle name="Обычный 4 17 2 3" xfId="24678"/>
    <cellStyle name="Обычный 4 17 3" xfId="24679"/>
    <cellStyle name="Обычный 4 17 3 2" xfId="24680"/>
    <cellStyle name="Обычный 4 17 3 2 2" xfId="24681"/>
    <cellStyle name="Обычный 4 17 3 3" xfId="24682"/>
    <cellStyle name="Обычный 4 17 4" xfId="24683"/>
    <cellStyle name="Обычный 4 17 4 2" xfId="24684"/>
    <cellStyle name="Обычный 4 17 5" xfId="24685"/>
    <cellStyle name="Обычный 4 18" xfId="24686"/>
    <cellStyle name="Обычный 4 18 2" xfId="24687"/>
    <cellStyle name="Обычный 4 18 2 2" xfId="24688"/>
    <cellStyle name="Обычный 4 18 2 2 2" xfId="24689"/>
    <cellStyle name="Обычный 4 18 2 3" xfId="24690"/>
    <cellStyle name="Обычный 4 18 3" xfId="24691"/>
    <cellStyle name="Обычный 4 18 3 2" xfId="24692"/>
    <cellStyle name="Обычный 4 18 3 2 2" xfId="24693"/>
    <cellStyle name="Обычный 4 18 3 3" xfId="24694"/>
    <cellStyle name="Обычный 4 18 4" xfId="24695"/>
    <cellStyle name="Обычный 4 18 4 2" xfId="24696"/>
    <cellStyle name="Обычный 4 18 5" xfId="24697"/>
    <cellStyle name="Обычный 4 19" xfId="24698"/>
    <cellStyle name="Обычный 4 19 2" xfId="24699"/>
    <cellStyle name="Обычный 4 19 2 2" xfId="24700"/>
    <cellStyle name="Обычный 4 19 2 2 2" xfId="24701"/>
    <cellStyle name="Обычный 4 19 2 3" xfId="24702"/>
    <cellStyle name="Обычный 4 19 3" xfId="24703"/>
    <cellStyle name="Обычный 4 19 3 2" xfId="24704"/>
    <cellStyle name="Обычный 4 19 3 2 2" xfId="24705"/>
    <cellStyle name="Обычный 4 19 3 3" xfId="24706"/>
    <cellStyle name="Обычный 4 19 4" xfId="24707"/>
    <cellStyle name="Обычный 4 19 4 2" xfId="24708"/>
    <cellStyle name="Обычный 4 19 5" xfId="24709"/>
    <cellStyle name="Обычный 4 2" xfId="24710"/>
    <cellStyle name="Обычный 4 2 2" xfId="24711"/>
    <cellStyle name="Обычный 4 2 2 2" xfId="24712"/>
    <cellStyle name="Обычный 4 2 2 2 2" xfId="24713"/>
    <cellStyle name="Обычный 4 2 2 3" xfId="24714"/>
    <cellStyle name="Обычный 4 2 3" xfId="24715"/>
    <cellStyle name="Обычный 4 2 3 2" xfId="24716"/>
    <cellStyle name="Обычный 4 2 3 2 2" xfId="24717"/>
    <cellStyle name="Обычный 4 2 3 3" xfId="24718"/>
    <cellStyle name="Обычный 4 2 4" xfId="24719"/>
    <cellStyle name="Обычный 4 2 4 2" xfId="24720"/>
    <cellStyle name="Обычный 4 2 4 2 2" xfId="24721"/>
    <cellStyle name="Обычный 4 2 4 3" xfId="24722"/>
    <cellStyle name="Обычный 4 2 5" xfId="24723"/>
    <cellStyle name="Обычный 4 2 5 2" xfId="24724"/>
    <cellStyle name="Обычный 4 2 6" xfId="24725"/>
    <cellStyle name="Обычный 4 2 7" xfId="24726"/>
    <cellStyle name="Обычный 4 2 7 10" xfId="24727"/>
    <cellStyle name="Обычный 4 2 7 11" xfId="24728"/>
    <cellStyle name="Обычный 4 2 7 12" xfId="24729"/>
    <cellStyle name="Обычный 4 2 7 13" xfId="24730"/>
    <cellStyle name="Обычный 4 2 7 14" xfId="24731"/>
    <cellStyle name="Обычный 4 2 7 15" xfId="24732"/>
    <cellStyle name="Обычный 4 2 7 16" xfId="24733"/>
    <cellStyle name="Обычный 4 2 7 17" xfId="24734"/>
    <cellStyle name="Обычный 4 2 7 18" xfId="24735"/>
    <cellStyle name="Обычный 4 2 7 19" xfId="24736"/>
    <cellStyle name="Обычный 4 2 7 2" xfId="24737"/>
    <cellStyle name="Обычный 4 2 7 20" xfId="24738"/>
    <cellStyle name="Обычный 4 2 7 21" xfId="24739"/>
    <cellStyle name="Обычный 4 2 7 22" xfId="24740"/>
    <cellStyle name="Обычный 4 2 7 23" xfId="24741"/>
    <cellStyle name="Обычный 4 2 7 24" xfId="24742"/>
    <cellStyle name="Обычный 4 2 7 25" xfId="24743"/>
    <cellStyle name="Обычный 4 2 7 26" xfId="24744"/>
    <cellStyle name="Обычный 4 2 7 27" xfId="24745"/>
    <cellStyle name="Обычный 4 2 7 28" xfId="24746"/>
    <cellStyle name="Обычный 4 2 7 29" xfId="24747"/>
    <cellStyle name="Обычный 4 2 7 3" xfId="24748"/>
    <cellStyle name="Обычный 4 2 7 3 2" xfId="24749"/>
    <cellStyle name="Обычный 4 2 7 30" xfId="24750"/>
    <cellStyle name="Обычный 4 2 7 31" xfId="24751"/>
    <cellStyle name="Обычный 4 2 7 32" xfId="24752"/>
    <cellStyle name="Обычный 4 2 7 33" xfId="24753"/>
    <cellStyle name="Обычный 4 2 7 34" xfId="24754"/>
    <cellStyle name="Обычный 4 2 7 35" xfId="24755"/>
    <cellStyle name="Обычный 4 2 7 4" xfId="24756"/>
    <cellStyle name="Обычный 4 2 7 5" xfId="24757"/>
    <cellStyle name="Обычный 4 2 7 6" xfId="24758"/>
    <cellStyle name="Обычный 4 2 7 7" xfId="24759"/>
    <cellStyle name="Обычный 4 2 7 8" xfId="24760"/>
    <cellStyle name="Обычный 4 2 7 9" xfId="24761"/>
    <cellStyle name="Обычный 4 20" xfId="24762"/>
    <cellStyle name="Обычный 4 20 2" xfId="24763"/>
    <cellStyle name="Обычный 4 20 2 2" xfId="24764"/>
    <cellStyle name="Обычный 4 20 2 2 2" xfId="24765"/>
    <cellStyle name="Обычный 4 20 2 3" xfId="24766"/>
    <cellStyle name="Обычный 4 20 3" xfId="24767"/>
    <cellStyle name="Обычный 4 20 3 2" xfId="24768"/>
    <cellStyle name="Обычный 4 20 3 2 2" xfId="24769"/>
    <cellStyle name="Обычный 4 20 3 3" xfId="24770"/>
    <cellStyle name="Обычный 4 20 4" xfId="24771"/>
    <cellStyle name="Обычный 4 20 4 2" xfId="24772"/>
    <cellStyle name="Обычный 4 20 5" xfId="24773"/>
    <cellStyle name="Обычный 4 21" xfId="24774"/>
    <cellStyle name="Обычный 4 21 2" xfId="24775"/>
    <cellStyle name="Обычный 4 21 2 2" xfId="24776"/>
    <cellStyle name="Обычный 4 21 2 2 2" xfId="24777"/>
    <cellStyle name="Обычный 4 21 2 3" xfId="24778"/>
    <cellStyle name="Обычный 4 21 3" xfId="24779"/>
    <cellStyle name="Обычный 4 21 3 2" xfId="24780"/>
    <cellStyle name="Обычный 4 21 3 2 2" xfId="24781"/>
    <cellStyle name="Обычный 4 21 3 3" xfId="24782"/>
    <cellStyle name="Обычный 4 21 4" xfId="24783"/>
    <cellStyle name="Обычный 4 21 4 2" xfId="24784"/>
    <cellStyle name="Обычный 4 21 5" xfId="24785"/>
    <cellStyle name="Обычный 4 22" xfId="24786"/>
    <cellStyle name="Обычный 4 22 2" xfId="24787"/>
    <cellStyle name="Обычный 4 22 2 2" xfId="24788"/>
    <cellStyle name="Обычный 4 22 2 2 2" xfId="24789"/>
    <cellStyle name="Обычный 4 22 2 3" xfId="24790"/>
    <cellStyle name="Обычный 4 22 3" xfId="24791"/>
    <cellStyle name="Обычный 4 22 3 2" xfId="24792"/>
    <cellStyle name="Обычный 4 22 3 2 2" xfId="24793"/>
    <cellStyle name="Обычный 4 22 3 3" xfId="24794"/>
    <cellStyle name="Обычный 4 22 4" xfId="24795"/>
    <cellStyle name="Обычный 4 22 4 2" xfId="24796"/>
    <cellStyle name="Обычный 4 22 5" xfId="24797"/>
    <cellStyle name="Обычный 4 23" xfId="24798"/>
    <cellStyle name="Обычный 4 23 2" xfId="24799"/>
    <cellStyle name="Обычный 4 23 2 2" xfId="24800"/>
    <cellStyle name="Обычный 4 23 2 2 2" xfId="24801"/>
    <cellStyle name="Обычный 4 23 2 3" xfId="24802"/>
    <cellStyle name="Обычный 4 23 3" xfId="24803"/>
    <cellStyle name="Обычный 4 23 3 2" xfId="24804"/>
    <cellStyle name="Обычный 4 23 3 2 2" xfId="24805"/>
    <cellStyle name="Обычный 4 23 3 3" xfId="24806"/>
    <cellStyle name="Обычный 4 23 4" xfId="24807"/>
    <cellStyle name="Обычный 4 23 4 2" xfId="24808"/>
    <cellStyle name="Обычный 4 23 5" xfId="24809"/>
    <cellStyle name="Обычный 4 24" xfId="24810"/>
    <cellStyle name="Обычный 4 24 2" xfId="24811"/>
    <cellStyle name="Обычный 4 24 2 2" xfId="24812"/>
    <cellStyle name="Обычный 4 24 2 2 2" xfId="24813"/>
    <cellStyle name="Обычный 4 24 2 3" xfId="24814"/>
    <cellStyle name="Обычный 4 24 3" xfId="24815"/>
    <cellStyle name="Обычный 4 24 3 2" xfId="24816"/>
    <cellStyle name="Обычный 4 24 3 2 2" xfId="24817"/>
    <cellStyle name="Обычный 4 24 3 3" xfId="24818"/>
    <cellStyle name="Обычный 4 24 4" xfId="24819"/>
    <cellStyle name="Обычный 4 24 4 2" xfId="24820"/>
    <cellStyle name="Обычный 4 24 5" xfId="24821"/>
    <cellStyle name="Обычный 4 25" xfId="24822"/>
    <cellStyle name="Обычный 4 25 2" xfId="24823"/>
    <cellStyle name="Обычный 4 25 2 2" xfId="24824"/>
    <cellStyle name="Обычный 4 25 2 2 2" xfId="24825"/>
    <cellStyle name="Обычный 4 25 2 3" xfId="24826"/>
    <cellStyle name="Обычный 4 25 3" xfId="24827"/>
    <cellStyle name="Обычный 4 25 3 2" xfId="24828"/>
    <cellStyle name="Обычный 4 25 3 2 2" xfId="24829"/>
    <cellStyle name="Обычный 4 25 3 3" xfId="24830"/>
    <cellStyle name="Обычный 4 25 4" xfId="24831"/>
    <cellStyle name="Обычный 4 25 4 2" xfId="24832"/>
    <cellStyle name="Обычный 4 25 5" xfId="24833"/>
    <cellStyle name="Обычный 4 26" xfId="24834"/>
    <cellStyle name="Обычный 4 26 2" xfId="24835"/>
    <cellStyle name="Обычный 4 26 2 2" xfId="24836"/>
    <cellStyle name="Обычный 4 26 2 2 2" xfId="24837"/>
    <cellStyle name="Обычный 4 26 2 3" xfId="24838"/>
    <cellStyle name="Обычный 4 26 3" xfId="24839"/>
    <cellStyle name="Обычный 4 26 3 2" xfId="24840"/>
    <cellStyle name="Обычный 4 26 3 2 2" xfId="24841"/>
    <cellStyle name="Обычный 4 26 3 3" xfId="24842"/>
    <cellStyle name="Обычный 4 26 4" xfId="24843"/>
    <cellStyle name="Обычный 4 26 4 2" xfId="24844"/>
    <cellStyle name="Обычный 4 26 5" xfId="24845"/>
    <cellStyle name="Обычный 4 27" xfId="24846"/>
    <cellStyle name="Обычный 4 27 2" xfId="24847"/>
    <cellStyle name="Обычный 4 27 2 2" xfId="24848"/>
    <cellStyle name="Обычный 4 27 2 2 2" xfId="24849"/>
    <cellStyle name="Обычный 4 27 2 3" xfId="24850"/>
    <cellStyle name="Обычный 4 27 3" xfId="24851"/>
    <cellStyle name="Обычный 4 27 3 2" xfId="24852"/>
    <cellStyle name="Обычный 4 27 3 2 2" xfId="24853"/>
    <cellStyle name="Обычный 4 27 3 3" xfId="24854"/>
    <cellStyle name="Обычный 4 27 4" xfId="24855"/>
    <cellStyle name="Обычный 4 27 4 2" xfId="24856"/>
    <cellStyle name="Обычный 4 27 5" xfId="24857"/>
    <cellStyle name="Обычный 4 28" xfId="24858"/>
    <cellStyle name="Обычный 4 28 2" xfId="24859"/>
    <cellStyle name="Обычный 4 28 2 2" xfId="24860"/>
    <cellStyle name="Обычный 4 28 2 2 2" xfId="24861"/>
    <cellStyle name="Обычный 4 28 2 3" xfId="24862"/>
    <cellStyle name="Обычный 4 28 3" xfId="24863"/>
    <cellStyle name="Обычный 4 28 3 2" xfId="24864"/>
    <cellStyle name="Обычный 4 28 3 2 2" xfId="24865"/>
    <cellStyle name="Обычный 4 28 3 3" xfId="24866"/>
    <cellStyle name="Обычный 4 28 4" xfId="24867"/>
    <cellStyle name="Обычный 4 28 4 2" xfId="24868"/>
    <cellStyle name="Обычный 4 28 5" xfId="24869"/>
    <cellStyle name="Обычный 4 29" xfId="24870"/>
    <cellStyle name="Обычный 4 29 2" xfId="24871"/>
    <cellStyle name="Обычный 4 29 2 2" xfId="24872"/>
    <cellStyle name="Обычный 4 29 3" xfId="24873"/>
    <cellStyle name="Обычный 4 3" xfId="24874"/>
    <cellStyle name="Обычный 4 3 2" xfId="24875"/>
    <cellStyle name="Обычный 4 3 2 2" xfId="24876"/>
    <cellStyle name="Обычный 4 3 2 2 2" xfId="24877"/>
    <cellStyle name="Обычный 4 3 2 3" xfId="24878"/>
    <cellStyle name="Обычный 4 3 3" xfId="24879"/>
    <cellStyle name="Обычный 4 3 3 2" xfId="24880"/>
    <cellStyle name="Обычный 4 3 3 2 2" xfId="24881"/>
    <cellStyle name="Обычный 4 3 3 3" xfId="24882"/>
    <cellStyle name="Обычный 4 3 4" xfId="24883"/>
    <cellStyle name="Обычный 4 3 4 2" xfId="24884"/>
    <cellStyle name="Обычный 4 3 4 2 2" xfId="24885"/>
    <cellStyle name="Обычный 4 3 4 3" xfId="24886"/>
    <cellStyle name="Обычный 4 3 5" xfId="24887"/>
    <cellStyle name="Обычный 4 3 5 2" xfId="24888"/>
    <cellStyle name="Обычный 4 3 6" xfId="24889"/>
    <cellStyle name="Обычный 4 30" xfId="24890"/>
    <cellStyle name="Обычный 4 30 2" xfId="24891"/>
    <cellStyle name="Обычный 4 30 2 2" xfId="24892"/>
    <cellStyle name="Обычный 4 30 3" xfId="24893"/>
    <cellStyle name="Обычный 4 31" xfId="24894"/>
    <cellStyle name="Обычный 4 31 2" xfId="24895"/>
    <cellStyle name="Обычный 4 31 2 2" xfId="24896"/>
    <cellStyle name="Обычный 4 31 3" xfId="24897"/>
    <cellStyle name="Обычный 4 32" xfId="24898"/>
    <cellStyle name="Обычный 4 32 2" xfId="24899"/>
    <cellStyle name="Обычный 4 32 2 2" xfId="24900"/>
    <cellStyle name="Обычный 4 32 3" xfId="24901"/>
    <cellStyle name="Обычный 4 33" xfId="24902"/>
    <cellStyle name="Обычный 4 33 2" xfId="24903"/>
    <cellStyle name="Обычный 4 33 2 2" xfId="24904"/>
    <cellStyle name="Обычный 4 33 3" xfId="24905"/>
    <cellStyle name="Обычный 4 34" xfId="24906"/>
    <cellStyle name="Обычный 4 34 2" xfId="24907"/>
    <cellStyle name="Обычный 4 34 2 2" xfId="24908"/>
    <cellStyle name="Обычный 4 34 3" xfId="24909"/>
    <cellStyle name="Обычный 4 35" xfId="24910"/>
    <cellStyle name="Обычный 4 35 2" xfId="24911"/>
    <cellStyle name="Обычный 4 35 2 2" xfId="24912"/>
    <cellStyle name="Обычный 4 35 3" xfId="24913"/>
    <cellStyle name="Обычный 4 36" xfId="24914"/>
    <cellStyle name="Обычный 4 36 2" xfId="24915"/>
    <cellStyle name="Обычный 4 36 2 2" xfId="24916"/>
    <cellStyle name="Обычный 4 36 3" xfId="24917"/>
    <cellStyle name="Обычный 4 37" xfId="24918"/>
    <cellStyle name="Обычный 4 37 2" xfId="24919"/>
    <cellStyle name="Обычный 4 37 2 2" xfId="24920"/>
    <cellStyle name="Обычный 4 37 3" xfId="24921"/>
    <cellStyle name="Обычный 4 38" xfId="24922"/>
    <cellStyle name="Обычный 4 38 2" xfId="24923"/>
    <cellStyle name="Обычный 4 38 2 2" xfId="24924"/>
    <cellStyle name="Обычный 4 38 3" xfId="24925"/>
    <cellStyle name="Обычный 4 39" xfId="24926"/>
    <cellStyle name="Обычный 4 39 2" xfId="24927"/>
    <cellStyle name="Обычный 4 39 2 2" xfId="24928"/>
    <cellStyle name="Обычный 4 39 3" xfId="24929"/>
    <cellStyle name="Обычный 4 4" xfId="24930"/>
    <cellStyle name="Обычный 4 4 2" xfId="24931"/>
    <cellStyle name="Обычный 4 4 2 2" xfId="24932"/>
    <cellStyle name="Обычный 4 4 2 2 2" xfId="24933"/>
    <cellStyle name="Обычный 4 4 2 3" xfId="24934"/>
    <cellStyle name="Обычный 4 4 3" xfId="24935"/>
    <cellStyle name="Обычный 4 4 3 2" xfId="24936"/>
    <cellStyle name="Обычный 4 4 3 2 2" xfId="24937"/>
    <cellStyle name="Обычный 4 4 3 3" xfId="24938"/>
    <cellStyle name="Обычный 4 4 4" xfId="24939"/>
    <cellStyle name="Обычный 4 4 4 2" xfId="24940"/>
    <cellStyle name="Обычный 4 4 5" xfId="24941"/>
    <cellStyle name="Обычный 4 40" xfId="24942"/>
    <cellStyle name="Обычный 4 40 2" xfId="24943"/>
    <cellStyle name="Обычный 4 40 2 2" xfId="24944"/>
    <cellStyle name="Обычный 4 40 3" xfId="24945"/>
    <cellStyle name="Обычный 4 41" xfId="24946"/>
    <cellStyle name="Обычный 4 41 2" xfId="24947"/>
    <cellStyle name="Обычный 4 41 2 2" xfId="24948"/>
    <cellStyle name="Обычный 4 41 3" xfId="24949"/>
    <cellStyle name="Обычный 4 42" xfId="24950"/>
    <cellStyle name="Обычный 4 42 2" xfId="24951"/>
    <cellStyle name="Обычный 4 42 2 2" xfId="24952"/>
    <cellStyle name="Обычный 4 42 3" xfId="24953"/>
    <cellStyle name="Обычный 4 43" xfId="24954"/>
    <cellStyle name="Обычный 4 43 2" xfId="24955"/>
    <cellStyle name="Обычный 4 43 2 2" xfId="24956"/>
    <cellStyle name="Обычный 4 43 3" xfId="24957"/>
    <cellStyle name="Обычный 4 44" xfId="24958"/>
    <cellStyle name="Обычный 4 44 2" xfId="24959"/>
    <cellStyle name="Обычный 4 44 2 2" xfId="24960"/>
    <cellStyle name="Обычный 4 44 3" xfId="24961"/>
    <cellStyle name="Обычный 4 45" xfId="24962"/>
    <cellStyle name="Обычный 4 45 2" xfId="24963"/>
    <cellStyle name="Обычный 4 45 2 2" xfId="24964"/>
    <cellStyle name="Обычный 4 45 3" xfId="24965"/>
    <cellStyle name="Обычный 4 46" xfId="24966"/>
    <cellStyle name="Обычный 4 46 2" xfId="24967"/>
    <cellStyle name="Обычный 4 46 2 2" xfId="24968"/>
    <cellStyle name="Обычный 4 46 3" xfId="24969"/>
    <cellStyle name="Обычный 4 47" xfId="24970"/>
    <cellStyle name="Обычный 4 47 2" xfId="24971"/>
    <cellStyle name="Обычный 4 47 2 2" xfId="24972"/>
    <cellStyle name="Обычный 4 47 3" xfId="24973"/>
    <cellStyle name="Обычный 4 48" xfId="24974"/>
    <cellStyle name="Обычный 4 48 2" xfId="24975"/>
    <cellStyle name="Обычный 4 48 2 2" xfId="24976"/>
    <cellStyle name="Обычный 4 48 3" xfId="24977"/>
    <cellStyle name="Обычный 4 49" xfId="24978"/>
    <cellStyle name="Обычный 4 49 2" xfId="24979"/>
    <cellStyle name="Обычный 4 49 2 2" xfId="24980"/>
    <cellStyle name="Обычный 4 49 3" xfId="24981"/>
    <cellStyle name="Обычный 4 5" xfId="24982"/>
    <cellStyle name="Обычный 4 5 2" xfId="24983"/>
    <cellStyle name="Обычный 4 5 2 2" xfId="24984"/>
    <cellStyle name="Обычный 4 5 2 2 2" xfId="24985"/>
    <cellStyle name="Обычный 4 5 2 3" xfId="24986"/>
    <cellStyle name="Обычный 4 5 3" xfId="24987"/>
    <cellStyle name="Обычный 4 5 3 2" xfId="24988"/>
    <cellStyle name="Обычный 4 5 3 2 2" xfId="24989"/>
    <cellStyle name="Обычный 4 5 3 3" xfId="24990"/>
    <cellStyle name="Обычный 4 5 4" xfId="24991"/>
    <cellStyle name="Обычный 4 5 4 2" xfId="24992"/>
    <cellStyle name="Обычный 4 5 5" xfId="24993"/>
    <cellStyle name="Обычный 4 50" xfId="24994"/>
    <cellStyle name="Обычный 4 50 2" xfId="24995"/>
    <cellStyle name="Обычный 4 50 2 2" xfId="24996"/>
    <cellStyle name="Обычный 4 50 3" xfId="24997"/>
    <cellStyle name="Обычный 4 51" xfId="24998"/>
    <cellStyle name="Обычный 4 51 2" xfId="24999"/>
    <cellStyle name="Обычный 4 51 2 2" xfId="25000"/>
    <cellStyle name="Обычный 4 51 3" xfId="25001"/>
    <cellStyle name="Обычный 4 52" xfId="25002"/>
    <cellStyle name="Обычный 4 52 2" xfId="25003"/>
    <cellStyle name="Обычный 4 52 2 2" xfId="25004"/>
    <cellStyle name="Обычный 4 52 3" xfId="25005"/>
    <cellStyle name="Обычный 4 53" xfId="25006"/>
    <cellStyle name="Обычный 4 53 2" xfId="25007"/>
    <cellStyle name="Обычный 4 53 2 2" xfId="25008"/>
    <cellStyle name="Обычный 4 53 3" xfId="25009"/>
    <cellStyle name="Обычный 4 54" xfId="25010"/>
    <cellStyle name="Обычный 4 54 2" xfId="25011"/>
    <cellStyle name="Обычный 4 54 2 2" xfId="25012"/>
    <cellStyle name="Обычный 4 54 3" xfId="25013"/>
    <cellStyle name="Обычный 4 55" xfId="25014"/>
    <cellStyle name="Обычный 4 55 2" xfId="25015"/>
    <cellStyle name="Обычный 4 55 2 2" xfId="25016"/>
    <cellStyle name="Обычный 4 55 3" xfId="25017"/>
    <cellStyle name="Обычный 4 56" xfId="25018"/>
    <cellStyle name="Обычный 4 56 2" xfId="25019"/>
    <cellStyle name="Обычный 4 56 2 2" xfId="25020"/>
    <cellStyle name="Обычный 4 56 3" xfId="25021"/>
    <cellStyle name="Обычный 4 57" xfId="25022"/>
    <cellStyle name="Обычный 4 57 2" xfId="25023"/>
    <cellStyle name="Обычный 4 57 2 2" xfId="25024"/>
    <cellStyle name="Обычный 4 57 3" xfId="25025"/>
    <cellStyle name="Обычный 4 58" xfId="25026"/>
    <cellStyle name="Обычный 4 58 2" xfId="25027"/>
    <cellStyle name="Обычный 4 58 2 2" xfId="25028"/>
    <cellStyle name="Обычный 4 58 3" xfId="25029"/>
    <cellStyle name="Обычный 4 59" xfId="25030"/>
    <cellStyle name="Обычный 4 59 2" xfId="25031"/>
    <cellStyle name="Обычный 4 59 2 2" xfId="25032"/>
    <cellStyle name="Обычный 4 59 3" xfId="25033"/>
    <cellStyle name="Обычный 4 6" xfId="25034"/>
    <cellStyle name="Обычный 4 6 2" xfId="25035"/>
    <cellStyle name="Обычный 4 6 2 2" xfId="25036"/>
    <cellStyle name="Обычный 4 6 2 2 2" xfId="25037"/>
    <cellStyle name="Обычный 4 6 2 3" xfId="25038"/>
    <cellStyle name="Обычный 4 6 3" xfId="25039"/>
    <cellStyle name="Обычный 4 6 3 2" xfId="25040"/>
    <cellStyle name="Обычный 4 6 3 2 2" xfId="25041"/>
    <cellStyle name="Обычный 4 6 3 3" xfId="25042"/>
    <cellStyle name="Обычный 4 6 4" xfId="25043"/>
    <cellStyle name="Обычный 4 6 4 2" xfId="25044"/>
    <cellStyle name="Обычный 4 6 5" xfId="25045"/>
    <cellStyle name="Обычный 4 60" xfId="25046"/>
    <cellStyle name="Обычный 4 60 2" xfId="25047"/>
    <cellStyle name="Обычный 4 60 2 2" xfId="25048"/>
    <cellStyle name="Обычный 4 60 3" xfId="25049"/>
    <cellStyle name="Обычный 4 61" xfId="25050"/>
    <cellStyle name="Обычный 4 61 2" xfId="25051"/>
    <cellStyle name="Обычный 4 61 2 2" xfId="25052"/>
    <cellStyle name="Обычный 4 61 3" xfId="25053"/>
    <cellStyle name="Обычный 4 62" xfId="25054"/>
    <cellStyle name="Обычный 4 62 2" xfId="25055"/>
    <cellStyle name="Обычный 4 62 2 2" xfId="25056"/>
    <cellStyle name="Обычный 4 62 3" xfId="25057"/>
    <cellStyle name="Обычный 4 63" xfId="25058"/>
    <cellStyle name="Обычный 4 63 2" xfId="25059"/>
    <cellStyle name="Обычный 4 63 2 2" xfId="25060"/>
    <cellStyle name="Обычный 4 63 3" xfId="25061"/>
    <cellStyle name="Обычный 4 64" xfId="25062"/>
    <cellStyle name="Обычный 4 64 2" xfId="25063"/>
    <cellStyle name="Обычный 4 64 2 2" xfId="25064"/>
    <cellStyle name="Обычный 4 64 3" xfId="25065"/>
    <cellStyle name="Обычный 4 65" xfId="25066"/>
    <cellStyle name="Обычный 4 65 2" xfId="25067"/>
    <cellStyle name="Обычный 4 65 2 2" xfId="25068"/>
    <cellStyle name="Обычный 4 65 3" xfId="25069"/>
    <cellStyle name="Обычный 4 66" xfId="25070"/>
    <cellStyle name="Обычный 4 66 2" xfId="25071"/>
    <cellStyle name="Обычный 4 66 2 2" xfId="25072"/>
    <cellStyle name="Обычный 4 66 3" xfId="25073"/>
    <cellStyle name="Обычный 4 67" xfId="25074"/>
    <cellStyle name="Обычный 4 67 2" xfId="25075"/>
    <cellStyle name="Обычный 4 67 2 2" xfId="25076"/>
    <cellStyle name="Обычный 4 67 3" xfId="25077"/>
    <cellStyle name="Обычный 4 68" xfId="25078"/>
    <cellStyle name="Обычный 4 68 2" xfId="25079"/>
    <cellStyle name="Обычный 4 68 2 2" xfId="25080"/>
    <cellStyle name="Обычный 4 68 3" xfId="25081"/>
    <cellStyle name="Обычный 4 69" xfId="25082"/>
    <cellStyle name="Обычный 4 69 2" xfId="25083"/>
    <cellStyle name="Обычный 4 69 2 2" xfId="25084"/>
    <cellStyle name="Обычный 4 69 3" xfId="25085"/>
    <cellStyle name="Обычный 4 7" xfId="25086"/>
    <cellStyle name="Обычный 4 7 2" xfId="25087"/>
    <cellStyle name="Обычный 4 7 2 2" xfId="25088"/>
    <cellStyle name="Обычный 4 7 2 2 2" xfId="25089"/>
    <cellStyle name="Обычный 4 7 2 3" xfId="25090"/>
    <cellStyle name="Обычный 4 7 3" xfId="25091"/>
    <cellStyle name="Обычный 4 7 3 2" xfId="25092"/>
    <cellStyle name="Обычный 4 7 3 2 2" xfId="25093"/>
    <cellStyle name="Обычный 4 7 3 3" xfId="25094"/>
    <cellStyle name="Обычный 4 7 4" xfId="25095"/>
    <cellStyle name="Обычный 4 7 4 2" xfId="25096"/>
    <cellStyle name="Обычный 4 7 5" xfId="25097"/>
    <cellStyle name="Обычный 4 70" xfId="25098"/>
    <cellStyle name="Обычный 4 70 2" xfId="25099"/>
    <cellStyle name="Обычный 4 70 2 2" xfId="25100"/>
    <cellStyle name="Обычный 4 70 3" xfId="25101"/>
    <cellStyle name="Обычный 4 71" xfId="25102"/>
    <cellStyle name="Обычный 4 71 2" xfId="25103"/>
    <cellStyle name="Обычный 4 71 2 2" xfId="25104"/>
    <cellStyle name="Обычный 4 71 3" xfId="25105"/>
    <cellStyle name="Обычный 4 72" xfId="25106"/>
    <cellStyle name="Обычный 4 72 2" xfId="25107"/>
    <cellStyle name="Обычный 4 72 2 2" xfId="25108"/>
    <cellStyle name="Обычный 4 72 3" xfId="25109"/>
    <cellStyle name="Обычный 4 73" xfId="25110"/>
    <cellStyle name="Обычный 4 73 2" xfId="25111"/>
    <cellStyle name="Обычный 4 73 2 2" xfId="25112"/>
    <cellStyle name="Обычный 4 73 3" xfId="25113"/>
    <cellStyle name="Обычный 4 74" xfId="25114"/>
    <cellStyle name="Обычный 4 74 2" xfId="25115"/>
    <cellStyle name="Обычный 4 74 2 2" xfId="25116"/>
    <cellStyle name="Обычный 4 74 3" xfId="25117"/>
    <cellStyle name="Обычный 4 75" xfId="25118"/>
    <cellStyle name="Обычный 4 75 2" xfId="25119"/>
    <cellStyle name="Обычный 4 75 2 2" xfId="25120"/>
    <cellStyle name="Обычный 4 75 3" xfId="25121"/>
    <cellStyle name="Обычный 4 76" xfId="25122"/>
    <cellStyle name="Обычный 4 76 2" xfId="25123"/>
    <cellStyle name="Обычный 4 76 2 2" xfId="25124"/>
    <cellStyle name="Обычный 4 76 3" xfId="25125"/>
    <cellStyle name="Обычный 4 77" xfId="25126"/>
    <cellStyle name="Обычный 4 77 2" xfId="25127"/>
    <cellStyle name="Обычный 4 78" xfId="25128"/>
    <cellStyle name="Обычный 4 8" xfId="25129"/>
    <cellStyle name="Обычный 4 8 2" xfId="25130"/>
    <cellStyle name="Обычный 4 8 2 2" xfId="25131"/>
    <cellStyle name="Обычный 4 8 2 2 2" xfId="25132"/>
    <cellStyle name="Обычный 4 8 2 3" xfId="25133"/>
    <cellStyle name="Обычный 4 8 3" xfId="25134"/>
    <cellStyle name="Обычный 4 8 3 2" xfId="25135"/>
    <cellStyle name="Обычный 4 8 3 2 2" xfId="25136"/>
    <cellStyle name="Обычный 4 8 3 3" xfId="25137"/>
    <cellStyle name="Обычный 4 8 4" xfId="25138"/>
    <cellStyle name="Обычный 4 8 4 2" xfId="25139"/>
    <cellStyle name="Обычный 4 8 5" xfId="25140"/>
    <cellStyle name="Обычный 4 9" xfId="25141"/>
    <cellStyle name="Обычный 4 9 2" xfId="25142"/>
    <cellStyle name="Обычный 4 9 2 2" xfId="25143"/>
    <cellStyle name="Обычный 4 9 2 2 2" xfId="25144"/>
    <cellStyle name="Обычный 4 9 2 3" xfId="25145"/>
    <cellStyle name="Обычный 4 9 3" xfId="25146"/>
    <cellStyle name="Обычный 4 9 3 2" xfId="25147"/>
    <cellStyle name="Обычный 4 9 3 2 2" xfId="25148"/>
    <cellStyle name="Обычный 4 9 3 3" xfId="25149"/>
    <cellStyle name="Обычный 4 9 4" xfId="25150"/>
    <cellStyle name="Обычный 4 9 4 2" xfId="25151"/>
    <cellStyle name="Обычный 4 9 5" xfId="25152"/>
    <cellStyle name="Обычный 4_данные" xfId="25153"/>
    <cellStyle name="Обычный 40" xfId="25154"/>
    <cellStyle name="Обычный 40 10" xfId="25155"/>
    <cellStyle name="Обычный 40 10 2" xfId="25156"/>
    <cellStyle name="Обычный 40 10 2 2" xfId="25157"/>
    <cellStyle name="Обычный 40 10 2 2 2" xfId="25158"/>
    <cellStyle name="Обычный 40 10 2 3" xfId="25159"/>
    <cellStyle name="Обычный 40 10 3" xfId="25160"/>
    <cellStyle name="Обычный 40 10 3 2" xfId="25161"/>
    <cellStyle name="Обычный 40 10 3 2 2" xfId="25162"/>
    <cellStyle name="Обычный 40 10 3 3" xfId="25163"/>
    <cellStyle name="Обычный 40 10 4" xfId="25164"/>
    <cellStyle name="Обычный 40 10 4 2" xfId="25165"/>
    <cellStyle name="Обычный 40 10 5" xfId="25166"/>
    <cellStyle name="Обычный 40 11" xfId="25167"/>
    <cellStyle name="Обычный 40 11 2" xfId="25168"/>
    <cellStyle name="Обычный 40 11 2 2" xfId="25169"/>
    <cellStyle name="Обычный 40 11 2 2 2" xfId="25170"/>
    <cellStyle name="Обычный 40 11 2 3" xfId="25171"/>
    <cellStyle name="Обычный 40 11 3" xfId="25172"/>
    <cellStyle name="Обычный 40 11 3 2" xfId="25173"/>
    <cellStyle name="Обычный 40 11 3 2 2" xfId="25174"/>
    <cellStyle name="Обычный 40 11 3 3" xfId="25175"/>
    <cellStyle name="Обычный 40 11 4" xfId="25176"/>
    <cellStyle name="Обычный 40 11 4 2" xfId="25177"/>
    <cellStyle name="Обычный 40 11 5" xfId="25178"/>
    <cellStyle name="Обычный 40 12" xfId="25179"/>
    <cellStyle name="Обычный 40 12 2" xfId="25180"/>
    <cellStyle name="Обычный 40 12 2 2" xfId="25181"/>
    <cellStyle name="Обычный 40 12 2 2 2" xfId="25182"/>
    <cellStyle name="Обычный 40 12 2 3" xfId="25183"/>
    <cellStyle name="Обычный 40 12 3" xfId="25184"/>
    <cellStyle name="Обычный 40 12 3 2" xfId="25185"/>
    <cellStyle name="Обычный 40 12 3 2 2" xfId="25186"/>
    <cellStyle name="Обычный 40 12 3 3" xfId="25187"/>
    <cellStyle name="Обычный 40 12 4" xfId="25188"/>
    <cellStyle name="Обычный 40 12 4 2" xfId="25189"/>
    <cellStyle name="Обычный 40 12 5" xfId="25190"/>
    <cellStyle name="Обычный 40 13" xfId="25191"/>
    <cellStyle name="Обычный 40 13 2" xfId="25192"/>
    <cellStyle name="Обычный 40 13 2 2" xfId="25193"/>
    <cellStyle name="Обычный 40 13 2 2 2" xfId="25194"/>
    <cellStyle name="Обычный 40 13 2 3" xfId="25195"/>
    <cellStyle name="Обычный 40 13 3" xfId="25196"/>
    <cellStyle name="Обычный 40 13 3 2" xfId="25197"/>
    <cellStyle name="Обычный 40 13 3 2 2" xfId="25198"/>
    <cellStyle name="Обычный 40 13 3 3" xfId="25199"/>
    <cellStyle name="Обычный 40 13 4" xfId="25200"/>
    <cellStyle name="Обычный 40 13 4 2" xfId="25201"/>
    <cellStyle name="Обычный 40 13 5" xfId="25202"/>
    <cellStyle name="Обычный 40 14" xfId="25203"/>
    <cellStyle name="Обычный 40 14 2" xfId="25204"/>
    <cellStyle name="Обычный 40 14 2 2" xfId="25205"/>
    <cellStyle name="Обычный 40 14 2 2 2" xfId="25206"/>
    <cellStyle name="Обычный 40 14 2 3" xfId="25207"/>
    <cellStyle name="Обычный 40 14 3" xfId="25208"/>
    <cellStyle name="Обычный 40 14 3 2" xfId="25209"/>
    <cellStyle name="Обычный 40 14 3 2 2" xfId="25210"/>
    <cellStyle name="Обычный 40 14 3 3" xfId="25211"/>
    <cellStyle name="Обычный 40 14 4" xfId="25212"/>
    <cellStyle name="Обычный 40 14 4 2" xfId="25213"/>
    <cellStyle name="Обычный 40 14 5" xfId="25214"/>
    <cellStyle name="Обычный 40 15" xfId="25215"/>
    <cellStyle name="Обычный 40 15 2" xfId="25216"/>
    <cellStyle name="Обычный 40 15 2 2" xfId="25217"/>
    <cellStyle name="Обычный 40 15 2 2 2" xfId="25218"/>
    <cellStyle name="Обычный 40 15 2 3" xfId="25219"/>
    <cellStyle name="Обычный 40 15 3" xfId="25220"/>
    <cellStyle name="Обычный 40 15 3 2" xfId="25221"/>
    <cellStyle name="Обычный 40 15 3 2 2" xfId="25222"/>
    <cellStyle name="Обычный 40 15 3 3" xfId="25223"/>
    <cellStyle name="Обычный 40 15 4" xfId="25224"/>
    <cellStyle name="Обычный 40 15 4 2" xfId="25225"/>
    <cellStyle name="Обычный 40 15 5" xfId="25226"/>
    <cellStyle name="Обычный 40 16" xfId="25227"/>
    <cellStyle name="Обычный 40 16 2" xfId="25228"/>
    <cellStyle name="Обычный 40 16 2 2" xfId="25229"/>
    <cellStyle name="Обычный 40 16 2 2 2" xfId="25230"/>
    <cellStyle name="Обычный 40 16 2 3" xfId="25231"/>
    <cellStyle name="Обычный 40 16 3" xfId="25232"/>
    <cellStyle name="Обычный 40 16 3 2" xfId="25233"/>
    <cellStyle name="Обычный 40 16 3 2 2" xfId="25234"/>
    <cellStyle name="Обычный 40 16 3 3" xfId="25235"/>
    <cellStyle name="Обычный 40 16 4" xfId="25236"/>
    <cellStyle name="Обычный 40 16 4 2" xfId="25237"/>
    <cellStyle name="Обычный 40 16 5" xfId="25238"/>
    <cellStyle name="Обычный 40 17" xfId="25239"/>
    <cellStyle name="Обычный 40 17 2" xfId="25240"/>
    <cellStyle name="Обычный 40 17 2 2" xfId="25241"/>
    <cellStyle name="Обычный 40 17 2 2 2" xfId="25242"/>
    <cellStyle name="Обычный 40 17 2 3" xfId="25243"/>
    <cellStyle name="Обычный 40 17 3" xfId="25244"/>
    <cellStyle name="Обычный 40 17 3 2" xfId="25245"/>
    <cellStyle name="Обычный 40 17 3 2 2" xfId="25246"/>
    <cellStyle name="Обычный 40 17 3 3" xfId="25247"/>
    <cellStyle name="Обычный 40 17 4" xfId="25248"/>
    <cellStyle name="Обычный 40 17 4 2" xfId="25249"/>
    <cellStyle name="Обычный 40 17 5" xfId="25250"/>
    <cellStyle name="Обычный 40 18" xfId="25251"/>
    <cellStyle name="Обычный 40 18 2" xfId="25252"/>
    <cellStyle name="Обычный 40 18 2 2" xfId="25253"/>
    <cellStyle name="Обычный 40 18 2 2 2" xfId="25254"/>
    <cellStyle name="Обычный 40 18 2 3" xfId="25255"/>
    <cellStyle name="Обычный 40 18 3" xfId="25256"/>
    <cellStyle name="Обычный 40 18 3 2" xfId="25257"/>
    <cellStyle name="Обычный 40 18 3 2 2" xfId="25258"/>
    <cellStyle name="Обычный 40 18 3 3" xfId="25259"/>
    <cellStyle name="Обычный 40 18 4" xfId="25260"/>
    <cellStyle name="Обычный 40 18 4 2" xfId="25261"/>
    <cellStyle name="Обычный 40 18 5" xfId="25262"/>
    <cellStyle name="Обычный 40 19" xfId="25263"/>
    <cellStyle name="Обычный 40 19 2" xfId="25264"/>
    <cellStyle name="Обычный 40 19 2 2" xfId="25265"/>
    <cellStyle name="Обычный 40 19 2 2 2" xfId="25266"/>
    <cellStyle name="Обычный 40 19 2 3" xfId="25267"/>
    <cellStyle name="Обычный 40 19 3" xfId="25268"/>
    <cellStyle name="Обычный 40 19 3 2" xfId="25269"/>
    <cellStyle name="Обычный 40 19 3 2 2" xfId="25270"/>
    <cellStyle name="Обычный 40 19 3 3" xfId="25271"/>
    <cellStyle name="Обычный 40 19 4" xfId="25272"/>
    <cellStyle name="Обычный 40 19 4 2" xfId="25273"/>
    <cellStyle name="Обычный 40 19 5" xfId="25274"/>
    <cellStyle name="Обычный 40 2" xfId="25275"/>
    <cellStyle name="Обычный 40 2 2" xfId="25276"/>
    <cellStyle name="Обычный 40 2 2 2" xfId="25277"/>
    <cellStyle name="Обычный 40 2 2 2 2" xfId="25278"/>
    <cellStyle name="Обычный 40 2 2 3" xfId="25279"/>
    <cellStyle name="Обычный 40 2 3" xfId="25280"/>
    <cellStyle name="Обычный 40 2 3 2" xfId="25281"/>
    <cellStyle name="Обычный 40 2 3 2 2" xfId="25282"/>
    <cellStyle name="Обычный 40 2 3 3" xfId="25283"/>
    <cellStyle name="Обычный 40 2 4" xfId="25284"/>
    <cellStyle name="Обычный 40 2 4 2" xfId="25285"/>
    <cellStyle name="Обычный 40 2 5" xfId="25286"/>
    <cellStyle name="Обычный 40 20" xfId="25287"/>
    <cellStyle name="Обычный 40 20 2" xfId="25288"/>
    <cellStyle name="Обычный 40 20 2 2" xfId="25289"/>
    <cellStyle name="Обычный 40 20 2 2 2" xfId="25290"/>
    <cellStyle name="Обычный 40 20 2 3" xfId="25291"/>
    <cellStyle name="Обычный 40 20 3" xfId="25292"/>
    <cellStyle name="Обычный 40 20 3 2" xfId="25293"/>
    <cellStyle name="Обычный 40 20 3 2 2" xfId="25294"/>
    <cellStyle name="Обычный 40 20 3 3" xfId="25295"/>
    <cellStyle name="Обычный 40 20 4" xfId="25296"/>
    <cellStyle name="Обычный 40 20 4 2" xfId="25297"/>
    <cellStyle name="Обычный 40 20 5" xfId="25298"/>
    <cellStyle name="Обычный 40 21" xfId="25299"/>
    <cellStyle name="Обычный 40 21 2" xfId="25300"/>
    <cellStyle name="Обычный 40 21 2 2" xfId="25301"/>
    <cellStyle name="Обычный 40 21 2 2 2" xfId="25302"/>
    <cellStyle name="Обычный 40 21 2 3" xfId="25303"/>
    <cellStyle name="Обычный 40 21 3" xfId="25304"/>
    <cellStyle name="Обычный 40 21 3 2" xfId="25305"/>
    <cellStyle name="Обычный 40 21 3 2 2" xfId="25306"/>
    <cellStyle name="Обычный 40 21 3 3" xfId="25307"/>
    <cellStyle name="Обычный 40 21 4" xfId="25308"/>
    <cellStyle name="Обычный 40 21 4 2" xfId="25309"/>
    <cellStyle name="Обычный 40 21 5" xfId="25310"/>
    <cellStyle name="Обычный 40 22" xfId="25311"/>
    <cellStyle name="Обычный 40 22 2" xfId="25312"/>
    <cellStyle name="Обычный 40 22 2 2" xfId="25313"/>
    <cellStyle name="Обычный 40 22 2 2 2" xfId="25314"/>
    <cellStyle name="Обычный 40 22 2 3" xfId="25315"/>
    <cellStyle name="Обычный 40 22 3" xfId="25316"/>
    <cellStyle name="Обычный 40 22 3 2" xfId="25317"/>
    <cellStyle name="Обычный 40 22 3 2 2" xfId="25318"/>
    <cellStyle name="Обычный 40 22 3 3" xfId="25319"/>
    <cellStyle name="Обычный 40 22 4" xfId="25320"/>
    <cellStyle name="Обычный 40 22 4 2" xfId="25321"/>
    <cellStyle name="Обычный 40 22 5" xfId="25322"/>
    <cellStyle name="Обычный 40 23" xfId="25323"/>
    <cellStyle name="Обычный 40 23 2" xfId="25324"/>
    <cellStyle name="Обычный 40 23 2 2" xfId="25325"/>
    <cellStyle name="Обычный 40 23 2 2 2" xfId="25326"/>
    <cellStyle name="Обычный 40 23 2 3" xfId="25327"/>
    <cellStyle name="Обычный 40 23 3" xfId="25328"/>
    <cellStyle name="Обычный 40 23 3 2" xfId="25329"/>
    <cellStyle name="Обычный 40 23 3 2 2" xfId="25330"/>
    <cellStyle name="Обычный 40 23 3 3" xfId="25331"/>
    <cellStyle name="Обычный 40 23 4" xfId="25332"/>
    <cellStyle name="Обычный 40 23 4 2" xfId="25333"/>
    <cellStyle name="Обычный 40 23 5" xfId="25334"/>
    <cellStyle name="Обычный 40 24" xfId="25335"/>
    <cellStyle name="Обычный 40 24 2" xfId="25336"/>
    <cellStyle name="Обычный 40 24 2 2" xfId="25337"/>
    <cellStyle name="Обычный 40 24 2 2 2" xfId="25338"/>
    <cellStyle name="Обычный 40 24 2 3" xfId="25339"/>
    <cellStyle name="Обычный 40 24 3" xfId="25340"/>
    <cellStyle name="Обычный 40 24 3 2" xfId="25341"/>
    <cellStyle name="Обычный 40 24 3 2 2" xfId="25342"/>
    <cellStyle name="Обычный 40 24 3 3" xfId="25343"/>
    <cellStyle name="Обычный 40 24 4" xfId="25344"/>
    <cellStyle name="Обычный 40 24 4 2" xfId="25345"/>
    <cellStyle name="Обычный 40 24 5" xfId="25346"/>
    <cellStyle name="Обычный 40 25" xfId="25347"/>
    <cellStyle name="Обычный 40 25 2" xfId="25348"/>
    <cellStyle name="Обычный 40 25 2 2" xfId="25349"/>
    <cellStyle name="Обычный 40 25 2 2 2" xfId="25350"/>
    <cellStyle name="Обычный 40 25 2 3" xfId="25351"/>
    <cellStyle name="Обычный 40 25 3" xfId="25352"/>
    <cellStyle name="Обычный 40 25 3 2" xfId="25353"/>
    <cellStyle name="Обычный 40 25 3 2 2" xfId="25354"/>
    <cellStyle name="Обычный 40 25 3 3" xfId="25355"/>
    <cellStyle name="Обычный 40 25 4" xfId="25356"/>
    <cellStyle name="Обычный 40 25 4 2" xfId="25357"/>
    <cellStyle name="Обычный 40 25 5" xfId="25358"/>
    <cellStyle name="Обычный 40 26" xfId="25359"/>
    <cellStyle name="Обычный 40 26 2" xfId="25360"/>
    <cellStyle name="Обычный 40 26 2 2" xfId="25361"/>
    <cellStyle name="Обычный 40 26 2 2 2" xfId="25362"/>
    <cellStyle name="Обычный 40 26 2 3" xfId="25363"/>
    <cellStyle name="Обычный 40 26 3" xfId="25364"/>
    <cellStyle name="Обычный 40 26 3 2" xfId="25365"/>
    <cellStyle name="Обычный 40 26 3 2 2" xfId="25366"/>
    <cellStyle name="Обычный 40 26 3 3" xfId="25367"/>
    <cellStyle name="Обычный 40 26 4" xfId="25368"/>
    <cellStyle name="Обычный 40 26 4 2" xfId="25369"/>
    <cellStyle name="Обычный 40 26 5" xfId="25370"/>
    <cellStyle name="Обычный 40 27" xfId="25371"/>
    <cellStyle name="Обычный 40 27 2" xfId="25372"/>
    <cellStyle name="Обычный 40 27 2 2" xfId="25373"/>
    <cellStyle name="Обычный 40 27 2 2 2" xfId="25374"/>
    <cellStyle name="Обычный 40 27 2 3" xfId="25375"/>
    <cellStyle name="Обычный 40 27 3" xfId="25376"/>
    <cellStyle name="Обычный 40 27 3 2" xfId="25377"/>
    <cellStyle name="Обычный 40 27 3 2 2" xfId="25378"/>
    <cellStyle name="Обычный 40 27 3 3" xfId="25379"/>
    <cellStyle name="Обычный 40 27 4" xfId="25380"/>
    <cellStyle name="Обычный 40 27 4 2" xfId="25381"/>
    <cellStyle name="Обычный 40 27 5" xfId="25382"/>
    <cellStyle name="Обычный 40 28" xfId="25383"/>
    <cellStyle name="Обычный 40 28 2" xfId="25384"/>
    <cellStyle name="Обычный 40 28 2 2" xfId="25385"/>
    <cellStyle name="Обычный 40 28 2 2 2" xfId="25386"/>
    <cellStyle name="Обычный 40 28 2 3" xfId="25387"/>
    <cellStyle name="Обычный 40 28 3" xfId="25388"/>
    <cellStyle name="Обычный 40 28 3 2" xfId="25389"/>
    <cellStyle name="Обычный 40 28 3 2 2" xfId="25390"/>
    <cellStyle name="Обычный 40 28 3 3" xfId="25391"/>
    <cellStyle name="Обычный 40 28 4" xfId="25392"/>
    <cellStyle name="Обычный 40 28 4 2" xfId="25393"/>
    <cellStyle name="Обычный 40 28 5" xfId="25394"/>
    <cellStyle name="Обычный 40 29" xfId="25395"/>
    <cellStyle name="Обычный 40 29 2" xfId="25396"/>
    <cellStyle name="Обычный 40 29 2 2" xfId="25397"/>
    <cellStyle name="Обычный 40 29 3" xfId="25398"/>
    <cellStyle name="Обычный 40 3" xfId="25399"/>
    <cellStyle name="Обычный 40 3 2" xfId="25400"/>
    <cellStyle name="Обычный 40 3 2 2" xfId="25401"/>
    <cellStyle name="Обычный 40 3 2 2 2" xfId="25402"/>
    <cellStyle name="Обычный 40 3 2 3" xfId="25403"/>
    <cellStyle name="Обычный 40 3 3" xfId="25404"/>
    <cellStyle name="Обычный 40 3 3 2" xfId="25405"/>
    <cellStyle name="Обычный 40 3 3 2 2" xfId="25406"/>
    <cellStyle name="Обычный 40 3 3 3" xfId="25407"/>
    <cellStyle name="Обычный 40 3 4" xfId="25408"/>
    <cellStyle name="Обычный 40 3 4 2" xfId="25409"/>
    <cellStyle name="Обычный 40 3 5" xfId="25410"/>
    <cellStyle name="Обычный 40 30" xfId="25411"/>
    <cellStyle name="Обычный 40 30 2" xfId="25412"/>
    <cellStyle name="Обычный 40 30 2 2" xfId="25413"/>
    <cellStyle name="Обычный 40 30 3" xfId="25414"/>
    <cellStyle name="Обычный 40 31" xfId="25415"/>
    <cellStyle name="Обычный 40 31 2" xfId="25416"/>
    <cellStyle name="Обычный 40 31 2 2" xfId="25417"/>
    <cellStyle name="Обычный 40 31 3" xfId="25418"/>
    <cellStyle name="Обычный 40 32" xfId="25419"/>
    <cellStyle name="Обычный 40 32 2" xfId="25420"/>
    <cellStyle name="Обычный 40 32 2 2" xfId="25421"/>
    <cellStyle name="Обычный 40 32 3" xfId="25422"/>
    <cellStyle name="Обычный 40 33" xfId="25423"/>
    <cellStyle name="Обычный 40 33 2" xfId="25424"/>
    <cellStyle name="Обычный 40 33 2 2" xfId="25425"/>
    <cellStyle name="Обычный 40 33 3" xfId="25426"/>
    <cellStyle name="Обычный 40 34" xfId="25427"/>
    <cellStyle name="Обычный 40 34 2" xfId="25428"/>
    <cellStyle name="Обычный 40 34 2 2" xfId="25429"/>
    <cellStyle name="Обычный 40 34 3" xfId="25430"/>
    <cellStyle name="Обычный 40 35" xfId="25431"/>
    <cellStyle name="Обычный 40 35 2" xfId="25432"/>
    <cellStyle name="Обычный 40 35 2 2" xfId="25433"/>
    <cellStyle name="Обычный 40 35 3" xfId="25434"/>
    <cellStyle name="Обычный 40 36" xfId="25435"/>
    <cellStyle name="Обычный 40 36 2" xfId="25436"/>
    <cellStyle name="Обычный 40 36 2 2" xfId="25437"/>
    <cellStyle name="Обычный 40 36 3" xfId="25438"/>
    <cellStyle name="Обычный 40 37" xfId="25439"/>
    <cellStyle name="Обычный 40 37 2" xfId="25440"/>
    <cellStyle name="Обычный 40 37 2 2" xfId="25441"/>
    <cellStyle name="Обычный 40 37 3" xfId="25442"/>
    <cellStyle name="Обычный 40 38" xfId="25443"/>
    <cellStyle name="Обычный 40 38 2" xfId="25444"/>
    <cellStyle name="Обычный 40 38 2 2" xfId="25445"/>
    <cellStyle name="Обычный 40 38 3" xfId="25446"/>
    <cellStyle name="Обычный 40 39" xfId="25447"/>
    <cellStyle name="Обычный 40 39 2" xfId="25448"/>
    <cellStyle name="Обычный 40 39 2 2" xfId="25449"/>
    <cellStyle name="Обычный 40 39 3" xfId="25450"/>
    <cellStyle name="Обычный 40 4" xfId="25451"/>
    <cellStyle name="Обычный 40 4 2" xfId="25452"/>
    <cellStyle name="Обычный 40 4 2 2" xfId="25453"/>
    <cellStyle name="Обычный 40 4 2 2 2" xfId="25454"/>
    <cellStyle name="Обычный 40 4 2 3" xfId="25455"/>
    <cellStyle name="Обычный 40 4 3" xfId="25456"/>
    <cellStyle name="Обычный 40 4 3 2" xfId="25457"/>
    <cellStyle name="Обычный 40 4 3 2 2" xfId="25458"/>
    <cellStyle name="Обычный 40 4 3 3" xfId="25459"/>
    <cellStyle name="Обычный 40 4 4" xfId="25460"/>
    <cellStyle name="Обычный 40 4 4 2" xfId="25461"/>
    <cellStyle name="Обычный 40 4 5" xfId="25462"/>
    <cellStyle name="Обычный 40 40" xfId="25463"/>
    <cellStyle name="Обычный 40 40 2" xfId="25464"/>
    <cellStyle name="Обычный 40 40 2 2" xfId="25465"/>
    <cellStyle name="Обычный 40 40 3" xfId="25466"/>
    <cellStyle name="Обычный 40 41" xfId="25467"/>
    <cellStyle name="Обычный 40 41 2" xfId="25468"/>
    <cellStyle name="Обычный 40 41 2 2" xfId="25469"/>
    <cellStyle name="Обычный 40 41 3" xfId="25470"/>
    <cellStyle name="Обычный 40 42" xfId="25471"/>
    <cellStyle name="Обычный 40 42 2" xfId="25472"/>
    <cellStyle name="Обычный 40 42 2 2" xfId="25473"/>
    <cellStyle name="Обычный 40 42 3" xfId="25474"/>
    <cellStyle name="Обычный 40 43" xfId="25475"/>
    <cellStyle name="Обычный 40 43 2" xfId="25476"/>
    <cellStyle name="Обычный 40 43 2 2" xfId="25477"/>
    <cellStyle name="Обычный 40 43 3" xfId="25478"/>
    <cellStyle name="Обычный 40 44" xfId="25479"/>
    <cellStyle name="Обычный 40 44 2" xfId="25480"/>
    <cellStyle name="Обычный 40 44 2 2" xfId="25481"/>
    <cellStyle name="Обычный 40 44 3" xfId="25482"/>
    <cellStyle name="Обычный 40 45" xfId="25483"/>
    <cellStyle name="Обычный 40 45 2" xfId="25484"/>
    <cellStyle name="Обычный 40 45 2 2" xfId="25485"/>
    <cellStyle name="Обычный 40 45 3" xfId="25486"/>
    <cellStyle name="Обычный 40 46" xfId="25487"/>
    <cellStyle name="Обычный 40 46 2" xfId="25488"/>
    <cellStyle name="Обычный 40 46 2 2" xfId="25489"/>
    <cellStyle name="Обычный 40 46 3" xfId="25490"/>
    <cellStyle name="Обычный 40 47" xfId="25491"/>
    <cellStyle name="Обычный 40 47 2" xfId="25492"/>
    <cellStyle name="Обычный 40 47 2 2" xfId="25493"/>
    <cellStyle name="Обычный 40 47 3" xfId="25494"/>
    <cellStyle name="Обычный 40 48" xfId="25495"/>
    <cellStyle name="Обычный 40 48 2" xfId="25496"/>
    <cellStyle name="Обычный 40 48 2 2" xfId="25497"/>
    <cellStyle name="Обычный 40 48 3" xfId="25498"/>
    <cellStyle name="Обычный 40 49" xfId="25499"/>
    <cellStyle name="Обычный 40 49 2" xfId="25500"/>
    <cellStyle name="Обычный 40 49 2 2" xfId="25501"/>
    <cellStyle name="Обычный 40 49 3" xfId="25502"/>
    <cellStyle name="Обычный 40 5" xfId="25503"/>
    <cellStyle name="Обычный 40 5 2" xfId="25504"/>
    <cellStyle name="Обычный 40 5 2 2" xfId="25505"/>
    <cellStyle name="Обычный 40 5 2 2 2" xfId="25506"/>
    <cellStyle name="Обычный 40 5 2 3" xfId="25507"/>
    <cellStyle name="Обычный 40 5 3" xfId="25508"/>
    <cellStyle name="Обычный 40 5 3 2" xfId="25509"/>
    <cellStyle name="Обычный 40 5 3 2 2" xfId="25510"/>
    <cellStyle name="Обычный 40 5 3 3" xfId="25511"/>
    <cellStyle name="Обычный 40 5 4" xfId="25512"/>
    <cellStyle name="Обычный 40 5 4 2" xfId="25513"/>
    <cellStyle name="Обычный 40 5 5" xfId="25514"/>
    <cellStyle name="Обычный 40 50" xfId="25515"/>
    <cellStyle name="Обычный 40 50 2" xfId="25516"/>
    <cellStyle name="Обычный 40 50 2 2" xfId="25517"/>
    <cellStyle name="Обычный 40 50 3" xfId="25518"/>
    <cellStyle name="Обычный 40 51" xfId="25519"/>
    <cellStyle name="Обычный 40 51 2" xfId="25520"/>
    <cellStyle name="Обычный 40 51 2 2" xfId="25521"/>
    <cellStyle name="Обычный 40 51 3" xfId="25522"/>
    <cellStyle name="Обычный 40 52" xfId="25523"/>
    <cellStyle name="Обычный 40 52 2" xfId="25524"/>
    <cellStyle name="Обычный 40 52 2 2" xfId="25525"/>
    <cellStyle name="Обычный 40 52 3" xfId="25526"/>
    <cellStyle name="Обычный 40 53" xfId="25527"/>
    <cellStyle name="Обычный 40 53 2" xfId="25528"/>
    <cellStyle name="Обычный 40 53 2 2" xfId="25529"/>
    <cellStyle name="Обычный 40 53 3" xfId="25530"/>
    <cellStyle name="Обычный 40 54" xfId="25531"/>
    <cellStyle name="Обычный 40 54 2" xfId="25532"/>
    <cellStyle name="Обычный 40 54 2 2" xfId="25533"/>
    <cellStyle name="Обычный 40 54 3" xfId="25534"/>
    <cellStyle name="Обычный 40 55" xfId="25535"/>
    <cellStyle name="Обычный 40 55 2" xfId="25536"/>
    <cellStyle name="Обычный 40 55 2 2" xfId="25537"/>
    <cellStyle name="Обычный 40 55 3" xfId="25538"/>
    <cellStyle name="Обычный 40 56" xfId="25539"/>
    <cellStyle name="Обычный 40 56 2" xfId="25540"/>
    <cellStyle name="Обычный 40 56 2 2" xfId="25541"/>
    <cellStyle name="Обычный 40 56 3" xfId="25542"/>
    <cellStyle name="Обычный 40 57" xfId="25543"/>
    <cellStyle name="Обычный 40 57 2" xfId="25544"/>
    <cellStyle name="Обычный 40 57 2 2" xfId="25545"/>
    <cellStyle name="Обычный 40 57 3" xfId="25546"/>
    <cellStyle name="Обычный 40 58" xfId="25547"/>
    <cellStyle name="Обычный 40 58 2" xfId="25548"/>
    <cellStyle name="Обычный 40 58 2 2" xfId="25549"/>
    <cellStyle name="Обычный 40 58 3" xfId="25550"/>
    <cellStyle name="Обычный 40 59" xfId="25551"/>
    <cellStyle name="Обычный 40 59 2" xfId="25552"/>
    <cellStyle name="Обычный 40 59 2 2" xfId="25553"/>
    <cellStyle name="Обычный 40 59 3" xfId="25554"/>
    <cellStyle name="Обычный 40 6" xfId="25555"/>
    <cellStyle name="Обычный 40 6 2" xfId="25556"/>
    <cellStyle name="Обычный 40 6 2 2" xfId="25557"/>
    <cellStyle name="Обычный 40 6 2 2 2" xfId="25558"/>
    <cellStyle name="Обычный 40 6 2 3" xfId="25559"/>
    <cellStyle name="Обычный 40 6 3" xfId="25560"/>
    <cellStyle name="Обычный 40 6 3 2" xfId="25561"/>
    <cellStyle name="Обычный 40 6 3 2 2" xfId="25562"/>
    <cellStyle name="Обычный 40 6 3 3" xfId="25563"/>
    <cellStyle name="Обычный 40 6 4" xfId="25564"/>
    <cellStyle name="Обычный 40 6 4 2" xfId="25565"/>
    <cellStyle name="Обычный 40 6 5" xfId="25566"/>
    <cellStyle name="Обычный 40 60" xfId="25567"/>
    <cellStyle name="Обычный 40 60 2" xfId="25568"/>
    <cellStyle name="Обычный 40 60 2 2" xfId="25569"/>
    <cellStyle name="Обычный 40 60 3" xfId="25570"/>
    <cellStyle name="Обычный 40 61" xfId="25571"/>
    <cellStyle name="Обычный 40 61 2" xfId="25572"/>
    <cellStyle name="Обычный 40 61 2 2" xfId="25573"/>
    <cellStyle name="Обычный 40 61 3" xfId="25574"/>
    <cellStyle name="Обычный 40 62" xfId="25575"/>
    <cellStyle name="Обычный 40 62 2" xfId="25576"/>
    <cellStyle name="Обычный 40 62 2 2" xfId="25577"/>
    <cellStyle name="Обычный 40 62 3" xfId="25578"/>
    <cellStyle name="Обычный 40 63" xfId="25579"/>
    <cellStyle name="Обычный 40 63 2" xfId="25580"/>
    <cellStyle name="Обычный 40 63 2 2" xfId="25581"/>
    <cellStyle name="Обычный 40 63 3" xfId="25582"/>
    <cellStyle name="Обычный 40 64" xfId="25583"/>
    <cellStyle name="Обычный 40 64 2" xfId="25584"/>
    <cellStyle name="Обычный 40 64 2 2" xfId="25585"/>
    <cellStyle name="Обычный 40 64 3" xfId="25586"/>
    <cellStyle name="Обычный 40 65" xfId="25587"/>
    <cellStyle name="Обычный 40 65 2" xfId="25588"/>
    <cellStyle name="Обычный 40 65 2 2" xfId="25589"/>
    <cellStyle name="Обычный 40 65 3" xfId="25590"/>
    <cellStyle name="Обычный 40 66" xfId="25591"/>
    <cellStyle name="Обычный 40 66 2" xfId="25592"/>
    <cellStyle name="Обычный 40 66 2 2" xfId="25593"/>
    <cellStyle name="Обычный 40 66 3" xfId="25594"/>
    <cellStyle name="Обычный 40 67" xfId="25595"/>
    <cellStyle name="Обычный 40 67 2" xfId="25596"/>
    <cellStyle name="Обычный 40 67 2 2" xfId="25597"/>
    <cellStyle name="Обычный 40 67 3" xfId="25598"/>
    <cellStyle name="Обычный 40 68" xfId="25599"/>
    <cellStyle name="Обычный 40 68 2" xfId="25600"/>
    <cellStyle name="Обычный 40 68 2 2" xfId="25601"/>
    <cellStyle name="Обычный 40 68 3" xfId="25602"/>
    <cellStyle name="Обычный 40 69" xfId="25603"/>
    <cellStyle name="Обычный 40 69 2" xfId="25604"/>
    <cellStyle name="Обычный 40 69 2 2" xfId="25605"/>
    <cellStyle name="Обычный 40 69 3" xfId="25606"/>
    <cellStyle name="Обычный 40 7" xfId="25607"/>
    <cellStyle name="Обычный 40 7 2" xfId="25608"/>
    <cellStyle name="Обычный 40 7 2 2" xfId="25609"/>
    <cellStyle name="Обычный 40 7 2 2 2" xfId="25610"/>
    <cellStyle name="Обычный 40 7 2 3" xfId="25611"/>
    <cellStyle name="Обычный 40 7 3" xfId="25612"/>
    <cellStyle name="Обычный 40 7 3 2" xfId="25613"/>
    <cellStyle name="Обычный 40 7 3 2 2" xfId="25614"/>
    <cellStyle name="Обычный 40 7 3 3" xfId="25615"/>
    <cellStyle name="Обычный 40 7 4" xfId="25616"/>
    <cellStyle name="Обычный 40 7 4 2" xfId="25617"/>
    <cellStyle name="Обычный 40 7 5" xfId="25618"/>
    <cellStyle name="Обычный 40 70" xfId="25619"/>
    <cellStyle name="Обычный 40 70 2" xfId="25620"/>
    <cellStyle name="Обычный 40 70 2 2" xfId="25621"/>
    <cellStyle name="Обычный 40 70 3" xfId="25622"/>
    <cellStyle name="Обычный 40 71" xfId="25623"/>
    <cellStyle name="Обычный 40 71 2" xfId="25624"/>
    <cellStyle name="Обычный 40 71 2 2" xfId="25625"/>
    <cellStyle name="Обычный 40 71 3" xfId="25626"/>
    <cellStyle name="Обычный 40 72" xfId="25627"/>
    <cellStyle name="Обычный 40 72 2" xfId="25628"/>
    <cellStyle name="Обычный 40 72 2 2" xfId="25629"/>
    <cellStyle name="Обычный 40 72 3" xfId="25630"/>
    <cellStyle name="Обычный 40 73" xfId="25631"/>
    <cellStyle name="Обычный 40 73 2" xfId="25632"/>
    <cellStyle name="Обычный 40 73 2 2" xfId="25633"/>
    <cellStyle name="Обычный 40 73 3" xfId="25634"/>
    <cellStyle name="Обычный 40 74" xfId="25635"/>
    <cellStyle name="Обычный 40 74 2" xfId="25636"/>
    <cellStyle name="Обычный 40 74 2 2" xfId="25637"/>
    <cellStyle name="Обычный 40 74 3" xfId="25638"/>
    <cellStyle name="Обычный 40 75" xfId="25639"/>
    <cellStyle name="Обычный 40 75 2" xfId="25640"/>
    <cellStyle name="Обычный 40 75 2 2" xfId="25641"/>
    <cellStyle name="Обычный 40 75 3" xfId="25642"/>
    <cellStyle name="Обычный 40 76" xfId="25643"/>
    <cellStyle name="Обычный 40 76 2" xfId="25644"/>
    <cellStyle name="Обычный 40 77" xfId="25645"/>
    <cellStyle name="Обычный 40 8" xfId="25646"/>
    <cellStyle name="Обычный 40 8 2" xfId="25647"/>
    <cellStyle name="Обычный 40 8 2 2" xfId="25648"/>
    <cellStyle name="Обычный 40 8 2 2 2" xfId="25649"/>
    <cellStyle name="Обычный 40 8 2 3" xfId="25650"/>
    <cellStyle name="Обычный 40 8 3" xfId="25651"/>
    <cellStyle name="Обычный 40 8 3 2" xfId="25652"/>
    <cellStyle name="Обычный 40 8 3 2 2" xfId="25653"/>
    <cellStyle name="Обычный 40 8 3 3" xfId="25654"/>
    <cellStyle name="Обычный 40 8 4" xfId="25655"/>
    <cellStyle name="Обычный 40 8 4 2" xfId="25656"/>
    <cellStyle name="Обычный 40 8 5" xfId="25657"/>
    <cellStyle name="Обычный 40 9" xfId="25658"/>
    <cellStyle name="Обычный 40 9 2" xfId="25659"/>
    <cellStyle name="Обычный 40 9 2 2" xfId="25660"/>
    <cellStyle name="Обычный 40 9 2 2 2" xfId="25661"/>
    <cellStyle name="Обычный 40 9 2 3" xfId="25662"/>
    <cellStyle name="Обычный 40 9 3" xfId="25663"/>
    <cellStyle name="Обычный 40 9 3 2" xfId="25664"/>
    <cellStyle name="Обычный 40 9 3 2 2" xfId="25665"/>
    <cellStyle name="Обычный 40 9 3 3" xfId="25666"/>
    <cellStyle name="Обычный 40 9 4" xfId="25667"/>
    <cellStyle name="Обычный 40 9 4 2" xfId="25668"/>
    <cellStyle name="Обычный 40 9 5" xfId="25669"/>
    <cellStyle name="Обычный 41" xfId="25670"/>
    <cellStyle name="Обычный 41 10" xfId="25671"/>
    <cellStyle name="Обычный 41 10 2" xfId="25672"/>
    <cellStyle name="Обычный 41 10 2 2" xfId="25673"/>
    <cellStyle name="Обычный 41 10 2 2 2" xfId="25674"/>
    <cellStyle name="Обычный 41 10 2 3" xfId="25675"/>
    <cellStyle name="Обычный 41 10 3" xfId="25676"/>
    <cellStyle name="Обычный 41 10 3 2" xfId="25677"/>
    <cellStyle name="Обычный 41 10 3 2 2" xfId="25678"/>
    <cellStyle name="Обычный 41 10 3 3" xfId="25679"/>
    <cellStyle name="Обычный 41 10 4" xfId="25680"/>
    <cellStyle name="Обычный 41 10 4 2" xfId="25681"/>
    <cellStyle name="Обычный 41 10 5" xfId="25682"/>
    <cellStyle name="Обычный 41 11" xfId="25683"/>
    <cellStyle name="Обычный 41 11 2" xfId="25684"/>
    <cellStyle name="Обычный 41 11 2 2" xfId="25685"/>
    <cellStyle name="Обычный 41 11 2 2 2" xfId="25686"/>
    <cellStyle name="Обычный 41 11 2 3" xfId="25687"/>
    <cellStyle name="Обычный 41 11 3" xfId="25688"/>
    <cellStyle name="Обычный 41 11 3 2" xfId="25689"/>
    <cellStyle name="Обычный 41 11 3 2 2" xfId="25690"/>
    <cellStyle name="Обычный 41 11 3 3" xfId="25691"/>
    <cellStyle name="Обычный 41 11 4" xfId="25692"/>
    <cellStyle name="Обычный 41 11 4 2" xfId="25693"/>
    <cellStyle name="Обычный 41 11 5" xfId="25694"/>
    <cellStyle name="Обычный 41 12" xfId="25695"/>
    <cellStyle name="Обычный 41 12 2" xfId="25696"/>
    <cellStyle name="Обычный 41 12 2 2" xfId="25697"/>
    <cellStyle name="Обычный 41 12 2 2 2" xfId="25698"/>
    <cellStyle name="Обычный 41 12 2 3" xfId="25699"/>
    <cellStyle name="Обычный 41 12 3" xfId="25700"/>
    <cellStyle name="Обычный 41 12 3 2" xfId="25701"/>
    <cellStyle name="Обычный 41 12 3 2 2" xfId="25702"/>
    <cellStyle name="Обычный 41 12 3 3" xfId="25703"/>
    <cellStyle name="Обычный 41 12 4" xfId="25704"/>
    <cellStyle name="Обычный 41 12 4 2" xfId="25705"/>
    <cellStyle name="Обычный 41 12 5" xfId="25706"/>
    <cellStyle name="Обычный 41 13" xfId="25707"/>
    <cellStyle name="Обычный 41 13 2" xfId="25708"/>
    <cellStyle name="Обычный 41 13 2 2" xfId="25709"/>
    <cellStyle name="Обычный 41 13 2 2 2" xfId="25710"/>
    <cellStyle name="Обычный 41 13 2 3" xfId="25711"/>
    <cellStyle name="Обычный 41 13 3" xfId="25712"/>
    <cellStyle name="Обычный 41 13 3 2" xfId="25713"/>
    <cellStyle name="Обычный 41 13 3 2 2" xfId="25714"/>
    <cellStyle name="Обычный 41 13 3 3" xfId="25715"/>
    <cellStyle name="Обычный 41 13 4" xfId="25716"/>
    <cellStyle name="Обычный 41 13 4 2" xfId="25717"/>
    <cellStyle name="Обычный 41 13 5" xfId="25718"/>
    <cellStyle name="Обычный 41 14" xfId="25719"/>
    <cellStyle name="Обычный 41 14 2" xfId="25720"/>
    <cellStyle name="Обычный 41 14 2 2" xfId="25721"/>
    <cellStyle name="Обычный 41 14 2 2 2" xfId="25722"/>
    <cellStyle name="Обычный 41 14 2 3" xfId="25723"/>
    <cellStyle name="Обычный 41 14 3" xfId="25724"/>
    <cellStyle name="Обычный 41 14 3 2" xfId="25725"/>
    <cellStyle name="Обычный 41 14 3 2 2" xfId="25726"/>
    <cellStyle name="Обычный 41 14 3 3" xfId="25727"/>
    <cellStyle name="Обычный 41 14 4" xfId="25728"/>
    <cellStyle name="Обычный 41 14 4 2" xfId="25729"/>
    <cellStyle name="Обычный 41 14 5" xfId="25730"/>
    <cellStyle name="Обычный 41 15" xfId="25731"/>
    <cellStyle name="Обычный 41 15 2" xfId="25732"/>
    <cellStyle name="Обычный 41 15 2 2" xfId="25733"/>
    <cellStyle name="Обычный 41 15 2 2 2" xfId="25734"/>
    <cellStyle name="Обычный 41 15 2 3" xfId="25735"/>
    <cellStyle name="Обычный 41 15 3" xfId="25736"/>
    <cellStyle name="Обычный 41 15 3 2" xfId="25737"/>
    <cellStyle name="Обычный 41 15 3 2 2" xfId="25738"/>
    <cellStyle name="Обычный 41 15 3 3" xfId="25739"/>
    <cellStyle name="Обычный 41 15 4" xfId="25740"/>
    <cellStyle name="Обычный 41 15 4 2" xfId="25741"/>
    <cellStyle name="Обычный 41 15 5" xfId="25742"/>
    <cellStyle name="Обычный 41 16" xfId="25743"/>
    <cellStyle name="Обычный 41 16 2" xfId="25744"/>
    <cellStyle name="Обычный 41 16 2 2" xfId="25745"/>
    <cellStyle name="Обычный 41 16 2 2 2" xfId="25746"/>
    <cellStyle name="Обычный 41 16 2 3" xfId="25747"/>
    <cellStyle name="Обычный 41 16 3" xfId="25748"/>
    <cellStyle name="Обычный 41 16 3 2" xfId="25749"/>
    <cellStyle name="Обычный 41 16 3 2 2" xfId="25750"/>
    <cellStyle name="Обычный 41 16 3 3" xfId="25751"/>
    <cellStyle name="Обычный 41 16 4" xfId="25752"/>
    <cellStyle name="Обычный 41 16 4 2" xfId="25753"/>
    <cellStyle name="Обычный 41 16 5" xfId="25754"/>
    <cellStyle name="Обычный 41 17" xfId="25755"/>
    <cellStyle name="Обычный 41 17 2" xfId="25756"/>
    <cellStyle name="Обычный 41 17 2 2" xfId="25757"/>
    <cellStyle name="Обычный 41 17 2 2 2" xfId="25758"/>
    <cellStyle name="Обычный 41 17 2 3" xfId="25759"/>
    <cellStyle name="Обычный 41 17 3" xfId="25760"/>
    <cellStyle name="Обычный 41 17 3 2" xfId="25761"/>
    <cellStyle name="Обычный 41 17 3 2 2" xfId="25762"/>
    <cellStyle name="Обычный 41 17 3 3" xfId="25763"/>
    <cellStyle name="Обычный 41 17 4" xfId="25764"/>
    <cellStyle name="Обычный 41 17 4 2" xfId="25765"/>
    <cellStyle name="Обычный 41 17 5" xfId="25766"/>
    <cellStyle name="Обычный 41 18" xfId="25767"/>
    <cellStyle name="Обычный 41 18 2" xfId="25768"/>
    <cellStyle name="Обычный 41 18 2 2" xfId="25769"/>
    <cellStyle name="Обычный 41 18 2 2 2" xfId="25770"/>
    <cellStyle name="Обычный 41 18 2 3" xfId="25771"/>
    <cellStyle name="Обычный 41 18 3" xfId="25772"/>
    <cellStyle name="Обычный 41 18 3 2" xfId="25773"/>
    <cellStyle name="Обычный 41 18 3 2 2" xfId="25774"/>
    <cellStyle name="Обычный 41 18 3 3" xfId="25775"/>
    <cellStyle name="Обычный 41 18 4" xfId="25776"/>
    <cellStyle name="Обычный 41 18 4 2" xfId="25777"/>
    <cellStyle name="Обычный 41 18 5" xfId="25778"/>
    <cellStyle name="Обычный 41 19" xfId="25779"/>
    <cellStyle name="Обычный 41 19 2" xfId="25780"/>
    <cellStyle name="Обычный 41 19 2 2" xfId="25781"/>
    <cellStyle name="Обычный 41 19 2 2 2" xfId="25782"/>
    <cellStyle name="Обычный 41 19 2 3" xfId="25783"/>
    <cellStyle name="Обычный 41 19 3" xfId="25784"/>
    <cellStyle name="Обычный 41 19 3 2" xfId="25785"/>
    <cellStyle name="Обычный 41 19 3 2 2" xfId="25786"/>
    <cellStyle name="Обычный 41 19 3 3" xfId="25787"/>
    <cellStyle name="Обычный 41 19 4" xfId="25788"/>
    <cellStyle name="Обычный 41 19 4 2" xfId="25789"/>
    <cellStyle name="Обычный 41 19 5" xfId="25790"/>
    <cellStyle name="Обычный 41 2" xfId="25791"/>
    <cellStyle name="Обычный 41 2 2" xfId="25792"/>
    <cellStyle name="Обычный 41 2 2 2" xfId="25793"/>
    <cellStyle name="Обычный 41 2 2 2 2" xfId="25794"/>
    <cellStyle name="Обычный 41 2 2 3" xfId="25795"/>
    <cellStyle name="Обычный 41 2 3" xfId="25796"/>
    <cellStyle name="Обычный 41 2 3 2" xfId="25797"/>
    <cellStyle name="Обычный 41 2 3 2 2" xfId="25798"/>
    <cellStyle name="Обычный 41 2 3 3" xfId="25799"/>
    <cellStyle name="Обычный 41 2 4" xfId="25800"/>
    <cellStyle name="Обычный 41 2 4 2" xfId="25801"/>
    <cellStyle name="Обычный 41 2 5" xfId="25802"/>
    <cellStyle name="Обычный 41 20" xfId="25803"/>
    <cellStyle name="Обычный 41 20 2" xfId="25804"/>
    <cellStyle name="Обычный 41 20 2 2" xfId="25805"/>
    <cellStyle name="Обычный 41 20 2 2 2" xfId="25806"/>
    <cellStyle name="Обычный 41 20 2 3" xfId="25807"/>
    <cellStyle name="Обычный 41 20 3" xfId="25808"/>
    <cellStyle name="Обычный 41 20 3 2" xfId="25809"/>
    <cellStyle name="Обычный 41 20 3 2 2" xfId="25810"/>
    <cellStyle name="Обычный 41 20 3 3" xfId="25811"/>
    <cellStyle name="Обычный 41 20 4" xfId="25812"/>
    <cellStyle name="Обычный 41 20 4 2" xfId="25813"/>
    <cellStyle name="Обычный 41 20 5" xfId="25814"/>
    <cellStyle name="Обычный 41 21" xfId="25815"/>
    <cellStyle name="Обычный 41 21 2" xfId="25816"/>
    <cellStyle name="Обычный 41 21 2 2" xfId="25817"/>
    <cellStyle name="Обычный 41 21 2 2 2" xfId="25818"/>
    <cellStyle name="Обычный 41 21 2 3" xfId="25819"/>
    <cellStyle name="Обычный 41 21 3" xfId="25820"/>
    <cellStyle name="Обычный 41 21 3 2" xfId="25821"/>
    <cellStyle name="Обычный 41 21 3 2 2" xfId="25822"/>
    <cellStyle name="Обычный 41 21 3 3" xfId="25823"/>
    <cellStyle name="Обычный 41 21 4" xfId="25824"/>
    <cellStyle name="Обычный 41 21 4 2" xfId="25825"/>
    <cellStyle name="Обычный 41 21 5" xfId="25826"/>
    <cellStyle name="Обычный 41 22" xfId="25827"/>
    <cellStyle name="Обычный 41 22 2" xfId="25828"/>
    <cellStyle name="Обычный 41 22 2 2" xfId="25829"/>
    <cellStyle name="Обычный 41 22 2 2 2" xfId="25830"/>
    <cellStyle name="Обычный 41 22 2 3" xfId="25831"/>
    <cellStyle name="Обычный 41 22 3" xfId="25832"/>
    <cellStyle name="Обычный 41 22 3 2" xfId="25833"/>
    <cellStyle name="Обычный 41 22 3 2 2" xfId="25834"/>
    <cellStyle name="Обычный 41 22 3 3" xfId="25835"/>
    <cellStyle name="Обычный 41 22 4" xfId="25836"/>
    <cellStyle name="Обычный 41 22 4 2" xfId="25837"/>
    <cellStyle name="Обычный 41 22 5" xfId="25838"/>
    <cellStyle name="Обычный 41 23" xfId="25839"/>
    <cellStyle name="Обычный 41 23 2" xfId="25840"/>
    <cellStyle name="Обычный 41 23 2 2" xfId="25841"/>
    <cellStyle name="Обычный 41 23 2 2 2" xfId="25842"/>
    <cellStyle name="Обычный 41 23 2 3" xfId="25843"/>
    <cellStyle name="Обычный 41 23 3" xfId="25844"/>
    <cellStyle name="Обычный 41 23 3 2" xfId="25845"/>
    <cellStyle name="Обычный 41 23 3 2 2" xfId="25846"/>
    <cellStyle name="Обычный 41 23 3 3" xfId="25847"/>
    <cellStyle name="Обычный 41 23 4" xfId="25848"/>
    <cellStyle name="Обычный 41 23 4 2" xfId="25849"/>
    <cellStyle name="Обычный 41 23 5" xfId="25850"/>
    <cellStyle name="Обычный 41 24" xfId="25851"/>
    <cellStyle name="Обычный 41 24 2" xfId="25852"/>
    <cellStyle name="Обычный 41 24 2 2" xfId="25853"/>
    <cellStyle name="Обычный 41 24 2 2 2" xfId="25854"/>
    <cellStyle name="Обычный 41 24 2 3" xfId="25855"/>
    <cellStyle name="Обычный 41 24 3" xfId="25856"/>
    <cellStyle name="Обычный 41 24 3 2" xfId="25857"/>
    <cellStyle name="Обычный 41 24 3 2 2" xfId="25858"/>
    <cellStyle name="Обычный 41 24 3 3" xfId="25859"/>
    <cellStyle name="Обычный 41 24 4" xfId="25860"/>
    <cellStyle name="Обычный 41 24 4 2" xfId="25861"/>
    <cellStyle name="Обычный 41 24 5" xfId="25862"/>
    <cellStyle name="Обычный 41 25" xfId="25863"/>
    <cellStyle name="Обычный 41 25 2" xfId="25864"/>
    <cellStyle name="Обычный 41 25 2 2" xfId="25865"/>
    <cellStyle name="Обычный 41 25 2 2 2" xfId="25866"/>
    <cellStyle name="Обычный 41 25 2 3" xfId="25867"/>
    <cellStyle name="Обычный 41 25 3" xfId="25868"/>
    <cellStyle name="Обычный 41 25 3 2" xfId="25869"/>
    <cellStyle name="Обычный 41 25 3 2 2" xfId="25870"/>
    <cellStyle name="Обычный 41 25 3 3" xfId="25871"/>
    <cellStyle name="Обычный 41 25 4" xfId="25872"/>
    <cellStyle name="Обычный 41 25 4 2" xfId="25873"/>
    <cellStyle name="Обычный 41 25 5" xfId="25874"/>
    <cellStyle name="Обычный 41 26" xfId="25875"/>
    <cellStyle name="Обычный 41 26 2" xfId="25876"/>
    <cellStyle name="Обычный 41 26 2 2" xfId="25877"/>
    <cellStyle name="Обычный 41 26 2 2 2" xfId="25878"/>
    <cellStyle name="Обычный 41 26 2 3" xfId="25879"/>
    <cellStyle name="Обычный 41 26 3" xfId="25880"/>
    <cellStyle name="Обычный 41 26 3 2" xfId="25881"/>
    <cellStyle name="Обычный 41 26 3 2 2" xfId="25882"/>
    <cellStyle name="Обычный 41 26 3 3" xfId="25883"/>
    <cellStyle name="Обычный 41 26 4" xfId="25884"/>
    <cellStyle name="Обычный 41 26 4 2" xfId="25885"/>
    <cellStyle name="Обычный 41 26 5" xfId="25886"/>
    <cellStyle name="Обычный 41 27" xfId="25887"/>
    <cellStyle name="Обычный 41 27 2" xfId="25888"/>
    <cellStyle name="Обычный 41 27 2 2" xfId="25889"/>
    <cellStyle name="Обычный 41 27 2 2 2" xfId="25890"/>
    <cellStyle name="Обычный 41 27 2 3" xfId="25891"/>
    <cellStyle name="Обычный 41 27 3" xfId="25892"/>
    <cellStyle name="Обычный 41 27 3 2" xfId="25893"/>
    <cellStyle name="Обычный 41 27 3 2 2" xfId="25894"/>
    <cellStyle name="Обычный 41 27 3 3" xfId="25895"/>
    <cellStyle name="Обычный 41 27 4" xfId="25896"/>
    <cellStyle name="Обычный 41 27 4 2" xfId="25897"/>
    <cellStyle name="Обычный 41 27 5" xfId="25898"/>
    <cellStyle name="Обычный 41 28" xfId="25899"/>
    <cellStyle name="Обычный 41 28 2" xfId="25900"/>
    <cellStyle name="Обычный 41 28 2 2" xfId="25901"/>
    <cellStyle name="Обычный 41 28 2 2 2" xfId="25902"/>
    <cellStyle name="Обычный 41 28 2 3" xfId="25903"/>
    <cellStyle name="Обычный 41 28 3" xfId="25904"/>
    <cellStyle name="Обычный 41 28 3 2" xfId="25905"/>
    <cellStyle name="Обычный 41 28 3 2 2" xfId="25906"/>
    <cellStyle name="Обычный 41 28 3 3" xfId="25907"/>
    <cellStyle name="Обычный 41 28 4" xfId="25908"/>
    <cellStyle name="Обычный 41 28 4 2" xfId="25909"/>
    <cellStyle name="Обычный 41 28 5" xfId="25910"/>
    <cellStyle name="Обычный 41 29" xfId="25911"/>
    <cellStyle name="Обычный 41 29 2" xfId="25912"/>
    <cellStyle name="Обычный 41 29 2 2" xfId="25913"/>
    <cellStyle name="Обычный 41 29 3" xfId="25914"/>
    <cellStyle name="Обычный 41 3" xfId="25915"/>
    <cellStyle name="Обычный 41 3 2" xfId="25916"/>
    <cellStyle name="Обычный 41 3 2 2" xfId="25917"/>
    <cellStyle name="Обычный 41 3 2 2 2" xfId="25918"/>
    <cellStyle name="Обычный 41 3 2 3" xfId="25919"/>
    <cellStyle name="Обычный 41 3 3" xfId="25920"/>
    <cellStyle name="Обычный 41 3 3 2" xfId="25921"/>
    <cellStyle name="Обычный 41 3 3 2 2" xfId="25922"/>
    <cellStyle name="Обычный 41 3 3 3" xfId="25923"/>
    <cellStyle name="Обычный 41 3 4" xfId="25924"/>
    <cellStyle name="Обычный 41 3 4 2" xfId="25925"/>
    <cellStyle name="Обычный 41 3 5" xfId="25926"/>
    <cellStyle name="Обычный 41 30" xfId="25927"/>
    <cellStyle name="Обычный 41 30 2" xfId="25928"/>
    <cellStyle name="Обычный 41 30 2 2" xfId="25929"/>
    <cellStyle name="Обычный 41 30 3" xfId="25930"/>
    <cellStyle name="Обычный 41 31" xfId="25931"/>
    <cellStyle name="Обычный 41 31 2" xfId="25932"/>
    <cellStyle name="Обычный 41 31 2 2" xfId="25933"/>
    <cellStyle name="Обычный 41 31 3" xfId="25934"/>
    <cellStyle name="Обычный 41 32" xfId="25935"/>
    <cellStyle name="Обычный 41 32 2" xfId="25936"/>
    <cellStyle name="Обычный 41 32 2 2" xfId="25937"/>
    <cellStyle name="Обычный 41 32 3" xfId="25938"/>
    <cellStyle name="Обычный 41 33" xfId="25939"/>
    <cellStyle name="Обычный 41 33 2" xfId="25940"/>
    <cellStyle name="Обычный 41 33 2 2" xfId="25941"/>
    <cellStyle name="Обычный 41 33 3" xfId="25942"/>
    <cellStyle name="Обычный 41 34" xfId="25943"/>
    <cellStyle name="Обычный 41 34 2" xfId="25944"/>
    <cellStyle name="Обычный 41 34 2 2" xfId="25945"/>
    <cellStyle name="Обычный 41 34 3" xfId="25946"/>
    <cellStyle name="Обычный 41 35" xfId="25947"/>
    <cellStyle name="Обычный 41 35 2" xfId="25948"/>
    <cellStyle name="Обычный 41 35 2 2" xfId="25949"/>
    <cellStyle name="Обычный 41 35 3" xfId="25950"/>
    <cellStyle name="Обычный 41 36" xfId="25951"/>
    <cellStyle name="Обычный 41 36 2" xfId="25952"/>
    <cellStyle name="Обычный 41 36 2 2" xfId="25953"/>
    <cellStyle name="Обычный 41 36 3" xfId="25954"/>
    <cellStyle name="Обычный 41 37" xfId="25955"/>
    <cellStyle name="Обычный 41 37 2" xfId="25956"/>
    <cellStyle name="Обычный 41 37 2 2" xfId="25957"/>
    <cellStyle name="Обычный 41 37 3" xfId="25958"/>
    <cellStyle name="Обычный 41 38" xfId="25959"/>
    <cellStyle name="Обычный 41 38 2" xfId="25960"/>
    <cellStyle name="Обычный 41 38 2 2" xfId="25961"/>
    <cellStyle name="Обычный 41 38 3" xfId="25962"/>
    <cellStyle name="Обычный 41 39" xfId="25963"/>
    <cellStyle name="Обычный 41 39 2" xfId="25964"/>
    <cellStyle name="Обычный 41 39 2 2" xfId="25965"/>
    <cellStyle name="Обычный 41 39 3" xfId="25966"/>
    <cellStyle name="Обычный 41 4" xfId="25967"/>
    <cellStyle name="Обычный 41 4 2" xfId="25968"/>
    <cellStyle name="Обычный 41 4 2 2" xfId="25969"/>
    <cellStyle name="Обычный 41 4 2 2 2" xfId="25970"/>
    <cellStyle name="Обычный 41 4 2 3" xfId="25971"/>
    <cellStyle name="Обычный 41 4 3" xfId="25972"/>
    <cellStyle name="Обычный 41 4 3 2" xfId="25973"/>
    <cellStyle name="Обычный 41 4 3 2 2" xfId="25974"/>
    <cellStyle name="Обычный 41 4 3 3" xfId="25975"/>
    <cellStyle name="Обычный 41 4 4" xfId="25976"/>
    <cellStyle name="Обычный 41 4 4 2" xfId="25977"/>
    <cellStyle name="Обычный 41 4 5" xfId="25978"/>
    <cellStyle name="Обычный 41 40" xfId="25979"/>
    <cellStyle name="Обычный 41 40 2" xfId="25980"/>
    <cellStyle name="Обычный 41 40 2 2" xfId="25981"/>
    <cellStyle name="Обычный 41 40 3" xfId="25982"/>
    <cellStyle name="Обычный 41 41" xfId="25983"/>
    <cellStyle name="Обычный 41 41 2" xfId="25984"/>
    <cellStyle name="Обычный 41 41 2 2" xfId="25985"/>
    <cellStyle name="Обычный 41 41 3" xfId="25986"/>
    <cellStyle name="Обычный 41 42" xfId="25987"/>
    <cellStyle name="Обычный 41 42 2" xfId="25988"/>
    <cellStyle name="Обычный 41 42 2 2" xfId="25989"/>
    <cellStyle name="Обычный 41 42 3" xfId="25990"/>
    <cellStyle name="Обычный 41 43" xfId="25991"/>
    <cellStyle name="Обычный 41 43 2" xfId="25992"/>
    <cellStyle name="Обычный 41 43 2 2" xfId="25993"/>
    <cellStyle name="Обычный 41 43 3" xfId="25994"/>
    <cellStyle name="Обычный 41 44" xfId="25995"/>
    <cellStyle name="Обычный 41 44 2" xfId="25996"/>
    <cellStyle name="Обычный 41 44 2 2" xfId="25997"/>
    <cellStyle name="Обычный 41 44 3" xfId="25998"/>
    <cellStyle name="Обычный 41 45" xfId="25999"/>
    <cellStyle name="Обычный 41 45 2" xfId="26000"/>
    <cellStyle name="Обычный 41 45 2 2" xfId="26001"/>
    <cellStyle name="Обычный 41 45 3" xfId="26002"/>
    <cellStyle name="Обычный 41 46" xfId="26003"/>
    <cellStyle name="Обычный 41 46 2" xfId="26004"/>
    <cellStyle name="Обычный 41 46 2 2" xfId="26005"/>
    <cellStyle name="Обычный 41 46 3" xfId="26006"/>
    <cellStyle name="Обычный 41 47" xfId="26007"/>
    <cellStyle name="Обычный 41 47 2" xfId="26008"/>
    <cellStyle name="Обычный 41 47 2 2" xfId="26009"/>
    <cellStyle name="Обычный 41 47 3" xfId="26010"/>
    <cellStyle name="Обычный 41 48" xfId="26011"/>
    <cellStyle name="Обычный 41 48 2" xfId="26012"/>
    <cellStyle name="Обычный 41 48 2 2" xfId="26013"/>
    <cellStyle name="Обычный 41 48 3" xfId="26014"/>
    <cellStyle name="Обычный 41 49" xfId="26015"/>
    <cellStyle name="Обычный 41 49 2" xfId="26016"/>
    <cellStyle name="Обычный 41 49 2 2" xfId="26017"/>
    <cellStyle name="Обычный 41 49 3" xfId="26018"/>
    <cellStyle name="Обычный 41 5" xfId="26019"/>
    <cellStyle name="Обычный 41 5 2" xfId="26020"/>
    <cellStyle name="Обычный 41 5 2 2" xfId="26021"/>
    <cellStyle name="Обычный 41 5 2 2 2" xfId="26022"/>
    <cellStyle name="Обычный 41 5 2 3" xfId="26023"/>
    <cellStyle name="Обычный 41 5 3" xfId="26024"/>
    <cellStyle name="Обычный 41 5 3 2" xfId="26025"/>
    <cellStyle name="Обычный 41 5 3 2 2" xfId="26026"/>
    <cellStyle name="Обычный 41 5 3 3" xfId="26027"/>
    <cellStyle name="Обычный 41 5 4" xfId="26028"/>
    <cellStyle name="Обычный 41 5 4 2" xfId="26029"/>
    <cellStyle name="Обычный 41 5 5" xfId="26030"/>
    <cellStyle name="Обычный 41 50" xfId="26031"/>
    <cellStyle name="Обычный 41 50 2" xfId="26032"/>
    <cellStyle name="Обычный 41 50 2 2" xfId="26033"/>
    <cellStyle name="Обычный 41 50 3" xfId="26034"/>
    <cellStyle name="Обычный 41 51" xfId="26035"/>
    <cellStyle name="Обычный 41 51 2" xfId="26036"/>
    <cellStyle name="Обычный 41 51 2 2" xfId="26037"/>
    <cellStyle name="Обычный 41 51 3" xfId="26038"/>
    <cellStyle name="Обычный 41 52" xfId="26039"/>
    <cellStyle name="Обычный 41 52 2" xfId="26040"/>
    <cellStyle name="Обычный 41 52 2 2" xfId="26041"/>
    <cellStyle name="Обычный 41 52 3" xfId="26042"/>
    <cellStyle name="Обычный 41 53" xfId="26043"/>
    <cellStyle name="Обычный 41 53 2" xfId="26044"/>
    <cellStyle name="Обычный 41 53 2 2" xfId="26045"/>
    <cellStyle name="Обычный 41 53 3" xfId="26046"/>
    <cellStyle name="Обычный 41 54" xfId="26047"/>
    <cellStyle name="Обычный 41 54 2" xfId="26048"/>
    <cellStyle name="Обычный 41 54 2 2" xfId="26049"/>
    <cellStyle name="Обычный 41 54 3" xfId="26050"/>
    <cellStyle name="Обычный 41 55" xfId="26051"/>
    <cellStyle name="Обычный 41 55 2" xfId="26052"/>
    <cellStyle name="Обычный 41 55 2 2" xfId="26053"/>
    <cellStyle name="Обычный 41 55 3" xfId="26054"/>
    <cellStyle name="Обычный 41 56" xfId="26055"/>
    <cellStyle name="Обычный 41 56 2" xfId="26056"/>
    <cellStyle name="Обычный 41 56 2 2" xfId="26057"/>
    <cellStyle name="Обычный 41 56 3" xfId="26058"/>
    <cellStyle name="Обычный 41 57" xfId="26059"/>
    <cellStyle name="Обычный 41 57 2" xfId="26060"/>
    <cellStyle name="Обычный 41 57 2 2" xfId="26061"/>
    <cellStyle name="Обычный 41 57 3" xfId="26062"/>
    <cellStyle name="Обычный 41 58" xfId="26063"/>
    <cellStyle name="Обычный 41 58 2" xfId="26064"/>
    <cellStyle name="Обычный 41 58 2 2" xfId="26065"/>
    <cellStyle name="Обычный 41 58 3" xfId="26066"/>
    <cellStyle name="Обычный 41 59" xfId="26067"/>
    <cellStyle name="Обычный 41 59 2" xfId="26068"/>
    <cellStyle name="Обычный 41 59 2 2" xfId="26069"/>
    <cellStyle name="Обычный 41 59 3" xfId="26070"/>
    <cellStyle name="Обычный 41 6" xfId="26071"/>
    <cellStyle name="Обычный 41 6 2" xfId="26072"/>
    <cellStyle name="Обычный 41 6 2 2" xfId="26073"/>
    <cellStyle name="Обычный 41 6 2 2 2" xfId="26074"/>
    <cellStyle name="Обычный 41 6 2 3" xfId="26075"/>
    <cellStyle name="Обычный 41 6 3" xfId="26076"/>
    <cellStyle name="Обычный 41 6 3 2" xfId="26077"/>
    <cellStyle name="Обычный 41 6 3 2 2" xfId="26078"/>
    <cellStyle name="Обычный 41 6 3 3" xfId="26079"/>
    <cellStyle name="Обычный 41 6 4" xfId="26080"/>
    <cellStyle name="Обычный 41 6 4 2" xfId="26081"/>
    <cellStyle name="Обычный 41 6 5" xfId="26082"/>
    <cellStyle name="Обычный 41 60" xfId="26083"/>
    <cellStyle name="Обычный 41 60 2" xfId="26084"/>
    <cellStyle name="Обычный 41 60 2 2" xfId="26085"/>
    <cellStyle name="Обычный 41 60 3" xfId="26086"/>
    <cellStyle name="Обычный 41 61" xfId="26087"/>
    <cellStyle name="Обычный 41 61 2" xfId="26088"/>
    <cellStyle name="Обычный 41 61 2 2" xfId="26089"/>
    <cellStyle name="Обычный 41 61 3" xfId="26090"/>
    <cellStyle name="Обычный 41 62" xfId="26091"/>
    <cellStyle name="Обычный 41 62 2" xfId="26092"/>
    <cellStyle name="Обычный 41 62 2 2" xfId="26093"/>
    <cellStyle name="Обычный 41 62 3" xfId="26094"/>
    <cellStyle name="Обычный 41 63" xfId="26095"/>
    <cellStyle name="Обычный 41 63 2" xfId="26096"/>
    <cellStyle name="Обычный 41 63 2 2" xfId="26097"/>
    <cellStyle name="Обычный 41 63 3" xfId="26098"/>
    <cellStyle name="Обычный 41 64" xfId="26099"/>
    <cellStyle name="Обычный 41 64 2" xfId="26100"/>
    <cellStyle name="Обычный 41 64 2 2" xfId="26101"/>
    <cellStyle name="Обычный 41 64 3" xfId="26102"/>
    <cellStyle name="Обычный 41 65" xfId="26103"/>
    <cellStyle name="Обычный 41 65 2" xfId="26104"/>
    <cellStyle name="Обычный 41 65 2 2" xfId="26105"/>
    <cellStyle name="Обычный 41 65 3" xfId="26106"/>
    <cellStyle name="Обычный 41 66" xfId="26107"/>
    <cellStyle name="Обычный 41 66 2" xfId="26108"/>
    <cellStyle name="Обычный 41 66 2 2" xfId="26109"/>
    <cellStyle name="Обычный 41 66 3" xfId="26110"/>
    <cellStyle name="Обычный 41 67" xfId="26111"/>
    <cellStyle name="Обычный 41 67 2" xfId="26112"/>
    <cellStyle name="Обычный 41 67 2 2" xfId="26113"/>
    <cellStyle name="Обычный 41 67 3" xfId="26114"/>
    <cellStyle name="Обычный 41 68" xfId="26115"/>
    <cellStyle name="Обычный 41 68 2" xfId="26116"/>
    <cellStyle name="Обычный 41 68 2 2" xfId="26117"/>
    <cellStyle name="Обычный 41 68 3" xfId="26118"/>
    <cellStyle name="Обычный 41 69" xfId="26119"/>
    <cellStyle name="Обычный 41 69 2" xfId="26120"/>
    <cellStyle name="Обычный 41 69 2 2" xfId="26121"/>
    <cellStyle name="Обычный 41 69 3" xfId="26122"/>
    <cellStyle name="Обычный 41 7" xfId="26123"/>
    <cellStyle name="Обычный 41 7 2" xfId="26124"/>
    <cellStyle name="Обычный 41 7 2 2" xfId="26125"/>
    <cellStyle name="Обычный 41 7 2 2 2" xfId="26126"/>
    <cellStyle name="Обычный 41 7 2 3" xfId="26127"/>
    <cellStyle name="Обычный 41 7 3" xfId="26128"/>
    <cellStyle name="Обычный 41 7 3 2" xfId="26129"/>
    <cellStyle name="Обычный 41 7 3 2 2" xfId="26130"/>
    <cellStyle name="Обычный 41 7 3 3" xfId="26131"/>
    <cellStyle name="Обычный 41 7 4" xfId="26132"/>
    <cellStyle name="Обычный 41 7 4 2" xfId="26133"/>
    <cellStyle name="Обычный 41 7 5" xfId="26134"/>
    <cellStyle name="Обычный 41 70" xfId="26135"/>
    <cellStyle name="Обычный 41 70 2" xfId="26136"/>
    <cellStyle name="Обычный 41 70 2 2" xfId="26137"/>
    <cellStyle name="Обычный 41 70 3" xfId="26138"/>
    <cellStyle name="Обычный 41 71" xfId="26139"/>
    <cellStyle name="Обычный 41 71 2" xfId="26140"/>
    <cellStyle name="Обычный 41 71 2 2" xfId="26141"/>
    <cellStyle name="Обычный 41 71 3" xfId="26142"/>
    <cellStyle name="Обычный 41 72" xfId="26143"/>
    <cellStyle name="Обычный 41 72 2" xfId="26144"/>
    <cellStyle name="Обычный 41 72 2 2" xfId="26145"/>
    <cellStyle name="Обычный 41 72 3" xfId="26146"/>
    <cellStyle name="Обычный 41 73" xfId="26147"/>
    <cellStyle name="Обычный 41 73 2" xfId="26148"/>
    <cellStyle name="Обычный 41 73 2 2" xfId="26149"/>
    <cellStyle name="Обычный 41 73 3" xfId="26150"/>
    <cellStyle name="Обычный 41 74" xfId="26151"/>
    <cellStyle name="Обычный 41 74 2" xfId="26152"/>
    <cellStyle name="Обычный 41 74 2 2" xfId="26153"/>
    <cellStyle name="Обычный 41 74 3" xfId="26154"/>
    <cellStyle name="Обычный 41 75" xfId="26155"/>
    <cellStyle name="Обычный 41 75 2" xfId="26156"/>
    <cellStyle name="Обычный 41 75 2 2" xfId="26157"/>
    <cellStyle name="Обычный 41 75 3" xfId="26158"/>
    <cellStyle name="Обычный 41 76" xfId="26159"/>
    <cellStyle name="Обычный 41 76 2" xfId="26160"/>
    <cellStyle name="Обычный 41 77" xfId="26161"/>
    <cellStyle name="Обычный 41 8" xfId="26162"/>
    <cellStyle name="Обычный 41 8 2" xfId="26163"/>
    <cellStyle name="Обычный 41 8 2 2" xfId="26164"/>
    <cellStyle name="Обычный 41 8 2 2 2" xfId="26165"/>
    <cellStyle name="Обычный 41 8 2 3" xfId="26166"/>
    <cellStyle name="Обычный 41 8 3" xfId="26167"/>
    <cellStyle name="Обычный 41 8 3 2" xfId="26168"/>
    <cellStyle name="Обычный 41 8 3 2 2" xfId="26169"/>
    <cellStyle name="Обычный 41 8 3 3" xfId="26170"/>
    <cellStyle name="Обычный 41 8 4" xfId="26171"/>
    <cellStyle name="Обычный 41 8 4 2" xfId="26172"/>
    <cellStyle name="Обычный 41 8 5" xfId="26173"/>
    <cellStyle name="Обычный 41 9" xfId="26174"/>
    <cellStyle name="Обычный 41 9 2" xfId="26175"/>
    <cellStyle name="Обычный 41 9 2 2" xfId="26176"/>
    <cellStyle name="Обычный 41 9 2 2 2" xfId="26177"/>
    <cellStyle name="Обычный 41 9 2 3" xfId="26178"/>
    <cellStyle name="Обычный 41 9 3" xfId="26179"/>
    <cellStyle name="Обычный 41 9 3 2" xfId="26180"/>
    <cellStyle name="Обычный 41 9 3 2 2" xfId="26181"/>
    <cellStyle name="Обычный 41 9 3 3" xfId="26182"/>
    <cellStyle name="Обычный 41 9 4" xfId="26183"/>
    <cellStyle name="Обычный 41 9 4 2" xfId="26184"/>
    <cellStyle name="Обычный 41 9 5" xfId="26185"/>
    <cellStyle name="Обычный 42" xfId="26186"/>
    <cellStyle name="Обычный 42 10" xfId="26187"/>
    <cellStyle name="Обычный 42 10 2" xfId="26188"/>
    <cellStyle name="Обычный 42 10 2 2" xfId="26189"/>
    <cellStyle name="Обычный 42 10 2 2 2" xfId="26190"/>
    <cellStyle name="Обычный 42 10 2 3" xfId="26191"/>
    <cellStyle name="Обычный 42 10 3" xfId="26192"/>
    <cellStyle name="Обычный 42 10 3 2" xfId="26193"/>
    <cellStyle name="Обычный 42 10 3 2 2" xfId="26194"/>
    <cellStyle name="Обычный 42 10 3 3" xfId="26195"/>
    <cellStyle name="Обычный 42 10 4" xfId="26196"/>
    <cellStyle name="Обычный 42 10 4 2" xfId="26197"/>
    <cellStyle name="Обычный 42 10 5" xfId="26198"/>
    <cellStyle name="Обычный 42 11" xfId="26199"/>
    <cellStyle name="Обычный 42 11 2" xfId="26200"/>
    <cellStyle name="Обычный 42 11 2 2" xfId="26201"/>
    <cellStyle name="Обычный 42 11 2 2 2" xfId="26202"/>
    <cellStyle name="Обычный 42 11 2 3" xfId="26203"/>
    <cellStyle name="Обычный 42 11 3" xfId="26204"/>
    <cellStyle name="Обычный 42 11 3 2" xfId="26205"/>
    <cellStyle name="Обычный 42 11 3 2 2" xfId="26206"/>
    <cellStyle name="Обычный 42 11 3 3" xfId="26207"/>
    <cellStyle name="Обычный 42 11 4" xfId="26208"/>
    <cellStyle name="Обычный 42 11 4 2" xfId="26209"/>
    <cellStyle name="Обычный 42 11 5" xfId="26210"/>
    <cellStyle name="Обычный 42 12" xfId="26211"/>
    <cellStyle name="Обычный 42 12 2" xfId="26212"/>
    <cellStyle name="Обычный 42 12 2 2" xfId="26213"/>
    <cellStyle name="Обычный 42 12 2 2 2" xfId="26214"/>
    <cellStyle name="Обычный 42 12 2 3" xfId="26215"/>
    <cellStyle name="Обычный 42 12 3" xfId="26216"/>
    <cellStyle name="Обычный 42 12 3 2" xfId="26217"/>
    <cellStyle name="Обычный 42 12 3 2 2" xfId="26218"/>
    <cellStyle name="Обычный 42 12 3 3" xfId="26219"/>
    <cellStyle name="Обычный 42 12 4" xfId="26220"/>
    <cellStyle name="Обычный 42 12 4 2" xfId="26221"/>
    <cellStyle name="Обычный 42 12 5" xfId="26222"/>
    <cellStyle name="Обычный 42 13" xfId="26223"/>
    <cellStyle name="Обычный 42 13 2" xfId="26224"/>
    <cellStyle name="Обычный 42 13 2 2" xfId="26225"/>
    <cellStyle name="Обычный 42 13 2 2 2" xfId="26226"/>
    <cellStyle name="Обычный 42 13 2 3" xfId="26227"/>
    <cellStyle name="Обычный 42 13 3" xfId="26228"/>
    <cellStyle name="Обычный 42 13 3 2" xfId="26229"/>
    <cellStyle name="Обычный 42 13 3 2 2" xfId="26230"/>
    <cellStyle name="Обычный 42 13 3 3" xfId="26231"/>
    <cellStyle name="Обычный 42 13 4" xfId="26232"/>
    <cellStyle name="Обычный 42 13 4 2" xfId="26233"/>
    <cellStyle name="Обычный 42 13 5" xfId="26234"/>
    <cellStyle name="Обычный 42 14" xfId="26235"/>
    <cellStyle name="Обычный 42 14 2" xfId="26236"/>
    <cellStyle name="Обычный 42 14 2 2" xfId="26237"/>
    <cellStyle name="Обычный 42 14 2 2 2" xfId="26238"/>
    <cellStyle name="Обычный 42 14 2 3" xfId="26239"/>
    <cellStyle name="Обычный 42 14 3" xfId="26240"/>
    <cellStyle name="Обычный 42 14 3 2" xfId="26241"/>
    <cellStyle name="Обычный 42 14 3 2 2" xfId="26242"/>
    <cellStyle name="Обычный 42 14 3 3" xfId="26243"/>
    <cellStyle name="Обычный 42 14 4" xfId="26244"/>
    <cellStyle name="Обычный 42 14 4 2" xfId="26245"/>
    <cellStyle name="Обычный 42 14 5" xfId="26246"/>
    <cellStyle name="Обычный 42 15" xfId="26247"/>
    <cellStyle name="Обычный 42 15 2" xfId="26248"/>
    <cellStyle name="Обычный 42 15 2 2" xfId="26249"/>
    <cellStyle name="Обычный 42 15 2 2 2" xfId="26250"/>
    <cellStyle name="Обычный 42 15 2 3" xfId="26251"/>
    <cellStyle name="Обычный 42 15 3" xfId="26252"/>
    <cellStyle name="Обычный 42 15 3 2" xfId="26253"/>
    <cellStyle name="Обычный 42 15 3 2 2" xfId="26254"/>
    <cellStyle name="Обычный 42 15 3 3" xfId="26255"/>
    <cellStyle name="Обычный 42 15 4" xfId="26256"/>
    <cellStyle name="Обычный 42 15 4 2" xfId="26257"/>
    <cellStyle name="Обычный 42 15 5" xfId="26258"/>
    <cellStyle name="Обычный 42 16" xfId="26259"/>
    <cellStyle name="Обычный 42 16 2" xfId="26260"/>
    <cellStyle name="Обычный 42 16 2 2" xfId="26261"/>
    <cellStyle name="Обычный 42 16 2 2 2" xfId="26262"/>
    <cellStyle name="Обычный 42 16 2 3" xfId="26263"/>
    <cellStyle name="Обычный 42 16 3" xfId="26264"/>
    <cellStyle name="Обычный 42 16 3 2" xfId="26265"/>
    <cellStyle name="Обычный 42 16 3 2 2" xfId="26266"/>
    <cellStyle name="Обычный 42 16 3 3" xfId="26267"/>
    <cellStyle name="Обычный 42 16 4" xfId="26268"/>
    <cellStyle name="Обычный 42 16 4 2" xfId="26269"/>
    <cellStyle name="Обычный 42 16 5" xfId="26270"/>
    <cellStyle name="Обычный 42 17" xfId="26271"/>
    <cellStyle name="Обычный 42 17 2" xfId="26272"/>
    <cellStyle name="Обычный 42 17 2 2" xfId="26273"/>
    <cellStyle name="Обычный 42 17 2 2 2" xfId="26274"/>
    <cellStyle name="Обычный 42 17 2 3" xfId="26275"/>
    <cellStyle name="Обычный 42 17 3" xfId="26276"/>
    <cellStyle name="Обычный 42 17 3 2" xfId="26277"/>
    <cellStyle name="Обычный 42 17 3 2 2" xfId="26278"/>
    <cellStyle name="Обычный 42 17 3 3" xfId="26279"/>
    <cellStyle name="Обычный 42 17 4" xfId="26280"/>
    <cellStyle name="Обычный 42 17 4 2" xfId="26281"/>
    <cellStyle name="Обычный 42 17 5" xfId="26282"/>
    <cellStyle name="Обычный 42 18" xfId="26283"/>
    <cellStyle name="Обычный 42 18 2" xfId="26284"/>
    <cellStyle name="Обычный 42 18 2 2" xfId="26285"/>
    <cellStyle name="Обычный 42 18 2 2 2" xfId="26286"/>
    <cellStyle name="Обычный 42 18 2 3" xfId="26287"/>
    <cellStyle name="Обычный 42 18 3" xfId="26288"/>
    <cellStyle name="Обычный 42 18 3 2" xfId="26289"/>
    <cellStyle name="Обычный 42 18 3 2 2" xfId="26290"/>
    <cellStyle name="Обычный 42 18 3 3" xfId="26291"/>
    <cellStyle name="Обычный 42 18 4" xfId="26292"/>
    <cellStyle name="Обычный 42 18 4 2" xfId="26293"/>
    <cellStyle name="Обычный 42 18 5" xfId="26294"/>
    <cellStyle name="Обычный 42 19" xfId="26295"/>
    <cellStyle name="Обычный 42 19 2" xfId="26296"/>
    <cellStyle name="Обычный 42 19 2 2" xfId="26297"/>
    <cellStyle name="Обычный 42 19 2 2 2" xfId="26298"/>
    <cellStyle name="Обычный 42 19 2 3" xfId="26299"/>
    <cellStyle name="Обычный 42 19 3" xfId="26300"/>
    <cellStyle name="Обычный 42 19 3 2" xfId="26301"/>
    <cellStyle name="Обычный 42 19 3 2 2" xfId="26302"/>
    <cellStyle name="Обычный 42 19 3 3" xfId="26303"/>
    <cellStyle name="Обычный 42 19 4" xfId="26304"/>
    <cellStyle name="Обычный 42 19 4 2" xfId="26305"/>
    <cellStyle name="Обычный 42 19 5" xfId="26306"/>
    <cellStyle name="Обычный 42 2" xfId="26307"/>
    <cellStyle name="Обычный 42 2 2" xfId="26308"/>
    <cellStyle name="Обычный 42 2 2 2" xfId="26309"/>
    <cellStyle name="Обычный 42 2 2 2 2" xfId="26310"/>
    <cellStyle name="Обычный 42 2 2 3" xfId="26311"/>
    <cellStyle name="Обычный 42 2 3" xfId="26312"/>
    <cellStyle name="Обычный 42 2 3 2" xfId="26313"/>
    <cellStyle name="Обычный 42 2 3 2 2" xfId="26314"/>
    <cellStyle name="Обычный 42 2 3 3" xfId="26315"/>
    <cellStyle name="Обычный 42 2 4" xfId="26316"/>
    <cellStyle name="Обычный 42 2 4 2" xfId="26317"/>
    <cellStyle name="Обычный 42 2 5" xfId="26318"/>
    <cellStyle name="Обычный 42 20" xfId="26319"/>
    <cellStyle name="Обычный 42 20 2" xfId="26320"/>
    <cellStyle name="Обычный 42 20 2 2" xfId="26321"/>
    <cellStyle name="Обычный 42 20 2 2 2" xfId="26322"/>
    <cellStyle name="Обычный 42 20 2 3" xfId="26323"/>
    <cellStyle name="Обычный 42 20 3" xfId="26324"/>
    <cellStyle name="Обычный 42 20 3 2" xfId="26325"/>
    <cellStyle name="Обычный 42 20 3 2 2" xfId="26326"/>
    <cellStyle name="Обычный 42 20 3 3" xfId="26327"/>
    <cellStyle name="Обычный 42 20 4" xfId="26328"/>
    <cellStyle name="Обычный 42 20 4 2" xfId="26329"/>
    <cellStyle name="Обычный 42 20 5" xfId="26330"/>
    <cellStyle name="Обычный 42 21" xfId="26331"/>
    <cellStyle name="Обычный 42 21 2" xfId="26332"/>
    <cellStyle name="Обычный 42 21 2 2" xfId="26333"/>
    <cellStyle name="Обычный 42 21 2 2 2" xfId="26334"/>
    <cellStyle name="Обычный 42 21 2 3" xfId="26335"/>
    <cellStyle name="Обычный 42 21 3" xfId="26336"/>
    <cellStyle name="Обычный 42 21 3 2" xfId="26337"/>
    <cellStyle name="Обычный 42 21 3 2 2" xfId="26338"/>
    <cellStyle name="Обычный 42 21 3 3" xfId="26339"/>
    <cellStyle name="Обычный 42 21 4" xfId="26340"/>
    <cellStyle name="Обычный 42 21 4 2" xfId="26341"/>
    <cellStyle name="Обычный 42 21 5" xfId="26342"/>
    <cellStyle name="Обычный 42 22" xfId="26343"/>
    <cellStyle name="Обычный 42 22 2" xfId="26344"/>
    <cellStyle name="Обычный 42 22 2 2" xfId="26345"/>
    <cellStyle name="Обычный 42 22 2 2 2" xfId="26346"/>
    <cellStyle name="Обычный 42 22 2 3" xfId="26347"/>
    <cellStyle name="Обычный 42 22 3" xfId="26348"/>
    <cellStyle name="Обычный 42 22 3 2" xfId="26349"/>
    <cellStyle name="Обычный 42 22 3 2 2" xfId="26350"/>
    <cellStyle name="Обычный 42 22 3 3" xfId="26351"/>
    <cellStyle name="Обычный 42 22 4" xfId="26352"/>
    <cellStyle name="Обычный 42 22 4 2" xfId="26353"/>
    <cellStyle name="Обычный 42 22 5" xfId="26354"/>
    <cellStyle name="Обычный 42 23" xfId="26355"/>
    <cellStyle name="Обычный 42 23 2" xfId="26356"/>
    <cellStyle name="Обычный 42 23 2 2" xfId="26357"/>
    <cellStyle name="Обычный 42 23 2 2 2" xfId="26358"/>
    <cellStyle name="Обычный 42 23 2 3" xfId="26359"/>
    <cellStyle name="Обычный 42 23 3" xfId="26360"/>
    <cellStyle name="Обычный 42 23 3 2" xfId="26361"/>
    <cellStyle name="Обычный 42 23 3 2 2" xfId="26362"/>
    <cellStyle name="Обычный 42 23 3 3" xfId="26363"/>
    <cellStyle name="Обычный 42 23 4" xfId="26364"/>
    <cellStyle name="Обычный 42 23 4 2" xfId="26365"/>
    <cellStyle name="Обычный 42 23 5" xfId="26366"/>
    <cellStyle name="Обычный 42 24" xfId="26367"/>
    <cellStyle name="Обычный 42 24 2" xfId="26368"/>
    <cellStyle name="Обычный 42 24 2 2" xfId="26369"/>
    <cellStyle name="Обычный 42 24 2 2 2" xfId="26370"/>
    <cellStyle name="Обычный 42 24 2 3" xfId="26371"/>
    <cellStyle name="Обычный 42 24 3" xfId="26372"/>
    <cellStyle name="Обычный 42 24 3 2" xfId="26373"/>
    <cellStyle name="Обычный 42 24 3 2 2" xfId="26374"/>
    <cellStyle name="Обычный 42 24 3 3" xfId="26375"/>
    <cellStyle name="Обычный 42 24 4" xfId="26376"/>
    <cellStyle name="Обычный 42 24 4 2" xfId="26377"/>
    <cellStyle name="Обычный 42 24 5" xfId="26378"/>
    <cellStyle name="Обычный 42 25" xfId="26379"/>
    <cellStyle name="Обычный 42 25 2" xfId="26380"/>
    <cellStyle name="Обычный 42 25 2 2" xfId="26381"/>
    <cellStyle name="Обычный 42 25 2 2 2" xfId="26382"/>
    <cellStyle name="Обычный 42 25 2 3" xfId="26383"/>
    <cellStyle name="Обычный 42 25 3" xfId="26384"/>
    <cellStyle name="Обычный 42 25 3 2" xfId="26385"/>
    <cellStyle name="Обычный 42 25 3 2 2" xfId="26386"/>
    <cellStyle name="Обычный 42 25 3 3" xfId="26387"/>
    <cellStyle name="Обычный 42 25 4" xfId="26388"/>
    <cellStyle name="Обычный 42 25 4 2" xfId="26389"/>
    <cellStyle name="Обычный 42 25 5" xfId="26390"/>
    <cellStyle name="Обычный 42 26" xfId="26391"/>
    <cellStyle name="Обычный 42 26 2" xfId="26392"/>
    <cellStyle name="Обычный 42 26 2 2" xfId="26393"/>
    <cellStyle name="Обычный 42 26 2 2 2" xfId="26394"/>
    <cellStyle name="Обычный 42 26 2 3" xfId="26395"/>
    <cellStyle name="Обычный 42 26 3" xfId="26396"/>
    <cellStyle name="Обычный 42 26 3 2" xfId="26397"/>
    <cellStyle name="Обычный 42 26 3 2 2" xfId="26398"/>
    <cellStyle name="Обычный 42 26 3 3" xfId="26399"/>
    <cellStyle name="Обычный 42 26 4" xfId="26400"/>
    <cellStyle name="Обычный 42 26 4 2" xfId="26401"/>
    <cellStyle name="Обычный 42 26 5" xfId="26402"/>
    <cellStyle name="Обычный 42 27" xfId="26403"/>
    <cellStyle name="Обычный 42 27 2" xfId="26404"/>
    <cellStyle name="Обычный 42 27 2 2" xfId="26405"/>
    <cellStyle name="Обычный 42 27 2 2 2" xfId="26406"/>
    <cellStyle name="Обычный 42 27 2 3" xfId="26407"/>
    <cellStyle name="Обычный 42 27 3" xfId="26408"/>
    <cellStyle name="Обычный 42 27 3 2" xfId="26409"/>
    <cellStyle name="Обычный 42 27 3 2 2" xfId="26410"/>
    <cellStyle name="Обычный 42 27 3 3" xfId="26411"/>
    <cellStyle name="Обычный 42 27 4" xfId="26412"/>
    <cellStyle name="Обычный 42 27 4 2" xfId="26413"/>
    <cellStyle name="Обычный 42 27 5" xfId="26414"/>
    <cellStyle name="Обычный 42 28" xfId="26415"/>
    <cellStyle name="Обычный 42 28 2" xfId="26416"/>
    <cellStyle name="Обычный 42 28 2 2" xfId="26417"/>
    <cellStyle name="Обычный 42 28 2 2 2" xfId="26418"/>
    <cellStyle name="Обычный 42 28 2 3" xfId="26419"/>
    <cellStyle name="Обычный 42 28 3" xfId="26420"/>
    <cellStyle name="Обычный 42 28 3 2" xfId="26421"/>
    <cellStyle name="Обычный 42 28 3 2 2" xfId="26422"/>
    <cellStyle name="Обычный 42 28 3 3" xfId="26423"/>
    <cellStyle name="Обычный 42 28 4" xfId="26424"/>
    <cellStyle name="Обычный 42 28 4 2" xfId="26425"/>
    <cellStyle name="Обычный 42 28 5" xfId="26426"/>
    <cellStyle name="Обычный 42 29" xfId="26427"/>
    <cellStyle name="Обычный 42 29 2" xfId="26428"/>
    <cellStyle name="Обычный 42 29 2 2" xfId="26429"/>
    <cellStyle name="Обычный 42 29 3" xfId="26430"/>
    <cellStyle name="Обычный 42 3" xfId="26431"/>
    <cellStyle name="Обычный 42 3 2" xfId="26432"/>
    <cellStyle name="Обычный 42 3 2 2" xfId="26433"/>
    <cellStyle name="Обычный 42 3 2 2 2" xfId="26434"/>
    <cellStyle name="Обычный 42 3 2 3" xfId="26435"/>
    <cellStyle name="Обычный 42 3 3" xfId="26436"/>
    <cellStyle name="Обычный 42 3 3 2" xfId="26437"/>
    <cellStyle name="Обычный 42 3 3 2 2" xfId="26438"/>
    <cellStyle name="Обычный 42 3 3 3" xfId="26439"/>
    <cellStyle name="Обычный 42 3 4" xfId="26440"/>
    <cellStyle name="Обычный 42 3 4 2" xfId="26441"/>
    <cellStyle name="Обычный 42 3 5" xfId="26442"/>
    <cellStyle name="Обычный 42 30" xfId="26443"/>
    <cellStyle name="Обычный 42 30 2" xfId="26444"/>
    <cellStyle name="Обычный 42 30 2 2" xfId="26445"/>
    <cellStyle name="Обычный 42 30 3" xfId="26446"/>
    <cellStyle name="Обычный 42 31" xfId="26447"/>
    <cellStyle name="Обычный 42 31 2" xfId="26448"/>
    <cellStyle name="Обычный 42 31 2 2" xfId="26449"/>
    <cellStyle name="Обычный 42 31 3" xfId="26450"/>
    <cellStyle name="Обычный 42 32" xfId="26451"/>
    <cellStyle name="Обычный 42 32 2" xfId="26452"/>
    <cellStyle name="Обычный 42 32 2 2" xfId="26453"/>
    <cellStyle name="Обычный 42 32 3" xfId="26454"/>
    <cellStyle name="Обычный 42 33" xfId="26455"/>
    <cellStyle name="Обычный 42 33 2" xfId="26456"/>
    <cellStyle name="Обычный 42 33 2 2" xfId="26457"/>
    <cellStyle name="Обычный 42 33 3" xfId="26458"/>
    <cellStyle name="Обычный 42 34" xfId="26459"/>
    <cellStyle name="Обычный 42 34 2" xfId="26460"/>
    <cellStyle name="Обычный 42 34 2 2" xfId="26461"/>
    <cellStyle name="Обычный 42 34 3" xfId="26462"/>
    <cellStyle name="Обычный 42 35" xfId="26463"/>
    <cellStyle name="Обычный 42 35 2" xfId="26464"/>
    <cellStyle name="Обычный 42 35 2 2" xfId="26465"/>
    <cellStyle name="Обычный 42 35 3" xfId="26466"/>
    <cellStyle name="Обычный 42 36" xfId="26467"/>
    <cellStyle name="Обычный 42 36 2" xfId="26468"/>
    <cellStyle name="Обычный 42 36 2 2" xfId="26469"/>
    <cellStyle name="Обычный 42 36 3" xfId="26470"/>
    <cellStyle name="Обычный 42 37" xfId="26471"/>
    <cellStyle name="Обычный 42 37 2" xfId="26472"/>
    <cellStyle name="Обычный 42 37 2 2" xfId="26473"/>
    <cellStyle name="Обычный 42 37 3" xfId="26474"/>
    <cellStyle name="Обычный 42 38" xfId="26475"/>
    <cellStyle name="Обычный 42 38 2" xfId="26476"/>
    <cellStyle name="Обычный 42 38 2 2" xfId="26477"/>
    <cellStyle name="Обычный 42 38 3" xfId="26478"/>
    <cellStyle name="Обычный 42 39" xfId="26479"/>
    <cellStyle name="Обычный 42 39 2" xfId="26480"/>
    <cellStyle name="Обычный 42 39 2 2" xfId="26481"/>
    <cellStyle name="Обычный 42 39 3" xfId="26482"/>
    <cellStyle name="Обычный 42 4" xfId="26483"/>
    <cellStyle name="Обычный 42 4 2" xfId="26484"/>
    <cellStyle name="Обычный 42 4 2 2" xfId="26485"/>
    <cellStyle name="Обычный 42 4 2 2 2" xfId="26486"/>
    <cellStyle name="Обычный 42 4 2 3" xfId="26487"/>
    <cellStyle name="Обычный 42 4 3" xfId="26488"/>
    <cellStyle name="Обычный 42 4 3 2" xfId="26489"/>
    <cellStyle name="Обычный 42 4 3 2 2" xfId="26490"/>
    <cellStyle name="Обычный 42 4 3 3" xfId="26491"/>
    <cellStyle name="Обычный 42 4 4" xfId="26492"/>
    <cellStyle name="Обычный 42 4 4 2" xfId="26493"/>
    <cellStyle name="Обычный 42 4 5" xfId="26494"/>
    <cellStyle name="Обычный 42 40" xfId="26495"/>
    <cellStyle name="Обычный 42 40 2" xfId="26496"/>
    <cellStyle name="Обычный 42 40 2 2" xfId="26497"/>
    <cellStyle name="Обычный 42 40 3" xfId="26498"/>
    <cellStyle name="Обычный 42 41" xfId="26499"/>
    <cellStyle name="Обычный 42 41 2" xfId="26500"/>
    <cellStyle name="Обычный 42 41 2 2" xfId="26501"/>
    <cellStyle name="Обычный 42 41 3" xfId="26502"/>
    <cellStyle name="Обычный 42 42" xfId="26503"/>
    <cellStyle name="Обычный 42 42 2" xfId="26504"/>
    <cellStyle name="Обычный 42 42 2 2" xfId="26505"/>
    <cellStyle name="Обычный 42 42 3" xfId="26506"/>
    <cellStyle name="Обычный 42 43" xfId="26507"/>
    <cellStyle name="Обычный 42 43 2" xfId="26508"/>
    <cellStyle name="Обычный 42 43 2 2" xfId="26509"/>
    <cellStyle name="Обычный 42 43 3" xfId="26510"/>
    <cellStyle name="Обычный 42 44" xfId="26511"/>
    <cellStyle name="Обычный 42 44 2" xfId="26512"/>
    <cellStyle name="Обычный 42 44 2 2" xfId="26513"/>
    <cellStyle name="Обычный 42 44 3" xfId="26514"/>
    <cellStyle name="Обычный 42 45" xfId="26515"/>
    <cellStyle name="Обычный 42 45 2" xfId="26516"/>
    <cellStyle name="Обычный 42 45 2 2" xfId="26517"/>
    <cellStyle name="Обычный 42 45 3" xfId="26518"/>
    <cellStyle name="Обычный 42 46" xfId="26519"/>
    <cellStyle name="Обычный 42 46 2" xfId="26520"/>
    <cellStyle name="Обычный 42 46 2 2" xfId="26521"/>
    <cellStyle name="Обычный 42 46 3" xfId="26522"/>
    <cellStyle name="Обычный 42 47" xfId="26523"/>
    <cellStyle name="Обычный 42 47 2" xfId="26524"/>
    <cellStyle name="Обычный 42 47 2 2" xfId="26525"/>
    <cellStyle name="Обычный 42 47 3" xfId="26526"/>
    <cellStyle name="Обычный 42 48" xfId="26527"/>
    <cellStyle name="Обычный 42 48 2" xfId="26528"/>
    <cellStyle name="Обычный 42 48 2 2" xfId="26529"/>
    <cellStyle name="Обычный 42 48 3" xfId="26530"/>
    <cellStyle name="Обычный 42 49" xfId="26531"/>
    <cellStyle name="Обычный 42 49 2" xfId="26532"/>
    <cellStyle name="Обычный 42 49 2 2" xfId="26533"/>
    <cellStyle name="Обычный 42 49 3" xfId="26534"/>
    <cellStyle name="Обычный 42 5" xfId="26535"/>
    <cellStyle name="Обычный 42 5 2" xfId="26536"/>
    <cellStyle name="Обычный 42 5 2 2" xfId="26537"/>
    <cellStyle name="Обычный 42 5 2 2 2" xfId="26538"/>
    <cellStyle name="Обычный 42 5 2 3" xfId="26539"/>
    <cellStyle name="Обычный 42 5 3" xfId="26540"/>
    <cellStyle name="Обычный 42 5 3 2" xfId="26541"/>
    <cellStyle name="Обычный 42 5 3 2 2" xfId="26542"/>
    <cellStyle name="Обычный 42 5 3 3" xfId="26543"/>
    <cellStyle name="Обычный 42 5 4" xfId="26544"/>
    <cellStyle name="Обычный 42 5 4 2" xfId="26545"/>
    <cellStyle name="Обычный 42 5 5" xfId="26546"/>
    <cellStyle name="Обычный 42 50" xfId="26547"/>
    <cellStyle name="Обычный 42 50 2" xfId="26548"/>
    <cellStyle name="Обычный 42 50 2 2" xfId="26549"/>
    <cellStyle name="Обычный 42 50 3" xfId="26550"/>
    <cellStyle name="Обычный 42 51" xfId="26551"/>
    <cellStyle name="Обычный 42 51 2" xfId="26552"/>
    <cellStyle name="Обычный 42 51 2 2" xfId="26553"/>
    <cellStyle name="Обычный 42 51 3" xfId="26554"/>
    <cellStyle name="Обычный 42 52" xfId="26555"/>
    <cellStyle name="Обычный 42 52 2" xfId="26556"/>
    <cellStyle name="Обычный 42 52 2 2" xfId="26557"/>
    <cellStyle name="Обычный 42 52 3" xfId="26558"/>
    <cellStyle name="Обычный 42 53" xfId="26559"/>
    <cellStyle name="Обычный 42 53 2" xfId="26560"/>
    <cellStyle name="Обычный 42 53 2 2" xfId="26561"/>
    <cellStyle name="Обычный 42 53 3" xfId="26562"/>
    <cellStyle name="Обычный 42 54" xfId="26563"/>
    <cellStyle name="Обычный 42 54 2" xfId="26564"/>
    <cellStyle name="Обычный 42 54 2 2" xfId="26565"/>
    <cellStyle name="Обычный 42 54 3" xfId="26566"/>
    <cellStyle name="Обычный 42 55" xfId="26567"/>
    <cellStyle name="Обычный 42 55 2" xfId="26568"/>
    <cellStyle name="Обычный 42 55 2 2" xfId="26569"/>
    <cellStyle name="Обычный 42 55 3" xfId="26570"/>
    <cellStyle name="Обычный 42 56" xfId="26571"/>
    <cellStyle name="Обычный 42 56 2" xfId="26572"/>
    <cellStyle name="Обычный 42 56 2 2" xfId="26573"/>
    <cellStyle name="Обычный 42 56 3" xfId="26574"/>
    <cellStyle name="Обычный 42 57" xfId="26575"/>
    <cellStyle name="Обычный 42 57 2" xfId="26576"/>
    <cellStyle name="Обычный 42 57 2 2" xfId="26577"/>
    <cellStyle name="Обычный 42 57 3" xfId="26578"/>
    <cellStyle name="Обычный 42 58" xfId="26579"/>
    <cellStyle name="Обычный 42 58 2" xfId="26580"/>
    <cellStyle name="Обычный 42 58 2 2" xfId="26581"/>
    <cellStyle name="Обычный 42 58 3" xfId="26582"/>
    <cellStyle name="Обычный 42 59" xfId="26583"/>
    <cellStyle name="Обычный 42 59 2" xfId="26584"/>
    <cellStyle name="Обычный 42 59 2 2" xfId="26585"/>
    <cellStyle name="Обычный 42 59 3" xfId="26586"/>
    <cellStyle name="Обычный 42 6" xfId="26587"/>
    <cellStyle name="Обычный 42 6 2" xfId="26588"/>
    <cellStyle name="Обычный 42 6 2 2" xfId="26589"/>
    <cellStyle name="Обычный 42 6 2 2 2" xfId="26590"/>
    <cellStyle name="Обычный 42 6 2 3" xfId="26591"/>
    <cellStyle name="Обычный 42 6 3" xfId="26592"/>
    <cellStyle name="Обычный 42 6 3 2" xfId="26593"/>
    <cellStyle name="Обычный 42 6 3 2 2" xfId="26594"/>
    <cellStyle name="Обычный 42 6 3 3" xfId="26595"/>
    <cellStyle name="Обычный 42 6 4" xfId="26596"/>
    <cellStyle name="Обычный 42 6 4 2" xfId="26597"/>
    <cellStyle name="Обычный 42 6 5" xfId="26598"/>
    <cellStyle name="Обычный 42 60" xfId="26599"/>
    <cellStyle name="Обычный 42 60 2" xfId="26600"/>
    <cellStyle name="Обычный 42 60 2 2" xfId="26601"/>
    <cellStyle name="Обычный 42 60 3" xfId="26602"/>
    <cellStyle name="Обычный 42 61" xfId="26603"/>
    <cellStyle name="Обычный 42 61 2" xfId="26604"/>
    <cellStyle name="Обычный 42 61 2 2" xfId="26605"/>
    <cellStyle name="Обычный 42 61 3" xfId="26606"/>
    <cellStyle name="Обычный 42 62" xfId="26607"/>
    <cellStyle name="Обычный 42 62 2" xfId="26608"/>
    <cellStyle name="Обычный 42 62 2 2" xfId="26609"/>
    <cellStyle name="Обычный 42 62 3" xfId="26610"/>
    <cellStyle name="Обычный 42 63" xfId="26611"/>
    <cellStyle name="Обычный 42 63 2" xfId="26612"/>
    <cellStyle name="Обычный 42 63 2 2" xfId="26613"/>
    <cellStyle name="Обычный 42 63 3" xfId="26614"/>
    <cellStyle name="Обычный 42 64" xfId="26615"/>
    <cellStyle name="Обычный 42 64 2" xfId="26616"/>
    <cellStyle name="Обычный 42 64 2 2" xfId="26617"/>
    <cellStyle name="Обычный 42 64 3" xfId="26618"/>
    <cellStyle name="Обычный 42 65" xfId="26619"/>
    <cellStyle name="Обычный 42 65 2" xfId="26620"/>
    <cellStyle name="Обычный 42 65 2 2" xfId="26621"/>
    <cellStyle name="Обычный 42 65 3" xfId="26622"/>
    <cellStyle name="Обычный 42 66" xfId="26623"/>
    <cellStyle name="Обычный 42 66 2" xfId="26624"/>
    <cellStyle name="Обычный 42 66 2 2" xfId="26625"/>
    <cellStyle name="Обычный 42 66 3" xfId="26626"/>
    <cellStyle name="Обычный 42 67" xfId="26627"/>
    <cellStyle name="Обычный 42 67 2" xfId="26628"/>
    <cellStyle name="Обычный 42 67 2 2" xfId="26629"/>
    <cellStyle name="Обычный 42 67 3" xfId="26630"/>
    <cellStyle name="Обычный 42 68" xfId="26631"/>
    <cellStyle name="Обычный 42 68 2" xfId="26632"/>
    <cellStyle name="Обычный 42 68 2 2" xfId="26633"/>
    <cellStyle name="Обычный 42 68 3" xfId="26634"/>
    <cellStyle name="Обычный 42 69" xfId="26635"/>
    <cellStyle name="Обычный 42 69 2" xfId="26636"/>
    <cellStyle name="Обычный 42 69 2 2" xfId="26637"/>
    <cellStyle name="Обычный 42 69 3" xfId="26638"/>
    <cellStyle name="Обычный 42 7" xfId="26639"/>
    <cellStyle name="Обычный 42 7 2" xfId="26640"/>
    <cellStyle name="Обычный 42 7 2 2" xfId="26641"/>
    <cellStyle name="Обычный 42 7 2 2 2" xfId="26642"/>
    <cellStyle name="Обычный 42 7 2 3" xfId="26643"/>
    <cellStyle name="Обычный 42 7 3" xfId="26644"/>
    <cellStyle name="Обычный 42 7 3 2" xfId="26645"/>
    <cellStyle name="Обычный 42 7 3 2 2" xfId="26646"/>
    <cellStyle name="Обычный 42 7 3 3" xfId="26647"/>
    <cellStyle name="Обычный 42 7 4" xfId="26648"/>
    <cellStyle name="Обычный 42 7 4 2" xfId="26649"/>
    <cellStyle name="Обычный 42 7 5" xfId="26650"/>
    <cellStyle name="Обычный 42 70" xfId="26651"/>
    <cellStyle name="Обычный 42 70 2" xfId="26652"/>
    <cellStyle name="Обычный 42 70 2 2" xfId="26653"/>
    <cellStyle name="Обычный 42 70 3" xfId="26654"/>
    <cellStyle name="Обычный 42 71" xfId="26655"/>
    <cellStyle name="Обычный 42 71 2" xfId="26656"/>
    <cellStyle name="Обычный 42 71 2 2" xfId="26657"/>
    <cellStyle name="Обычный 42 71 3" xfId="26658"/>
    <cellStyle name="Обычный 42 72" xfId="26659"/>
    <cellStyle name="Обычный 42 72 2" xfId="26660"/>
    <cellStyle name="Обычный 42 72 2 2" xfId="26661"/>
    <cellStyle name="Обычный 42 72 3" xfId="26662"/>
    <cellStyle name="Обычный 42 73" xfId="26663"/>
    <cellStyle name="Обычный 42 73 2" xfId="26664"/>
    <cellStyle name="Обычный 42 73 2 2" xfId="26665"/>
    <cellStyle name="Обычный 42 73 3" xfId="26666"/>
    <cellStyle name="Обычный 42 74" xfId="26667"/>
    <cellStyle name="Обычный 42 74 2" xfId="26668"/>
    <cellStyle name="Обычный 42 75" xfId="26669"/>
    <cellStyle name="Обычный 42 8" xfId="26670"/>
    <cellStyle name="Обычный 42 8 2" xfId="26671"/>
    <cellStyle name="Обычный 42 8 2 2" xfId="26672"/>
    <cellStyle name="Обычный 42 8 2 2 2" xfId="26673"/>
    <cellStyle name="Обычный 42 8 2 3" xfId="26674"/>
    <cellStyle name="Обычный 42 8 3" xfId="26675"/>
    <cellStyle name="Обычный 42 8 3 2" xfId="26676"/>
    <cellStyle name="Обычный 42 8 3 2 2" xfId="26677"/>
    <cellStyle name="Обычный 42 8 3 3" xfId="26678"/>
    <cellStyle name="Обычный 42 8 4" xfId="26679"/>
    <cellStyle name="Обычный 42 8 4 2" xfId="26680"/>
    <cellStyle name="Обычный 42 8 5" xfId="26681"/>
    <cellStyle name="Обычный 42 9" xfId="26682"/>
    <cellStyle name="Обычный 42 9 2" xfId="26683"/>
    <cellStyle name="Обычный 42 9 2 2" xfId="26684"/>
    <cellStyle name="Обычный 42 9 2 2 2" xfId="26685"/>
    <cellStyle name="Обычный 42 9 2 3" xfId="26686"/>
    <cellStyle name="Обычный 42 9 3" xfId="26687"/>
    <cellStyle name="Обычный 42 9 3 2" xfId="26688"/>
    <cellStyle name="Обычный 42 9 3 2 2" xfId="26689"/>
    <cellStyle name="Обычный 42 9 3 3" xfId="26690"/>
    <cellStyle name="Обычный 42 9 4" xfId="26691"/>
    <cellStyle name="Обычный 42 9 4 2" xfId="26692"/>
    <cellStyle name="Обычный 42 9 5" xfId="26693"/>
    <cellStyle name="Обычный 43" xfId="26694"/>
    <cellStyle name="Обычный 43 10" xfId="26695"/>
    <cellStyle name="Обычный 43 10 2" xfId="26696"/>
    <cellStyle name="Обычный 43 10 2 2" xfId="26697"/>
    <cellStyle name="Обычный 43 10 2 2 2" xfId="26698"/>
    <cellStyle name="Обычный 43 10 2 3" xfId="26699"/>
    <cellStyle name="Обычный 43 10 3" xfId="26700"/>
    <cellStyle name="Обычный 43 10 3 2" xfId="26701"/>
    <cellStyle name="Обычный 43 10 3 2 2" xfId="26702"/>
    <cellStyle name="Обычный 43 10 3 3" xfId="26703"/>
    <cellStyle name="Обычный 43 10 4" xfId="26704"/>
    <cellStyle name="Обычный 43 10 4 2" xfId="26705"/>
    <cellStyle name="Обычный 43 10 5" xfId="26706"/>
    <cellStyle name="Обычный 43 11" xfId="26707"/>
    <cellStyle name="Обычный 43 11 2" xfId="26708"/>
    <cellStyle name="Обычный 43 11 2 2" xfId="26709"/>
    <cellStyle name="Обычный 43 11 2 2 2" xfId="26710"/>
    <cellStyle name="Обычный 43 11 2 3" xfId="26711"/>
    <cellStyle name="Обычный 43 11 3" xfId="26712"/>
    <cellStyle name="Обычный 43 11 3 2" xfId="26713"/>
    <cellStyle name="Обычный 43 11 3 2 2" xfId="26714"/>
    <cellStyle name="Обычный 43 11 3 3" xfId="26715"/>
    <cellStyle name="Обычный 43 11 4" xfId="26716"/>
    <cellStyle name="Обычный 43 11 4 2" xfId="26717"/>
    <cellStyle name="Обычный 43 11 5" xfId="26718"/>
    <cellStyle name="Обычный 43 12" xfId="26719"/>
    <cellStyle name="Обычный 43 12 2" xfId="26720"/>
    <cellStyle name="Обычный 43 12 2 2" xfId="26721"/>
    <cellStyle name="Обычный 43 12 2 2 2" xfId="26722"/>
    <cellStyle name="Обычный 43 12 2 3" xfId="26723"/>
    <cellStyle name="Обычный 43 12 3" xfId="26724"/>
    <cellStyle name="Обычный 43 12 3 2" xfId="26725"/>
    <cellStyle name="Обычный 43 12 3 2 2" xfId="26726"/>
    <cellStyle name="Обычный 43 12 3 3" xfId="26727"/>
    <cellStyle name="Обычный 43 12 4" xfId="26728"/>
    <cellStyle name="Обычный 43 12 4 2" xfId="26729"/>
    <cellStyle name="Обычный 43 12 5" xfId="26730"/>
    <cellStyle name="Обычный 43 13" xfId="26731"/>
    <cellStyle name="Обычный 43 13 2" xfId="26732"/>
    <cellStyle name="Обычный 43 13 2 2" xfId="26733"/>
    <cellStyle name="Обычный 43 13 2 2 2" xfId="26734"/>
    <cellStyle name="Обычный 43 13 2 3" xfId="26735"/>
    <cellStyle name="Обычный 43 13 3" xfId="26736"/>
    <cellStyle name="Обычный 43 13 3 2" xfId="26737"/>
    <cellStyle name="Обычный 43 13 3 2 2" xfId="26738"/>
    <cellStyle name="Обычный 43 13 3 3" xfId="26739"/>
    <cellStyle name="Обычный 43 13 4" xfId="26740"/>
    <cellStyle name="Обычный 43 13 4 2" xfId="26741"/>
    <cellStyle name="Обычный 43 13 5" xfId="26742"/>
    <cellStyle name="Обычный 43 14" xfId="26743"/>
    <cellStyle name="Обычный 43 14 2" xfId="26744"/>
    <cellStyle name="Обычный 43 14 2 2" xfId="26745"/>
    <cellStyle name="Обычный 43 14 2 2 2" xfId="26746"/>
    <cellStyle name="Обычный 43 14 2 3" xfId="26747"/>
    <cellStyle name="Обычный 43 14 3" xfId="26748"/>
    <cellStyle name="Обычный 43 14 3 2" xfId="26749"/>
    <cellStyle name="Обычный 43 14 3 2 2" xfId="26750"/>
    <cellStyle name="Обычный 43 14 3 3" xfId="26751"/>
    <cellStyle name="Обычный 43 14 4" xfId="26752"/>
    <cellStyle name="Обычный 43 14 4 2" xfId="26753"/>
    <cellStyle name="Обычный 43 14 5" xfId="26754"/>
    <cellStyle name="Обычный 43 15" xfId="26755"/>
    <cellStyle name="Обычный 43 15 2" xfId="26756"/>
    <cellStyle name="Обычный 43 15 2 2" xfId="26757"/>
    <cellStyle name="Обычный 43 15 2 2 2" xfId="26758"/>
    <cellStyle name="Обычный 43 15 2 3" xfId="26759"/>
    <cellStyle name="Обычный 43 15 3" xfId="26760"/>
    <cellStyle name="Обычный 43 15 3 2" xfId="26761"/>
    <cellStyle name="Обычный 43 15 3 2 2" xfId="26762"/>
    <cellStyle name="Обычный 43 15 3 3" xfId="26763"/>
    <cellStyle name="Обычный 43 15 4" xfId="26764"/>
    <cellStyle name="Обычный 43 15 4 2" xfId="26765"/>
    <cellStyle name="Обычный 43 15 5" xfId="26766"/>
    <cellStyle name="Обычный 43 16" xfId="26767"/>
    <cellStyle name="Обычный 43 16 2" xfId="26768"/>
    <cellStyle name="Обычный 43 16 2 2" xfId="26769"/>
    <cellStyle name="Обычный 43 16 2 2 2" xfId="26770"/>
    <cellStyle name="Обычный 43 16 2 3" xfId="26771"/>
    <cellStyle name="Обычный 43 16 3" xfId="26772"/>
    <cellStyle name="Обычный 43 16 3 2" xfId="26773"/>
    <cellStyle name="Обычный 43 16 3 2 2" xfId="26774"/>
    <cellStyle name="Обычный 43 16 3 3" xfId="26775"/>
    <cellStyle name="Обычный 43 16 4" xfId="26776"/>
    <cellStyle name="Обычный 43 16 4 2" xfId="26777"/>
    <cellStyle name="Обычный 43 16 5" xfId="26778"/>
    <cellStyle name="Обычный 43 17" xfId="26779"/>
    <cellStyle name="Обычный 43 17 2" xfId="26780"/>
    <cellStyle name="Обычный 43 17 2 2" xfId="26781"/>
    <cellStyle name="Обычный 43 17 2 2 2" xfId="26782"/>
    <cellStyle name="Обычный 43 17 2 3" xfId="26783"/>
    <cellStyle name="Обычный 43 17 3" xfId="26784"/>
    <cellStyle name="Обычный 43 17 3 2" xfId="26785"/>
    <cellStyle name="Обычный 43 17 3 2 2" xfId="26786"/>
    <cellStyle name="Обычный 43 17 3 3" xfId="26787"/>
    <cellStyle name="Обычный 43 17 4" xfId="26788"/>
    <cellStyle name="Обычный 43 17 4 2" xfId="26789"/>
    <cellStyle name="Обычный 43 17 5" xfId="26790"/>
    <cellStyle name="Обычный 43 18" xfId="26791"/>
    <cellStyle name="Обычный 43 18 2" xfId="26792"/>
    <cellStyle name="Обычный 43 18 2 2" xfId="26793"/>
    <cellStyle name="Обычный 43 18 2 2 2" xfId="26794"/>
    <cellStyle name="Обычный 43 18 2 3" xfId="26795"/>
    <cellStyle name="Обычный 43 18 3" xfId="26796"/>
    <cellStyle name="Обычный 43 18 3 2" xfId="26797"/>
    <cellStyle name="Обычный 43 18 3 2 2" xfId="26798"/>
    <cellStyle name="Обычный 43 18 3 3" xfId="26799"/>
    <cellStyle name="Обычный 43 18 4" xfId="26800"/>
    <cellStyle name="Обычный 43 18 4 2" xfId="26801"/>
    <cellStyle name="Обычный 43 18 5" xfId="26802"/>
    <cellStyle name="Обычный 43 19" xfId="26803"/>
    <cellStyle name="Обычный 43 19 2" xfId="26804"/>
    <cellStyle name="Обычный 43 19 2 2" xfId="26805"/>
    <cellStyle name="Обычный 43 19 2 2 2" xfId="26806"/>
    <cellStyle name="Обычный 43 19 2 3" xfId="26807"/>
    <cellStyle name="Обычный 43 19 3" xfId="26808"/>
    <cellStyle name="Обычный 43 19 3 2" xfId="26809"/>
    <cellStyle name="Обычный 43 19 3 2 2" xfId="26810"/>
    <cellStyle name="Обычный 43 19 3 3" xfId="26811"/>
    <cellStyle name="Обычный 43 19 4" xfId="26812"/>
    <cellStyle name="Обычный 43 19 4 2" xfId="26813"/>
    <cellStyle name="Обычный 43 19 5" xfId="26814"/>
    <cellStyle name="Обычный 43 2" xfId="26815"/>
    <cellStyle name="Обычный 43 2 2" xfId="26816"/>
    <cellStyle name="Обычный 43 2 2 2" xfId="26817"/>
    <cellStyle name="Обычный 43 2 2 2 2" xfId="26818"/>
    <cellStyle name="Обычный 43 2 2 3" xfId="26819"/>
    <cellStyle name="Обычный 43 2 3" xfId="26820"/>
    <cellStyle name="Обычный 43 2 3 2" xfId="26821"/>
    <cellStyle name="Обычный 43 2 3 2 2" xfId="26822"/>
    <cellStyle name="Обычный 43 2 3 3" xfId="26823"/>
    <cellStyle name="Обычный 43 2 4" xfId="26824"/>
    <cellStyle name="Обычный 43 2 4 2" xfId="26825"/>
    <cellStyle name="Обычный 43 2 5" xfId="26826"/>
    <cellStyle name="Обычный 43 20" xfId="26827"/>
    <cellStyle name="Обычный 43 20 2" xfId="26828"/>
    <cellStyle name="Обычный 43 20 2 2" xfId="26829"/>
    <cellStyle name="Обычный 43 20 2 2 2" xfId="26830"/>
    <cellStyle name="Обычный 43 20 2 3" xfId="26831"/>
    <cellStyle name="Обычный 43 20 3" xfId="26832"/>
    <cellStyle name="Обычный 43 20 3 2" xfId="26833"/>
    <cellStyle name="Обычный 43 20 3 2 2" xfId="26834"/>
    <cellStyle name="Обычный 43 20 3 3" xfId="26835"/>
    <cellStyle name="Обычный 43 20 4" xfId="26836"/>
    <cellStyle name="Обычный 43 20 4 2" xfId="26837"/>
    <cellStyle name="Обычный 43 20 5" xfId="26838"/>
    <cellStyle name="Обычный 43 21" xfId="26839"/>
    <cellStyle name="Обычный 43 21 2" xfId="26840"/>
    <cellStyle name="Обычный 43 21 2 2" xfId="26841"/>
    <cellStyle name="Обычный 43 21 2 2 2" xfId="26842"/>
    <cellStyle name="Обычный 43 21 2 3" xfId="26843"/>
    <cellStyle name="Обычный 43 21 3" xfId="26844"/>
    <cellStyle name="Обычный 43 21 3 2" xfId="26845"/>
    <cellStyle name="Обычный 43 21 3 2 2" xfId="26846"/>
    <cellStyle name="Обычный 43 21 3 3" xfId="26847"/>
    <cellStyle name="Обычный 43 21 4" xfId="26848"/>
    <cellStyle name="Обычный 43 21 4 2" xfId="26849"/>
    <cellStyle name="Обычный 43 21 5" xfId="26850"/>
    <cellStyle name="Обычный 43 22" xfId="26851"/>
    <cellStyle name="Обычный 43 22 2" xfId="26852"/>
    <cellStyle name="Обычный 43 22 2 2" xfId="26853"/>
    <cellStyle name="Обычный 43 22 2 2 2" xfId="26854"/>
    <cellStyle name="Обычный 43 22 2 3" xfId="26855"/>
    <cellStyle name="Обычный 43 22 3" xfId="26856"/>
    <cellStyle name="Обычный 43 22 3 2" xfId="26857"/>
    <cellStyle name="Обычный 43 22 3 2 2" xfId="26858"/>
    <cellStyle name="Обычный 43 22 3 3" xfId="26859"/>
    <cellStyle name="Обычный 43 22 4" xfId="26860"/>
    <cellStyle name="Обычный 43 22 4 2" xfId="26861"/>
    <cellStyle name="Обычный 43 22 5" xfId="26862"/>
    <cellStyle name="Обычный 43 23" xfId="26863"/>
    <cellStyle name="Обычный 43 23 2" xfId="26864"/>
    <cellStyle name="Обычный 43 23 2 2" xfId="26865"/>
    <cellStyle name="Обычный 43 23 2 2 2" xfId="26866"/>
    <cellStyle name="Обычный 43 23 2 3" xfId="26867"/>
    <cellStyle name="Обычный 43 23 3" xfId="26868"/>
    <cellStyle name="Обычный 43 23 3 2" xfId="26869"/>
    <cellStyle name="Обычный 43 23 3 2 2" xfId="26870"/>
    <cellStyle name="Обычный 43 23 3 3" xfId="26871"/>
    <cellStyle name="Обычный 43 23 4" xfId="26872"/>
    <cellStyle name="Обычный 43 23 4 2" xfId="26873"/>
    <cellStyle name="Обычный 43 23 5" xfId="26874"/>
    <cellStyle name="Обычный 43 24" xfId="26875"/>
    <cellStyle name="Обычный 43 24 2" xfId="26876"/>
    <cellStyle name="Обычный 43 24 2 2" xfId="26877"/>
    <cellStyle name="Обычный 43 24 2 2 2" xfId="26878"/>
    <cellStyle name="Обычный 43 24 2 3" xfId="26879"/>
    <cellStyle name="Обычный 43 24 3" xfId="26880"/>
    <cellStyle name="Обычный 43 24 3 2" xfId="26881"/>
    <cellStyle name="Обычный 43 24 3 2 2" xfId="26882"/>
    <cellStyle name="Обычный 43 24 3 3" xfId="26883"/>
    <cellStyle name="Обычный 43 24 4" xfId="26884"/>
    <cellStyle name="Обычный 43 24 4 2" xfId="26885"/>
    <cellStyle name="Обычный 43 24 5" xfId="26886"/>
    <cellStyle name="Обычный 43 25" xfId="26887"/>
    <cellStyle name="Обычный 43 25 2" xfId="26888"/>
    <cellStyle name="Обычный 43 25 2 2" xfId="26889"/>
    <cellStyle name="Обычный 43 25 2 2 2" xfId="26890"/>
    <cellStyle name="Обычный 43 25 2 3" xfId="26891"/>
    <cellStyle name="Обычный 43 25 3" xfId="26892"/>
    <cellStyle name="Обычный 43 25 3 2" xfId="26893"/>
    <cellStyle name="Обычный 43 25 3 2 2" xfId="26894"/>
    <cellStyle name="Обычный 43 25 3 3" xfId="26895"/>
    <cellStyle name="Обычный 43 25 4" xfId="26896"/>
    <cellStyle name="Обычный 43 25 4 2" xfId="26897"/>
    <cellStyle name="Обычный 43 25 5" xfId="26898"/>
    <cellStyle name="Обычный 43 26" xfId="26899"/>
    <cellStyle name="Обычный 43 26 2" xfId="26900"/>
    <cellStyle name="Обычный 43 26 2 2" xfId="26901"/>
    <cellStyle name="Обычный 43 26 2 2 2" xfId="26902"/>
    <cellStyle name="Обычный 43 26 2 3" xfId="26903"/>
    <cellStyle name="Обычный 43 26 3" xfId="26904"/>
    <cellStyle name="Обычный 43 26 3 2" xfId="26905"/>
    <cellStyle name="Обычный 43 26 3 2 2" xfId="26906"/>
    <cellStyle name="Обычный 43 26 3 3" xfId="26907"/>
    <cellStyle name="Обычный 43 26 4" xfId="26908"/>
    <cellStyle name="Обычный 43 26 4 2" xfId="26909"/>
    <cellStyle name="Обычный 43 26 5" xfId="26910"/>
    <cellStyle name="Обычный 43 27" xfId="26911"/>
    <cellStyle name="Обычный 43 27 2" xfId="26912"/>
    <cellStyle name="Обычный 43 27 2 2" xfId="26913"/>
    <cellStyle name="Обычный 43 27 2 2 2" xfId="26914"/>
    <cellStyle name="Обычный 43 27 2 3" xfId="26915"/>
    <cellStyle name="Обычный 43 27 3" xfId="26916"/>
    <cellStyle name="Обычный 43 27 3 2" xfId="26917"/>
    <cellStyle name="Обычный 43 27 3 2 2" xfId="26918"/>
    <cellStyle name="Обычный 43 27 3 3" xfId="26919"/>
    <cellStyle name="Обычный 43 27 4" xfId="26920"/>
    <cellStyle name="Обычный 43 27 4 2" xfId="26921"/>
    <cellStyle name="Обычный 43 27 5" xfId="26922"/>
    <cellStyle name="Обычный 43 28" xfId="26923"/>
    <cellStyle name="Обычный 43 28 2" xfId="26924"/>
    <cellStyle name="Обычный 43 28 2 2" xfId="26925"/>
    <cellStyle name="Обычный 43 28 2 2 2" xfId="26926"/>
    <cellStyle name="Обычный 43 28 2 3" xfId="26927"/>
    <cellStyle name="Обычный 43 28 3" xfId="26928"/>
    <cellStyle name="Обычный 43 28 3 2" xfId="26929"/>
    <cellStyle name="Обычный 43 28 3 2 2" xfId="26930"/>
    <cellStyle name="Обычный 43 28 3 3" xfId="26931"/>
    <cellStyle name="Обычный 43 28 4" xfId="26932"/>
    <cellStyle name="Обычный 43 28 4 2" xfId="26933"/>
    <cellStyle name="Обычный 43 28 5" xfId="26934"/>
    <cellStyle name="Обычный 43 29" xfId="26935"/>
    <cellStyle name="Обычный 43 29 2" xfId="26936"/>
    <cellStyle name="Обычный 43 29 2 2" xfId="26937"/>
    <cellStyle name="Обычный 43 29 3" xfId="26938"/>
    <cellStyle name="Обычный 43 3" xfId="26939"/>
    <cellStyle name="Обычный 43 3 2" xfId="26940"/>
    <cellStyle name="Обычный 43 3 2 2" xfId="26941"/>
    <cellStyle name="Обычный 43 3 2 2 2" xfId="26942"/>
    <cellStyle name="Обычный 43 3 2 3" xfId="26943"/>
    <cellStyle name="Обычный 43 3 3" xfId="26944"/>
    <cellStyle name="Обычный 43 3 3 2" xfId="26945"/>
    <cellStyle name="Обычный 43 3 3 2 2" xfId="26946"/>
    <cellStyle name="Обычный 43 3 3 3" xfId="26947"/>
    <cellStyle name="Обычный 43 3 4" xfId="26948"/>
    <cellStyle name="Обычный 43 3 4 2" xfId="26949"/>
    <cellStyle name="Обычный 43 3 5" xfId="26950"/>
    <cellStyle name="Обычный 43 30" xfId="26951"/>
    <cellStyle name="Обычный 43 30 2" xfId="26952"/>
    <cellStyle name="Обычный 43 30 2 2" xfId="26953"/>
    <cellStyle name="Обычный 43 30 3" xfId="26954"/>
    <cellStyle name="Обычный 43 31" xfId="26955"/>
    <cellStyle name="Обычный 43 31 2" xfId="26956"/>
    <cellStyle name="Обычный 43 31 2 2" xfId="26957"/>
    <cellStyle name="Обычный 43 31 3" xfId="26958"/>
    <cellStyle name="Обычный 43 32" xfId="26959"/>
    <cellStyle name="Обычный 43 32 2" xfId="26960"/>
    <cellStyle name="Обычный 43 32 2 2" xfId="26961"/>
    <cellStyle name="Обычный 43 32 3" xfId="26962"/>
    <cellStyle name="Обычный 43 33" xfId="26963"/>
    <cellStyle name="Обычный 43 33 2" xfId="26964"/>
    <cellStyle name="Обычный 43 33 2 2" xfId="26965"/>
    <cellStyle name="Обычный 43 33 3" xfId="26966"/>
    <cellStyle name="Обычный 43 34" xfId="26967"/>
    <cellStyle name="Обычный 43 34 2" xfId="26968"/>
    <cellStyle name="Обычный 43 34 2 2" xfId="26969"/>
    <cellStyle name="Обычный 43 34 3" xfId="26970"/>
    <cellStyle name="Обычный 43 35" xfId="26971"/>
    <cellStyle name="Обычный 43 35 2" xfId="26972"/>
    <cellStyle name="Обычный 43 35 2 2" xfId="26973"/>
    <cellStyle name="Обычный 43 35 3" xfId="26974"/>
    <cellStyle name="Обычный 43 36" xfId="26975"/>
    <cellStyle name="Обычный 43 36 2" xfId="26976"/>
    <cellStyle name="Обычный 43 36 2 2" xfId="26977"/>
    <cellStyle name="Обычный 43 36 3" xfId="26978"/>
    <cellStyle name="Обычный 43 37" xfId="26979"/>
    <cellStyle name="Обычный 43 37 2" xfId="26980"/>
    <cellStyle name="Обычный 43 37 2 2" xfId="26981"/>
    <cellStyle name="Обычный 43 37 3" xfId="26982"/>
    <cellStyle name="Обычный 43 38" xfId="26983"/>
    <cellStyle name="Обычный 43 38 2" xfId="26984"/>
    <cellStyle name="Обычный 43 38 2 2" xfId="26985"/>
    <cellStyle name="Обычный 43 38 3" xfId="26986"/>
    <cellStyle name="Обычный 43 39" xfId="26987"/>
    <cellStyle name="Обычный 43 39 2" xfId="26988"/>
    <cellStyle name="Обычный 43 39 2 2" xfId="26989"/>
    <cellStyle name="Обычный 43 39 3" xfId="26990"/>
    <cellStyle name="Обычный 43 4" xfId="26991"/>
    <cellStyle name="Обычный 43 4 2" xfId="26992"/>
    <cellStyle name="Обычный 43 4 2 2" xfId="26993"/>
    <cellStyle name="Обычный 43 4 2 2 2" xfId="26994"/>
    <cellStyle name="Обычный 43 4 2 3" xfId="26995"/>
    <cellStyle name="Обычный 43 4 3" xfId="26996"/>
    <cellStyle name="Обычный 43 4 3 2" xfId="26997"/>
    <cellStyle name="Обычный 43 4 3 2 2" xfId="26998"/>
    <cellStyle name="Обычный 43 4 3 3" xfId="26999"/>
    <cellStyle name="Обычный 43 4 4" xfId="27000"/>
    <cellStyle name="Обычный 43 4 4 2" xfId="27001"/>
    <cellStyle name="Обычный 43 4 5" xfId="27002"/>
    <cellStyle name="Обычный 43 40" xfId="27003"/>
    <cellStyle name="Обычный 43 40 2" xfId="27004"/>
    <cellStyle name="Обычный 43 40 2 2" xfId="27005"/>
    <cellStyle name="Обычный 43 40 3" xfId="27006"/>
    <cellStyle name="Обычный 43 41" xfId="27007"/>
    <cellStyle name="Обычный 43 41 2" xfId="27008"/>
    <cellStyle name="Обычный 43 41 2 2" xfId="27009"/>
    <cellStyle name="Обычный 43 41 3" xfId="27010"/>
    <cellStyle name="Обычный 43 42" xfId="27011"/>
    <cellStyle name="Обычный 43 42 2" xfId="27012"/>
    <cellStyle name="Обычный 43 42 2 2" xfId="27013"/>
    <cellStyle name="Обычный 43 42 3" xfId="27014"/>
    <cellStyle name="Обычный 43 43" xfId="27015"/>
    <cellStyle name="Обычный 43 43 2" xfId="27016"/>
    <cellStyle name="Обычный 43 43 2 2" xfId="27017"/>
    <cellStyle name="Обычный 43 43 3" xfId="27018"/>
    <cellStyle name="Обычный 43 44" xfId="27019"/>
    <cellStyle name="Обычный 43 44 2" xfId="27020"/>
    <cellStyle name="Обычный 43 44 2 2" xfId="27021"/>
    <cellStyle name="Обычный 43 44 3" xfId="27022"/>
    <cellStyle name="Обычный 43 45" xfId="27023"/>
    <cellStyle name="Обычный 43 45 2" xfId="27024"/>
    <cellStyle name="Обычный 43 45 2 2" xfId="27025"/>
    <cellStyle name="Обычный 43 45 3" xfId="27026"/>
    <cellStyle name="Обычный 43 46" xfId="27027"/>
    <cellStyle name="Обычный 43 46 2" xfId="27028"/>
    <cellStyle name="Обычный 43 46 2 2" xfId="27029"/>
    <cellStyle name="Обычный 43 46 3" xfId="27030"/>
    <cellStyle name="Обычный 43 47" xfId="27031"/>
    <cellStyle name="Обычный 43 47 2" xfId="27032"/>
    <cellStyle name="Обычный 43 47 2 2" xfId="27033"/>
    <cellStyle name="Обычный 43 47 3" xfId="27034"/>
    <cellStyle name="Обычный 43 48" xfId="27035"/>
    <cellStyle name="Обычный 43 48 2" xfId="27036"/>
    <cellStyle name="Обычный 43 48 2 2" xfId="27037"/>
    <cellStyle name="Обычный 43 48 3" xfId="27038"/>
    <cellStyle name="Обычный 43 49" xfId="27039"/>
    <cellStyle name="Обычный 43 49 2" xfId="27040"/>
    <cellStyle name="Обычный 43 49 2 2" xfId="27041"/>
    <cellStyle name="Обычный 43 49 3" xfId="27042"/>
    <cellStyle name="Обычный 43 5" xfId="27043"/>
    <cellStyle name="Обычный 43 5 2" xfId="27044"/>
    <cellStyle name="Обычный 43 5 2 2" xfId="27045"/>
    <cellStyle name="Обычный 43 5 2 2 2" xfId="27046"/>
    <cellStyle name="Обычный 43 5 2 3" xfId="27047"/>
    <cellStyle name="Обычный 43 5 3" xfId="27048"/>
    <cellStyle name="Обычный 43 5 3 2" xfId="27049"/>
    <cellStyle name="Обычный 43 5 3 2 2" xfId="27050"/>
    <cellStyle name="Обычный 43 5 3 3" xfId="27051"/>
    <cellStyle name="Обычный 43 5 4" xfId="27052"/>
    <cellStyle name="Обычный 43 5 4 2" xfId="27053"/>
    <cellStyle name="Обычный 43 5 5" xfId="27054"/>
    <cellStyle name="Обычный 43 50" xfId="27055"/>
    <cellStyle name="Обычный 43 50 2" xfId="27056"/>
    <cellStyle name="Обычный 43 50 2 2" xfId="27057"/>
    <cellStyle name="Обычный 43 50 3" xfId="27058"/>
    <cellStyle name="Обычный 43 51" xfId="27059"/>
    <cellStyle name="Обычный 43 51 2" xfId="27060"/>
    <cellStyle name="Обычный 43 51 2 2" xfId="27061"/>
    <cellStyle name="Обычный 43 51 3" xfId="27062"/>
    <cellStyle name="Обычный 43 52" xfId="27063"/>
    <cellStyle name="Обычный 43 52 2" xfId="27064"/>
    <cellStyle name="Обычный 43 52 2 2" xfId="27065"/>
    <cellStyle name="Обычный 43 52 3" xfId="27066"/>
    <cellStyle name="Обычный 43 53" xfId="27067"/>
    <cellStyle name="Обычный 43 53 2" xfId="27068"/>
    <cellStyle name="Обычный 43 53 2 2" xfId="27069"/>
    <cellStyle name="Обычный 43 53 3" xfId="27070"/>
    <cellStyle name="Обычный 43 54" xfId="27071"/>
    <cellStyle name="Обычный 43 54 2" xfId="27072"/>
    <cellStyle name="Обычный 43 54 2 2" xfId="27073"/>
    <cellStyle name="Обычный 43 54 3" xfId="27074"/>
    <cellStyle name="Обычный 43 55" xfId="27075"/>
    <cellStyle name="Обычный 43 55 2" xfId="27076"/>
    <cellStyle name="Обычный 43 55 2 2" xfId="27077"/>
    <cellStyle name="Обычный 43 55 3" xfId="27078"/>
    <cellStyle name="Обычный 43 56" xfId="27079"/>
    <cellStyle name="Обычный 43 56 2" xfId="27080"/>
    <cellStyle name="Обычный 43 56 2 2" xfId="27081"/>
    <cellStyle name="Обычный 43 56 3" xfId="27082"/>
    <cellStyle name="Обычный 43 57" xfId="27083"/>
    <cellStyle name="Обычный 43 57 2" xfId="27084"/>
    <cellStyle name="Обычный 43 57 2 2" xfId="27085"/>
    <cellStyle name="Обычный 43 57 3" xfId="27086"/>
    <cellStyle name="Обычный 43 58" xfId="27087"/>
    <cellStyle name="Обычный 43 58 2" xfId="27088"/>
    <cellStyle name="Обычный 43 58 2 2" xfId="27089"/>
    <cellStyle name="Обычный 43 58 3" xfId="27090"/>
    <cellStyle name="Обычный 43 59" xfId="27091"/>
    <cellStyle name="Обычный 43 59 2" xfId="27092"/>
    <cellStyle name="Обычный 43 59 2 2" xfId="27093"/>
    <cellStyle name="Обычный 43 59 3" xfId="27094"/>
    <cellStyle name="Обычный 43 6" xfId="27095"/>
    <cellStyle name="Обычный 43 6 2" xfId="27096"/>
    <cellStyle name="Обычный 43 6 2 2" xfId="27097"/>
    <cellStyle name="Обычный 43 6 2 2 2" xfId="27098"/>
    <cellStyle name="Обычный 43 6 2 3" xfId="27099"/>
    <cellStyle name="Обычный 43 6 3" xfId="27100"/>
    <cellStyle name="Обычный 43 6 3 2" xfId="27101"/>
    <cellStyle name="Обычный 43 6 3 2 2" xfId="27102"/>
    <cellStyle name="Обычный 43 6 3 3" xfId="27103"/>
    <cellStyle name="Обычный 43 6 4" xfId="27104"/>
    <cellStyle name="Обычный 43 6 4 2" xfId="27105"/>
    <cellStyle name="Обычный 43 6 5" xfId="27106"/>
    <cellStyle name="Обычный 43 60" xfId="27107"/>
    <cellStyle name="Обычный 43 60 2" xfId="27108"/>
    <cellStyle name="Обычный 43 60 2 2" xfId="27109"/>
    <cellStyle name="Обычный 43 60 3" xfId="27110"/>
    <cellStyle name="Обычный 43 61" xfId="27111"/>
    <cellStyle name="Обычный 43 61 2" xfId="27112"/>
    <cellStyle name="Обычный 43 61 2 2" xfId="27113"/>
    <cellStyle name="Обычный 43 61 3" xfId="27114"/>
    <cellStyle name="Обычный 43 62" xfId="27115"/>
    <cellStyle name="Обычный 43 62 2" xfId="27116"/>
    <cellStyle name="Обычный 43 62 2 2" xfId="27117"/>
    <cellStyle name="Обычный 43 62 3" xfId="27118"/>
    <cellStyle name="Обычный 43 63" xfId="27119"/>
    <cellStyle name="Обычный 43 63 2" xfId="27120"/>
    <cellStyle name="Обычный 43 63 2 2" xfId="27121"/>
    <cellStyle name="Обычный 43 63 3" xfId="27122"/>
    <cellStyle name="Обычный 43 64" xfId="27123"/>
    <cellStyle name="Обычный 43 64 2" xfId="27124"/>
    <cellStyle name="Обычный 43 64 2 2" xfId="27125"/>
    <cellStyle name="Обычный 43 64 3" xfId="27126"/>
    <cellStyle name="Обычный 43 65" xfId="27127"/>
    <cellStyle name="Обычный 43 65 2" xfId="27128"/>
    <cellStyle name="Обычный 43 65 2 2" xfId="27129"/>
    <cellStyle name="Обычный 43 65 3" xfId="27130"/>
    <cellStyle name="Обычный 43 66" xfId="27131"/>
    <cellStyle name="Обычный 43 66 2" xfId="27132"/>
    <cellStyle name="Обычный 43 66 2 2" xfId="27133"/>
    <cellStyle name="Обычный 43 66 3" xfId="27134"/>
    <cellStyle name="Обычный 43 67" xfId="27135"/>
    <cellStyle name="Обычный 43 67 2" xfId="27136"/>
    <cellStyle name="Обычный 43 67 2 2" xfId="27137"/>
    <cellStyle name="Обычный 43 67 3" xfId="27138"/>
    <cellStyle name="Обычный 43 68" xfId="27139"/>
    <cellStyle name="Обычный 43 68 2" xfId="27140"/>
    <cellStyle name="Обычный 43 68 2 2" xfId="27141"/>
    <cellStyle name="Обычный 43 68 3" xfId="27142"/>
    <cellStyle name="Обычный 43 69" xfId="27143"/>
    <cellStyle name="Обычный 43 69 2" xfId="27144"/>
    <cellStyle name="Обычный 43 69 2 2" xfId="27145"/>
    <cellStyle name="Обычный 43 69 3" xfId="27146"/>
    <cellStyle name="Обычный 43 7" xfId="27147"/>
    <cellStyle name="Обычный 43 7 2" xfId="27148"/>
    <cellStyle name="Обычный 43 7 2 2" xfId="27149"/>
    <cellStyle name="Обычный 43 7 2 2 2" xfId="27150"/>
    <cellStyle name="Обычный 43 7 2 3" xfId="27151"/>
    <cellStyle name="Обычный 43 7 3" xfId="27152"/>
    <cellStyle name="Обычный 43 7 3 2" xfId="27153"/>
    <cellStyle name="Обычный 43 7 3 2 2" xfId="27154"/>
    <cellStyle name="Обычный 43 7 3 3" xfId="27155"/>
    <cellStyle name="Обычный 43 7 4" xfId="27156"/>
    <cellStyle name="Обычный 43 7 4 2" xfId="27157"/>
    <cellStyle name="Обычный 43 7 5" xfId="27158"/>
    <cellStyle name="Обычный 43 70" xfId="27159"/>
    <cellStyle name="Обычный 43 70 2" xfId="27160"/>
    <cellStyle name="Обычный 43 70 2 2" xfId="27161"/>
    <cellStyle name="Обычный 43 70 3" xfId="27162"/>
    <cellStyle name="Обычный 43 71" xfId="27163"/>
    <cellStyle name="Обычный 43 71 2" xfId="27164"/>
    <cellStyle name="Обычный 43 71 2 2" xfId="27165"/>
    <cellStyle name="Обычный 43 71 3" xfId="27166"/>
    <cellStyle name="Обычный 43 72" xfId="27167"/>
    <cellStyle name="Обычный 43 72 2" xfId="27168"/>
    <cellStyle name="Обычный 43 72 2 2" xfId="27169"/>
    <cellStyle name="Обычный 43 72 3" xfId="27170"/>
    <cellStyle name="Обычный 43 73" xfId="27171"/>
    <cellStyle name="Обычный 43 73 2" xfId="27172"/>
    <cellStyle name="Обычный 43 73 2 2" xfId="27173"/>
    <cellStyle name="Обычный 43 73 3" xfId="27174"/>
    <cellStyle name="Обычный 43 74" xfId="27175"/>
    <cellStyle name="Обычный 43 74 2" xfId="27176"/>
    <cellStyle name="Обычный 43 74 2 2" xfId="27177"/>
    <cellStyle name="Обычный 43 74 3" xfId="27178"/>
    <cellStyle name="Обычный 43 75" xfId="27179"/>
    <cellStyle name="Обычный 43 75 2" xfId="27180"/>
    <cellStyle name="Обычный 43 75 2 2" xfId="27181"/>
    <cellStyle name="Обычный 43 75 3" xfId="27182"/>
    <cellStyle name="Обычный 43 76" xfId="27183"/>
    <cellStyle name="Обычный 43 76 2" xfId="27184"/>
    <cellStyle name="Обычный 43 77" xfId="27185"/>
    <cellStyle name="Обычный 43 8" xfId="27186"/>
    <cellStyle name="Обычный 43 8 2" xfId="27187"/>
    <cellStyle name="Обычный 43 8 2 2" xfId="27188"/>
    <cellStyle name="Обычный 43 8 2 2 2" xfId="27189"/>
    <cellStyle name="Обычный 43 8 2 3" xfId="27190"/>
    <cellStyle name="Обычный 43 8 3" xfId="27191"/>
    <cellStyle name="Обычный 43 8 3 2" xfId="27192"/>
    <cellStyle name="Обычный 43 8 3 2 2" xfId="27193"/>
    <cellStyle name="Обычный 43 8 3 3" xfId="27194"/>
    <cellStyle name="Обычный 43 8 4" xfId="27195"/>
    <cellStyle name="Обычный 43 8 4 2" xfId="27196"/>
    <cellStyle name="Обычный 43 8 5" xfId="27197"/>
    <cellStyle name="Обычный 43 9" xfId="27198"/>
    <cellStyle name="Обычный 43 9 2" xfId="27199"/>
    <cellStyle name="Обычный 43 9 2 2" xfId="27200"/>
    <cellStyle name="Обычный 43 9 2 2 2" xfId="27201"/>
    <cellStyle name="Обычный 43 9 2 3" xfId="27202"/>
    <cellStyle name="Обычный 43 9 3" xfId="27203"/>
    <cellStyle name="Обычный 43 9 3 2" xfId="27204"/>
    <cellStyle name="Обычный 43 9 3 2 2" xfId="27205"/>
    <cellStyle name="Обычный 43 9 3 3" xfId="27206"/>
    <cellStyle name="Обычный 43 9 4" xfId="27207"/>
    <cellStyle name="Обычный 43 9 4 2" xfId="27208"/>
    <cellStyle name="Обычный 43 9 5" xfId="27209"/>
    <cellStyle name="Обычный 44" xfId="27210"/>
    <cellStyle name="Обычный 44 10" xfId="27211"/>
    <cellStyle name="Обычный 44 10 2" xfId="27212"/>
    <cellStyle name="Обычный 44 10 2 2" xfId="27213"/>
    <cellStyle name="Обычный 44 10 2 2 2" xfId="27214"/>
    <cellStyle name="Обычный 44 10 2 3" xfId="27215"/>
    <cellStyle name="Обычный 44 10 3" xfId="27216"/>
    <cellStyle name="Обычный 44 10 3 2" xfId="27217"/>
    <cellStyle name="Обычный 44 10 3 2 2" xfId="27218"/>
    <cellStyle name="Обычный 44 10 3 3" xfId="27219"/>
    <cellStyle name="Обычный 44 10 4" xfId="27220"/>
    <cellStyle name="Обычный 44 10 4 2" xfId="27221"/>
    <cellStyle name="Обычный 44 10 5" xfId="27222"/>
    <cellStyle name="Обычный 44 11" xfId="27223"/>
    <cellStyle name="Обычный 44 11 2" xfId="27224"/>
    <cellStyle name="Обычный 44 11 2 2" xfId="27225"/>
    <cellStyle name="Обычный 44 11 2 2 2" xfId="27226"/>
    <cellStyle name="Обычный 44 11 2 3" xfId="27227"/>
    <cellStyle name="Обычный 44 11 3" xfId="27228"/>
    <cellStyle name="Обычный 44 11 3 2" xfId="27229"/>
    <cellStyle name="Обычный 44 11 3 2 2" xfId="27230"/>
    <cellStyle name="Обычный 44 11 3 3" xfId="27231"/>
    <cellStyle name="Обычный 44 11 4" xfId="27232"/>
    <cellStyle name="Обычный 44 11 4 2" xfId="27233"/>
    <cellStyle name="Обычный 44 11 5" xfId="27234"/>
    <cellStyle name="Обычный 44 12" xfId="27235"/>
    <cellStyle name="Обычный 44 12 2" xfId="27236"/>
    <cellStyle name="Обычный 44 12 2 2" xfId="27237"/>
    <cellStyle name="Обычный 44 12 2 2 2" xfId="27238"/>
    <cellStyle name="Обычный 44 12 2 3" xfId="27239"/>
    <cellStyle name="Обычный 44 12 3" xfId="27240"/>
    <cellStyle name="Обычный 44 12 3 2" xfId="27241"/>
    <cellStyle name="Обычный 44 12 3 2 2" xfId="27242"/>
    <cellStyle name="Обычный 44 12 3 3" xfId="27243"/>
    <cellStyle name="Обычный 44 12 4" xfId="27244"/>
    <cellStyle name="Обычный 44 12 4 2" xfId="27245"/>
    <cellStyle name="Обычный 44 12 5" xfId="27246"/>
    <cellStyle name="Обычный 44 13" xfId="27247"/>
    <cellStyle name="Обычный 44 13 2" xfId="27248"/>
    <cellStyle name="Обычный 44 13 2 2" xfId="27249"/>
    <cellStyle name="Обычный 44 13 2 2 2" xfId="27250"/>
    <cellStyle name="Обычный 44 13 2 3" xfId="27251"/>
    <cellStyle name="Обычный 44 13 3" xfId="27252"/>
    <cellStyle name="Обычный 44 13 3 2" xfId="27253"/>
    <cellStyle name="Обычный 44 13 3 2 2" xfId="27254"/>
    <cellStyle name="Обычный 44 13 3 3" xfId="27255"/>
    <cellStyle name="Обычный 44 13 4" xfId="27256"/>
    <cellStyle name="Обычный 44 13 4 2" xfId="27257"/>
    <cellStyle name="Обычный 44 13 5" xfId="27258"/>
    <cellStyle name="Обычный 44 14" xfId="27259"/>
    <cellStyle name="Обычный 44 14 2" xfId="27260"/>
    <cellStyle name="Обычный 44 14 2 2" xfId="27261"/>
    <cellStyle name="Обычный 44 14 2 2 2" xfId="27262"/>
    <cellStyle name="Обычный 44 14 2 3" xfId="27263"/>
    <cellStyle name="Обычный 44 14 3" xfId="27264"/>
    <cellStyle name="Обычный 44 14 3 2" xfId="27265"/>
    <cellStyle name="Обычный 44 14 3 2 2" xfId="27266"/>
    <cellStyle name="Обычный 44 14 3 3" xfId="27267"/>
    <cellStyle name="Обычный 44 14 4" xfId="27268"/>
    <cellStyle name="Обычный 44 14 4 2" xfId="27269"/>
    <cellStyle name="Обычный 44 14 5" xfId="27270"/>
    <cellStyle name="Обычный 44 15" xfId="27271"/>
    <cellStyle name="Обычный 44 15 2" xfId="27272"/>
    <cellStyle name="Обычный 44 15 2 2" xfId="27273"/>
    <cellStyle name="Обычный 44 15 2 2 2" xfId="27274"/>
    <cellStyle name="Обычный 44 15 2 3" xfId="27275"/>
    <cellStyle name="Обычный 44 15 3" xfId="27276"/>
    <cellStyle name="Обычный 44 15 3 2" xfId="27277"/>
    <cellStyle name="Обычный 44 15 3 2 2" xfId="27278"/>
    <cellStyle name="Обычный 44 15 3 3" xfId="27279"/>
    <cellStyle name="Обычный 44 15 4" xfId="27280"/>
    <cellStyle name="Обычный 44 15 4 2" xfId="27281"/>
    <cellStyle name="Обычный 44 15 5" xfId="27282"/>
    <cellStyle name="Обычный 44 16" xfId="27283"/>
    <cellStyle name="Обычный 44 16 2" xfId="27284"/>
    <cellStyle name="Обычный 44 16 2 2" xfId="27285"/>
    <cellStyle name="Обычный 44 16 2 2 2" xfId="27286"/>
    <cellStyle name="Обычный 44 16 2 3" xfId="27287"/>
    <cellStyle name="Обычный 44 16 3" xfId="27288"/>
    <cellStyle name="Обычный 44 16 3 2" xfId="27289"/>
    <cellStyle name="Обычный 44 16 3 2 2" xfId="27290"/>
    <cellStyle name="Обычный 44 16 3 3" xfId="27291"/>
    <cellStyle name="Обычный 44 16 4" xfId="27292"/>
    <cellStyle name="Обычный 44 16 4 2" xfId="27293"/>
    <cellStyle name="Обычный 44 16 5" xfId="27294"/>
    <cellStyle name="Обычный 44 17" xfId="27295"/>
    <cellStyle name="Обычный 44 17 2" xfId="27296"/>
    <cellStyle name="Обычный 44 17 2 2" xfId="27297"/>
    <cellStyle name="Обычный 44 17 2 2 2" xfId="27298"/>
    <cellStyle name="Обычный 44 17 2 3" xfId="27299"/>
    <cellStyle name="Обычный 44 17 3" xfId="27300"/>
    <cellStyle name="Обычный 44 17 3 2" xfId="27301"/>
    <cellStyle name="Обычный 44 17 3 2 2" xfId="27302"/>
    <cellStyle name="Обычный 44 17 3 3" xfId="27303"/>
    <cellStyle name="Обычный 44 17 4" xfId="27304"/>
    <cellStyle name="Обычный 44 17 4 2" xfId="27305"/>
    <cellStyle name="Обычный 44 17 5" xfId="27306"/>
    <cellStyle name="Обычный 44 18" xfId="27307"/>
    <cellStyle name="Обычный 44 18 2" xfId="27308"/>
    <cellStyle name="Обычный 44 18 2 2" xfId="27309"/>
    <cellStyle name="Обычный 44 18 2 2 2" xfId="27310"/>
    <cellStyle name="Обычный 44 18 2 3" xfId="27311"/>
    <cellStyle name="Обычный 44 18 3" xfId="27312"/>
    <cellStyle name="Обычный 44 18 3 2" xfId="27313"/>
    <cellStyle name="Обычный 44 18 3 2 2" xfId="27314"/>
    <cellStyle name="Обычный 44 18 3 3" xfId="27315"/>
    <cellStyle name="Обычный 44 18 4" xfId="27316"/>
    <cellStyle name="Обычный 44 18 4 2" xfId="27317"/>
    <cellStyle name="Обычный 44 18 5" xfId="27318"/>
    <cellStyle name="Обычный 44 19" xfId="27319"/>
    <cellStyle name="Обычный 44 19 2" xfId="27320"/>
    <cellStyle name="Обычный 44 19 2 2" xfId="27321"/>
    <cellStyle name="Обычный 44 19 2 2 2" xfId="27322"/>
    <cellStyle name="Обычный 44 19 2 3" xfId="27323"/>
    <cellStyle name="Обычный 44 19 3" xfId="27324"/>
    <cellStyle name="Обычный 44 19 3 2" xfId="27325"/>
    <cellStyle name="Обычный 44 19 3 2 2" xfId="27326"/>
    <cellStyle name="Обычный 44 19 3 3" xfId="27327"/>
    <cellStyle name="Обычный 44 19 4" xfId="27328"/>
    <cellStyle name="Обычный 44 19 4 2" xfId="27329"/>
    <cellStyle name="Обычный 44 19 5" xfId="27330"/>
    <cellStyle name="Обычный 44 2" xfId="27331"/>
    <cellStyle name="Обычный 44 2 2" xfId="27332"/>
    <cellStyle name="Обычный 44 2 2 2" xfId="27333"/>
    <cellStyle name="Обычный 44 2 2 2 2" xfId="27334"/>
    <cellStyle name="Обычный 44 2 2 3" xfId="27335"/>
    <cellStyle name="Обычный 44 2 3" xfId="27336"/>
    <cellStyle name="Обычный 44 2 3 2" xfId="27337"/>
    <cellStyle name="Обычный 44 2 3 2 2" xfId="27338"/>
    <cellStyle name="Обычный 44 2 3 3" xfId="27339"/>
    <cellStyle name="Обычный 44 2 4" xfId="27340"/>
    <cellStyle name="Обычный 44 2 4 2" xfId="27341"/>
    <cellStyle name="Обычный 44 2 5" xfId="27342"/>
    <cellStyle name="Обычный 44 20" xfId="27343"/>
    <cellStyle name="Обычный 44 20 2" xfId="27344"/>
    <cellStyle name="Обычный 44 20 2 2" xfId="27345"/>
    <cellStyle name="Обычный 44 20 2 2 2" xfId="27346"/>
    <cellStyle name="Обычный 44 20 2 3" xfId="27347"/>
    <cellStyle name="Обычный 44 20 3" xfId="27348"/>
    <cellStyle name="Обычный 44 20 3 2" xfId="27349"/>
    <cellStyle name="Обычный 44 20 3 2 2" xfId="27350"/>
    <cellStyle name="Обычный 44 20 3 3" xfId="27351"/>
    <cellStyle name="Обычный 44 20 4" xfId="27352"/>
    <cellStyle name="Обычный 44 20 4 2" xfId="27353"/>
    <cellStyle name="Обычный 44 20 5" xfId="27354"/>
    <cellStyle name="Обычный 44 21" xfId="27355"/>
    <cellStyle name="Обычный 44 21 2" xfId="27356"/>
    <cellStyle name="Обычный 44 21 2 2" xfId="27357"/>
    <cellStyle name="Обычный 44 21 2 2 2" xfId="27358"/>
    <cellStyle name="Обычный 44 21 2 3" xfId="27359"/>
    <cellStyle name="Обычный 44 21 3" xfId="27360"/>
    <cellStyle name="Обычный 44 21 3 2" xfId="27361"/>
    <cellStyle name="Обычный 44 21 3 2 2" xfId="27362"/>
    <cellStyle name="Обычный 44 21 3 3" xfId="27363"/>
    <cellStyle name="Обычный 44 21 4" xfId="27364"/>
    <cellStyle name="Обычный 44 21 4 2" xfId="27365"/>
    <cellStyle name="Обычный 44 21 5" xfId="27366"/>
    <cellStyle name="Обычный 44 22" xfId="27367"/>
    <cellStyle name="Обычный 44 22 2" xfId="27368"/>
    <cellStyle name="Обычный 44 22 2 2" xfId="27369"/>
    <cellStyle name="Обычный 44 22 2 2 2" xfId="27370"/>
    <cellStyle name="Обычный 44 22 2 3" xfId="27371"/>
    <cellStyle name="Обычный 44 22 3" xfId="27372"/>
    <cellStyle name="Обычный 44 22 3 2" xfId="27373"/>
    <cellStyle name="Обычный 44 22 3 2 2" xfId="27374"/>
    <cellStyle name="Обычный 44 22 3 3" xfId="27375"/>
    <cellStyle name="Обычный 44 22 4" xfId="27376"/>
    <cellStyle name="Обычный 44 22 4 2" xfId="27377"/>
    <cellStyle name="Обычный 44 22 5" xfId="27378"/>
    <cellStyle name="Обычный 44 23" xfId="27379"/>
    <cellStyle name="Обычный 44 23 2" xfId="27380"/>
    <cellStyle name="Обычный 44 23 2 2" xfId="27381"/>
    <cellStyle name="Обычный 44 23 2 2 2" xfId="27382"/>
    <cellStyle name="Обычный 44 23 2 3" xfId="27383"/>
    <cellStyle name="Обычный 44 23 3" xfId="27384"/>
    <cellStyle name="Обычный 44 23 3 2" xfId="27385"/>
    <cellStyle name="Обычный 44 23 3 2 2" xfId="27386"/>
    <cellStyle name="Обычный 44 23 3 3" xfId="27387"/>
    <cellStyle name="Обычный 44 23 4" xfId="27388"/>
    <cellStyle name="Обычный 44 23 4 2" xfId="27389"/>
    <cellStyle name="Обычный 44 23 5" xfId="27390"/>
    <cellStyle name="Обычный 44 24" xfId="27391"/>
    <cellStyle name="Обычный 44 24 2" xfId="27392"/>
    <cellStyle name="Обычный 44 24 2 2" xfId="27393"/>
    <cellStyle name="Обычный 44 24 2 2 2" xfId="27394"/>
    <cellStyle name="Обычный 44 24 2 3" xfId="27395"/>
    <cellStyle name="Обычный 44 24 3" xfId="27396"/>
    <cellStyle name="Обычный 44 24 3 2" xfId="27397"/>
    <cellStyle name="Обычный 44 24 3 2 2" xfId="27398"/>
    <cellStyle name="Обычный 44 24 3 3" xfId="27399"/>
    <cellStyle name="Обычный 44 24 4" xfId="27400"/>
    <cellStyle name="Обычный 44 24 4 2" xfId="27401"/>
    <cellStyle name="Обычный 44 24 5" xfId="27402"/>
    <cellStyle name="Обычный 44 25" xfId="27403"/>
    <cellStyle name="Обычный 44 25 2" xfId="27404"/>
    <cellStyle name="Обычный 44 25 2 2" xfId="27405"/>
    <cellStyle name="Обычный 44 25 2 2 2" xfId="27406"/>
    <cellStyle name="Обычный 44 25 2 3" xfId="27407"/>
    <cellStyle name="Обычный 44 25 3" xfId="27408"/>
    <cellStyle name="Обычный 44 25 3 2" xfId="27409"/>
    <cellStyle name="Обычный 44 25 3 2 2" xfId="27410"/>
    <cellStyle name="Обычный 44 25 3 3" xfId="27411"/>
    <cellStyle name="Обычный 44 25 4" xfId="27412"/>
    <cellStyle name="Обычный 44 25 4 2" xfId="27413"/>
    <cellStyle name="Обычный 44 25 5" xfId="27414"/>
    <cellStyle name="Обычный 44 26" xfId="27415"/>
    <cellStyle name="Обычный 44 26 2" xfId="27416"/>
    <cellStyle name="Обычный 44 26 2 2" xfId="27417"/>
    <cellStyle name="Обычный 44 26 2 2 2" xfId="27418"/>
    <cellStyle name="Обычный 44 26 2 3" xfId="27419"/>
    <cellStyle name="Обычный 44 26 3" xfId="27420"/>
    <cellStyle name="Обычный 44 26 3 2" xfId="27421"/>
    <cellStyle name="Обычный 44 26 3 2 2" xfId="27422"/>
    <cellStyle name="Обычный 44 26 3 3" xfId="27423"/>
    <cellStyle name="Обычный 44 26 4" xfId="27424"/>
    <cellStyle name="Обычный 44 26 4 2" xfId="27425"/>
    <cellStyle name="Обычный 44 26 5" xfId="27426"/>
    <cellStyle name="Обычный 44 27" xfId="27427"/>
    <cellStyle name="Обычный 44 27 2" xfId="27428"/>
    <cellStyle name="Обычный 44 27 2 2" xfId="27429"/>
    <cellStyle name="Обычный 44 27 2 2 2" xfId="27430"/>
    <cellStyle name="Обычный 44 27 2 3" xfId="27431"/>
    <cellStyle name="Обычный 44 27 3" xfId="27432"/>
    <cellStyle name="Обычный 44 27 3 2" xfId="27433"/>
    <cellStyle name="Обычный 44 27 3 2 2" xfId="27434"/>
    <cellStyle name="Обычный 44 27 3 3" xfId="27435"/>
    <cellStyle name="Обычный 44 27 4" xfId="27436"/>
    <cellStyle name="Обычный 44 27 4 2" xfId="27437"/>
    <cellStyle name="Обычный 44 27 5" xfId="27438"/>
    <cellStyle name="Обычный 44 28" xfId="27439"/>
    <cellStyle name="Обычный 44 28 2" xfId="27440"/>
    <cellStyle name="Обычный 44 28 2 2" xfId="27441"/>
    <cellStyle name="Обычный 44 28 2 2 2" xfId="27442"/>
    <cellStyle name="Обычный 44 28 2 3" xfId="27443"/>
    <cellStyle name="Обычный 44 28 3" xfId="27444"/>
    <cellStyle name="Обычный 44 28 3 2" xfId="27445"/>
    <cellStyle name="Обычный 44 28 3 2 2" xfId="27446"/>
    <cellStyle name="Обычный 44 28 3 3" xfId="27447"/>
    <cellStyle name="Обычный 44 28 4" xfId="27448"/>
    <cellStyle name="Обычный 44 28 4 2" xfId="27449"/>
    <cellStyle name="Обычный 44 28 5" xfId="27450"/>
    <cellStyle name="Обычный 44 29" xfId="27451"/>
    <cellStyle name="Обычный 44 29 2" xfId="27452"/>
    <cellStyle name="Обычный 44 29 2 2" xfId="27453"/>
    <cellStyle name="Обычный 44 29 3" xfId="27454"/>
    <cellStyle name="Обычный 44 3" xfId="27455"/>
    <cellStyle name="Обычный 44 3 2" xfId="27456"/>
    <cellStyle name="Обычный 44 3 2 2" xfId="27457"/>
    <cellStyle name="Обычный 44 3 2 2 2" xfId="27458"/>
    <cellStyle name="Обычный 44 3 2 3" xfId="27459"/>
    <cellStyle name="Обычный 44 3 3" xfId="27460"/>
    <cellStyle name="Обычный 44 3 3 2" xfId="27461"/>
    <cellStyle name="Обычный 44 3 3 2 2" xfId="27462"/>
    <cellStyle name="Обычный 44 3 3 3" xfId="27463"/>
    <cellStyle name="Обычный 44 3 4" xfId="27464"/>
    <cellStyle name="Обычный 44 3 4 2" xfId="27465"/>
    <cellStyle name="Обычный 44 3 5" xfId="27466"/>
    <cellStyle name="Обычный 44 30" xfId="27467"/>
    <cellStyle name="Обычный 44 30 2" xfId="27468"/>
    <cellStyle name="Обычный 44 30 2 2" xfId="27469"/>
    <cellStyle name="Обычный 44 30 3" xfId="27470"/>
    <cellStyle name="Обычный 44 31" xfId="27471"/>
    <cellStyle name="Обычный 44 31 2" xfId="27472"/>
    <cellStyle name="Обычный 44 31 2 2" xfId="27473"/>
    <cellStyle name="Обычный 44 31 3" xfId="27474"/>
    <cellStyle name="Обычный 44 32" xfId="27475"/>
    <cellStyle name="Обычный 44 32 2" xfId="27476"/>
    <cellStyle name="Обычный 44 32 2 2" xfId="27477"/>
    <cellStyle name="Обычный 44 32 3" xfId="27478"/>
    <cellStyle name="Обычный 44 33" xfId="27479"/>
    <cellStyle name="Обычный 44 33 2" xfId="27480"/>
    <cellStyle name="Обычный 44 33 2 2" xfId="27481"/>
    <cellStyle name="Обычный 44 33 3" xfId="27482"/>
    <cellStyle name="Обычный 44 34" xfId="27483"/>
    <cellStyle name="Обычный 44 34 2" xfId="27484"/>
    <cellStyle name="Обычный 44 34 2 2" xfId="27485"/>
    <cellStyle name="Обычный 44 34 3" xfId="27486"/>
    <cellStyle name="Обычный 44 35" xfId="27487"/>
    <cellStyle name="Обычный 44 35 2" xfId="27488"/>
    <cellStyle name="Обычный 44 35 2 2" xfId="27489"/>
    <cellStyle name="Обычный 44 35 3" xfId="27490"/>
    <cellStyle name="Обычный 44 36" xfId="27491"/>
    <cellStyle name="Обычный 44 36 2" xfId="27492"/>
    <cellStyle name="Обычный 44 36 2 2" xfId="27493"/>
    <cellStyle name="Обычный 44 36 3" xfId="27494"/>
    <cellStyle name="Обычный 44 37" xfId="27495"/>
    <cellStyle name="Обычный 44 37 2" xfId="27496"/>
    <cellStyle name="Обычный 44 37 2 2" xfId="27497"/>
    <cellStyle name="Обычный 44 37 3" xfId="27498"/>
    <cellStyle name="Обычный 44 38" xfId="27499"/>
    <cellStyle name="Обычный 44 38 2" xfId="27500"/>
    <cellStyle name="Обычный 44 38 2 2" xfId="27501"/>
    <cellStyle name="Обычный 44 38 3" xfId="27502"/>
    <cellStyle name="Обычный 44 39" xfId="27503"/>
    <cellStyle name="Обычный 44 39 2" xfId="27504"/>
    <cellStyle name="Обычный 44 39 2 2" xfId="27505"/>
    <cellStyle name="Обычный 44 39 3" xfId="27506"/>
    <cellStyle name="Обычный 44 4" xfId="27507"/>
    <cellStyle name="Обычный 44 4 2" xfId="27508"/>
    <cellStyle name="Обычный 44 4 2 2" xfId="27509"/>
    <cellStyle name="Обычный 44 4 2 2 2" xfId="27510"/>
    <cellStyle name="Обычный 44 4 2 3" xfId="27511"/>
    <cellStyle name="Обычный 44 4 3" xfId="27512"/>
    <cellStyle name="Обычный 44 4 3 2" xfId="27513"/>
    <cellStyle name="Обычный 44 4 3 2 2" xfId="27514"/>
    <cellStyle name="Обычный 44 4 3 3" xfId="27515"/>
    <cellStyle name="Обычный 44 4 4" xfId="27516"/>
    <cellStyle name="Обычный 44 4 4 2" xfId="27517"/>
    <cellStyle name="Обычный 44 4 5" xfId="27518"/>
    <cellStyle name="Обычный 44 40" xfId="27519"/>
    <cellStyle name="Обычный 44 40 2" xfId="27520"/>
    <cellStyle name="Обычный 44 40 2 2" xfId="27521"/>
    <cellStyle name="Обычный 44 40 3" xfId="27522"/>
    <cellStyle name="Обычный 44 41" xfId="27523"/>
    <cellStyle name="Обычный 44 41 2" xfId="27524"/>
    <cellStyle name="Обычный 44 41 2 2" xfId="27525"/>
    <cellStyle name="Обычный 44 41 3" xfId="27526"/>
    <cellStyle name="Обычный 44 42" xfId="27527"/>
    <cellStyle name="Обычный 44 42 2" xfId="27528"/>
    <cellStyle name="Обычный 44 42 2 2" xfId="27529"/>
    <cellStyle name="Обычный 44 42 3" xfId="27530"/>
    <cellStyle name="Обычный 44 43" xfId="27531"/>
    <cellStyle name="Обычный 44 43 2" xfId="27532"/>
    <cellStyle name="Обычный 44 43 2 2" xfId="27533"/>
    <cellStyle name="Обычный 44 43 3" xfId="27534"/>
    <cellStyle name="Обычный 44 44" xfId="27535"/>
    <cellStyle name="Обычный 44 44 2" xfId="27536"/>
    <cellStyle name="Обычный 44 44 2 2" xfId="27537"/>
    <cellStyle name="Обычный 44 44 3" xfId="27538"/>
    <cellStyle name="Обычный 44 45" xfId="27539"/>
    <cellStyle name="Обычный 44 45 2" xfId="27540"/>
    <cellStyle name="Обычный 44 45 2 2" xfId="27541"/>
    <cellStyle name="Обычный 44 45 3" xfId="27542"/>
    <cellStyle name="Обычный 44 46" xfId="27543"/>
    <cellStyle name="Обычный 44 46 2" xfId="27544"/>
    <cellStyle name="Обычный 44 46 2 2" xfId="27545"/>
    <cellStyle name="Обычный 44 46 3" xfId="27546"/>
    <cellStyle name="Обычный 44 47" xfId="27547"/>
    <cellStyle name="Обычный 44 47 2" xfId="27548"/>
    <cellStyle name="Обычный 44 47 2 2" xfId="27549"/>
    <cellStyle name="Обычный 44 47 3" xfId="27550"/>
    <cellStyle name="Обычный 44 48" xfId="27551"/>
    <cellStyle name="Обычный 44 48 2" xfId="27552"/>
    <cellStyle name="Обычный 44 48 2 2" xfId="27553"/>
    <cellStyle name="Обычный 44 48 3" xfId="27554"/>
    <cellStyle name="Обычный 44 49" xfId="27555"/>
    <cellStyle name="Обычный 44 49 2" xfId="27556"/>
    <cellStyle name="Обычный 44 49 2 2" xfId="27557"/>
    <cellStyle name="Обычный 44 49 3" xfId="27558"/>
    <cellStyle name="Обычный 44 5" xfId="27559"/>
    <cellStyle name="Обычный 44 5 2" xfId="27560"/>
    <cellStyle name="Обычный 44 5 2 2" xfId="27561"/>
    <cellStyle name="Обычный 44 5 2 2 2" xfId="27562"/>
    <cellStyle name="Обычный 44 5 2 3" xfId="27563"/>
    <cellStyle name="Обычный 44 5 3" xfId="27564"/>
    <cellStyle name="Обычный 44 5 3 2" xfId="27565"/>
    <cellStyle name="Обычный 44 5 3 2 2" xfId="27566"/>
    <cellStyle name="Обычный 44 5 3 3" xfId="27567"/>
    <cellStyle name="Обычный 44 5 4" xfId="27568"/>
    <cellStyle name="Обычный 44 5 4 2" xfId="27569"/>
    <cellStyle name="Обычный 44 5 5" xfId="27570"/>
    <cellStyle name="Обычный 44 50" xfId="27571"/>
    <cellStyle name="Обычный 44 50 2" xfId="27572"/>
    <cellStyle name="Обычный 44 50 2 2" xfId="27573"/>
    <cellStyle name="Обычный 44 50 3" xfId="27574"/>
    <cellStyle name="Обычный 44 51" xfId="27575"/>
    <cellStyle name="Обычный 44 51 2" xfId="27576"/>
    <cellStyle name="Обычный 44 51 2 2" xfId="27577"/>
    <cellStyle name="Обычный 44 51 3" xfId="27578"/>
    <cellStyle name="Обычный 44 52" xfId="27579"/>
    <cellStyle name="Обычный 44 52 2" xfId="27580"/>
    <cellStyle name="Обычный 44 52 2 2" xfId="27581"/>
    <cellStyle name="Обычный 44 52 3" xfId="27582"/>
    <cellStyle name="Обычный 44 53" xfId="27583"/>
    <cellStyle name="Обычный 44 53 2" xfId="27584"/>
    <cellStyle name="Обычный 44 53 2 2" xfId="27585"/>
    <cellStyle name="Обычный 44 53 3" xfId="27586"/>
    <cellStyle name="Обычный 44 54" xfId="27587"/>
    <cellStyle name="Обычный 44 54 2" xfId="27588"/>
    <cellStyle name="Обычный 44 54 2 2" xfId="27589"/>
    <cellStyle name="Обычный 44 54 3" xfId="27590"/>
    <cellStyle name="Обычный 44 55" xfId="27591"/>
    <cellStyle name="Обычный 44 55 2" xfId="27592"/>
    <cellStyle name="Обычный 44 55 2 2" xfId="27593"/>
    <cellStyle name="Обычный 44 55 3" xfId="27594"/>
    <cellStyle name="Обычный 44 56" xfId="27595"/>
    <cellStyle name="Обычный 44 56 2" xfId="27596"/>
    <cellStyle name="Обычный 44 56 2 2" xfId="27597"/>
    <cellStyle name="Обычный 44 56 3" xfId="27598"/>
    <cellStyle name="Обычный 44 57" xfId="27599"/>
    <cellStyle name="Обычный 44 57 2" xfId="27600"/>
    <cellStyle name="Обычный 44 57 2 2" xfId="27601"/>
    <cellStyle name="Обычный 44 57 3" xfId="27602"/>
    <cellStyle name="Обычный 44 58" xfId="27603"/>
    <cellStyle name="Обычный 44 58 2" xfId="27604"/>
    <cellStyle name="Обычный 44 58 2 2" xfId="27605"/>
    <cellStyle name="Обычный 44 58 3" xfId="27606"/>
    <cellStyle name="Обычный 44 59" xfId="27607"/>
    <cellStyle name="Обычный 44 59 2" xfId="27608"/>
    <cellStyle name="Обычный 44 59 2 2" xfId="27609"/>
    <cellStyle name="Обычный 44 59 3" xfId="27610"/>
    <cellStyle name="Обычный 44 6" xfId="27611"/>
    <cellStyle name="Обычный 44 6 2" xfId="27612"/>
    <cellStyle name="Обычный 44 6 2 2" xfId="27613"/>
    <cellStyle name="Обычный 44 6 2 2 2" xfId="27614"/>
    <cellStyle name="Обычный 44 6 2 3" xfId="27615"/>
    <cellStyle name="Обычный 44 6 3" xfId="27616"/>
    <cellStyle name="Обычный 44 6 3 2" xfId="27617"/>
    <cellStyle name="Обычный 44 6 3 2 2" xfId="27618"/>
    <cellStyle name="Обычный 44 6 3 3" xfId="27619"/>
    <cellStyle name="Обычный 44 6 4" xfId="27620"/>
    <cellStyle name="Обычный 44 6 4 2" xfId="27621"/>
    <cellStyle name="Обычный 44 6 5" xfId="27622"/>
    <cellStyle name="Обычный 44 60" xfId="27623"/>
    <cellStyle name="Обычный 44 60 2" xfId="27624"/>
    <cellStyle name="Обычный 44 60 2 2" xfId="27625"/>
    <cellStyle name="Обычный 44 60 3" xfId="27626"/>
    <cellStyle name="Обычный 44 61" xfId="27627"/>
    <cellStyle name="Обычный 44 61 2" xfId="27628"/>
    <cellStyle name="Обычный 44 61 2 2" xfId="27629"/>
    <cellStyle name="Обычный 44 61 3" xfId="27630"/>
    <cellStyle name="Обычный 44 62" xfId="27631"/>
    <cellStyle name="Обычный 44 62 2" xfId="27632"/>
    <cellStyle name="Обычный 44 62 2 2" xfId="27633"/>
    <cellStyle name="Обычный 44 62 3" xfId="27634"/>
    <cellStyle name="Обычный 44 63" xfId="27635"/>
    <cellStyle name="Обычный 44 63 2" xfId="27636"/>
    <cellStyle name="Обычный 44 63 2 2" xfId="27637"/>
    <cellStyle name="Обычный 44 63 3" xfId="27638"/>
    <cellStyle name="Обычный 44 64" xfId="27639"/>
    <cellStyle name="Обычный 44 64 2" xfId="27640"/>
    <cellStyle name="Обычный 44 64 2 2" xfId="27641"/>
    <cellStyle name="Обычный 44 64 3" xfId="27642"/>
    <cellStyle name="Обычный 44 65" xfId="27643"/>
    <cellStyle name="Обычный 44 65 2" xfId="27644"/>
    <cellStyle name="Обычный 44 65 2 2" xfId="27645"/>
    <cellStyle name="Обычный 44 65 3" xfId="27646"/>
    <cellStyle name="Обычный 44 66" xfId="27647"/>
    <cellStyle name="Обычный 44 66 2" xfId="27648"/>
    <cellStyle name="Обычный 44 66 2 2" xfId="27649"/>
    <cellStyle name="Обычный 44 66 3" xfId="27650"/>
    <cellStyle name="Обычный 44 67" xfId="27651"/>
    <cellStyle name="Обычный 44 67 2" xfId="27652"/>
    <cellStyle name="Обычный 44 67 2 2" xfId="27653"/>
    <cellStyle name="Обычный 44 67 3" xfId="27654"/>
    <cellStyle name="Обычный 44 68" xfId="27655"/>
    <cellStyle name="Обычный 44 68 2" xfId="27656"/>
    <cellStyle name="Обычный 44 68 2 2" xfId="27657"/>
    <cellStyle name="Обычный 44 68 3" xfId="27658"/>
    <cellStyle name="Обычный 44 69" xfId="27659"/>
    <cellStyle name="Обычный 44 69 2" xfId="27660"/>
    <cellStyle name="Обычный 44 69 2 2" xfId="27661"/>
    <cellStyle name="Обычный 44 69 3" xfId="27662"/>
    <cellStyle name="Обычный 44 7" xfId="27663"/>
    <cellStyle name="Обычный 44 7 2" xfId="27664"/>
    <cellStyle name="Обычный 44 7 2 2" xfId="27665"/>
    <cellStyle name="Обычный 44 7 2 2 2" xfId="27666"/>
    <cellStyle name="Обычный 44 7 2 3" xfId="27667"/>
    <cellStyle name="Обычный 44 7 3" xfId="27668"/>
    <cellStyle name="Обычный 44 7 3 2" xfId="27669"/>
    <cellStyle name="Обычный 44 7 3 2 2" xfId="27670"/>
    <cellStyle name="Обычный 44 7 3 3" xfId="27671"/>
    <cellStyle name="Обычный 44 7 4" xfId="27672"/>
    <cellStyle name="Обычный 44 7 4 2" xfId="27673"/>
    <cellStyle name="Обычный 44 7 5" xfId="27674"/>
    <cellStyle name="Обычный 44 70" xfId="27675"/>
    <cellStyle name="Обычный 44 70 2" xfId="27676"/>
    <cellStyle name="Обычный 44 70 2 2" xfId="27677"/>
    <cellStyle name="Обычный 44 70 3" xfId="27678"/>
    <cellStyle name="Обычный 44 71" xfId="27679"/>
    <cellStyle name="Обычный 44 71 2" xfId="27680"/>
    <cellStyle name="Обычный 44 71 2 2" xfId="27681"/>
    <cellStyle name="Обычный 44 71 3" xfId="27682"/>
    <cellStyle name="Обычный 44 72" xfId="27683"/>
    <cellStyle name="Обычный 44 72 2" xfId="27684"/>
    <cellStyle name="Обычный 44 72 2 2" xfId="27685"/>
    <cellStyle name="Обычный 44 72 3" xfId="27686"/>
    <cellStyle name="Обычный 44 73" xfId="27687"/>
    <cellStyle name="Обычный 44 73 2" xfId="27688"/>
    <cellStyle name="Обычный 44 73 2 2" xfId="27689"/>
    <cellStyle name="Обычный 44 73 3" xfId="27690"/>
    <cellStyle name="Обычный 44 74" xfId="27691"/>
    <cellStyle name="Обычный 44 74 2" xfId="27692"/>
    <cellStyle name="Обычный 44 75" xfId="27693"/>
    <cellStyle name="Обычный 44 8" xfId="27694"/>
    <cellStyle name="Обычный 44 8 2" xfId="27695"/>
    <cellStyle name="Обычный 44 8 2 2" xfId="27696"/>
    <cellStyle name="Обычный 44 8 2 2 2" xfId="27697"/>
    <cellStyle name="Обычный 44 8 2 3" xfId="27698"/>
    <cellStyle name="Обычный 44 8 3" xfId="27699"/>
    <cellStyle name="Обычный 44 8 3 2" xfId="27700"/>
    <cellStyle name="Обычный 44 8 3 2 2" xfId="27701"/>
    <cellStyle name="Обычный 44 8 3 3" xfId="27702"/>
    <cellStyle name="Обычный 44 8 4" xfId="27703"/>
    <cellStyle name="Обычный 44 8 4 2" xfId="27704"/>
    <cellStyle name="Обычный 44 8 5" xfId="27705"/>
    <cellStyle name="Обычный 44 9" xfId="27706"/>
    <cellStyle name="Обычный 44 9 2" xfId="27707"/>
    <cellStyle name="Обычный 44 9 2 2" xfId="27708"/>
    <cellStyle name="Обычный 44 9 2 2 2" xfId="27709"/>
    <cellStyle name="Обычный 44 9 2 3" xfId="27710"/>
    <cellStyle name="Обычный 44 9 3" xfId="27711"/>
    <cellStyle name="Обычный 44 9 3 2" xfId="27712"/>
    <cellStyle name="Обычный 44 9 3 2 2" xfId="27713"/>
    <cellStyle name="Обычный 44 9 3 3" xfId="27714"/>
    <cellStyle name="Обычный 44 9 4" xfId="27715"/>
    <cellStyle name="Обычный 44 9 4 2" xfId="27716"/>
    <cellStyle name="Обычный 44 9 5" xfId="27717"/>
    <cellStyle name="Обычный 45" xfId="27718"/>
    <cellStyle name="Обычный 45 10" xfId="27719"/>
    <cellStyle name="Обычный 45 10 2" xfId="27720"/>
    <cellStyle name="Обычный 45 10 2 2" xfId="27721"/>
    <cellStyle name="Обычный 45 10 2 2 2" xfId="27722"/>
    <cellStyle name="Обычный 45 10 2 3" xfId="27723"/>
    <cellStyle name="Обычный 45 10 3" xfId="27724"/>
    <cellStyle name="Обычный 45 10 3 2" xfId="27725"/>
    <cellStyle name="Обычный 45 10 3 2 2" xfId="27726"/>
    <cellStyle name="Обычный 45 10 3 3" xfId="27727"/>
    <cellStyle name="Обычный 45 10 4" xfId="27728"/>
    <cellStyle name="Обычный 45 10 4 2" xfId="27729"/>
    <cellStyle name="Обычный 45 10 5" xfId="27730"/>
    <cellStyle name="Обычный 45 11" xfId="27731"/>
    <cellStyle name="Обычный 45 11 2" xfId="27732"/>
    <cellStyle name="Обычный 45 11 2 2" xfId="27733"/>
    <cellStyle name="Обычный 45 11 2 2 2" xfId="27734"/>
    <cellStyle name="Обычный 45 11 2 3" xfId="27735"/>
    <cellStyle name="Обычный 45 11 3" xfId="27736"/>
    <cellStyle name="Обычный 45 11 3 2" xfId="27737"/>
    <cellStyle name="Обычный 45 11 3 2 2" xfId="27738"/>
    <cellStyle name="Обычный 45 11 3 3" xfId="27739"/>
    <cellStyle name="Обычный 45 11 4" xfId="27740"/>
    <cellStyle name="Обычный 45 11 4 2" xfId="27741"/>
    <cellStyle name="Обычный 45 11 5" xfId="27742"/>
    <cellStyle name="Обычный 45 12" xfId="27743"/>
    <cellStyle name="Обычный 45 12 2" xfId="27744"/>
    <cellStyle name="Обычный 45 12 2 2" xfId="27745"/>
    <cellStyle name="Обычный 45 12 2 2 2" xfId="27746"/>
    <cellStyle name="Обычный 45 12 2 3" xfId="27747"/>
    <cellStyle name="Обычный 45 12 3" xfId="27748"/>
    <cellStyle name="Обычный 45 12 3 2" xfId="27749"/>
    <cellStyle name="Обычный 45 12 3 2 2" xfId="27750"/>
    <cellStyle name="Обычный 45 12 3 3" xfId="27751"/>
    <cellStyle name="Обычный 45 12 4" xfId="27752"/>
    <cellStyle name="Обычный 45 12 4 2" xfId="27753"/>
    <cellStyle name="Обычный 45 12 5" xfId="27754"/>
    <cellStyle name="Обычный 45 13" xfId="27755"/>
    <cellStyle name="Обычный 45 13 2" xfId="27756"/>
    <cellStyle name="Обычный 45 13 2 2" xfId="27757"/>
    <cellStyle name="Обычный 45 13 2 2 2" xfId="27758"/>
    <cellStyle name="Обычный 45 13 2 3" xfId="27759"/>
    <cellStyle name="Обычный 45 13 3" xfId="27760"/>
    <cellStyle name="Обычный 45 13 3 2" xfId="27761"/>
    <cellStyle name="Обычный 45 13 3 2 2" xfId="27762"/>
    <cellStyle name="Обычный 45 13 3 3" xfId="27763"/>
    <cellStyle name="Обычный 45 13 4" xfId="27764"/>
    <cellStyle name="Обычный 45 13 4 2" xfId="27765"/>
    <cellStyle name="Обычный 45 13 5" xfId="27766"/>
    <cellStyle name="Обычный 45 14" xfId="27767"/>
    <cellStyle name="Обычный 45 14 2" xfId="27768"/>
    <cellStyle name="Обычный 45 14 2 2" xfId="27769"/>
    <cellStyle name="Обычный 45 14 2 2 2" xfId="27770"/>
    <cellStyle name="Обычный 45 14 2 3" xfId="27771"/>
    <cellStyle name="Обычный 45 14 3" xfId="27772"/>
    <cellStyle name="Обычный 45 14 3 2" xfId="27773"/>
    <cellStyle name="Обычный 45 14 3 2 2" xfId="27774"/>
    <cellStyle name="Обычный 45 14 3 3" xfId="27775"/>
    <cellStyle name="Обычный 45 14 4" xfId="27776"/>
    <cellStyle name="Обычный 45 14 4 2" xfId="27777"/>
    <cellStyle name="Обычный 45 14 5" xfId="27778"/>
    <cellStyle name="Обычный 45 15" xfId="27779"/>
    <cellStyle name="Обычный 45 15 2" xfId="27780"/>
    <cellStyle name="Обычный 45 15 2 2" xfId="27781"/>
    <cellStyle name="Обычный 45 15 2 2 2" xfId="27782"/>
    <cellStyle name="Обычный 45 15 2 3" xfId="27783"/>
    <cellStyle name="Обычный 45 15 3" xfId="27784"/>
    <cellStyle name="Обычный 45 15 3 2" xfId="27785"/>
    <cellStyle name="Обычный 45 15 3 2 2" xfId="27786"/>
    <cellStyle name="Обычный 45 15 3 3" xfId="27787"/>
    <cellStyle name="Обычный 45 15 4" xfId="27788"/>
    <cellStyle name="Обычный 45 15 4 2" xfId="27789"/>
    <cellStyle name="Обычный 45 15 5" xfId="27790"/>
    <cellStyle name="Обычный 45 16" xfId="27791"/>
    <cellStyle name="Обычный 45 16 2" xfId="27792"/>
    <cellStyle name="Обычный 45 16 2 2" xfId="27793"/>
    <cellStyle name="Обычный 45 16 2 2 2" xfId="27794"/>
    <cellStyle name="Обычный 45 16 2 3" xfId="27795"/>
    <cellStyle name="Обычный 45 16 3" xfId="27796"/>
    <cellStyle name="Обычный 45 16 3 2" xfId="27797"/>
    <cellStyle name="Обычный 45 16 3 2 2" xfId="27798"/>
    <cellStyle name="Обычный 45 16 3 3" xfId="27799"/>
    <cellStyle name="Обычный 45 16 4" xfId="27800"/>
    <cellStyle name="Обычный 45 16 4 2" xfId="27801"/>
    <cellStyle name="Обычный 45 16 5" xfId="27802"/>
    <cellStyle name="Обычный 45 17" xfId="27803"/>
    <cellStyle name="Обычный 45 17 2" xfId="27804"/>
    <cellStyle name="Обычный 45 17 2 2" xfId="27805"/>
    <cellStyle name="Обычный 45 17 2 2 2" xfId="27806"/>
    <cellStyle name="Обычный 45 17 2 3" xfId="27807"/>
    <cellStyle name="Обычный 45 17 3" xfId="27808"/>
    <cellStyle name="Обычный 45 17 3 2" xfId="27809"/>
    <cellStyle name="Обычный 45 17 3 2 2" xfId="27810"/>
    <cellStyle name="Обычный 45 17 3 3" xfId="27811"/>
    <cellStyle name="Обычный 45 17 4" xfId="27812"/>
    <cellStyle name="Обычный 45 17 4 2" xfId="27813"/>
    <cellStyle name="Обычный 45 17 5" xfId="27814"/>
    <cellStyle name="Обычный 45 18" xfId="27815"/>
    <cellStyle name="Обычный 45 18 2" xfId="27816"/>
    <cellStyle name="Обычный 45 18 2 2" xfId="27817"/>
    <cellStyle name="Обычный 45 18 2 2 2" xfId="27818"/>
    <cellStyle name="Обычный 45 18 2 3" xfId="27819"/>
    <cellStyle name="Обычный 45 18 3" xfId="27820"/>
    <cellStyle name="Обычный 45 18 3 2" xfId="27821"/>
    <cellStyle name="Обычный 45 18 3 2 2" xfId="27822"/>
    <cellStyle name="Обычный 45 18 3 3" xfId="27823"/>
    <cellStyle name="Обычный 45 18 4" xfId="27824"/>
    <cellStyle name="Обычный 45 18 4 2" xfId="27825"/>
    <cellStyle name="Обычный 45 18 5" xfId="27826"/>
    <cellStyle name="Обычный 45 19" xfId="27827"/>
    <cellStyle name="Обычный 45 19 2" xfId="27828"/>
    <cellStyle name="Обычный 45 19 2 2" xfId="27829"/>
    <cellStyle name="Обычный 45 19 2 2 2" xfId="27830"/>
    <cellStyle name="Обычный 45 19 2 3" xfId="27831"/>
    <cellStyle name="Обычный 45 19 3" xfId="27832"/>
    <cellStyle name="Обычный 45 19 3 2" xfId="27833"/>
    <cellStyle name="Обычный 45 19 3 2 2" xfId="27834"/>
    <cellStyle name="Обычный 45 19 3 3" xfId="27835"/>
    <cellStyle name="Обычный 45 19 4" xfId="27836"/>
    <cellStyle name="Обычный 45 19 4 2" xfId="27837"/>
    <cellStyle name="Обычный 45 19 5" xfId="27838"/>
    <cellStyle name="Обычный 45 2" xfId="27839"/>
    <cellStyle name="Обычный 45 2 2" xfId="27840"/>
    <cellStyle name="Обычный 45 2 2 2" xfId="27841"/>
    <cellStyle name="Обычный 45 2 2 2 2" xfId="27842"/>
    <cellStyle name="Обычный 45 2 2 3" xfId="27843"/>
    <cellStyle name="Обычный 45 2 3" xfId="27844"/>
    <cellStyle name="Обычный 45 2 3 2" xfId="27845"/>
    <cellStyle name="Обычный 45 2 3 2 2" xfId="27846"/>
    <cellStyle name="Обычный 45 2 3 3" xfId="27847"/>
    <cellStyle name="Обычный 45 2 4" xfId="27848"/>
    <cellStyle name="Обычный 45 2 4 2" xfId="27849"/>
    <cellStyle name="Обычный 45 2 5" xfId="27850"/>
    <cellStyle name="Обычный 45 20" xfId="27851"/>
    <cellStyle name="Обычный 45 20 2" xfId="27852"/>
    <cellStyle name="Обычный 45 20 2 2" xfId="27853"/>
    <cellStyle name="Обычный 45 20 2 2 2" xfId="27854"/>
    <cellStyle name="Обычный 45 20 2 3" xfId="27855"/>
    <cellStyle name="Обычный 45 20 3" xfId="27856"/>
    <cellStyle name="Обычный 45 20 3 2" xfId="27857"/>
    <cellStyle name="Обычный 45 20 3 2 2" xfId="27858"/>
    <cellStyle name="Обычный 45 20 3 3" xfId="27859"/>
    <cellStyle name="Обычный 45 20 4" xfId="27860"/>
    <cellStyle name="Обычный 45 20 4 2" xfId="27861"/>
    <cellStyle name="Обычный 45 20 5" xfId="27862"/>
    <cellStyle name="Обычный 45 21" xfId="27863"/>
    <cellStyle name="Обычный 45 21 2" xfId="27864"/>
    <cellStyle name="Обычный 45 21 2 2" xfId="27865"/>
    <cellStyle name="Обычный 45 21 2 2 2" xfId="27866"/>
    <cellStyle name="Обычный 45 21 2 3" xfId="27867"/>
    <cellStyle name="Обычный 45 21 3" xfId="27868"/>
    <cellStyle name="Обычный 45 21 3 2" xfId="27869"/>
    <cellStyle name="Обычный 45 21 3 2 2" xfId="27870"/>
    <cellStyle name="Обычный 45 21 3 3" xfId="27871"/>
    <cellStyle name="Обычный 45 21 4" xfId="27872"/>
    <cellStyle name="Обычный 45 21 4 2" xfId="27873"/>
    <cellStyle name="Обычный 45 21 5" xfId="27874"/>
    <cellStyle name="Обычный 45 22" xfId="27875"/>
    <cellStyle name="Обычный 45 22 2" xfId="27876"/>
    <cellStyle name="Обычный 45 22 2 2" xfId="27877"/>
    <cellStyle name="Обычный 45 22 2 2 2" xfId="27878"/>
    <cellStyle name="Обычный 45 22 2 3" xfId="27879"/>
    <cellStyle name="Обычный 45 22 3" xfId="27880"/>
    <cellStyle name="Обычный 45 22 3 2" xfId="27881"/>
    <cellStyle name="Обычный 45 22 3 2 2" xfId="27882"/>
    <cellStyle name="Обычный 45 22 3 3" xfId="27883"/>
    <cellStyle name="Обычный 45 22 4" xfId="27884"/>
    <cellStyle name="Обычный 45 22 4 2" xfId="27885"/>
    <cellStyle name="Обычный 45 22 5" xfId="27886"/>
    <cellStyle name="Обычный 45 23" xfId="27887"/>
    <cellStyle name="Обычный 45 23 2" xfId="27888"/>
    <cellStyle name="Обычный 45 23 2 2" xfId="27889"/>
    <cellStyle name="Обычный 45 23 2 2 2" xfId="27890"/>
    <cellStyle name="Обычный 45 23 2 3" xfId="27891"/>
    <cellStyle name="Обычный 45 23 3" xfId="27892"/>
    <cellStyle name="Обычный 45 23 3 2" xfId="27893"/>
    <cellStyle name="Обычный 45 23 3 2 2" xfId="27894"/>
    <cellStyle name="Обычный 45 23 3 3" xfId="27895"/>
    <cellStyle name="Обычный 45 23 4" xfId="27896"/>
    <cellStyle name="Обычный 45 23 4 2" xfId="27897"/>
    <cellStyle name="Обычный 45 23 5" xfId="27898"/>
    <cellStyle name="Обычный 45 24" xfId="27899"/>
    <cellStyle name="Обычный 45 24 2" xfId="27900"/>
    <cellStyle name="Обычный 45 24 2 2" xfId="27901"/>
    <cellStyle name="Обычный 45 24 2 2 2" xfId="27902"/>
    <cellStyle name="Обычный 45 24 2 3" xfId="27903"/>
    <cellStyle name="Обычный 45 24 3" xfId="27904"/>
    <cellStyle name="Обычный 45 24 3 2" xfId="27905"/>
    <cellStyle name="Обычный 45 24 3 2 2" xfId="27906"/>
    <cellStyle name="Обычный 45 24 3 3" xfId="27907"/>
    <cellStyle name="Обычный 45 24 4" xfId="27908"/>
    <cellStyle name="Обычный 45 24 4 2" xfId="27909"/>
    <cellStyle name="Обычный 45 24 5" xfId="27910"/>
    <cellStyle name="Обычный 45 25" xfId="27911"/>
    <cellStyle name="Обычный 45 25 2" xfId="27912"/>
    <cellStyle name="Обычный 45 25 2 2" xfId="27913"/>
    <cellStyle name="Обычный 45 25 2 2 2" xfId="27914"/>
    <cellStyle name="Обычный 45 25 2 3" xfId="27915"/>
    <cellStyle name="Обычный 45 25 3" xfId="27916"/>
    <cellStyle name="Обычный 45 25 3 2" xfId="27917"/>
    <cellStyle name="Обычный 45 25 3 2 2" xfId="27918"/>
    <cellStyle name="Обычный 45 25 3 3" xfId="27919"/>
    <cellStyle name="Обычный 45 25 4" xfId="27920"/>
    <cellStyle name="Обычный 45 25 4 2" xfId="27921"/>
    <cellStyle name="Обычный 45 25 5" xfId="27922"/>
    <cellStyle name="Обычный 45 26" xfId="27923"/>
    <cellStyle name="Обычный 45 26 2" xfId="27924"/>
    <cellStyle name="Обычный 45 26 2 2" xfId="27925"/>
    <cellStyle name="Обычный 45 26 2 2 2" xfId="27926"/>
    <cellStyle name="Обычный 45 26 2 3" xfId="27927"/>
    <cellStyle name="Обычный 45 26 3" xfId="27928"/>
    <cellStyle name="Обычный 45 26 3 2" xfId="27929"/>
    <cellStyle name="Обычный 45 26 3 2 2" xfId="27930"/>
    <cellStyle name="Обычный 45 26 3 3" xfId="27931"/>
    <cellStyle name="Обычный 45 26 4" xfId="27932"/>
    <cellStyle name="Обычный 45 26 4 2" xfId="27933"/>
    <cellStyle name="Обычный 45 26 5" xfId="27934"/>
    <cellStyle name="Обычный 45 27" xfId="27935"/>
    <cellStyle name="Обычный 45 27 2" xfId="27936"/>
    <cellStyle name="Обычный 45 27 2 2" xfId="27937"/>
    <cellStyle name="Обычный 45 27 2 2 2" xfId="27938"/>
    <cellStyle name="Обычный 45 27 2 3" xfId="27939"/>
    <cellStyle name="Обычный 45 27 3" xfId="27940"/>
    <cellStyle name="Обычный 45 27 3 2" xfId="27941"/>
    <cellStyle name="Обычный 45 27 3 2 2" xfId="27942"/>
    <cellStyle name="Обычный 45 27 3 3" xfId="27943"/>
    <cellStyle name="Обычный 45 27 4" xfId="27944"/>
    <cellStyle name="Обычный 45 27 4 2" xfId="27945"/>
    <cellStyle name="Обычный 45 27 5" xfId="27946"/>
    <cellStyle name="Обычный 45 28" xfId="27947"/>
    <cellStyle name="Обычный 45 28 2" xfId="27948"/>
    <cellStyle name="Обычный 45 28 2 2" xfId="27949"/>
    <cellStyle name="Обычный 45 28 2 2 2" xfId="27950"/>
    <cellStyle name="Обычный 45 28 2 3" xfId="27951"/>
    <cellStyle name="Обычный 45 28 3" xfId="27952"/>
    <cellStyle name="Обычный 45 28 3 2" xfId="27953"/>
    <cellStyle name="Обычный 45 28 3 2 2" xfId="27954"/>
    <cellStyle name="Обычный 45 28 3 3" xfId="27955"/>
    <cellStyle name="Обычный 45 28 4" xfId="27956"/>
    <cellStyle name="Обычный 45 28 4 2" xfId="27957"/>
    <cellStyle name="Обычный 45 28 5" xfId="27958"/>
    <cellStyle name="Обычный 45 29" xfId="27959"/>
    <cellStyle name="Обычный 45 29 2" xfId="27960"/>
    <cellStyle name="Обычный 45 29 2 2" xfId="27961"/>
    <cellStyle name="Обычный 45 29 3" xfId="27962"/>
    <cellStyle name="Обычный 45 3" xfId="27963"/>
    <cellStyle name="Обычный 45 3 2" xfId="27964"/>
    <cellStyle name="Обычный 45 3 2 2" xfId="27965"/>
    <cellStyle name="Обычный 45 3 2 2 2" xfId="27966"/>
    <cellStyle name="Обычный 45 3 2 3" xfId="27967"/>
    <cellStyle name="Обычный 45 3 3" xfId="27968"/>
    <cellStyle name="Обычный 45 3 3 2" xfId="27969"/>
    <cellStyle name="Обычный 45 3 3 2 2" xfId="27970"/>
    <cellStyle name="Обычный 45 3 3 3" xfId="27971"/>
    <cellStyle name="Обычный 45 3 4" xfId="27972"/>
    <cellStyle name="Обычный 45 3 4 2" xfId="27973"/>
    <cellStyle name="Обычный 45 3 5" xfId="27974"/>
    <cellStyle name="Обычный 45 30" xfId="27975"/>
    <cellStyle name="Обычный 45 30 2" xfId="27976"/>
    <cellStyle name="Обычный 45 30 2 2" xfId="27977"/>
    <cellStyle name="Обычный 45 30 3" xfId="27978"/>
    <cellStyle name="Обычный 45 31" xfId="27979"/>
    <cellStyle name="Обычный 45 31 2" xfId="27980"/>
    <cellStyle name="Обычный 45 31 2 2" xfId="27981"/>
    <cellStyle name="Обычный 45 31 3" xfId="27982"/>
    <cellStyle name="Обычный 45 32" xfId="27983"/>
    <cellStyle name="Обычный 45 32 2" xfId="27984"/>
    <cellStyle name="Обычный 45 32 2 2" xfId="27985"/>
    <cellStyle name="Обычный 45 32 3" xfId="27986"/>
    <cellStyle name="Обычный 45 33" xfId="27987"/>
    <cellStyle name="Обычный 45 33 2" xfId="27988"/>
    <cellStyle name="Обычный 45 33 2 2" xfId="27989"/>
    <cellStyle name="Обычный 45 33 3" xfId="27990"/>
    <cellStyle name="Обычный 45 34" xfId="27991"/>
    <cellStyle name="Обычный 45 34 2" xfId="27992"/>
    <cellStyle name="Обычный 45 34 2 2" xfId="27993"/>
    <cellStyle name="Обычный 45 34 3" xfId="27994"/>
    <cellStyle name="Обычный 45 35" xfId="27995"/>
    <cellStyle name="Обычный 45 35 2" xfId="27996"/>
    <cellStyle name="Обычный 45 35 2 2" xfId="27997"/>
    <cellStyle name="Обычный 45 35 3" xfId="27998"/>
    <cellStyle name="Обычный 45 36" xfId="27999"/>
    <cellStyle name="Обычный 45 36 2" xfId="28000"/>
    <cellStyle name="Обычный 45 36 2 2" xfId="28001"/>
    <cellStyle name="Обычный 45 36 3" xfId="28002"/>
    <cellStyle name="Обычный 45 37" xfId="28003"/>
    <cellStyle name="Обычный 45 37 2" xfId="28004"/>
    <cellStyle name="Обычный 45 37 2 2" xfId="28005"/>
    <cellStyle name="Обычный 45 37 3" xfId="28006"/>
    <cellStyle name="Обычный 45 38" xfId="28007"/>
    <cellStyle name="Обычный 45 38 2" xfId="28008"/>
    <cellStyle name="Обычный 45 38 2 2" xfId="28009"/>
    <cellStyle name="Обычный 45 38 3" xfId="28010"/>
    <cellStyle name="Обычный 45 39" xfId="28011"/>
    <cellStyle name="Обычный 45 39 2" xfId="28012"/>
    <cellStyle name="Обычный 45 39 2 2" xfId="28013"/>
    <cellStyle name="Обычный 45 39 3" xfId="28014"/>
    <cellStyle name="Обычный 45 4" xfId="28015"/>
    <cellStyle name="Обычный 45 4 2" xfId="28016"/>
    <cellStyle name="Обычный 45 4 2 2" xfId="28017"/>
    <cellStyle name="Обычный 45 4 2 2 2" xfId="28018"/>
    <cellStyle name="Обычный 45 4 2 3" xfId="28019"/>
    <cellStyle name="Обычный 45 4 3" xfId="28020"/>
    <cellStyle name="Обычный 45 4 3 2" xfId="28021"/>
    <cellStyle name="Обычный 45 4 3 2 2" xfId="28022"/>
    <cellStyle name="Обычный 45 4 3 3" xfId="28023"/>
    <cellStyle name="Обычный 45 4 4" xfId="28024"/>
    <cellStyle name="Обычный 45 4 4 2" xfId="28025"/>
    <cellStyle name="Обычный 45 4 5" xfId="28026"/>
    <cellStyle name="Обычный 45 40" xfId="28027"/>
    <cellStyle name="Обычный 45 40 2" xfId="28028"/>
    <cellStyle name="Обычный 45 40 2 2" xfId="28029"/>
    <cellStyle name="Обычный 45 40 3" xfId="28030"/>
    <cellStyle name="Обычный 45 41" xfId="28031"/>
    <cellStyle name="Обычный 45 41 2" xfId="28032"/>
    <cellStyle name="Обычный 45 41 2 2" xfId="28033"/>
    <cellStyle name="Обычный 45 41 3" xfId="28034"/>
    <cellStyle name="Обычный 45 42" xfId="28035"/>
    <cellStyle name="Обычный 45 42 2" xfId="28036"/>
    <cellStyle name="Обычный 45 42 2 2" xfId="28037"/>
    <cellStyle name="Обычный 45 42 3" xfId="28038"/>
    <cellStyle name="Обычный 45 43" xfId="28039"/>
    <cellStyle name="Обычный 45 43 2" xfId="28040"/>
    <cellStyle name="Обычный 45 43 2 2" xfId="28041"/>
    <cellStyle name="Обычный 45 43 3" xfId="28042"/>
    <cellStyle name="Обычный 45 44" xfId="28043"/>
    <cellStyle name="Обычный 45 44 2" xfId="28044"/>
    <cellStyle name="Обычный 45 44 2 2" xfId="28045"/>
    <cellStyle name="Обычный 45 44 3" xfId="28046"/>
    <cellStyle name="Обычный 45 45" xfId="28047"/>
    <cellStyle name="Обычный 45 45 2" xfId="28048"/>
    <cellStyle name="Обычный 45 45 2 2" xfId="28049"/>
    <cellStyle name="Обычный 45 45 3" xfId="28050"/>
    <cellStyle name="Обычный 45 46" xfId="28051"/>
    <cellStyle name="Обычный 45 46 2" xfId="28052"/>
    <cellStyle name="Обычный 45 46 2 2" xfId="28053"/>
    <cellStyle name="Обычный 45 46 3" xfId="28054"/>
    <cellStyle name="Обычный 45 47" xfId="28055"/>
    <cellStyle name="Обычный 45 47 2" xfId="28056"/>
    <cellStyle name="Обычный 45 47 2 2" xfId="28057"/>
    <cellStyle name="Обычный 45 47 3" xfId="28058"/>
    <cellStyle name="Обычный 45 48" xfId="28059"/>
    <cellStyle name="Обычный 45 48 2" xfId="28060"/>
    <cellStyle name="Обычный 45 48 2 2" xfId="28061"/>
    <cellStyle name="Обычный 45 48 3" xfId="28062"/>
    <cellStyle name="Обычный 45 49" xfId="28063"/>
    <cellStyle name="Обычный 45 49 2" xfId="28064"/>
    <cellStyle name="Обычный 45 49 2 2" xfId="28065"/>
    <cellStyle name="Обычный 45 49 3" xfId="28066"/>
    <cellStyle name="Обычный 45 5" xfId="28067"/>
    <cellStyle name="Обычный 45 5 2" xfId="28068"/>
    <cellStyle name="Обычный 45 5 2 2" xfId="28069"/>
    <cellStyle name="Обычный 45 5 2 2 2" xfId="28070"/>
    <cellStyle name="Обычный 45 5 2 3" xfId="28071"/>
    <cellStyle name="Обычный 45 5 3" xfId="28072"/>
    <cellStyle name="Обычный 45 5 3 2" xfId="28073"/>
    <cellStyle name="Обычный 45 5 3 2 2" xfId="28074"/>
    <cellStyle name="Обычный 45 5 3 3" xfId="28075"/>
    <cellStyle name="Обычный 45 5 4" xfId="28076"/>
    <cellStyle name="Обычный 45 5 4 2" xfId="28077"/>
    <cellStyle name="Обычный 45 5 5" xfId="28078"/>
    <cellStyle name="Обычный 45 50" xfId="28079"/>
    <cellStyle name="Обычный 45 50 2" xfId="28080"/>
    <cellStyle name="Обычный 45 50 2 2" xfId="28081"/>
    <cellStyle name="Обычный 45 50 3" xfId="28082"/>
    <cellStyle name="Обычный 45 51" xfId="28083"/>
    <cellStyle name="Обычный 45 51 2" xfId="28084"/>
    <cellStyle name="Обычный 45 51 2 2" xfId="28085"/>
    <cellStyle name="Обычный 45 51 3" xfId="28086"/>
    <cellStyle name="Обычный 45 52" xfId="28087"/>
    <cellStyle name="Обычный 45 52 2" xfId="28088"/>
    <cellStyle name="Обычный 45 52 2 2" xfId="28089"/>
    <cellStyle name="Обычный 45 52 3" xfId="28090"/>
    <cellStyle name="Обычный 45 53" xfId="28091"/>
    <cellStyle name="Обычный 45 53 2" xfId="28092"/>
    <cellStyle name="Обычный 45 53 2 2" xfId="28093"/>
    <cellStyle name="Обычный 45 53 3" xfId="28094"/>
    <cellStyle name="Обычный 45 54" xfId="28095"/>
    <cellStyle name="Обычный 45 54 2" xfId="28096"/>
    <cellStyle name="Обычный 45 54 2 2" xfId="28097"/>
    <cellStyle name="Обычный 45 54 3" xfId="28098"/>
    <cellStyle name="Обычный 45 55" xfId="28099"/>
    <cellStyle name="Обычный 45 55 2" xfId="28100"/>
    <cellStyle name="Обычный 45 55 2 2" xfId="28101"/>
    <cellStyle name="Обычный 45 55 3" xfId="28102"/>
    <cellStyle name="Обычный 45 56" xfId="28103"/>
    <cellStyle name="Обычный 45 56 2" xfId="28104"/>
    <cellStyle name="Обычный 45 56 2 2" xfId="28105"/>
    <cellStyle name="Обычный 45 56 3" xfId="28106"/>
    <cellStyle name="Обычный 45 57" xfId="28107"/>
    <cellStyle name="Обычный 45 57 2" xfId="28108"/>
    <cellStyle name="Обычный 45 57 2 2" xfId="28109"/>
    <cellStyle name="Обычный 45 57 3" xfId="28110"/>
    <cellStyle name="Обычный 45 58" xfId="28111"/>
    <cellStyle name="Обычный 45 58 2" xfId="28112"/>
    <cellStyle name="Обычный 45 58 2 2" xfId="28113"/>
    <cellStyle name="Обычный 45 58 3" xfId="28114"/>
    <cellStyle name="Обычный 45 59" xfId="28115"/>
    <cellStyle name="Обычный 45 59 2" xfId="28116"/>
    <cellStyle name="Обычный 45 59 2 2" xfId="28117"/>
    <cellStyle name="Обычный 45 59 3" xfId="28118"/>
    <cellStyle name="Обычный 45 6" xfId="28119"/>
    <cellStyle name="Обычный 45 6 2" xfId="28120"/>
    <cellStyle name="Обычный 45 6 2 2" xfId="28121"/>
    <cellStyle name="Обычный 45 6 2 2 2" xfId="28122"/>
    <cellStyle name="Обычный 45 6 2 3" xfId="28123"/>
    <cellStyle name="Обычный 45 6 3" xfId="28124"/>
    <cellStyle name="Обычный 45 6 3 2" xfId="28125"/>
    <cellStyle name="Обычный 45 6 3 2 2" xfId="28126"/>
    <cellStyle name="Обычный 45 6 3 3" xfId="28127"/>
    <cellStyle name="Обычный 45 6 4" xfId="28128"/>
    <cellStyle name="Обычный 45 6 4 2" xfId="28129"/>
    <cellStyle name="Обычный 45 6 5" xfId="28130"/>
    <cellStyle name="Обычный 45 60" xfId="28131"/>
    <cellStyle name="Обычный 45 60 2" xfId="28132"/>
    <cellStyle name="Обычный 45 60 2 2" xfId="28133"/>
    <cellStyle name="Обычный 45 60 3" xfId="28134"/>
    <cellStyle name="Обычный 45 61" xfId="28135"/>
    <cellStyle name="Обычный 45 61 2" xfId="28136"/>
    <cellStyle name="Обычный 45 61 2 2" xfId="28137"/>
    <cellStyle name="Обычный 45 61 3" xfId="28138"/>
    <cellStyle name="Обычный 45 62" xfId="28139"/>
    <cellStyle name="Обычный 45 62 2" xfId="28140"/>
    <cellStyle name="Обычный 45 62 2 2" xfId="28141"/>
    <cellStyle name="Обычный 45 62 3" xfId="28142"/>
    <cellStyle name="Обычный 45 63" xfId="28143"/>
    <cellStyle name="Обычный 45 63 2" xfId="28144"/>
    <cellStyle name="Обычный 45 63 2 2" xfId="28145"/>
    <cellStyle name="Обычный 45 63 3" xfId="28146"/>
    <cellStyle name="Обычный 45 64" xfId="28147"/>
    <cellStyle name="Обычный 45 64 2" xfId="28148"/>
    <cellStyle name="Обычный 45 64 2 2" xfId="28149"/>
    <cellStyle name="Обычный 45 64 3" xfId="28150"/>
    <cellStyle name="Обычный 45 65" xfId="28151"/>
    <cellStyle name="Обычный 45 65 2" xfId="28152"/>
    <cellStyle name="Обычный 45 65 2 2" xfId="28153"/>
    <cellStyle name="Обычный 45 65 3" xfId="28154"/>
    <cellStyle name="Обычный 45 66" xfId="28155"/>
    <cellStyle name="Обычный 45 66 2" xfId="28156"/>
    <cellStyle name="Обычный 45 66 2 2" xfId="28157"/>
    <cellStyle name="Обычный 45 66 3" xfId="28158"/>
    <cellStyle name="Обычный 45 67" xfId="28159"/>
    <cellStyle name="Обычный 45 67 2" xfId="28160"/>
    <cellStyle name="Обычный 45 67 2 2" xfId="28161"/>
    <cellStyle name="Обычный 45 67 3" xfId="28162"/>
    <cellStyle name="Обычный 45 68" xfId="28163"/>
    <cellStyle name="Обычный 45 68 2" xfId="28164"/>
    <cellStyle name="Обычный 45 68 2 2" xfId="28165"/>
    <cellStyle name="Обычный 45 68 3" xfId="28166"/>
    <cellStyle name="Обычный 45 69" xfId="28167"/>
    <cellStyle name="Обычный 45 69 2" xfId="28168"/>
    <cellStyle name="Обычный 45 69 2 2" xfId="28169"/>
    <cellStyle name="Обычный 45 69 3" xfId="28170"/>
    <cellStyle name="Обычный 45 7" xfId="28171"/>
    <cellStyle name="Обычный 45 7 2" xfId="28172"/>
    <cellStyle name="Обычный 45 7 2 2" xfId="28173"/>
    <cellStyle name="Обычный 45 7 2 2 2" xfId="28174"/>
    <cellStyle name="Обычный 45 7 2 3" xfId="28175"/>
    <cellStyle name="Обычный 45 7 3" xfId="28176"/>
    <cellStyle name="Обычный 45 7 3 2" xfId="28177"/>
    <cellStyle name="Обычный 45 7 3 2 2" xfId="28178"/>
    <cellStyle name="Обычный 45 7 3 3" xfId="28179"/>
    <cellStyle name="Обычный 45 7 4" xfId="28180"/>
    <cellStyle name="Обычный 45 7 4 2" xfId="28181"/>
    <cellStyle name="Обычный 45 7 5" xfId="28182"/>
    <cellStyle name="Обычный 45 70" xfId="28183"/>
    <cellStyle name="Обычный 45 70 2" xfId="28184"/>
    <cellStyle name="Обычный 45 70 2 2" xfId="28185"/>
    <cellStyle name="Обычный 45 70 3" xfId="28186"/>
    <cellStyle name="Обычный 45 71" xfId="28187"/>
    <cellStyle name="Обычный 45 71 2" xfId="28188"/>
    <cellStyle name="Обычный 45 71 2 2" xfId="28189"/>
    <cellStyle name="Обычный 45 71 3" xfId="28190"/>
    <cellStyle name="Обычный 45 72" xfId="28191"/>
    <cellStyle name="Обычный 45 72 2" xfId="28192"/>
    <cellStyle name="Обычный 45 72 2 2" xfId="28193"/>
    <cellStyle name="Обычный 45 72 3" xfId="28194"/>
    <cellStyle name="Обычный 45 73" xfId="28195"/>
    <cellStyle name="Обычный 45 73 2" xfId="28196"/>
    <cellStyle name="Обычный 45 73 2 2" xfId="28197"/>
    <cellStyle name="Обычный 45 73 3" xfId="28198"/>
    <cellStyle name="Обычный 45 74" xfId="28199"/>
    <cellStyle name="Обычный 45 74 2" xfId="28200"/>
    <cellStyle name="Обычный 45 75" xfId="28201"/>
    <cellStyle name="Обычный 45 8" xfId="28202"/>
    <cellStyle name="Обычный 45 8 2" xfId="28203"/>
    <cellStyle name="Обычный 45 8 2 2" xfId="28204"/>
    <cellStyle name="Обычный 45 8 2 2 2" xfId="28205"/>
    <cellStyle name="Обычный 45 8 2 3" xfId="28206"/>
    <cellStyle name="Обычный 45 8 3" xfId="28207"/>
    <cellStyle name="Обычный 45 8 3 2" xfId="28208"/>
    <cellStyle name="Обычный 45 8 3 2 2" xfId="28209"/>
    <cellStyle name="Обычный 45 8 3 3" xfId="28210"/>
    <cellStyle name="Обычный 45 8 4" xfId="28211"/>
    <cellStyle name="Обычный 45 8 4 2" xfId="28212"/>
    <cellStyle name="Обычный 45 8 5" xfId="28213"/>
    <cellStyle name="Обычный 45 9" xfId="28214"/>
    <cellStyle name="Обычный 45 9 2" xfId="28215"/>
    <cellStyle name="Обычный 45 9 2 2" xfId="28216"/>
    <cellStyle name="Обычный 45 9 2 2 2" xfId="28217"/>
    <cellStyle name="Обычный 45 9 2 3" xfId="28218"/>
    <cellStyle name="Обычный 45 9 3" xfId="28219"/>
    <cellStyle name="Обычный 45 9 3 2" xfId="28220"/>
    <cellStyle name="Обычный 45 9 3 2 2" xfId="28221"/>
    <cellStyle name="Обычный 45 9 3 3" xfId="28222"/>
    <cellStyle name="Обычный 45 9 4" xfId="28223"/>
    <cellStyle name="Обычный 45 9 4 2" xfId="28224"/>
    <cellStyle name="Обычный 45 9 5" xfId="28225"/>
    <cellStyle name="Обычный 46" xfId="28226"/>
    <cellStyle name="Обычный 46 10" xfId="28227"/>
    <cellStyle name="Обычный 46 10 2" xfId="28228"/>
    <cellStyle name="Обычный 46 10 2 2" xfId="28229"/>
    <cellStyle name="Обычный 46 10 2 2 2" xfId="28230"/>
    <cellStyle name="Обычный 46 10 2 3" xfId="28231"/>
    <cellStyle name="Обычный 46 10 3" xfId="28232"/>
    <cellStyle name="Обычный 46 10 3 2" xfId="28233"/>
    <cellStyle name="Обычный 46 10 3 2 2" xfId="28234"/>
    <cellStyle name="Обычный 46 10 3 3" xfId="28235"/>
    <cellStyle name="Обычный 46 10 4" xfId="28236"/>
    <cellStyle name="Обычный 46 10 4 2" xfId="28237"/>
    <cellStyle name="Обычный 46 10 5" xfId="28238"/>
    <cellStyle name="Обычный 46 11" xfId="28239"/>
    <cellStyle name="Обычный 46 11 2" xfId="28240"/>
    <cellStyle name="Обычный 46 11 2 2" xfId="28241"/>
    <cellStyle name="Обычный 46 11 2 2 2" xfId="28242"/>
    <cellStyle name="Обычный 46 11 2 3" xfId="28243"/>
    <cellStyle name="Обычный 46 11 3" xfId="28244"/>
    <cellStyle name="Обычный 46 11 3 2" xfId="28245"/>
    <cellStyle name="Обычный 46 11 3 2 2" xfId="28246"/>
    <cellStyle name="Обычный 46 11 3 3" xfId="28247"/>
    <cellStyle name="Обычный 46 11 4" xfId="28248"/>
    <cellStyle name="Обычный 46 11 4 2" xfId="28249"/>
    <cellStyle name="Обычный 46 11 5" xfId="28250"/>
    <cellStyle name="Обычный 46 12" xfId="28251"/>
    <cellStyle name="Обычный 46 12 2" xfId="28252"/>
    <cellStyle name="Обычный 46 12 2 2" xfId="28253"/>
    <cellStyle name="Обычный 46 12 2 2 2" xfId="28254"/>
    <cellStyle name="Обычный 46 12 2 3" xfId="28255"/>
    <cellStyle name="Обычный 46 12 3" xfId="28256"/>
    <cellStyle name="Обычный 46 12 3 2" xfId="28257"/>
    <cellStyle name="Обычный 46 12 3 2 2" xfId="28258"/>
    <cellStyle name="Обычный 46 12 3 3" xfId="28259"/>
    <cellStyle name="Обычный 46 12 4" xfId="28260"/>
    <cellStyle name="Обычный 46 12 4 2" xfId="28261"/>
    <cellStyle name="Обычный 46 12 5" xfId="28262"/>
    <cellStyle name="Обычный 46 13" xfId="28263"/>
    <cellStyle name="Обычный 46 13 2" xfId="28264"/>
    <cellStyle name="Обычный 46 13 2 2" xfId="28265"/>
    <cellStyle name="Обычный 46 13 2 2 2" xfId="28266"/>
    <cellStyle name="Обычный 46 13 2 3" xfId="28267"/>
    <cellStyle name="Обычный 46 13 3" xfId="28268"/>
    <cellStyle name="Обычный 46 13 3 2" xfId="28269"/>
    <cellStyle name="Обычный 46 13 3 2 2" xfId="28270"/>
    <cellStyle name="Обычный 46 13 3 3" xfId="28271"/>
    <cellStyle name="Обычный 46 13 4" xfId="28272"/>
    <cellStyle name="Обычный 46 13 4 2" xfId="28273"/>
    <cellStyle name="Обычный 46 13 5" xfId="28274"/>
    <cellStyle name="Обычный 46 14" xfId="28275"/>
    <cellStyle name="Обычный 46 14 2" xfId="28276"/>
    <cellStyle name="Обычный 46 14 2 2" xfId="28277"/>
    <cellStyle name="Обычный 46 14 2 2 2" xfId="28278"/>
    <cellStyle name="Обычный 46 14 2 3" xfId="28279"/>
    <cellStyle name="Обычный 46 14 3" xfId="28280"/>
    <cellStyle name="Обычный 46 14 3 2" xfId="28281"/>
    <cellStyle name="Обычный 46 14 3 2 2" xfId="28282"/>
    <cellStyle name="Обычный 46 14 3 3" xfId="28283"/>
    <cellStyle name="Обычный 46 14 4" xfId="28284"/>
    <cellStyle name="Обычный 46 14 4 2" xfId="28285"/>
    <cellStyle name="Обычный 46 14 5" xfId="28286"/>
    <cellStyle name="Обычный 46 15" xfId="28287"/>
    <cellStyle name="Обычный 46 15 2" xfId="28288"/>
    <cellStyle name="Обычный 46 15 2 2" xfId="28289"/>
    <cellStyle name="Обычный 46 15 2 2 2" xfId="28290"/>
    <cellStyle name="Обычный 46 15 2 3" xfId="28291"/>
    <cellStyle name="Обычный 46 15 3" xfId="28292"/>
    <cellStyle name="Обычный 46 15 3 2" xfId="28293"/>
    <cellStyle name="Обычный 46 15 3 2 2" xfId="28294"/>
    <cellStyle name="Обычный 46 15 3 3" xfId="28295"/>
    <cellStyle name="Обычный 46 15 4" xfId="28296"/>
    <cellStyle name="Обычный 46 15 4 2" xfId="28297"/>
    <cellStyle name="Обычный 46 15 5" xfId="28298"/>
    <cellStyle name="Обычный 46 16" xfId="28299"/>
    <cellStyle name="Обычный 46 16 2" xfId="28300"/>
    <cellStyle name="Обычный 46 16 2 2" xfId="28301"/>
    <cellStyle name="Обычный 46 16 2 2 2" xfId="28302"/>
    <cellStyle name="Обычный 46 16 2 3" xfId="28303"/>
    <cellStyle name="Обычный 46 16 3" xfId="28304"/>
    <cellStyle name="Обычный 46 16 3 2" xfId="28305"/>
    <cellStyle name="Обычный 46 16 3 2 2" xfId="28306"/>
    <cellStyle name="Обычный 46 16 3 3" xfId="28307"/>
    <cellStyle name="Обычный 46 16 4" xfId="28308"/>
    <cellStyle name="Обычный 46 16 4 2" xfId="28309"/>
    <cellStyle name="Обычный 46 16 5" xfId="28310"/>
    <cellStyle name="Обычный 46 17" xfId="28311"/>
    <cellStyle name="Обычный 46 17 2" xfId="28312"/>
    <cellStyle name="Обычный 46 17 2 2" xfId="28313"/>
    <cellStyle name="Обычный 46 17 2 2 2" xfId="28314"/>
    <cellStyle name="Обычный 46 17 2 3" xfId="28315"/>
    <cellStyle name="Обычный 46 17 3" xfId="28316"/>
    <cellStyle name="Обычный 46 17 3 2" xfId="28317"/>
    <cellStyle name="Обычный 46 17 3 2 2" xfId="28318"/>
    <cellStyle name="Обычный 46 17 3 3" xfId="28319"/>
    <cellStyle name="Обычный 46 17 4" xfId="28320"/>
    <cellStyle name="Обычный 46 17 4 2" xfId="28321"/>
    <cellStyle name="Обычный 46 17 5" xfId="28322"/>
    <cellStyle name="Обычный 46 18" xfId="28323"/>
    <cellStyle name="Обычный 46 18 2" xfId="28324"/>
    <cellStyle name="Обычный 46 18 2 2" xfId="28325"/>
    <cellStyle name="Обычный 46 18 2 2 2" xfId="28326"/>
    <cellStyle name="Обычный 46 18 2 3" xfId="28327"/>
    <cellStyle name="Обычный 46 18 3" xfId="28328"/>
    <cellStyle name="Обычный 46 18 3 2" xfId="28329"/>
    <cellStyle name="Обычный 46 18 3 2 2" xfId="28330"/>
    <cellStyle name="Обычный 46 18 3 3" xfId="28331"/>
    <cellStyle name="Обычный 46 18 4" xfId="28332"/>
    <cellStyle name="Обычный 46 18 4 2" xfId="28333"/>
    <cellStyle name="Обычный 46 18 5" xfId="28334"/>
    <cellStyle name="Обычный 46 19" xfId="28335"/>
    <cellStyle name="Обычный 46 19 2" xfId="28336"/>
    <cellStyle name="Обычный 46 19 2 2" xfId="28337"/>
    <cellStyle name="Обычный 46 19 2 2 2" xfId="28338"/>
    <cellStyle name="Обычный 46 19 2 3" xfId="28339"/>
    <cellStyle name="Обычный 46 19 3" xfId="28340"/>
    <cellStyle name="Обычный 46 19 3 2" xfId="28341"/>
    <cellStyle name="Обычный 46 19 3 2 2" xfId="28342"/>
    <cellStyle name="Обычный 46 19 3 3" xfId="28343"/>
    <cellStyle name="Обычный 46 19 4" xfId="28344"/>
    <cellStyle name="Обычный 46 19 4 2" xfId="28345"/>
    <cellStyle name="Обычный 46 19 5" xfId="28346"/>
    <cellStyle name="Обычный 46 2" xfId="28347"/>
    <cellStyle name="Обычный 46 2 2" xfId="28348"/>
    <cellStyle name="Обычный 46 2 2 2" xfId="28349"/>
    <cellStyle name="Обычный 46 2 2 2 2" xfId="28350"/>
    <cellStyle name="Обычный 46 2 2 3" xfId="28351"/>
    <cellStyle name="Обычный 46 2 3" xfId="28352"/>
    <cellStyle name="Обычный 46 2 3 2" xfId="28353"/>
    <cellStyle name="Обычный 46 2 3 2 2" xfId="28354"/>
    <cellStyle name="Обычный 46 2 3 3" xfId="28355"/>
    <cellStyle name="Обычный 46 2 4" xfId="28356"/>
    <cellStyle name="Обычный 46 2 4 2" xfId="28357"/>
    <cellStyle name="Обычный 46 2 5" xfId="28358"/>
    <cellStyle name="Обычный 46 20" xfId="28359"/>
    <cellStyle name="Обычный 46 20 2" xfId="28360"/>
    <cellStyle name="Обычный 46 20 2 2" xfId="28361"/>
    <cellStyle name="Обычный 46 20 2 2 2" xfId="28362"/>
    <cellStyle name="Обычный 46 20 2 3" xfId="28363"/>
    <cellStyle name="Обычный 46 20 3" xfId="28364"/>
    <cellStyle name="Обычный 46 20 3 2" xfId="28365"/>
    <cellStyle name="Обычный 46 20 3 2 2" xfId="28366"/>
    <cellStyle name="Обычный 46 20 3 3" xfId="28367"/>
    <cellStyle name="Обычный 46 20 4" xfId="28368"/>
    <cellStyle name="Обычный 46 20 4 2" xfId="28369"/>
    <cellStyle name="Обычный 46 20 5" xfId="28370"/>
    <cellStyle name="Обычный 46 21" xfId="28371"/>
    <cellStyle name="Обычный 46 21 2" xfId="28372"/>
    <cellStyle name="Обычный 46 21 2 2" xfId="28373"/>
    <cellStyle name="Обычный 46 21 2 2 2" xfId="28374"/>
    <cellStyle name="Обычный 46 21 2 3" xfId="28375"/>
    <cellStyle name="Обычный 46 21 3" xfId="28376"/>
    <cellStyle name="Обычный 46 21 3 2" xfId="28377"/>
    <cellStyle name="Обычный 46 21 3 2 2" xfId="28378"/>
    <cellStyle name="Обычный 46 21 3 3" xfId="28379"/>
    <cellStyle name="Обычный 46 21 4" xfId="28380"/>
    <cellStyle name="Обычный 46 21 4 2" xfId="28381"/>
    <cellStyle name="Обычный 46 21 5" xfId="28382"/>
    <cellStyle name="Обычный 46 22" xfId="28383"/>
    <cellStyle name="Обычный 46 22 2" xfId="28384"/>
    <cellStyle name="Обычный 46 22 2 2" xfId="28385"/>
    <cellStyle name="Обычный 46 22 2 2 2" xfId="28386"/>
    <cellStyle name="Обычный 46 22 2 3" xfId="28387"/>
    <cellStyle name="Обычный 46 22 3" xfId="28388"/>
    <cellStyle name="Обычный 46 22 3 2" xfId="28389"/>
    <cellStyle name="Обычный 46 22 3 2 2" xfId="28390"/>
    <cellStyle name="Обычный 46 22 3 3" xfId="28391"/>
    <cellStyle name="Обычный 46 22 4" xfId="28392"/>
    <cellStyle name="Обычный 46 22 4 2" xfId="28393"/>
    <cellStyle name="Обычный 46 22 5" xfId="28394"/>
    <cellStyle name="Обычный 46 23" xfId="28395"/>
    <cellStyle name="Обычный 46 23 2" xfId="28396"/>
    <cellStyle name="Обычный 46 23 2 2" xfId="28397"/>
    <cellStyle name="Обычный 46 23 2 2 2" xfId="28398"/>
    <cellStyle name="Обычный 46 23 2 3" xfId="28399"/>
    <cellStyle name="Обычный 46 23 3" xfId="28400"/>
    <cellStyle name="Обычный 46 23 3 2" xfId="28401"/>
    <cellStyle name="Обычный 46 23 3 2 2" xfId="28402"/>
    <cellStyle name="Обычный 46 23 3 3" xfId="28403"/>
    <cellStyle name="Обычный 46 23 4" xfId="28404"/>
    <cellStyle name="Обычный 46 23 4 2" xfId="28405"/>
    <cellStyle name="Обычный 46 23 5" xfId="28406"/>
    <cellStyle name="Обычный 46 24" xfId="28407"/>
    <cellStyle name="Обычный 46 24 2" xfId="28408"/>
    <cellStyle name="Обычный 46 24 2 2" xfId="28409"/>
    <cellStyle name="Обычный 46 24 2 2 2" xfId="28410"/>
    <cellStyle name="Обычный 46 24 2 3" xfId="28411"/>
    <cellStyle name="Обычный 46 24 3" xfId="28412"/>
    <cellStyle name="Обычный 46 24 3 2" xfId="28413"/>
    <cellStyle name="Обычный 46 24 3 2 2" xfId="28414"/>
    <cellStyle name="Обычный 46 24 3 3" xfId="28415"/>
    <cellStyle name="Обычный 46 24 4" xfId="28416"/>
    <cellStyle name="Обычный 46 24 4 2" xfId="28417"/>
    <cellStyle name="Обычный 46 24 5" xfId="28418"/>
    <cellStyle name="Обычный 46 25" xfId="28419"/>
    <cellStyle name="Обычный 46 25 2" xfId="28420"/>
    <cellStyle name="Обычный 46 25 2 2" xfId="28421"/>
    <cellStyle name="Обычный 46 25 2 2 2" xfId="28422"/>
    <cellStyle name="Обычный 46 25 2 3" xfId="28423"/>
    <cellStyle name="Обычный 46 25 3" xfId="28424"/>
    <cellStyle name="Обычный 46 25 3 2" xfId="28425"/>
    <cellStyle name="Обычный 46 25 3 2 2" xfId="28426"/>
    <cellStyle name="Обычный 46 25 3 3" xfId="28427"/>
    <cellStyle name="Обычный 46 25 4" xfId="28428"/>
    <cellStyle name="Обычный 46 25 4 2" xfId="28429"/>
    <cellStyle name="Обычный 46 25 5" xfId="28430"/>
    <cellStyle name="Обычный 46 26" xfId="28431"/>
    <cellStyle name="Обычный 46 26 2" xfId="28432"/>
    <cellStyle name="Обычный 46 26 2 2" xfId="28433"/>
    <cellStyle name="Обычный 46 26 2 2 2" xfId="28434"/>
    <cellStyle name="Обычный 46 26 2 3" xfId="28435"/>
    <cellStyle name="Обычный 46 26 3" xfId="28436"/>
    <cellStyle name="Обычный 46 26 3 2" xfId="28437"/>
    <cellStyle name="Обычный 46 26 3 2 2" xfId="28438"/>
    <cellStyle name="Обычный 46 26 3 3" xfId="28439"/>
    <cellStyle name="Обычный 46 26 4" xfId="28440"/>
    <cellStyle name="Обычный 46 26 4 2" xfId="28441"/>
    <cellStyle name="Обычный 46 26 5" xfId="28442"/>
    <cellStyle name="Обычный 46 27" xfId="28443"/>
    <cellStyle name="Обычный 46 27 2" xfId="28444"/>
    <cellStyle name="Обычный 46 27 2 2" xfId="28445"/>
    <cellStyle name="Обычный 46 27 2 2 2" xfId="28446"/>
    <cellStyle name="Обычный 46 27 2 3" xfId="28447"/>
    <cellStyle name="Обычный 46 27 3" xfId="28448"/>
    <cellStyle name="Обычный 46 27 3 2" xfId="28449"/>
    <cellStyle name="Обычный 46 27 3 2 2" xfId="28450"/>
    <cellStyle name="Обычный 46 27 3 3" xfId="28451"/>
    <cellStyle name="Обычный 46 27 4" xfId="28452"/>
    <cellStyle name="Обычный 46 27 4 2" xfId="28453"/>
    <cellStyle name="Обычный 46 27 5" xfId="28454"/>
    <cellStyle name="Обычный 46 28" xfId="28455"/>
    <cellStyle name="Обычный 46 28 2" xfId="28456"/>
    <cellStyle name="Обычный 46 28 2 2" xfId="28457"/>
    <cellStyle name="Обычный 46 28 2 2 2" xfId="28458"/>
    <cellStyle name="Обычный 46 28 2 3" xfId="28459"/>
    <cellStyle name="Обычный 46 28 3" xfId="28460"/>
    <cellStyle name="Обычный 46 28 3 2" xfId="28461"/>
    <cellStyle name="Обычный 46 28 3 2 2" xfId="28462"/>
    <cellStyle name="Обычный 46 28 3 3" xfId="28463"/>
    <cellStyle name="Обычный 46 28 4" xfId="28464"/>
    <cellStyle name="Обычный 46 28 4 2" xfId="28465"/>
    <cellStyle name="Обычный 46 28 5" xfId="28466"/>
    <cellStyle name="Обычный 46 29" xfId="28467"/>
    <cellStyle name="Обычный 46 29 2" xfId="28468"/>
    <cellStyle name="Обычный 46 29 2 2" xfId="28469"/>
    <cellStyle name="Обычный 46 29 3" xfId="28470"/>
    <cellStyle name="Обычный 46 3" xfId="28471"/>
    <cellStyle name="Обычный 46 3 2" xfId="28472"/>
    <cellStyle name="Обычный 46 3 2 2" xfId="28473"/>
    <cellStyle name="Обычный 46 3 2 2 2" xfId="28474"/>
    <cellStyle name="Обычный 46 3 2 3" xfId="28475"/>
    <cellStyle name="Обычный 46 3 3" xfId="28476"/>
    <cellStyle name="Обычный 46 3 3 2" xfId="28477"/>
    <cellStyle name="Обычный 46 3 3 2 2" xfId="28478"/>
    <cellStyle name="Обычный 46 3 3 3" xfId="28479"/>
    <cellStyle name="Обычный 46 3 4" xfId="28480"/>
    <cellStyle name="Обычный 46 3 4 2" xfId="28481"/>
    <cellStyle name="Обычный 46 3 5" xfId="28482"/>
    <cellStyle name="Обычный 46 30" xfId="28483"/>
    <cellStyle name="Обычный 46 30 2" xfId="28484"/>
    <cellStyle name="Обычный 46 30 2 2" xfId="28485"/>
    <cellStyle name="Обычный 46 30 3" xfId="28486"/>
    <cellStyle name="Обычный 46 31" xfId="28487"/>
    <cellStyle name="Обычный 46 31 2" xfId="28488"/>
    <cellStyle name="Обычный 46 31 2 2" xfId="28489"/>
    <cellStyle name="Обычный 46 31 3" xfId="28490"/>
    <cellStyle name="Обычный 46 32" xfId="28491"/>
    <cellStyle name="Обычный 46 32 2" xfId="28492"/>
    <cellStyle name="Обычный 46 32 2 2" xfId="28493"/>
    <cellStyle name="Обычный 46 32 3" xfId="28494"/>
    <cellStyle name="Обычный 46 33" xfId="28495"/>
    <cellStyle name="Обычный 46 33 2" xfId="28496"/>
    <cellStyle name="Обычный 46 33 2 2" xfId="28497"/>
    <cellStyle name="Обычный 46 33 3" xfId="28498"/>
    <cellStyle name="Обычный 46 34" xfId="28499"/>
    <cellStyle name="Обычный 46 34 2" xfId="28500"/>
    <cellStyle name="Обычный 46 34 2 2" xfId="28501"/>
    <cellStyle name="Обычный 46 34 3" xfId="28502"/>
    <cellStyle name="Обычный 46 35" xfId="28503"/>
    <cellStyle name="Обычный 46 35 2" xfId="28504"/>
    <cellStyle name="Обычный 46 35 2 2" xfId="28505"/>
    <cellStyle name="Обычный 46 35 3" xfId="28506"/>
    <cellStyle name="Обычный 46 36" xfId="28507"/>
    <cellStyle name="Обычный 46 36 2" xfId="28508"/>
    <cellStyle name="Обычный 46 36 2 2" xfId="28509"/>
    <cellStyle name="Обычный 46 36 3" xfId="28510"/>
    <cellStyle name="Обычный 46 37" xfId="28511"/>
    <cellStyle name="Обычный 46 37 2" xfId="28512"/>
    <cellStyle name="Обычный 46 37 2 2" xfId="28513"/>
    <cellStyle name="Обычный 46 37 3" xfId="28514"/>
    <cellStyle name="Обычный 46 38" xfId="28515"/>
    <cellStyle name="Обычный 46 38 2" xfId="28516"/>
    <cellStyle name="Обычный 46 38 2 2" xfId="28517"/>
    <cellStyle name="Обычный 46 38 3" xfId="28518"/>
    <cellStyle name="Обычный 46 39" xfId="28519"/>
    <cellStyle name="Обычный 46 39 2" xfId="28520"/>
    <cellStyle name="Обычный 46 39 2 2" xfId="28521"/>
    <cellStyle name="Обычный 46 39 3" xfId="28522"/>
    <cellStyle name="Обычный 46 4" xfId="28523"/>
    <cellStyle name="Обычный 46 4 2" xfId="28524"/>
    <cellStyle name="Обычный 46 4 2 2" xfId="28525"/>
    <cellStyle name="Обычный 46 4 2 2 2" xfId="28526"/>
    <cellStyle name="Обычный 46 4 2 3" xfId="28527"/>
    <cellStyle name="Обычный 46 4 3" xfId="28528"/>
    <cellStyle name="Обычный 46 4 3 2" xfId="28529"/>
    <cellStyle name="Обычный 46 4 3 2 2" xfId="28530"/>
    <cellStyle name="Обычный 46 4 3 3" xfId="28531"/>
    <cellStyle name="Обычный 46 4 4" xfId="28532"/>
    <cellStyle name="Обычный 46 4 4 2" xfId="28533"/>
    <cellStyle name="Обычный 46 4 5" xfId="28534"/>
    <cellStyle name="Обычный 46 40" xfId="28535"/>
    <cellStyle name="Обычный 46 40 2" xfId="28536"/>
    <cellStyle name="Обычный 46 40 2 2" xfId="28537"/>
    <cellStyle name="Обычный 46 40 3" xfId="28538"/>
    <cellStyle name="Обычный 46 41" xfId="28539"/>
    <cellStyle name="Обычный 46 41 2" xfId="28540"/>
    <cellStyle name="Обычный 46 41 2 2" xfId="28541"/>
    <cellStyle name="Обычный 46 41 3" xfId="28542"/>
    <cellStyle name="Обычный 46 42" xfId="28543"/>
    <cellStyle name="Обычный 46 42 2" xfId="28544"/>
    <cellStyle name="Обычный 46 42 2 2" xfId="28545"/>
    <cellStyle name="Обычный 46 42 3" xfId="28546"/>
    <cellStyle name="Обычный 46 43" xfId="28547"/>
    <cellStyle name="Обычный 46 43 2" xfId="28548"/>
    <cellStyle name="Обычный 46 43 2 2" xfId="28549"/>
    <cellStyle name="Обычный 46 43 3" xfId="28550"/>
    <cellStyle name="Обычный 46 44" xfId="28551"/>
    <cellStyle name="Обычный 46 44 2" xfId="28552"/>
    <cellStyle name="Обычный 46 44 2 2" xfId="28553"/>
    <cellStyle name="Обычный 46 44 3" xfId="28554"/>
    <cellStyle name="Обычный 46 45" xfId="28555"/>
    <cellStyle name="Обычный 46 45 2" xfId="28556"/>
    <cellStyle name="Обычный 46 45 2 2" xfId="28557"/>
    <cellStyle name="Обычный 46 45 3" xfId="28558"/>
    <cellStyle name="Обычный 46 46" xfId="28559"/>
    <cellStyle name="Обычный 46 46 2" xfId="28560"/>
    <cellStyle name="Обычный 46 46 2 2" xfId="28561"/>
    <cellStyle name="Обычный 46 46 3" xfId="28562"/>
    <cellStyle name="Обычный 46 47" xfId="28563"/>
    <cellStyle name="Обычный 46 47 2" xfId="28564"/>
    <cellStyle name="Обычный 46 47 2 2" xfId="28565"/>
    <cellStyle name="Обычный 46 47 3" xfId="28566"/>
    <cellStyle name="Обычный 46 48" xfId="28567"/>
    <cellStyle name="Обычный 46 48 2" xfId="28568"/>
    <cellStyle name="Обычный 46 48 2 2" xfId="28569"/>
    <cellStyle name="Обычный 46 48 3" xfId="28570"/>
    <cellStyle name="Обычный 46 49" xfId="28571"/>
    <cellStyle name="Обычный 46 49 2" xfId="28572"/>
    <cellStyle name="Обычный 46 49 2 2" xfId="28573"/>
    <cellStyle name="Обычный 46 49 3" xfId="28574"/>
    <cellStyle name="Обычный 46 5" xfId="28575"/>
    <cellStyle name="Обычный 46 5 2" xfId="28576"/>
    <cellStyle name="Обычный 46 5 2 2" xfId="28577"/>
    <cellStyle name="Обычный 46 5 2 2 2" xfId="28578"/>
    <cellStyle name="Обычный 46 5 2 3" xfId="28579"/>
    <cellStyle name="Обычный 46 5 3" xfId="28580"/>
    <cellStyle name="Обычный 46 5 3 2" xfId="28581"/>
    <cellStyle name="Обычный 46 5 3 2 2" xfId="28582"/>
    <cellStyle name="Обычный 46 5 3 3" xfId="28583"/>
    <cellStyle name="Обычный 46 5 4" xfId="28584"/>
    <cellStyle name="Обычный 46 5 4 2" xfId="28585"/>
    <cellStyle name="Обычный 46 5 5" xfId="28586"/>
    <cellStyle name="Обычный 46 50" xfId="28587"/>
    <cellStyle name="Обычный 46 50 2" xfId="28588"/>
    <cellStyle name="Обычный 46 50 2 2" xfId="28589"/>
    <cellStyle name="Обычный 46 50 3" xfId="28590"/>
    <cellStyle name="Обычный 46 51" xfId="28591"/>
    <cellStyle name="Обычный 46 51 2" xfId="28592"/>
    <cellStyle name="Обычный 46 51 2 2" xfId="28593"/>
    <cellStyle name="Обычный 46 51 3" xfId="28594"/>
    <cellStyle name="Обычный 46 52" xfId="28595"/>
    <cellStyle name="Обычный 46 52 2" xfId="28596"/>
    <cellStyle name="Обычный 46 52 2 2" xfId="28597"/>
    <cellStyle name="Обычный 46 52 3" xfId="28598"/>
    <cellStyle name="Обычный 46 53" xfId="28599"/>
    <cellStyle name="Обычный 46 53 2" xfId="28600"/>
    <cellStyle name="Обычный 46 53 2 2" xfId="28601"/>
    <cellStyle name="Обычный 46 53 3" xfId="28602"/>
    <cellStyle name="Обычный 46 54" xfId="28603"/>
    <cellStyle name="Обычный 46 54 2" xfId="28604"/>
    <cellStyle name="Обычный 46 54 2 2" xfId="28605"/>
    <cellStyle name="Обычный 46 54 3" xfId="28606"/>
    <cellStyle name="Обычный 46 55" xfId="28607"/>
    <cellStyle name="Обычный 46 55 2" xfId="28608"/>
    <cellStyle name="Обычный 46 55 2 2" xfId="28609"/>
    <cellStyle name="Обычный 46 55 3" xfId="28610"/>
    <cellStyle name="Обычный 46 56" xfId="28611"/>
    <cellStyle name="Обычный 46 56 2" xfId="28612"/>
    <cellStyle name="Обычный 46 56 2 2" xfId="28613"/>
    <cellStyle name="Обычный 46 56 3" xfId="28614"/>
    <cellStyle name="Обычный 46 57" xfId="28615"/>
    <cellStyle name="Обычный 46 57 2" xfId="28616"/>
    <cellStyle name="Обычный 46 57 2 2" xfId="28617"/>
    <cellStyle name="Обычный 46 57 3" xfId="28618"/>
    <cellStyle name="Обычный 46 58" xfId="28619"/>
    <cellStyle name="Обычный 46 58 2" xfId="28620"/>
    <cellStyle name="Обычный 46 58 2 2" xfId="28621"/>
    <cellStyle name="Обычный 46 58 3" xfId="28622"/>
    <cellStyle name="Обычный 46 59" xfId="28623"/>
    <cellStyle name="Обычный 46 59 2" xfId="28624"/>
    <cellStyle name="Обычный 46 59 2 2" xfId="28625"/>
    <cellStyle name="Обычный 46 59 3" xfId="28626"/>
    <cellStyle name="Обычный 46 6" xfId="28627"/>
    <cellStyle name="Обычный 46 6 2" xfId="28628"/>
    <cellStyle name="Обычный 46 6 2 2" xfId="28629"/>
    <cellStyle name="Обычный 46 6 2 2 2" xfId="28630"/>
    <cellStyle name="Обычный 46 6 2 3" xfId="28631"/>
    <cellStyle name="Обычный 46 6 3" xfId="28632"/>
    <cellStyle name="Обычный 46 6 3 2" xfId="28633"/>
    <cellStyle name="Обычный 46 6 3 2 2" xfId="28634"/>
    <cellStyle name="Обычный 46 6 3 3" xfId="28635"/>
    <cellStyle name="Обычный 46 6 4" xfId="28636"/>
    <cellStyle name="Обычный 46 6 4 2" xfId="28637"/>
    <cellStyle name="Обычный 46 6 5" xfId="28638"/>
    <cellStyle name="Обычный 46 60" xfId="28639"/>
    <cellStyle name="Обычный 46 60 2" xfId="28640"/>
    <cellStyle name="Обычный 46 60 2 2" xfId="28641"/>
    <cellStyle name="Обычный 46 60 3" xfId="28642"/>
    <cellStyle name="Обычный 46 61" xfId="28643"/>
    <cellStyle name="Обычный 46 61 2" xfId="28644"/>
    <cellStyle name="Обычный 46 61 2 2" xfId="28645"/>
    <cellStyle name="Обычный 46 61 3" xfId="28646"/>
    <cellStyle name="Обычный 46 62" xfId="28647"/>
    <cellStyle name="Обычный 46 62 2" xfId="28648"/>
    <cellStyle name="Обычный 46 62 2 2" xfId="28649"/>
    <cellStyle name="Обычный 46 62 3" xfId="28650"/>
    <cellStyle name="Обычный 46 63" xfId="28651"/>
    <cellStyle name="Обычный 46 63 2" xfId="28652"/>
    <cellStyle name="Обычный 46 63 2 2" xfId="28653"/>
    <cellStyle name="Обычный 46 63 3" xfId="28654"/>
    <cellStyle name="Обычный 46 64" xfId="28655"/>
    <cellStyle name="Обычный 46 64 2" xfId="28656"/>
    <cellStyle name="Обычный 46 64 2 2" xfId="28657"/>
    <cellStyle name="Обычный 46 64 3" xfId="28658"/>
    <cellStyle name="Обычный 46 65" xfId="28659"/>
    <cellStyle name="Обычный 46 65 2" xfId="28660"/>
    <cellStyle name="Обычный 46 65 2 2" xfId="28661"/>
    <cellStyle name="Обычный 46 65 3" xfId="28662"/>
    <cellStyle name="Обычный 46 66" xfId="28663"/>
    <cellStyle name="Обычный 46 66 2" xfId="28664"/>
    <cellStyle name="Обычный 46 66 2 2" xfId="28665"/>
    <cellStyle name="Обычный 46 66 3" xfId="28666"/>
    <cellStyle name="Обычный 46 67" xfId="28667"/>
    <cellStyle name="Обычный 46 67 2" xfId="28668"/>
    <cellStyle name="Обычный 46 67 2 2" xfId="28669"/>
    <cellStyle name="Обычный 46 67 3" xfId="28670"/>
    <cellStyle name="Обычный 46 68" xfId="28671"/>
    <cellStyle name="Обычный 46 68 2" xfId="28672"/>
    <cellStyle name="Обычный 46 68 2 2" xfId="28673"/>
    <cellStyle name="Обычный 46 68 3" xfId="28674"/>
    <cellStyle name="Обычный 46 69" xfId="28675"/>
    <cellStyle name="Обычный 46 69 2" xfId="28676"/>
    <cellStyle name="Обычный 46 69 2 2" xfId="28677"/>
    <cellStyle name="Обычный 46 69 3" xfId="28678"/>
    <cellStyle name="Обычный 46 7" xfId="28679"/>
    <cellStyle name="Обычный 46 7 2" xfId="28680"/>
    <cellStyle name="Обычный 46 7 2 2" xfId="28681"/>
    <cellStyle name="Обычный 46 7 2 2 2" xfId="28682"/>
    <cellStyle name="Обычный 46 7 2 3" xfId="28683"/>
    <cellStyle name="Обычный 46 7 3" xfId="28684"/>
    <cellStyle name="Обычный 46 7 3 2" xfId="28685"/>
    <cellStyle name="Обычный 46 7 3 2 2" xfId="28686"/>
    <cellStyle name="Обычный 46 7 3 3" xfId="28687"/>
    <cellStyle name="Обычный 46 7 4" xfId="28688"/>
    <cellStyle name="Обычный 46 7 4 2" xfId="28689"/>
    <cellStyle name="Обычный 46 7 5" xfId="28690"/>
    <cellStyle name="Обычный 46 70" xfId="28691"/>
    <cellStyle name="Обычный 46 70 2" xfId="28692"/>
    <cellStyle name="Обычный 46 70 2 2" xfId="28693"/>
    <cellStyle name="Обычный 46 70 3" xfId="28694"/>
    <cellStyle name="Обычный 46 71" xfId="28695"/>
    <cellStyle name="Обычный 46 71 2" xfId="28696"/>
    <cellStyle name="Обычный 46 71 2 2" xfId="28697"/>
    <cellStyle name="Обычный 46 71 3" xfId="28698"/>
    <cellStyle name="Обычный 46 72" xfId="28699"/>
    <cellStyle name="Обычный 46 72 2" xfId="28700"/>
    <cellStyle name="Обычный 46 72 2 2" xfId="28701"/>
    <cellStyle name="Обычный 46 72 3" xfId="28702"/>
    <cellStyle name="Обычный 46 73" xfId="28703"/>
    <cellStyle name="Обычный 46 73 2" xfId="28704"/>
    <cellStyle name="Обычный 46 73 2 2" xfId="28705"/>
    <cellStyle name="Обычный 46 73 3" xfId="28706"/>
    <cellStyle name="Обычный 46 74" xfId="28707"/>
    <cellStyle name="Обычный 46 74 2" xfId="28708"/>
    <cellStyle name="Обычный 46 74 2 2" xfId="28709"/>
    <cellStyle name="Обычный 46 74 3" xfId="28710"/>
    <cellStyle name="Обычный 46 75" xfId="28711"/>
    <cellStyle name="Обычный 46 75 2" xfId="28712"/>
    <cellStyle name="Обычный 46 75 2 2" xfId="28713"/>
    <cellStyle name="Обычный 46 75 3" xfId="28714"/>
    <cellStyle name="Обычный 46 76" xfId="28715"/>
    <cellStyle name="Обычный 46 76 2" xfId="28716"/>
    <cellStyle name="Обычный 46 77" xfId="28717"/>
    <cellStyle name="Обычный 46 8" xfId="28718"/>
    <cellStyle name="Обычный 46 8 2" xfId="28719"/>
    <cellStyle name="Обычный 46 8 2 2" xfId="28720"/>
    <cellStyle name="Обычный 46 8 2 2 2" xfId="28721"/>
    <cellStyle name="Обычный 46 8 2 3" xfId="28722"/>
    <cellStyle name="Обычный 46 8 3" xfId="28723"/>
    <cellStyle name="Обычный 46 8 3 2" xfId="28724"/>
    <cellStyle name="Обычный 46 8 3 2 2" xfId="28725"/>
    <cellStyle name="Обычный 46 8 3 3" xfId="28726"/>
    <cellStyle name="Обычный 46 8 4" xfId="28727"/>
    <cellStyle name="Обычный 46 8 4 2" xfId="28728"/>
    <cellStyle name="Обычный 46 8 5" xfId="28729"/>
    <cellStyle name="Обычный 46 9" xfId="28730"/>
    <cellStyle name="Обычный 46 9 2" xfId="28731"/>
    <cellStyle name="Обычный 46 9 2 2" xfId="28732"/>
    <cellStyle name="Обычный 46 9 2 2 2" xfId="28733"/>
    <cellStyle name="Обычный 46 9 2 3" xfId="28734"/>
    <cellStyle name="Обычный 46 9 3" xfId="28735"/>
    <cellStyle name="Обычный 46 9 3 2" xfId="28736"/>
    <cellStyle name="Обычный 46 9 3 2 2" xfId="28737"/>
    <cellStyle name="Обычный 46 9 3 3" xfId="28738"/>
    <cellStyle name="Обычный 46 9 4" xfId="28739"/>
    <cellStyle name="Обычный 46 9 4 2" xfId="28740"/>
    <cellStyle name="Обычный 46 9 5" xfId="28741"/>
    <cellStyle name="Обычный 47" xfId="28742"/>
    <cellStyle name="Обычный 47 10" xfId="28743"/>
    <cellStyle name="Обычный 47 10 2" xfId="28744"/>
    <cellStyle name="Обычный 47 10 2 2" xfId="28745"/>
    <cellStyle name="Обычный 47 10 2 2 2" xfId="28746"/>
    <cellStyle name="Обычный 47 10 2 3" xfId="28747"/>
    <cellStyle name="Обычный 47 10 3" xfId="28748"/>
    <cellStyle name="Обычный 47 10 3 2" xfId="28749"/>
    <cellStyle name="Обычный 47 10 3 2 2" xfId="28750"/>
    <cellStyle name="Обычный 47 10 3 3" xfId="28751"/>
    <cellStyle name="Обычный 47 10 4" xfId="28752"/>
    <cellStyle name="Обычный 47 10 4 2" xfId="28753"/>
    <cellStyle name="Обычный 47 10 5" xfId="28754"/>
    <cellStyle name="Обычный 47 11" xfId="28755"/>
    <cellStyle name="Обычный 47 11 2" xfId="28756"/>
    <cellStyle name="Обычный 47 11 2 2" xfId="28757"/>
    <cellStyle name="Обычный 47 11 2 2 2" xfId="28758"/>
    <cellStyle name="Обычный 47 11 2 3" xfId="28759"/>
    <cellStyle name="Обычный 47 11 3" xfId="28760"/>
    <cellStyle name="Обычный 47 11 3 2" xfId="28761"/>
    <cellStyle name="Обычный 47 11 3 2 2" xfId="28762"/>
    <cellStyle name="Обычный 47 11 3 3" xfId="28763"/>
    <cellStyle name="Обычный 47 11 4" xfId="28764"/>
    <cellStyle name="Обычный 47 11 4 2" xfId="28765"/>
    <cellStyle name="Обычный 47 11 5" xfId="28766"/>
    <cellStyle name="Обычный 47 12" xfId="28767"/>
    <cellStyle name="Обычный 47 12 2" xfId="28768"/>
    <cellStyle name="Обычный 47 12 2 2" xfId="28769"/>
    <cellStyle name="Обычный 47 12 2 2 2" xfId="28770"/>
    <cellStyle name="Обычный 47 12 2 3" xfId="28771"/>
    <cellStyle name="Обычный 47 12 3" xfId="28772"/>
    <cellStyle name="Обычный 47 12 3 2" xfId="28773"/>
    <cellStyle name="Обычный 47 12 3 2 2" xfId="28774"/>
    <cellStyle name="Обычный 47 12 3 3" xfId="28775"/>
    <cellStyle name="Обычный 47 12 4" xfId="28776"/>
    <cellStyle name="Обычный 47 12 4 2" xfId="28777"/>
    <cellStyle name="Обычный 47 12 5" xfId="28778"/>
    <cellStyle name="Обычный 47 13" xfId="28779"/>
    <cellStyle name="Обычный 47 13 2" xfId="28780"/>
    <cellStyle name="Обычный 47 13 2 2" xfId="28781"/>
    <cellStyle name="Обычный 47 13 2 2 2" xfId="28782"/>
    <cellStyle name="Обычный 47 13 2 3" xfId="28783"/>
    <cellStyle name="Обычный 47 13 3" xfId="28784"/>
    <cellStyle name="Обычный 47 13 3 2" xfId="28785"/>
    <cellStyle name="Обычный 47 13 3 2 2" xfId="28786"/>
    <cellStyle name="Обычный 47 13 3 3" xfId="28787"/>
    <cellStyle name="Обычный 47 13 4" xfId="28788"/>
    <cellStyle name="Обычный 47 13 4 2" xfId="28789"/>
    <cellStyle name="Обычный 47 13 5" xfId="28790"/>
    <cellStyle name="Обычный 47 14" xfId="28791"/>
    <cellStyle name="Обычный 47 14 2" xfId="28792"/>
    <cellStyle name="Обычный 47 14 2 2" xfId="28793"/>
    <cellStyle name="Обычный 47 14 2 2 2" xfId="28794"/>
    <cellStyle name="Обычный 47 14 2 3" xfId="28795"/>
    <cellStyle name="Обычный 47 14 3" xfId="28796"/>
    <cellStyle name="Обычный 47 14 3 2" xfId="28797"/>
    <cellStyle name="Обычный 47 14 3 2 2" xfId="28798"/>
    <cellStyle name="Обычный 47 14 3 3" xfId="28799"/>
    <cellStyle name="Обычный 47 14 4" xfId="28800"/>
    <cellStyle name="Обычный 47 14 4 2" xfId="28801"/>
    <cellStyle name="Обычный 47 14 5" xfId="28802"/>
    <cellStyle name="Обычный 47 15" xfId="28803"/>
    <cellStyle name="Обычный 47 15 2" xfId="28804"/>
    <cellStyle name="Обычный 47 15 2 2" xfId="28805"/>
    <cellStyle name="Обычный 47 15 2 2 2" xfId="28806"/>
    <cellStyle name="Обычный 47 15 2 3" xfId="28807"/>
    <cellStyle name="Обычный 47 15 3" xfId="28808"/>
    <cellStyle name="Обычный 47 15 3 2" xfId="28809"/>
    <cellStyle name="Обычный 47 15 3 2 2" xfId="28810"/>
    <cellStyle name="Обычный 47 15 3 3" xfId="28811"/>
    <cellStyle name="Обычный 47 15 4" xfId="28812"/>
    <cellStyle name="Обычный 47 15 4 2" xfId="28813"/>
    <cellStyle name="Обычный 47 15 5" xfId="28814"/>
    <cellStyle name="Обычный 47 16" xfId="28815"/>
    <cellStyle name="Обычный 47 16 2" xfId="28816"/>
    <cellStyle name="Обычный 47 16 2 2" xfId="28817"/>
    <cellStyle name="Обычный 47 16 2 2 2" xfId="28818"/>
    <cellStyle name="Обычный 47 16 2 3" xfId="28819"/>
    <cellStyle name="Обычный 47 16 3" xfId="28820"/>
    <cellStyle name="Обычный 47 16 3 2" xfId="28821"/>
    <cellStyle name="Обычный 47 16 3 2 2" xfId="28822"/>
    <cellStyle name="Обычный 47 16 3 3" xfId="28823"/>
    <cellStyle name="Обычный 47 16 4" xfId="28824"/>
    <cellStyle name="Обычный 47 16 4 2" xfId="28825"/>
    <cellStyle name="Обычный 47 16 5" xfId="28826"/>
    <cellStyle name="Обычный 47 17" xfId="28827"/>
    <cellStyle name="Обычный 47 17 2" xfId="28828"/>
    <cellStyle name="Обычный 47 17 2 2" xfId="28829"/>
    <cellStyle name="Обычный 47 17 2 2 2" xfId="28830"/>
    <cellStyle name="Обычный 47 17 2 3" xfId="28831"/>
    <cellStyle name="Обычный 47 17 3" xfId="28832"/>
    <cellStyle name="Обычный 47 17 3 2" xfId="28833"/>
    <cellStyle name="Обычный 47 17 3 2 2" xfId="28834"/>
    <cellStyle name="Обычный 47 17 3 3" xfId="28835"/>
    <cellStyle name="Обычный 47 17 4" xfId="28836"/>
    <cellStyle name="Обычный 47 17 4 2" xfId="28837"/>
    <cellStyle name="Обычный 47 17 5" xfId="28838"/>
    <cellStyle name="Обычный 47 18" xfId="28839"/>
    <cellStyle name="Обычный 47 18 2" xfId="28840"/>
    <cellStyle name="Обычный 47 18 2 2" xfId="28841"/>
    <cellStyle name="Обычный 47 18 2 2 2" xfId="28842"/>
    <cellStyle name="Обычный 47 18 2 3" xfId="28843"/>
    <cellStyle name="Обычный 47 18 3" xfId="28844"/>
    <cellStyle name="Обычный 47 18 3 2" xfId="28845"/>
    <cellStyle name="Обычный 47 18 3 2 2" xfId="28846"/>
    <cellStyle name="Обычный 47 18 3 3" xfId="28847"/>
    <cellStyle name="Обычный 47 18 4" xfId="28848"/>
    <cellStyle name="Обычный 47 18 4 2" xfId="28849"/>
    <cellStyle name="Обычный 47 18 5" xfId="28850"/>
    <cellStyle name="Обычный 47 19" xfId="28851"/>
    <cellStyle name="Обычный 47 19 2" xfId="28852"/>
    <cellStyle name="Обычный 47 19 2 2" xfId="28853"/>
    <cellStyle name="Обычный 47 19 2 2 2" xfId="28854"/>
    <cellStyle name="Обычный 47 19 2 3" xfId="28855"/>
    <cellStyle name="Обычный 47 19 3" xfId="28856"/>
    <cellStyle name="Обычный 47 19 3 2" xfId="28857"/>
    <cellStyle name="Обычный 47 19 3 2 2" xfId="28858"/>
    <cellStyle name="Обычный 47 19 3 3" xfId="28859"/>
    <cellStyle name="Обычный 47 19 4" xfId="28860"/>
    <cellStyle name="Обычный 47 19 4 2" xfId="28861"/>
    <cellStyle name="Обычный 47 19 5" xfId="28862"/>
    <cellStyle name="Обычный 47 2" xfId="28863"/>
    <cellStyle name="Обычный 47 2 2" xfId="28864"/>
    <cellStyle name="Обычный 47 2 2 2" xfId="28865"/>
    <cellStyle name="Обычный 47 2 2 2 2" xfId="28866"/>
    <cellStyle name="Обычный 47 2 2 3" xfId="28867"/>
    <cellStyle name="Обычный 47 2 3" xfId="28868"/>
    <cellStyle name="Обычный 47 2 3 2" xfId="28869"/>
    <cellStyle name="Обычный 47 2 3 2 2" xfId="28870"/>
    <cellStyle name="Обычный 47 2 3 3" xfId="28871"/>
    <cellStyle name="Обычный 47 2 4" xfId="28872"/>
    <cellStyle name="Обычный 47 2 4 2" xfId="28873"/>
    <cellStyle name="Обычный 47 2 5" xfId="28874"/>
    <cellStyle name="Обычный 47 20" xfId="28875"/>
    <cellStyle name="Обычный 47 20 2" xfId="28876"/>
    <cellStyle name="Обычный 47 20 2 2" xfId="28877"/>
    <cellStyle name="Обычный 47 20 2 2 2" xfId="28878"/>
    <cellStyle name="Обычный 47 20 2 3" xfId="28879"/>
    <cellStyle name="Обычный 47 20 3" xfId="28880"/>
    <cellStyle name="Обычный 47 20 3 2" xfId="28881"/>
    <cellStyle name="Обычный 47 20 3 2 2" xfId="28882"/>
    <cellStyle name="Обычный 47 20 3 3" xfId="28883"/>
    <cellStyle name="Обычный 47 20 4" xfId="28884"/>
    <cellStyle name="Обычный 47 20 4 2" xfId="28885"/>
    <cellStyle name="Обычный 47 20 5" xfId="28886"/>
    <cellStyle name="Обычный 47 21" xfId="28887"/>
    <cellStyle name="Обычный 47 21 2" xfId="28888"/>
    <cellStyle name="Обычный 47 21 2 2" xfId="28889"/>
    <cellStyle name="Обычный 47 21 2 2 2" xfId="28890"/>
    <cellStyle name="Обычный 47 21 2 3" xfId="28891"/>
    <cellStyle name="Обычный 47 21 3" xfId="28892"/>
    <cellStyle name="Обычный 47 21 3 2" xfId="28893"/>
    <cellStyle name="Обычный 47 21 3 2 2" xfId="28894"/>
    <cellStyle name="Обычный 47 21 3 3" xfId="28895"/>
    <cellStyle name="Обычный 47 21 4" xfId="28896"/>
    <cellStyle name="Обычный 47 21 4 2" xfId="28897"/>
    <cellStyle name="Обычный 47 21 5" xfId="28898"/>
    <cellStyle name="Обычный 47 22" xfId="28899"/>
    <cellStyle name="Обычный 47 22 2" xfId="28900"/>
    <cellStyle name="Обычный 47 22 2 2" xfId="28901"/>
    <cellStyle name="Обычный 47 22 2 2 2" xfId="28902"/>
    <cellStyle name="Обычный 47 22 2 3" xfId="28903"/>
    <cellStyle name="Обычный 47 22 3" xfId="28904"/>
    <cellStyle name="Обычный 47 22 3 2" xfId="28905"/>
    <cellStyle name="Обычный 47 22 3 2 2" xfId="28906"/>
    <cellStyle name="Обычный 47 22 3 3" xfId="28907"/>
    <cellStyle name="Обычный 47 22 4" xfId="28908"/>
    <cellStyle name="Обычный 47 22 4 2" xfId="28909"/>
    <cellStyle name="Обычный 47 22 5" xfId="28910"/>
    <cellStyle name="Обычный 47 23" xfId="28911"/>
    <cellStyle name="Обычный 47 23 2" xfId="28912"/>
    <cellStyle name="Обычный 47 23 2 2" xfId="28913"/>
    <cellStyle name="Обычный 47 23 2 2 2" xfId="28914"/>
    <cellStyle name="Обычный 47 23 2 3" xfId="28915"/>
    <cellStyle name="Обычный 47 23 3" xfId="28916"/>
    <cellStyle name="Обычный 47 23 3 2" xfId="28917"/>
    <cellStyle name="Обычный 47 23 3 2 2" xfId="28918"/>
    <cellStyle name="Обычный 47 23 3 3" xfId="28919"/>
    <cellStyle name="Обычный 47 23 4" xfId="28920"/>
    <cellStyle name="Обычный 47 23 4 2" xfId="28921"/>
    <cellStyle name="Обычный 47 23 5" xfId="28922"/>
    <cellStyle name="Обычный 47 24" xfId="28923"/>
    <cellStyle name="Обычный 47 24 2" xfId="28924"/>
    <cellStyle name="Обычный 47 24 2 2" xfId="28925"/>
    <cellStyle name="Обычный 47 24 2 2 2" xfId="28926"/>
    <cellStyle name="Обычный 47 24 2 3" xfId="28927"/>
    <cellStyle name="Обычный 47 24 3" xfId="28928"/>
    <cellStyle name="Обычный 47 24 3 2" xfId="28929"/>
    <cellStyle name="Обычный 47 24 3 2 2" xfId="28930"/>
    <cellStyle name="Обычный 47 24 3 3" xfId="28931"/>
    <cellStyle name="Обычный 47 24 4" xfId="28932"/>
    <cellStyle name="Обычный 47 24 4 2" xfId="28933"/>
    <cellStyle name="Обычный 47 24 5" xfId="28934"/>
    <cellStyle name="Обычный 47 25" xfId="28935"/>
    <cellStyle name="Обычный 47 25 2" xfId="28936"/>
    <cellStyle name="Обычный 47 25 2 2" xfId="28937"/>
    <cellStyle name="Обычный 47 25 2 2 2" xfId="28938"/>
    <cellStyle name="Обычный 47 25 2 3" xfId="28939"/>
    <cellStyle name="Обычный 47 25 3" xfId="28940"/>
    <cellStyle name="Обычный 47 25 3 2" xfId="28941"/>
    <cellStyle name="Обычный 47 25 3 2 2" xfId="28942"/>
    <cellStyle name="Обычный 47 25 3 3" xfId="28943"/>
    <cellStyle name="Обычный 47 25 4" xfId="28944"/>
    <cellStyle name="Обычный 47 25 4 2" xfId="28945"/>
    <cellStyle name="Обычный 47 25 5" xfId="28946"/>
    <cellStyle name="Обычный 47 26" xfId="28947"/>
    <cellStyle name="Обычный 47 26 2" xfId="28948"/>
    <cellStyle name="Обычный 47 26 2 2" xfId="28949"/>
    <cellStyle name="Обычный 47 26 2 2 2" xfId="28950"/>
    <cellStyle name="Обычный 47 26 2 3" xfId="28951"/>
    <cellStyle name="Обычный 47 26 3" xfId="28952"/>
    <cellStyle name="Обычный 47 26 3 2" xfId="28953"/>
    <cellStyle name="Обычный 47 26 3 2 2" xfId="28954"/>
    <cellStyle name="Обычный 47 26 3 3" xfId="28955"/>
    <cellStyle name="Обычный 47 26 4" xfId="28956"/>
    <cellStyle name="Обычный 47 26 4 2" xfId="28957"/>
    <cellStyle name="Обычный 47 26 5" xfId="28958"/>
    <cellStyle name="Обычный 47 27" xfId="28959"/>
    <cellStyle name="Обычный 47 27 2" xfId="28960"/>
    <cellStyle name="Обычный 47 27 2 2" xfId="28961"/>
    <cellStyle name="Обычный 47 27 2 2 2" xfId="28962"/>
    <cellStyle name="Обычный 47 27 2 3" xfId="28963"/>
    <cellStyle name="Обычный 47 27 3" xfId="28964"/>
    <cellStyle name="Обычный 47 27 3 2" xfId="28965"/>
    <cellStyle name="Обычный 47 27 3 2 2" xfId="28966"/>
    <cellStyle name="Обычный 47 27 3 3" xfId="28967"/>
    <cellStyle name="Обычный 47 27 4" xfId="28968"/>
    <cellStyle name="Обычный 47 27 4 2" xfId="28969"/>
    <cellStyle name="Обычный 47 27 5" xfId="28970"/>
    <cellStyle name="Обычный 47 28" xfId="28971"/>
    <cellStyle name="Обычный 47 28 2" xfId="28972"/>
    <cellStyle name="Обычный 47 28 2 2" xfId="28973"/>
    <cellStyle name="Обычный 47 28 2 2 2" xfId="28974"/>
    <cellStyle name="Обычный 47 28 2 3" xfId="28975"/>
    <cellStyle name="Обычный 47 28 3" xfId="28976"/>
    <cellStyle name="Обычный 47 28 3 2" xfId="28977"/>
    <cellStyle name="Обычный 47 28 3 2 2" xfId="28978"/>
    <cellStyle name="Обычный 47 28 3 3" xfId="28979"/>
    <cellStyle name="Обычный 47 28 4" xfId="28980"/>
    <cellStyle name="Обычный 47 28 4 2" xfId="28981"/>
    <cellStyle name="Обычный 47 28 5" xfId="28982"/>
    <cellStyle name="Обычный 47 29" xfId="28983"/>
    <cellStyle name="Обычный 47 29 2" xfId="28984"/>
    <cellStyle name="Обычный 47 29 2 2" xfId="28985"/>
    <cellStyle name="Обычный 47 29 3" xfId="28986"/>
    <cellStyle name="Обычный 47 3" xfId="28987"/>
    <cellStyle name="Обычный 47 3 2" xfId="28988"/>
    <cellStyle name="Обычный 47 3 2 2" xfId="28989"/>
    <cellStyle name="Обычный 47 3 2 2 2" xfId="28990"/>
    <cellStyle name="Обычный 47 3 2 3" xfId="28991"/>
    <cellStyle name="Обычный 47 3 3" xfId="28992"/>
    <cellStyle name="Обычный 47 3 3 2" xfId="28993"/>
    <cellStyle name="Обычный 47 3 3 2 2" xfId="28994"/>
    <cellStyle name="Обычный 47 3 3 3" xfId="28995"/>
    <cellStyle name="Обычный 47 3 4" xfId="28996"/>
    <cellStyle name="Обычный 47 3 4 2" xfId="28997"/>
    <cellStyle name="Обычный 47 3 5" xfId="28998"/>
    <cellStyle name="Обычный 47 30" xfId="28999"/>
    <cellStyle name="Обычный 47 30 2" xfId="29000"/>
    <cellStyle name="Обычный 47 30 2 2" xfId="29001"/>
    <cellStyle name="Обычный 47 30 3" xfId="29002"/>
    <cellStyle name="Обычный 47 31" xfId="29003"/>
    <cellStyle name="Обычный 47 31 2" xfId="29004"/>
    <cellStyle name="Обычный 47 31 2 2" xfId="29005"/>
    <cellStyle name="Обычный 47 31 3" xfId="29006"/>
    <cellStyle name="Обычный 47 32" xfId="29007"/>
    <cellStyle name="Обычный 47 32 2" xfId="29008"/>
    <cellStyle name="Обычный 47 32 2 2" xfId="29009"/>
    <cellStyle name="Обычный 47 32 3" xfId="29010"/>
    <cellStyle name="Обычный 47 33" xfId="29011"/>
    <cellStyle name="Обычный 47 33 2" xfId="29012"/>
    <cellStyle name="Обычный 47 33 2 2" xfId="29013"/>
    <cellStyle name="Обычный 47 33 3" xfId="29014"/>
    <cellStyle name="Обычный 47 34" xfId="29015"/>
    <cellStyle name="Обычный 47 34 2" xfId="29016"/>
    <cellStyle name="Обычный 47 34 2 2" xfId="29017"/>
    <cellStyle name="Обычный 47 34 3" xfId="29018"/>
    <cellStyle name="Обычный 47 35" xfId="29019"/>
    <cellStyle name="Обычный 47 35 2" xfId="29020"/>
    <cellStyle name="Обычный 47 35 2 2" xfId="29021"/>
    <cellStyle name="Обычный 47 35 3" xfId="29022"/>
    <cellStyle name="Обычный 47 36" xfId="29023"/>
    <cellStyle name="Обычный 47 36 2" xfId="29024"/>
    <cellStyle name="Обычный 47 36 2 2" xfId="29025"/>
    <cellStyle name="Обычный 47 36 3" xfId="29026"/>
    <cellStyle name="Обычный 47 37" xfId="29027"/>
    <cellStyle name="Обычный 47 37 2" xfId="29028"/>
    <cellStyle name="Обычный 47 37 2 2" xfId="29029"/>
    <cellStyle name="Обычный 47 37 3" xfId="29030"/>
    <cellStyle name="Обычный 47 38" xfId="29031"/>
    <cellStyle name="Обычный 47 38 2" xfId="29032"/>
    <cellStyle name="Обычный 47 38 2 2" xfId="29033"/>
    <cellStyle name="Обычный 47 38 3" xfId="29034"/>
    <cellStyle name="Обычный 47 39" xfId="29035"/>
    <cellStyle name="Обычный 47 39 2" xfId="29036"/>
    <cellStyle name="Обычный 47 39 2 2" xfId="29037"/>
    <cellStyle name="Обычный 47 39 3" xfId="29038"/>
    <cellStyle name="Обычный 47 4" xfId="29039"/>
    <cellStyle name="Обычный 47 4 2" xfId="29040"/>
    <cellStyle name="Обычный 47 4 2 2" xfId="29041"/>
    <cellStyle name="Обычный 47 4 2 2 2" xfId="29042"/>
    <cellStyle name="Обычный 47 4 2 3" xfId="29043"/>
    <cellStyle name="Обычный 47 4 3" xfId="29044"/>
    <cellStyle name="Обычный 47 4 3 2" xfId="29045"/>
    <cellStyle name="Обычный 47 4 3 2 2" xfId="29046"/>
    <cellStyle name="Обычный 47 4 3 3" xfId="29047"/>
    <cellStyle name="Обычный 47 4 4" xfId="29048"/>
    <cellStyle name="Обычный 47 4 4 2" xfId="29049"/>
    <cellStyle name="Обычный 47 4 5" xfId="29050"/>
    <cellStyle name="Обычный 47 40" xfId="29051"/>
    <cellStyle name="Обычный 47 40 2" xfId="29052"/>
    <cellStyle name="Обычный 47 40 2 2" xfId="29053"/>
    <cellStyle name="Обычный 47 40 3" xfId="29054"/>
    <cellStyle name="Обычный 47 41" xfId="29055"/>
    <cellStyle name="Обычный 47 41 2" xfId="29056"/>
    <cellStyle name="Обычный 47 41 2 2" xfId="29057"/>
    <cellStyle name="Обычный 47 41 3" xfId="29058"/>
    <cellStyle name="Обычный 47 42" xfId="29059"/>
    <cellStyle name="Обычный 47 42 2" xfId="29060"/>
    <cellStyle name="Обычный 47 42 2 2" xfId="29061"/>
    <cellStyle name="Обычный 47 42 3" xfId="29062"/>
    <cellStyle name="Обычный 47 43" xfId="29063"/>
    <cellStyle name="Обычный 47 43 2" xfId="29064"/>
    <cellStyle name="Обычный 47 43 2 2" xfId="29065"/>
    <cellStyle name="Обычный 47 43 3" xfId="29066"/>
    <cellStyle name="Обычный 47 44" xfId="29067"/>
    <cellStyle name="Обычный 47 44 2" xfId="29068"/>
    <cellStyle name="Обычный 47 44 2 2" xfId="29069"/>
    <cellStyle name="Обычный 47 44 3" xfId="29070"/>
    <cellStyle name="Обычный 47 45" xfId="29071"/>
    <cellStyle name="Обычный 47 45 2" xfId="29072"/>
    <cellStyle name="Обычный 47 45 2 2" xfId="29073"/>
    <cellStyle name="Обычный 47 45 3" xfId="29074"/>
    <cellStyle name="Обычный 47 46" xfId="29075"/>
    <cellStyle name="Обычный 47 46 2" xfId="29076"/>
    <cellStyle name="Обычный 47 46 2 2" xfId="29077"/>
    <cellStyle name="Обычный 47 46 3" xfId="29078"/>
    <cellStyle name="Обычный 47 47" xfId="29079"/>
    <cellStyle name="Обычный 47 47 2" xfId="29080"/>
    <cellStyle name="Обычный 47 47 2 2" xfId="29081"/>
    <cellStyle name="Обычный 47 47 3" xfId="29082"/>
    <cellStyle name="Обычный 47 48" xfId="29083"/>
    <cellStyle name="Обычный 47 48 2" xfId="29084"/>
    <cellStyle name="Обычный 47 48 2 2" xfId="29085"/>
    <cellStyle name="Обычный 47 48 3" xfId="29086"/>
    <cellStyle name="Обычный 47 49" xfId="29087"/>
    <cellStyle name="Обычный 47 49 2" xfId="29088"/>
    <cellStyle name="Обычный 47 49 2 2" xfId="29089"/>
    <cellStyle name="Обычный 47 49 3" xfId="29090"/>
    <cellStyle name="Обычный 47 5" xfId="29091"/>
    <cellStyle name="Обычный 47 5 2" xfId="29092"/>
    <cellStyle name="Обычный 47 5 2 2" xfId="29093"/>
    <cellStyle name="Обычный 47 5 2 2 2" xfId="29094"/>
    <cellStyle name="Обычный 47 5 2 3" xfId="29095"/>
    <cellStyle name="Обычный 47 5 3" xfId="29096"/>
    <cellStyle name="Обычный 47 5 3 2" xfId="29097"/>
    <cellStyle name="Обычный 47 5 3 2 2" xfId="29098"/>
    <cellStyle name="Обычный 47 5 3 3" xfId="29099"/>
    <cellStyle name="Обычный 47 5 4" xfId="29100"/>
    <cellStyle name="Обычный 47 5 4 2" xfId="29101"/>
    <cellStyle name="Обычный 47 5 5" xfId="29102"/>
    <cellStyle name="Обычный 47 50" xfId="29103"/>
    <cellStyle name="Обычный 47 50 2" xfId="29104"/>
    <cellStyle name="Обычный 47 50 2 2" xfId="29105"/>
    <cellStyle name="Обычный 47 50 3" xfId="29106"/>
    <cellStyle name="Обычный 47 51" xfId="29107"/>
    <cellStyle name="Обычный 47 51 2" xfId="29108"/>
    <cellStyle name="Обычный 47 51 2 2" xfId="29109"/>
    <cellStyle name="Обычный 47 51 3" xfId="29110"/>
    <cellStyle name="Обычный 47 52" xfId="29111"/>
    <cellStyle name="Обычный 47 52 2" xfId="29112"/>
    <cellStyle name="Обычный 47 52 2 2" xfId="29113"/>
    <cellStyle name="Обычный 47 52 3" xfId="29114"/>
    <cellStyle name="Обычный 47 53" xfId="29115"/>
    <cellStyle name="Обычный 47 53 2" xfId="29116"/>
    <cellStyle name="Обычный 47 53 2 2" xfId="29117"/>
    <cellStyle name="Обычный 47 53 3" xfId="29118"/>
    <cellStyle name="Обычный 47 54" xfId="29119"/>
    <cellStyle name="Обычный 47 54 2" xfId="29120"/>
    <cellStyle name="Обычный 47 54 2 2" xfId="29121"/>
    <cellStyle name="Обычный 47 54 3" xfId="29122"/>
    <cellStyle name="Обычный 47 55" xfId="29123"/>
    <cellStyle name="Обычный 47 55 2" xfId="29124"/>
    <cellStyle name="Обычный 47 55 2 2" xfId="29125"/>
    <cellStyle name="Обычный 47 55 3" xfId="29126"/>
    <cellStyle name="Обычный 47 56" xfId="29127"/>
    <cellStyle name="Обычный 47 56 2" xfId="29128"/>
    <cellStyle name="Обычный 47 56 2 2" xfId="29129"/>
    <cellStyle name="Обычный 47 56 3" xfId="29130"/>
    <cellStyle name="Обычный 47 57" xfId="29131"/>
    <cellStyle name="Обычный 47 57 2" xfId="29132"/>
    <cellStyle name="Обычный 47 57 2 2" xfId="29133"/>
    <cellStyle name="Обычный 47 57 3" xfId="29134"/>
    <cellStyle name="Обычный 47 58" xfId="29135"/>
    <cellStyle name="Обычный 47 58 2" xfId="29136"/>
    <cellStyle name="Обычный 47 58 2 2" xfId="29137"/>
    <cellStyle name="Обычный 47 58 3" xfId="29138"/>
    <cellStyle name="Обычный 47 59" xfId="29139"/>
    <cellStyle name="Обычный 47 59 2" xfId="29140"/>
    <cellStyle name="Обычный 47 59 2 2" xfId="29141"/>
    <cellStyle name="Обычный 47 59 3" xfId="29142"/>
    <cellStyle name="Обычный 47 6" xfId="29143"/>
    <cellStyle name="Обычный 47 6 2" xfId="29144"/>
    <cellStyle name="Обычный 47 6 2 2" xfId="29145"/>
    <cellStyle name="Обычный 47 6 2 2 2" xfId="29146"/>
    <cellStyle name="Обычный 47 6 2 3" xfId="29147"/>
    <cellStyle name="Обычный 47 6 3" xfId="29148"/>
    <cellStyle name="Обычный 47 6 3 2" xfId="29149"/>
    <cellStyle name="Обычный 47 6 3 2 2" xfId="29150"/>
    <cellStyle name="Обычный 47 6 3 3" xfId="29151"/>
    <cellStyle name="Обычный 47 6 4" xfId="29152"/>
    <cellStyle name="Обычный 47 6 4 2" xfId="29153"/>
    <cellStyle name="Обычный 47 6 5" xfId="29154"/>
    <cellStyle name="Обычный 47 60" xfId="29155"/>
    <cellStyle name="Обычный 47 60 2" xfId="29156"/>
    <cellStyle name="Обычный 47 60 2 2" xfId="29157"/>
    <cellStyle name="Обычный 47 60 3" xfId="29158"/>
    <cellStyle name="Обычный 47 61" xfId="29159"/>
    <cellStyle name="Обычный 47 61 2" xfId="29160"/>
    <cellStyle name="Обычный 47 61 2 2" xfId="29161"/>
    <cellStyle name="Обычный 47 61 3" xfId="29162"/>
    <cellStyle name="Обычный 47 62" xfId="29163"/>
    <cellStyle name="Обычный 47 62 2" xfId="29164"/>
    <cellStyle name="Обычный 47 62 2 2" xfId="29165"/>
    <cellStyle name="Обычный 47 62 3" xfId="29166"/>
    <cellStyle name="Обычный 47 63" xfId="29167"/>
    <cellStyle name="Обычный 47 63 2" xfId="29168"/>
    <cellStyle name="Обычный 47 63 2 2" xfId="29169"/>
    <cellStyle name="Обычный 47 63 3" xfId="29170"/>
    <cellStyle name="Обычный 47 64" xfId="29171"/>
    <cellStyle name="Обычный 47 64 2" xfId="29172"/>
    <cellStyle name="Обычный 47 64 2 2" xfId="29173"/>
    <cellStyle name="Обычный 47 64 3" xfId="29174"/>
    <cellStyle name="Обычный 47 65" xfId="29175"/>
    <cellStyle name="Обычный 47 65 2" xfId="29176"/>
    <cellStyle name="Обычный 47 65 2 2" xfId="29177"/>
    <cellStyle name="Обычный 47 65 3" xfId="29178"/>
    <cellStyle name="Обычный 47 66" xfId="29179"/>
    <cellStyle name="Обычный 47 66 2" xfId="29180"/>
    <cellStyle name="Обычный 47 66 2 2" xfId="29181"/>
    <cellStyle name="Обычный 47 66 3" xfId="29182"/>
    <cellStyle name="Обычный 47 67" xfId="29183"/>
    <cellStyle name="Обычный 47 67 2" xfId="29184"/>
    <cellStyle name="Обычный 47 67 2 2" xfId="29185"/>
    <cellStyle name="Обычный 47 67 3" xfId="29186"/>
    <cellStyle name="Обычный 47 68" xfId="29187"/>
    <cellStyle name="Обычный 47 68 2" xfId="29188"/>
    <cellStyle name="Обычный 47 68 2 2" xfId="29189"/>
    <cellStyle name="Обычный 47 68 3" xfId="29190"/>
    <cellStyle name="Обычный 47 69" xfId="29191"/>
    <cellStyle name="Обычный 47 69 2" xfId="29192"/>
    <cellStyle name="Обычный 47 69 2 2" xfId="29193"/>
    <cellStyle name="Обычный 47 69 3" xfId="29194"/>
    <cellStyle name="Обычный 47 7" xfId="29195"/>
    <cellStyle name="Обычный 47 7 2" xfId="29196"/>
    <cellStyle name="Обычный 47 7 2 2" xfId="29197"/>
    <cellStyle name="Обычный 47 7 2 2 2" xfId="29198"/>
    <cellStyle name="Обычный 47 7 2 3" xfId="29199"/>
    <cellStyle name="Обычный 47 7 3" xfId="29200"/>
    <cellStyle name="Обычный 47 7 3 2" xfId="29201"/>
    <cellStyle name="Обычный 47 7 3 2 2" xfId="29202"/>
    <cellStyle name="Обычный 47 7 3 3" xfId="29203"/>
    <cellStyle name="Обычный 47 7 4" xfId="29204"/>
    <cellStyle name="Обычный 47 7 4 2" xfId="29205"/>
    <cellStyle name="Обычный 47 7 5" xfId="29206"/>
    <cellStyle name="Обычный 47 70" xfId="29207"/>
    <cellStyle name="Обычный 47 70 2" xfId="29208"/>
    <cellStyle name="Обычный 47 70 2 2" xfId="29209"/>
    <cellStyle name="Обычный 47 70 3" xfId="29210"/>
    <cellStyle name="Обычный 47 71" xfId="29211"/>
    <cellStyle name="Обычный 47 71 2" xfId="29212"/>
    <cellStyle name="Обычный 47 71 2 2" xfId="29213"/>
    <cellStyle name="Обычный 47 71 3" xfId="29214"/>
    <cellStyle name="Обычный 47 72" xfId="29215"/>
    <cellStyle name="Обычный 47 72 2" xfId="29216"/>
    <cellStyle name="Обычный 47 72 2 2" xfId="29217"/>
    <cellStyle name="Обычный 47 72 3" xfId="29218"/>
    <cellStyle name="Обычный 47 73" xfId="29219"/>
    <cellStyle name="Обычный 47 73 2" xfId="29220"/>
    <cellStyle name="Обычный 47 73 2 2" xfId="29221"/>
    <cellStyle name="Обычный 47 73 3" xfId="29222"/>
    <cellStyle name="Обычный 47 74" xfId="29223"/>
    <cellStyle name="Обычный 47 74 2" xfId="29224"/>
    <cellStyle name="Обычный 47 75" xfId="29225"/>
    <cellStyle name="Обычный 47 8" xfId="29226"/>
    <cellStyle name="Обычный 47 8 2" xfId="29227"/>
    <cellStyle name="Обычный 47 8 2 2" xfId="29228"/>
    <cellStyle name="Обычный 47 8 2 2 2" xfId="29229"/>
    <cellStyle name="Обычный 47 8 2 3" xfId="29230"/>
    <cellStyle name="Обычный 47 8 3" xfId="29231"/>
    <cellStyle name="Обычный 47 8 3 2" xfId="29232"/>
    <cellStyle name="Обычный 47 8 3 2 2" xfId="29233"/>
    <cellStyle name="Обычный 47 8 3 3" xfId="29234"/>
    <cellStyle name="Обычный 47 8 4" xfId="29235"/>
    <cellStyle name="Обычный 47 8 4 2" xfId="29236"/>
    <cellStyle name="Обычный 47 8 5" xfId="29237"/>
    <cellStyle name="Обычный 47 9" xfId="29238"/>
    <cellStyle name="Обычный 47 9 2" xfId="29239"/>
    <cellStyle name="Обычный 47 9 2 2" xfId="29240"/>
    <cellStyle name="Обычный 47 9 2 2 2" xfId="29241"/>
    <cellStyle name="Обычный 47 9 2 3" xfId="29242"/>
    <cellStyle name="Обычный 47 9 3" xfId="29243"/>
    <cellStyle name="Обычный 47 9 3 2" xfId="29244"/>
    <cellStyle name="Обычный 47 9 3 2 2" xfId="29245"/>
    <cellStyle name="Обычный 47 9 3 3" xfId="29246"/>
    <cellStyle name="Обычный 47 9 4" xfId="29247"/>
    <cellStyle name="Обычный 47 9 4 2" xfId="29248"/>
    <cellStyle name="Обычный 47 9 5" xfId="29249"/>
    <cellStyle name="Обычный 48" xfId="29250"/>
    <cellStyle name="Обычный 48 10" xfId="29251"/>
    <cellStyle name="Обычный 48 10 2" xfId="29252"/>
    <cellStyle name="Обычный 48 10 2 2" xfId="29253"/>
    <cellStyle name="Обычный 48 10 2 2 2" xfId="29254"/>
    <cellStyle name="Обычный 48 10 2 3" xfId="29255"/>
    <cellStyle name="Обычный 48 10 3" xfId="29256"/>
    <cellStyle name="Обычный 48 10 3 2" xfId="29257"/>
    <cellStyle name="Обычный 48 10 3 2 2" xfId="29258"/>
    <cellStyle name="Обычный 48 10 3 3" xfId="29259"/>
    <cellStyle name="Обычный 48 10 4" xfId="29260"/>
    <cellStyle name="Обычный 48 10 4 2" xfId="29261"/>
    <cellStyle name="Обычный 48 10 5" xfId="29262"/>
    <cellStyle name="Обычный 48 11" xfId="29263"/>
    <cellStyle name="Обычный 48 11 2" xfId="29264"/>
    <cellStyle name="Обычный 48 11 2 2" xfId="29265"/>
    <cellStyle name="Обычный 48 11 2 2 2" xfId="29266"/>
    <cellStyle name="Обычный 48 11 2 3" xfId="29267"/>
    <cellStyle name="Обычный 48 11 3" xfId="29268"/>
    <cellStyle name="Обычный 48 11 3 2" xfId="29269"/>
    <cellStyle name="Обычный 48 11 3 2 2" xfId="29270"/>
    <cellStyle name="Обычный 48 11 3 3" xfId="29271"/>
    <cellStyle name="Обычный 48 11 4" xfId="29272"/>
    <cellStyle name="Обычный 48 11 4 2" xfId="29273"/>
    <cellStyle name="Обычный 48 11 5" xfId="29274"/>
    <cellStyle name="Обычный 48 12" xfId="29275"/>
    <cellStyle name="Обычный 48 12 2" xfId="29276"/>
    <cellStyle name="Обычный 48 12 2 2" xfId="29277"/>
    <cellStyle name="Обычный 48 12 2 2 2" xfId="29278"/>
    <cellStyle name="Обычный 48 12 2 3" xfId="29279"/>
    <cellStyle name="Обычный 48 12 3" xfId="29280"/>
    <cellStyle name="Обычный 48 12 3 2" xfId="29281"/>
    <cellStyle name="Обычный 48 12 3 2 2" xfId="29282"/>
    <cellStyle name="Обычный 48 12 3 3" xfId="29283"/>
    <cellStyle name="Обычный 48 12 4" xfId="29284"/>
    <cellStyle name="Обычный 48 12 4 2" xfId="29285"/>
    <cellStyle name="Обычный 48 12 5" xfId="29286"/>
    <cellStyle name="Обычный 48 13" xfId="29287"/>
    <cellStyle name="Обычный 48 13 2" xfId="29288"/>
    <cellStyle name="Обычный 48 13 2 2" xfId="29289"/>
    <cellStyle name="Обычный 48 13 2 2 2" xfId="29290"/>
    <cellStyle name="Обычный 48 13 2 3" xfId="29291"/>
    <cellStyle name="Обычный 48 13 3" xfId="29292"/>
    <cellStyle name="Обычный 48 13 3 2" xfId="29293"/>
    <cellStyle name="Обычный 48 13 3 2 2" xfId="29294"/>
    <cellStyle name="Обычный 48 13 3 3" xfId="29295"/>
    <cellStyle name="Обычный 48 13 4" xfId="29296"/>
    <cellStyle name="Обычный 48 13 4 2" xfId="29297"/>
    <cellStyle name="Обычный 48 13 5" xfId="29298"/>
    <cellStyle name="Обычный 48 14" xfId="29299"/>
    <cellStyle name="Обычный 48 14 2" xfId="29300"/>
    <cellStyle name="Обычный 48 14 2 2" xfId="29301"/>
    <cellStyle name="Обычный 48 14 2 2 2" xfId="29302"/>
    <cellStyle name="Обычный 48 14 2 3" xfId="29303"/>
    <cellStyle name="Обычный 48 14 3" xfId="29304"/>
    <cellStyle name="Обычный 48 14 3 2" xfId="29305"/>
    <cellStyle name="Обычный 48 14 3 2 2" xfId="29306"/>
    <cellStyle name="Обычный 48 14 3 3" xfId="29307"/>
    <cellStyle name="Обычный 48 14 4" xfId="29308"/>
    <cellStyle name="Обычный 48 14 4 2" xfId="29309"/>
    <cellStyle name="Обычный 48 14 5" xfId="29310"/>
    <cellStyle name="Обычный 48 15" xfId="29311"/>
    <cellStyle name="Обычный 48 15 2" xfId="29312"/>
    <cellStyle name="Обычный 48 15 2 2" xfId="29313"/>
    <cellStyle name="Обычный 48 15 2 2 2" xfId="29314"/>
    <cellStyle name="Обычный 48 15 2 3" xfId="29315"/>
    <cellStyle name="Обычный 48 15 3" xfId="29316"/>
    <cellStyle name="Обычный 48 15 3 2" xfId="29317"/>
    <cellStyle name="Обычный 48 15 3 2 2" xfId="29318"/>
    <cellStyle name="Обычный 48 15 3 3" xfId="29319"/>
    <cellStyle name="Обычный 48 15 4" xfId="29320"/>
    <cellStyle name="Обычный 48 15 4 2" xfId="29321"/>
    <cellStyle name="Обычный 48 15 5" xfId="29322"/>
    <cellStyle name="Обычный 48 16" xfId="29323"/>
    <cellStyle name="Обычный 48 16 2" xfId="29324"/>
    <cellStyle name="Обычный 48 16 2 2" xfId="29325"/>
    <cellStyle name="Обычный 48 16 2 2 2" xfId="29326"/>
    <cellStyle name="Обычный 48 16 2 3" xfId="29327"/>
    <cellStyle name="Обычный 48 16 3" xfId="29328"/>
    <cellStyle name="Обычный 48 16 3 2" xfId="29329"/>
    <cellStyle name="Обычный 48 16 3 2 2" xfId="29330"/>
    <cellStyle name="Обычный 48 16 3 3" xfId="29331"/>
    <cellStyle name="Обычный 48 16 4" xfId="29332"/>
    <cellStyle name="Обычный 48 16 4 2" xfId="29333"/>
    <cellStyle name="Обычный 48 16 5" xfId="29334"/>
    <cellStyle name="Обычный 48 17" xfId="29335"/>
    <cellStyle name="Обычный 48 17 2" xfId="29336"/>
    <cellStyle name="Обычный 48 17 2 2" xfId="29337"/>
    <cellStyle name="Обычный 48 17 2 2 2" xfId="29338"/>
    <cellStyle name="Обычный 48 17 2 3" xfId="29339"/>
    <cellStyle name="Обычный 48 17 3" xfId="29340"/>
    <cellStyle name="Обычный 48 17 3 2" xfId="29341"/>
    <cellStyle name="Обычный 48 17 3 2 2" xfId="29342"/>
    <cellStyle name="Обычный 48 17 3 3" xfId="29343"/>
    <cellStyle name="Обычный 48 17 4" xfId="29344"/>
    <cellStyle name="Обычный 48 17 4 2" xfId="29345"/>
    <cellStyle name="Обычный 48 17 5" xfId="29346"/>
    <cellStyle name="Обычный 48 18" xfId="29347"/>
    <cellStyle name="Обычный 48 18 2" xfId="29348"/>
    <cellStyle name="Обычный 48 18 2 2" xfId="29349"/>
    <cellStyle name="Обычный 48 18 2 2 2" xfId="29350"/>
    <cellStyle name="Обычный 48 18 2 3" xfId="29351"/>
    <cellStyle name="Обычный 48 18 3" xfId="29352"/>
    <cellStyle name="Обычный 48 18 3 2" xfId="29353"/>
    <cellStyle name="Обычный 48 18 3 2 2" xfId="29354"/>
    <cellStyle name="Обычный 48 18 3 3" xfId="29355"/>
    <cellStyle name="Обычный 48 18 4" xfId="29356"/>
    <cellStyle name="Обычный 48 18 4 2" xfId="29357"/>
    <cellStyle name="Обычный 48 18 5" xfId="29358"/>
    <cellStyle name="Обычный 48 19" xfId="29359"/>
    <cellStyle name="Обычный 48 19 2" xfId="29360"/>
    <cellStyle name="Обычный 48 19 2 2" xfId="29361"/>
    <cellStyle name="Обычный 48 19 2 2 2" xfId="29362"/>
    <cellStyle name="Обычный 48 19 2 3" xfId="29363"/>
    <cellStyle name="Обычный 48 19 3" xfId="29364"/>
    <cellStyle name="Обычный 48 19 3 2" xfId="29365"/>
    <cellStyle name="Обычный 48 19 3 2 2" xfId="29366"/>
    <cellStyle name="Обычный 48 19 3 3" xfId="29367"/>
    <cellStyle name="Обычный 48 19 4" xfId="29368"/>
    <cellStyle name="Обычный 48 19 4 2" xfId="29369"/>
    <cellStyle name="Обычный 48 19 5" xfId="29370"/>
    <cellStyle name="Обычный 48 2" xfId="29371"/>
    <cellStyle name="Обычный 48 2 2" xfId="29372"/>
    <cellStyle name="Обычный 48 2 2 2" xfId="29373"/>
    <cellStyle name="Обычный 48 2 2 2 2" xfId="29374"/>
    <cellStyle name="Обычный 48 2 2 3" xfId="29375"/>
    <cellStyle name="Обычный 48 2 3" xfId="29376"/>
    <cellStyle name="Обычный 48 2 3 2" xfId="29377"/>
    <cellStyle name="Обычный 48 2 3 2 2" xfId="29378"/>
    <cellStyle name="Обычный 48 2 3 3" xfId="29379"/>
    <cellStyle name="Обычный 48 2 4" xfId="29380"/>
    <cellStyle name="Обычный 48 2 4 2" xfId="29381"/>
    <cellStyle name="Обычный 48 2 5" xfId="29382"/>
    <cellStyle name="Обычный 48 20" xfId="29383"/>
    <cellStyle name="Обычный 48 20 2" xfId="29384"/>
    <cellStyle name="Обычный 48 20 2 2" xfId="29385"/>
    <cellStyle name="Обычный 48 20 2 2 2" xfId="29386"/>
    <cellStyle name="Обычный 48 20 2 3" xfId="29387"/>
    <cellStyle name="Обычный 48 20 3" xfId="29388"/>
    <cellStyle name="Обычный 48 20 3 2" xfId="29389"/>
    <cellStyle name="Обычный 48 20 3 2 2" xfId="29390"/>
    <cellStyle name="Обычный 48 20 3 3" xfId="29391"/>
    <cellStyle name="Обычный 48 20 4" xfId="29392"/>
    <cellStyle name="Обычный 48 20 4 2" xfId="29393"/>
    <cellStyle name="Обычный 48 20 5" xfId="29394"/>
    <cellStyle name="Обычный 48 21" xfId="29395"/>
    <cellStyle name="Обычный 48 21 2" xfId="29396"/>
    <cellStyle name="Обычный 48 21 2 2" xfId="29397"/>
    <cellStyle name="Обычный 48 21 2 2 2" xfId="29398"/>
    <cellStyle name="Обычный 48 21 2 3" xfId="29399"/>
    <cellStyle name="Обычный 48 21 3" xfId="29400"/>
    <cellStyle name="Обычный 48 21 3 2" xfId="29401"/>
    <cellStyle name="Обычный 48 21 3 2 2" xfId="29402"/>
    <cellStyle name="Обычный 48 21 3 3" xfId="29403"/>
    <cellStyle name="Обычный 48 21 4" xfId="29404"/>
    <cellStyle name="Обычный 48 21 4 2" xfId="29405"/>
    <cellStyle name="Обычный 48 21 5" xfId="29406"/>
    <cellStyle name="Обычный 48 22" xfId="29407"/>
    <cellStyle name="Обычный 48 22 2" xfId="29408"/>
    <cellStyle name="Обычный 48 22 2 2" xfId="29409"/>
    <cellStyle name="Обычный 48 22 2 2 2" xfId="29410"/>
    <cellStyle name="Обычный 48 22 2 3" xfId="29411"/>
    <cellStyle name="Обычный 48 22 3" xfId="29412"/>
    <cellStyle name="Обычный 48 22 3 2" xfId="29413"/>
    <cellStyle name="Обычный 48 22 3 2 2" xfId="29414"/>
    <cellStyle name="Обычный 48 22 3 3" xfId="29415"/>
    <cellStyle name="Обычный 48 22 4" xfId="29416"/>
    <cellStyle name="Обычный 48 22 4 2" xfId="29417"/>
    <cellStyle name="Обычный 48 22 5" xfId="29418"/>
    <cellStyle name="Обычный 48 23" xfId="29419"/>
    <cellStyle name="Обычный 48 23 2" xfId="29420"/>
    <cellStyle name="Обычный 48 23 2 2" xfId="29421"/>
    <cellStyle name="Обычный 48 23 2 2 2" xfId="29422"/>
    <cellStyle name="Обычный 48 23 2 3" xfId="29423"/>
    <cellStyle name="Обычный 48 23 3" xfId="29424"/>
    <cellStyle name="Обычный 48 23 3 2" xfId="29425"/>
    <cellStyle name="Обычный 48 23 3 2 2" xfId="29426"/>
    <cellStyle name="Обычный 48 23 3 3" xfId="29427"/>
    <cellStyle name="Обычный 48 23 4" xfId="29428"/>
    <cellStyle name="Обычный 48 23 4 2" xfId="29429"/>
    <cellStyle name="Обычный 48 23 5" xfId="29430"/>
    <cellStyle name="Обычный 48 24" xfId="29431"/>
    <cellStyle name="Обычный 48 24 2" xfId="29432"/>
    <cellStyle name="Обычный 48 24 2 2" xfId="29433"/>
    <cellStyle name="Обычный 48 24 2 2 2" xfId="29434"/>
    <cellStyle name="Обычный 48 24 2 3" xfId="29435"/>
    <cellStyle name="Обычный 48 24 3" xfId="29436"/>
    <cellStyle name="Обычный 48 24 3 2" xfId="29437"/>
    <cellStyle name="Обычный 48 24 3 2 2" xfId="29438"/>
    <cellStyle name="Обычный 48 24 3 3" xfId="29439"/>
    <cellStyle name="Обычный 48 24 4" xfId="29440"/>
    <cellStyle name="Обычный 48 24 4 2" xfId="29441"/>
    <cellStyle name="Обычный 48 24 5" xfId="29442"/>
    <cellStyle name="Обычный 48 25" xfId="29443"/>
    <cellStyle name="Обычный 48 25 2" xfId="29444"/>
    <cellStyle name="Обычный 48 25 2 2" xfId="29445"/>
    <cellStyle name="Обычный 48 25 2 2 2" xfId="29446"/>
    <cellStyle name="Обычный 48 25 2 3" xfId="29447"/>
    <cellStyle name="Обычный 48 25 3" xfId="29448"/>
    <cellStyle name="Обычный 48 25 3 2" xfId="29449"/>
    <cellStyle name="Обычный 48 25 3 2 2" xfId="29450"/>
    <cellStyle name="Обычный 48 25 3 3" xfId="29451"/>
    <cellStyle name="Обычный 48 25 4" xfId="29452"/>
    <cellStyle name="Обычный 48 25 4 2" xfId="29453"/>
    <cellStyle name="Обычный 48 25 5" xfId="29454"/>
    <cellStyle name="Обычный 48 26" xfId="29455"/>
    <cellStyle name="Обычный 48 26 2" xfId="29456"/>
    <cellStyle name="Обычный 48 26 2 2" xfId="29457"/>
    <cellStyle name="Обычный 48 26 2 2 2" xfId="29458"/>
    <cellStyle name="Обычный 48 26 2 3" xfId="29459"/>
    <cellStyle name="Обычный 48 26 3" xfId="29460"/>
    <cellStyle name="Обычный 48 26 3 2" xfId="29461"/>
    <cellStyle name="Обычный 48 26 3 2 2" xfId="29462"/>
    <cellStyle name="Обычный 48 26 3 3" xfId="29463"/>
    <cellStyle name="Обычный 48 26 4" xfId="29464"/>
    <cellStyle name="Обычный 48 26 4 2" xfId="29465"/>
    <cellStyle name="Обычный 48 26 5" xfId="29466"/>
    <cellStyle name="Обычный 48 27" xfId="29467"/>
    <cellStyle name="Обычный 48 27 2" xfId="29468"/>
    <cellStyle name="Обычный 48 27 2 2" xfId="29469"/>
    <cellStyle name="Обычный 48 27 2 2 2" xfId="29470"/>
    <cellStyle name="Обычный 48 27 2 3" xfId="29471"/>
    <cellStyle name="Обычный 48 27 3" xfId="29472"/>
    <cellStyle name="Обычный 48 27 3 2" xfId="29473"/>
    <cellStyle name="Обычный 48 27 3 2 2" xfId="29474"/>
    <cellStyle name="Обычный 48 27 3 3" xfId="29475"/>
    <cellStyle name="Обычный 48 27 4" xfId="29476"/>
    <cellStyle name="Обычный 48 27 4 2" xfId="29477"/>
    <cellStyle name="Обычный 48 27 5" xfId="29478"/>
    <cellStyle name="Обычный 48 28" xfId="29479"/>
    <cellStyle name="Обычный 48 28 2" xfId="29480"/>
    <cellStyle name="Обычный 48 28 2 2" xfId="29481"/>
    <cellStyle name="Обычный 48 28 2 2 2" xfId="29482"/>
    <cellStyle name="Обычный 48 28 2 3" xfId="29483"/>
    <cellStyle name="Обычный 48 28 3" xfId="29484"/>
    <cellStyle name="Обычный 48 28 3 2" xfId="29485"/>
    <cellStyle name="Обычный 48 28 3 2 2" xfId="29486"/>
    <cellStyle name="Обычный 48 28 3 3" xfId="29487"/>
    <cellStyle name="Обычный 48 28 4" xfId="29488"/>
    <cellStyle name="Обычный 48 28 4 2" xfId="29489"/>
    <cellStyle name="Обычный 48 28 5" xfId="29490"/>
    <cellStyle name="Обычный 48 29" xfId="29491"/>
    <cellStyle name="Обычный 48 29 2" xfId="29492"/>
    <cellStyle name="Обычный 48 29 2 2" xfId="29493"/>
    <cellStyle name="Обычный 48 29 3" xfId="29494"/>
    <cellStyle name="Обычный 48 3" xfId="29495"/>
    <cellStyle name="Обычный 48 3 2" xfId="29496"/>
    <cellStyle name="Обычный 48 3 2 2" xfId="29497"/>
    <cellStyle name="Обычный 48 3 2 2 2" xfId="29498"/>
    <cellStyle name="Обычный 48 3 2 3" xfId="29499"/>
    <cellStyle name="Обычный 48 3 3" xfId="29500"/>
    <cellStyle name="Обычный 48 3 3 2" xfId="29501"/>
    <cellStyle name="Обычный 48 3 3 2 2" xfId="29502"/>
    <cellStyle name="Обычный 48 3 3 3" xfId="29503"/>
    <cellStyle name="Обычный 48 3 4" xfId="29504"/>
    <cellStyle name="Обычный 48 3 4 2" xfId="29505"/>
    <cellStyle name="Обычный 48 3 5" xfId="29506"/>
    <cellStyle name="Обычный 48 30" xfId="29507"/>
    <cellStyle name="Обычный 48 30 2" xfId="29508"/>
    <cellStyle name="Обычный 48 30 2 2" xfId="29509"/>
    <cellStyle name="Обычный 48 30 3" xfId="29510"/>
    <cellStyle name="Обычный 48 31" xfId="29511"/>
    <cellStyle name="Обычный 48 31 2" xfId="29512"/>
    <cellStyle name="Обычный 48 31 2 2" xfId="29513"/>
    <cellStyle name="Обычный 48 31 3" xfId="29514"/>
    <cellStyle name="Обычный 48 32" xfId="29515"/>
    <cellStyle name="Обычный 48 32 2" xfId="29516"/>
    <cellStyle name="Обычный 48 32 2 2" xfId="29517"/>
    <cellStyle name="Обычный 48 32 3" xfId="29518"/>
    <cellStyle name="Обычный 48 33" xfId="29519"/>
    <cellStyle name="Обычный 48 33 2" xfId="29520"/>
    <cellStyle name="Обычный 48 33 2 2" xfId="29521"/>
    <cellStyle name="Обычный 48 33 3" xfId="29522"/>
    <cellStyle name="Обычный 48 34" xfId="29523"/>
    <cellStyle name="Обычный 48 34 2" xfId="29524"/>
    <cellStyle name="Обычный 48 34 2 2" xfId="29525"/>
    <cellStyle name="Обычный 48 34 3" xfId="29526"/>
    <cellStyle name="Обычный 48 35" xfId="29527"/>
    <cellStyle name="Обычный 48 35 2" xfId="29528"/>
    <cellStyle name="Обычный 48 35 2 2" xfId="29529"/>
    <cellStyle name="Обычный 48 35 3" xfId="29530"/>
    <cellStyle name="Обычный 48 36" xfId="29531"/>
    <cellStyle name="Обычный 48 36 2" xfId="29532"/>
    <cellStyle name="Обычный 48 36 2 2" xfId="29533"/>
    <cellStyle name="Обычный 48 36 3" xfId="29534"/>
    <cellStyle name="Обычный 48 37" xfId="29535"/>
    <cellStyle name="Обычный 48 37 2" xfId="29536"/>
    <cellStyle name="Обычный 48 37 2 2" xfId="29537"/>
    <cellStyle name="Обычный 48 37 3" xfId="29538"/>
    <cellStyle name="Обычный 48 38" xfId="29539"/>
    <cellStyle name="Обычный 48 38 2" xfId="29540"/>
    <cellStyle name="Обычный 48 38 2 2" xfId="29541"/>
    <cellStyle name="Обычный 48 38 3" xfId="29542"/>
    <cellStyle name="Обычный 48 39" xfId="29543"/>
    <cellStyle name="Обычный 48 39 2" xfId="29544"/>
    <cellStyle name="Обычный 48 39 2 2" xfId="29545"/>
    <cellStyle name="Обычный 48 39 3" xfId="29546"/>
    <cellStyle name="Обычный 48 4" xfId="29547"/>
    <cellStyle name="Обычный 48 4 2" xfId="29548"/>
    <cellStyle name="Обычный 48 4 2 2" xfId="29549"/>
    <cellStyle name="Обычный 48 4 2 2 2" xfId="29550"/>
    <cellStyle name="Обычный 48 4 2 3" xfId="29551"/>
    <cellStyle name="Обычный 48 4 3" xfId="29552"/>
    <cellStyle name="Обычный 48 4 3 2" xfId="29553"/>
    <cellStyle name="Обычный 48 4 3 2 2" xfId="29554"/>
    <cellStyle name="Обычный 48 4 3 3" xfId="29555"/>
    <cellStyle name="Обычный 48 4 4" xfId="29556"/>
    <cellStyle name="Обычный 48 4 4 2" xfId="29557"/>
    <cellStyle name="Обычный 48 4 5" xfId="29558"/>
    <cellStyle name="Обычный 48 40" xfId="29559"/>
    <cellStyle name="Обычный 48 40 2" xfId="29560"/>
    <cellStyle name="Обычный 48 40 2 2" xfId="29561"/>
    <cellStyle name="Обычный 48 40 3" xfId="29562"/>
    <cellStyle name="Обычный 48 41" xfId="29563"/>
    <cellStyle name="Обычный 48 41 2" xfId="29564"/>
    <cellStyle name="Обычный 48 41 2 2" xfId="29565"/>
    <cellStyle name="Обычный 48 41 3" xfId="29566"/>
    <cellStyle name="Обычный 48 42" xfId="29567"/>
    <cellStyle name="Обычный 48 42 2" xfId="29568"/>
    <cellStyle name="Обычный 48 42 2 2" xfId="29569"/>
    <cellStyle name="Обычный 48 42 3" xfId="29570"/>
    <cellStyle name="Обычный 48 43" xfId="29571"/>
    <cellStyle name="Обычный 48 43 2" xfId="29572"/>
    <cellStyle name="Обычный 48 43 2 2" xfId="29573"/>
    <cellStyle name="Обычный 48 43 3" xfId="29574"/>
    <cellStyle name="Обычный 48 44" xfId="29575"/>
    <cellStyle name="Обычный 48 44 2" xfId="29576"/>
    <cellStyle name="Обычный 48 44 2 2" xfId="29577"/>
    <cellStyle name="Обычный 48 44 3" xfId="29578"/>
    <cellStyle name="Обычный 48 45" xfId="29579"/>
    <cellStyle name="Обычный 48 45 2" xfId="29580"/>
    <cellStyle name="Обычный 48 45 2 2" xfId="29581"/>
    <cellStyle name="Обычный 48 45 3" xfId="29582"/>
    <cellStyle name="Обычный 48 46" xfId="29583"/>
    <cellStyle name="Обычный 48 46 2" xfId="29584"/>
    <cellStyle name="Обычный 48 46 2 2" xfId="29585"/>
    <cellStyle name="Обычный 48 46 3" xfId="29586"/>
    <cellStyle name="Обычный 48 47" xfId="29587"/>
    <cellStyle name="Обычный 48 47 2" xfId="29588"/>
    <cellStyle name="Обычный 48 47 2 2" xfId="29589"/>
    <cellStyle name="Обычный 48 47 3" xfId="29590"/>
    <cellStyle name="Обычный 48 48" xfId="29591"/>
    <cellStyle name="Обычный 48 48 2" xfId="29592"/>
    <cellStyle name="Обычный 48 48 2 2" xfId="29593"/>
    <cellStyle name="Обычный 48 48 3" xfId="29594"/>
    <cellStyle name="Обычный 48 49" xfId="29595"/>
    <cellStyle name="Обычный 48 49 2" xfId="29596"/>
    <cellStyle name="Обычный 48 49 2 2" xfId="29597"/>
    <cellStyle name="Обычный 48 49 3" xfId="29598"/>
    <cellStyle name="Обычный 48 5" xfId="29599"/>
    <cellStyle name="Обычный 48 5 2" xfId="29600"/>
    <cellStyle name="Обычный 48 5 2 2" xfId="29601"/>
    <cellStyle name="Обычный 48 5 2 2 2" xfId="29602"/>
    <cellStyle name="Обычный 48 5 2 3" xfId="29603"/>
    <cellStyle name="Обычный 48 5 3" xfId="29604"/>
    <cellStyle name="Обычный 48 5 3 2" xfId="29605"/>
    <cellStyle name="Обычный 48 5 3 2 2" xfId="29606"/>
    <cellStyle name="Обычный 48 5 3 3" xfId="29607"/>
    <cellStyle name="Обычный 48 5 4" xfId="29608"/>
    <cellStyle name="Обычный 48 5 4 2" xfId="29609"/>
    <cellStyle name="Обычный 48 5 5" xfId="29610"/>
    <cellStyle name="Обычный 48 50" xfId="29611"/>
    <cellStyle name="Обычный 48 50 2" xfId="29612"/>
    <cellStyle name="Обычный 48 50 2 2" xfId="29613"/>
    <cellStyle name="Обычный 48 50 3" xfId="29614"/>
    <cellStyle name="Обычный 48 51" xfId="29615"/>
    <cellStyle name="Обычный 48 51 2" xfId="29616"/>
    <cellStyle name="Обычный 48 51 2 2" xfId="29617"/>
    <cellStyle name="Обычный 48 51 3" xfId="29618"/>
    <cellStyle name="Обычный 48 52" xfId="29619"/>
    <cellStyle name="Обычный 48 52 2" xfId="29620"/>
    <cellStyle name="Обычный 48 52 2 2" xfId="29621"/>
    <cellStyle name="Обычный 48 52 3" xfId="29622"/>
    <cellStyle name="Обычный 48 53" xfId="29623"/>
    <cellStyle name="Обычный 48 53 2" xfId="29624"/>
    <cellStyle name="Обычный 48 53 2 2" xfId="29625"/>
    <cellStyle name="Обычный 48 53 3" xfId="29626"/>
    <cellStyle name="Обычный 48 54" xfId="29627"/>
    <cellStyle name="Обычный 48 54 2" xfId="29628"/>
    <cellStyle name="Обычный 48 54 2 2" xfId="29629"/>
    <cellStyle name="Обычный 48 54 3" xfId="29630"/>
    <cellStyle name="Обычный 48 55" xfId="29631"/>
    <cellStyle name="Обычный 48 55 2" xfId="29632"/>
    <cellStyle name="Обычный 48 55 2 2" xfId="29633"/>
    <cellStyle name="Обычный 48 55 3" xfId="29634"/>
    <cellStyle name="Обычный 48 56" xfId="29635"/>
    <cellStyle name="Обычный 48 56 2" xfId="29636"/>
    <cellStyle name="Обычный 48 56 2 2" xfId="29637"/>
    <cellStyle name="Обычный 48 56 3" xfId="29638"/>
    <cellStyle name="Обычный 48 57" xfId="29639"/>
    <cellStyle name="Обычный 48 57 2" xfId="29640"/>
    <cellStyle name="Обычный 48 57 2 2" xfId="29641"/>
    <cellStyle name="Обычный 48 57 3" xfId="29642"/>
    <cellStyle name="Обычный 48 58" xfId="29643"/>
    <cellStyle name="Обычный 48 58 2" xfId="29644"/>
    <cellStyle name="Обычный 48 58 2 2" xfId="29645"/>
    <cellStyle name="Обычный 48 58 3" xfId="29646"/>
    <cellStyle name="Обычный 48 59" xfId="29647"/>
    <cellStyle name="Обычный 48 59 2" xfId="29648"/>
    <cellStyle name="Обычный 48 59 2 2" xfId="29649"/>
    <cellStyle name="Обычный 48 59 3" xfId="29650"/>
    <cellStyle name="Обычный 48 6" xfId="29651"/>
    <cellStyle name="Обычный 48 6 2" xfId="29652"/>
    <cellStyle name="Обычный 48 6 2 2" xfId="29653"/>
    <cellStyle name="Обычный 48 6 2 2 2" xfId="29654"/>
    <cellStyle name="Обычный 48 6 2 3" xfId="29655"/>
    <cellStyle name="Обычный 48 6 3" xfId="29656"/>
    <cellStyle name="Обычный 48 6 3 2" xfId="29657"/>
    <cellStyle name="Обычный 48 6 3 2 2" xfId="29658"/>
    <cellStyle name="Обычный 48 6 3 3" xfId="29659"/>
    <cellStyle name="Обычный 48 6 4" xfId="29660"/>
    <cellStyle name="Обычный 48 6 4 2" xfId="29661"/>
    <cellStyle name="Обычный 48 6 5" xfId="29662"/>
    <cellStyle name="Обычный 48 60" xfId="29663"/>
    <cellStyle name="Обычный 48 60 2" xfId="29664"/>
    <cellStyle name="Обычный 48 60 2 2" xfId="29665"/>
    <cellStyle name="Обычный 48 60 3" xfId="29666"/>
    <cellStyle name="Обычный 48 61" xfId="29667"/>
    <cellStyle name="Обычный 48 61 2" xfId="29668"/>
    <cellStyle name="Обычный 48 61 2 2" xfId="29669"/>
    <cellStyle name="Обычный 48 61 3" xfId="29670"/>
    <cellStyle name="Обычный 48 62" xfId="29671"/>
    <cellStyle name="Обычный 48 62 2" xfId="29672"/>
    <cellStyle name="Обычный 48 62 2 2" xfId="29673"/>
    <cellStyle name="Обычный 48 62 3" xfId="29674"/>
    <cellStyle name="Обычный 48 63" xfId="29675"/>
    <cellStyle name="Обычный 48 63 2" xfId="29676"/>
    <cellStyle name="Обычный 48 63 2 2" xfId="29677"/>
    <cellStyle name="Обычный 48 63 3" xfId="29678"/>
    <cellStyle name="Обычный 48 64" xfId="29679"/>
    <cellStyle name="Обычный 48 64 2" xfId="29680"/>
    <cellStyle name="Обычный 48 64 2 2" xfId="29681"/>
    <cellStyle name="Обычный 48 64 3" xfId="29682"/>
    <cellStyle name="Обычный 48 65" xfId="29683"/>
    <cellStyle name="Обычный 48 65 2" xfId="29684"/>
    <cellStyle name="Обычный 48 65 2 2" xfId="29685"/>
    <cellStyle name="Обычный 48 65 3" xfId="29686"/>
    <cellStyle name="Обычный 48 66" xfId="29687"/>
    <cellStyle name="Обычный 48 66 2" xfId="29688"/>
    <cellStyle name="Обычный 48 66 2 2" xfId="29689"/>
    <cellStyle name="Обычный 48 66 3" xfId="29690"/>
    <cellStyle name="Обычный 48 67" xfId="29691"/>
    <cellStyle name="Обычный 48 67 2" xfId="29692"/>
    <cellStyle name="Обычный 48 67 2 2" xfId="29693"/>
    <cellStyle name="Обычный 48 67 3" xfId="29694"/>
    <cellStyle name="Обычный 48 68" xfId="29695"/>
    <cellStyle name="Обычный 48 68 2" xfId="29696"/>
    <cellStyle name="Обычный 48 68 2 2" xfId="29697"/>
    <cellStyle name="Обычный 48 68 3" xfId="29698"/>
    <cellStyle name="Обычный 48 69" xfId="29699"/>
    <cellStyle name="Обычный 48 69 2" xfId="29700"/>
    <cellStyle name="Обычный 48 69 2 2" xfId="29701"/>
    <cellStyle name="Обычный 48 69 3" xfId="29702"/>
    <cellStyle name="Обычный 48 7" xfId="29703"/>
    <cellStyle name="Обычный 48 7 2" xfId="29704"/>
    <cellStyle name="Обычный 48 7 2 2" xfId="29705"/>
    <cellStyle name="Обычный 48 7 2 2 2" xfId="29706"/>
    <cellStyle name="Обычный 48 7 2 3" xfId="29707"/>
    <cellStyle name="Обычный 48 7 3" xfId="29708"/>
    <cellStyle name="Обычный 48 7 3 2" xfId="29709"/>
    <cellStyle name="Обычный 48 7 3 2 2" xfId="29710"/>
    <cellStyle name="Обычный 48 7 3 3" xfId="29711"/>
    <cellStyle name="Обычный 48 7 4" xfId="29712"/>
    <cellStyle name="Обычный 48 7 4 2" xfId="29713"/>
    <cellStyle name="Обычный 48 7 5" xfId="29714"/>
    <cellStyle name="Обычный 48 70" xfId="29715"/>
    <cellStyle name="Обычный 48 70 2" xfId="29716"/>
    <cellStyle name="Обычный 48 70 2 2" xfId="29717"/>
    <cellStyle name="Обычный 48 70 3" xfId="29718"/>
    <cellStyle name="Обычный 48 71" xfId="29719"/>
    <cellStyle name="Обычный 48 71 2" xfId="29720"/>
    <cellStyle name="Обычный 48 71 2 2" xfId="29721"/>
    <cellStyle name="Обычный 48 71 3" xfId="29722"/>
    <cellStyle name="Обычный 48 72" xfId="29723"/>
    <cellStyle name="Обычный 48 72 2" xfId="29724"/>
    <cellStyle name="Обычный 48 72 2 2" xfId="29725"/>
    <cellStyle name="Обычный 48 72 3" xfId="29726"/>
    <cellStyle name="Обычный 48 73" xfId="29727"/>
    <cellStyle name="Обычный 48 73 2" xfId="29728"/>
    <cellStyle name="Обычный 48 73 2 2" xfId="29729"/>
    <cellStyle name="Обычный 48 73 3" xfId="29730"/>
    <cellStyle name="Обычный 48 74" xfId="29731"/>
    <cellStyle name="Обычный 48 74 2" xfId="29732"/>
    <cellStyle name="Обычный 48 75" xfId="29733"/>
    <cellStyle name="Обычный 48 8" xfId="29734"/>
    <cellStyle name="Обычный 48 8 2" xfId="29735"/>
    <cellStyle name="Обычный 48 8 2 2" xfId="29736"/>
    <cellStyle name="Обычный 48 8 2 2 2" xfId="29737"/>
    <cellStyle name="Обычный 48 8 2 3" xfId="29738"/>
    <cellStyle name="Обычный 48 8 3" xfId="29739"/>
    <cellStyle name="Обычный 48 8 3 2" xfId="29740"/>
    <cellStyle name="Обычный 48 8 3 2 2" xfId="29741"/>
    <cellStyle name="Обычный 48 8 3 3" xfId="29742"/>
    <cellStyle name="Обычный 48 8 4" xfId="29743"/>
    <cellStyle name="Обычный 48 8 4 2" xfId="29744"/>
    <cellStyle name="Обычный 48 8 5" xfId="29745"/>
    <cellStyle name="Обычный 48 9" xfId="29746"/>
    <cellStyle name="Обычный 48 9 2" xfId="29747"/>
    <cellStyle name="Обычный 48 9 2 2" xfId="29748"/>
    <cellStyle name="Обычный 48 9 2 2 2" xfId="29749"/>
    <cellStyle name="Обычный 48 9 2 3" xfId="29750"/>
    <cellStyle name="Обычный 48 9 3" xfId="29751"/>
    <cellStyle name="Обычный 48 9 3 2" xfId="29752"/>
    <cellStyle name="Обычный 48 9 3 2 2" xfId="29753"/>
    <cellStyle name="Обычный 48 9 3 3" xfId="29754"/>
    <cellStyle name="Обычный 48 9 4" xfId="29755"/>
    <cellStyle name="Обычный 48 9 4 2" xfId="29756"/>
    <cellStyle name="Обычный 48 9 5" xfId="29757"/>
    <cellStyle name="Обычный 49" xfId="29758"/>
    <cellStyle name="Обычный 49 10" xfId="29759"/>
    <cellStyle name="Обычный 49 10 2" xfId="29760"/>
    <cellStyle name="Обычный 49 10 2 2" xfId="29761"/>
    <cellStyle name="Обычный 49 10 2 2 2" xfId="29762"/>
    <cellStyle name="Обычный 49 10 2 3" xfId="29763"/>
    <cellStyle name="Обычный 49 10 3" xfId="29764"/>
    <cellStyle name="Обычный 49 10 3 2" xfId="29765"/>
    <cellStyle name="Обычный 49 10 3 2 2" xfId="29766"/>
    <cellStyle name="Обычный 49 10 3 3" xfId="29767"/>
    <cellStyle name="Обычный 49 10 4" xfId="29768"/>
    <cellStyle name="Обычный 49 10 4 2" xfId="29769"/>
    <cellStyle name="Обычный 49 10 5" xfId="29770"/>
    <cellStyle name="Обычный 49 11" xfId="29771"/>
    <cellStyle name="Обычный 49 11 2" xfId="29772"/>
    <cellStyle name="Обычный 49 11 2 2" xfId="29773"/>
    <cellStyle name="Обычный 49 11 2 2 2" xfId="29774"/>
    <cellStyle name="Обычный 49 11 2 3" xfId="29775"/>
    <cellStyle name="Обычный 49 11 3" xfId="29776"/>
    <cellStyle name="Обычный 49 11 3 2" xfId="29777"/>
    <cellStyle name="Обычный 49 11 3 2 2" xfId="29778"/>
    <cellStyle name="Обычный 49 11 3 3" xfId="29779"/>
    <cellStyle name="Обычный 49 11 4" xfId="29780"/>
    <cellStyle name="Обычный 49 11 4 2" xfId="29781"/>
    <cellStyle name="Обычный 49 11 5" xfId="29782"/>
    <cellStyle name="Обычный 49 12" xfId="29783"/>
    <cellStyle name="Обычный 49 12 2" xfId="29784"/>
    <cellStyle name="Обычный 49 12 2 2" xfId="29785"/>
    <cellStyle name="Обычный 49 12 2 2 2" xfId="29786"/>
    <cellStyle name="Обычный 49 12 2 3" xfId="29787"/>
    <cellStyle name="Обычный 49 12 3" xfId="29788"/>
    <cellStyle name="Обычный 49 12 3 2" xfId="29789"/>
    <cellStyle name="Обычный 49 12 3 2 2" xfId="29790"/>
    <cellStyle name="Обычный 49 12 3 3" xfId="29791"/>
    <cellStyle name="Обычный 49 12 4" xfId="29792"/>
    <cellStyle name="Обычный 49 12 4 2" xfId="29793"/>
    <cellStyle name="Обычный 49 12 5" xfId="29794"/>
    <cellStyle name="Обычный 49 13" xfId="29795"/>
    <cellStyle name="Обычный 49 13 2" xfId="29796"/>
    <cellStyle name="Обычный 49 13 2 2" xfId="29797"/>
    <cellStyle name="Обычный 49 13 2 2 2" xfId="29798"/>
    <cellStyle name="Обычный 49 13 2 3" xfId="29799"/>
    <cellStyle name="Обычный 49 13 3" xfId="29800"/>
    <cellStyle name="Обычный 49 13 3 2" xfId="29801"/>
    <cellStyle name="Обычный 49 13 3 2 2" xfId="29802"/>
    <cellStyle name="Обычный 49 13 3 3" xfId="29803"/>
    <cellStyle name="Обычный 49 13 4" xfId="29804"/>
    <cellStyle name="Обычный 49 13 4 2" xfId="29805"/>
    <cellStyle name="Обычный 49 13 5" xfId="29806"/>
    <cellStyle name="Обычный 49 14" xfId="29807"/>
    <cellStyle name="Обычный 49 14 2" xfId="29808"/>
    <cellStyle name="Обычный 49 14 2 2" xfId="29809"/>
    <cellStyle name="Обычный 49 14 2 2 2" xfId="29810"/>
    <cellStyle name="Обычный 49 14 2 3" xfId="29811"/>
    <cellStyle name="Обычный 49 14 3" xfId="29812"/>
    <cellStyle name="Обычный 49 14 3 2" xfId="29813"/>
    <cellStyle name="Обычный 49 14 3 2 2" xfId="29814"/>
    <cellStyle name="Обычный 49 14 3 3" xfId="29815"/>
    <cellStyle name="Обычный 49 14 4" xfId="29816"/>
    <cellStyle name="Обычный 49 14 4 2" xfId="29817"/>
    <cellStyle name="Обычный 49 14 5" xfId="29818"/>
    <cellStyle name="Обычный 49 15" xfId="29819"/>
    <cellStyle name="Обычный 49 15 2" xfId="29820"/>
    <cellStyle name="Обычный 49 15 2 2" xfId="29821"/>
    <cellStyle name="Обычный 49 15 2 2 2" xfId="29822"/>
    <cellStyle name="Обычный 49 15 2 3" xfId="29823"/>
    <cellStyle name="Обычный 49 15 3" xfId="29824"/>
    <cellStyle name="Обычный 49 15 3 2" xfId="29825"/>
    <cellStyle name="Обычный 49 15 3 2 2" xfId="29826"/>
    <cellStyle name="Обычный 49 15 3 3" xfId="29827"/>
    <cellStyle name="Обычный 49 15 4" xfId="29828"/>
    <cellStyle name="Обычный 49 15 4 2" xfId="29829"/>
    <cellStyle name="Обычный 49 15 5" xfId="29830"/>
    <cellStyle name="Обычный 49 16" xfId="29831"/>
    <cellStyle name="Обычный 49 16 2" xfId="29832"/>
    <cellStyle name="Обычный 49 16 2 2" xfId="29833"/>
    <cellStyle name="Обычный 49 16 2 2 2" xfId="29834"/>
    <cellStyle name="Обычный 49 16 2 3" xfId="29835"/>
    <cellStyle name="Обычный 49 16 3" xfId="29836"/>
    <cellStyle name="Обычный 49 16 3 2" xfId="29837"/>
    <cellStyle name="Обычный 49 16 3 2 2" xfId="29838"/>
    <cellStyle name="Обычный 49 16 3 3" xfId="29839"/>
    <cellStyle name="Обычный 49 16 4" xfId="29840"/>
    <cellStyle name="Обычный 49 16 4 2" xfId="29841"/>
    <cellStyle name="Обычный 49 16 5" xfId="29842"/>
    <cellStyle name="Обычный 49 17" xfId="29843"/>
    <cellStyle name="Обычный 49 17 2" xfId="29844"/>
    <cellStyle name="Обычный 49 17 2 2" xfId="29845"/>
    <cellStyle name="Обычный 49 17 2 2 2" xfId="29846"/>
    <cellStyle name="Обычный 49 17 2 3" xfId="29847"/>
    <cellStyle name="Обычный 49 17 3" xfId="29848"/>
    <cellStyle name="Обычный 49 17 3 2" xfId="29849"/>
    <cellStyle name="Обычный 49 17 3 2 2" xfId="29850"/>
    <cellStyle name="Обычный 49 17 3 3" xfId="29851"/>
    <cellStyle name="Обычный 49 17 4" xfId="29852"/>
    <cellStyle name="Обычный 49 17 4 2" xfId="29853"/>
    <cellStyle name="Обычный 49 17 5" xfId="29854"/>
    <cellStyle name="Обычный 49 18" xfId="29855"/>
    <cellStyle name="Обычный 49 18 2" xfId="29856"/>
    <cellStyle name="Обычный 49 18 2 2" xfId="29857"/>
    <cellStyle name="Обычный 49 18 2 2 2" xfId="29858"/>
    <cellStyle name="Обычный 49 18 2 3" xfId="29859"/>
    <cellStyle name="Обычный 49 18 3" xfId="29860"/>
    <cellStyle name="Обычный 49 18 3 2" xfId="29861"/>
    <cellStyle name="Обычный 49 18 3 2 2" xfId="29862"/>
    <cellStyle name="Обычный 49 18 3 3" xfId="29863"/>
    <cellStyle name="Обычный 49 18 4" xfId="29864"/>
    <cellStyle name="Обычный 49 18 4 2" xfId="29865"/>
    <cellStyle name="Обычный 49 18 5" xfId="29866"/>
    <cellStyle name="Обычный 49 19" xfId="29867"/>
    <cellStyle name="Обычный 49 19 2" xfId="29868"/>
    <cellStyle name="Обычный 49 19 2 2" xfId="29869"/>
    <cellStyle name="Обычный 49 19 2 2 2" xfId="29870"/>
    <cellStyle name="Обычный 49 19 2 3" xfId="29871"/>
    <cellStyle name="Обычный 49 19 3" xfId="29872"/>
    <cellStyle name="Обычный 49 19 3 2" xfId="29873"/>
    <cellStyle name="Обычный 49 19 3 2 2" xfId="29874"/>
    <cellStyle name="Обычный 49 19 3 3" xfId="29875"/>
    <cellStyle name="Обычный 49 19 4" xfId="29876"/>
    <cellStyle name="Обычный 49 19 4 2" xfId="29877"/>
    <cellStyle name="Обычный 49 19 5" xfId="29878"/>
    <cellStyle name="Обычный 49 2" xfId="29879"/>
    <cellStyle name="Обычный 49 2 2" xfId="29880"/>
    <cellStyle name="Обычный 49 2 2 2" xfId="29881"/>
    <cellStyle name="Обычный 49 2 2 2 2" xfId="29882"/>
    <cellStyle name="Обычный 49 2 2 3" xfId="29883"/>
    <cellStyle name="Обычный 49 2 3" xfId="29884"/>
    <cellStyle name="Обычный 49 2 3 2" xfId="29885"/>
    <cellStyle name="Обычный 49 2 3 2 2" xfId="29886"/>
    <cellStyle name="Обычный 49 2 3 3" xfId="29887"/>
    <cellStyle name="Обычный 49 2 4" xfId="29888"/>
    <cellStyle name="Обычный 49 2 4 2" xfId="29889"/>
    <cellStyle name="Обычный 49 2 5" xfId="29890"/>
    <cellStyle name="Обычный 49 20" xfId="29891"/>
    <cellStyle name="Обычный 49 20 2" xfId="29892"/>
    <cellStyle name="Обычный 49 20 2 2" xfId="29893"/>
    <cellStyle name="Обычный 49 20 2 2 2" xfId="29894"/>
    <cellStyle name="Обычный 49 20 2 3" xfId="29895"/>
    <cellStyle name="Обычный 49 20 3" xfId="29896"/>
    <cellStyle name="Обычный 49 20 3 2" xfId="29897"/>
    <cellStyle name="Обычный 49 20 3 2 2" xfId="29898"/>
    <cellStyle name="Обычный 49 20 3 3" xfId="29899"/>
    <cellStyle name="Обычный 49 20 4" xfId="29900"/>
    <cellStyle name="Обычный 49 20 4 2" xfId="29901"/>
    <cellStyle name="Обычный 49 20 5" xfId="29902"/>
    <cellStyle name="Обычный 49 21" xfId="29903"/>
    <cellStyle name="Обычный 49 21 2" xfId="29904"/>
    <cellStyle name="Обычный 49 21 2 2" xfId="29905"/>
    <cellStyle name="Обычный 49 21 2 2 2" xfId="29906"/>
    <cellStyle name="Обычный 49 21 2 3" xfId="29907"/>
    <cellStyle name="Обычный 49 21 3" xfId="29908"/>
    <cellStyle name="Обычный 49 21 3 2" xfId="29909"/>
    <cellStyle name="Обычный 49 21 3 2 2" xfId="29910"/>
    <cellStyle name="Обычный 49 21 3 3" xfId="29911"/>
    <cellStyle name="Обычный 49 21 4" xfId="29912"/>
    <cellStyle name="Обычный 49 21 4 2" xfId="29913"/>
    <cellStyle name="Обычный 49 21 5" xfId="29914"/>
    <cellStyle name="Обычный 49 22" xfId="29915"/>
    <cellStyle name="Обычный 49 22 2" xfId="29916"/>
    <cellStyle name="Обычный 49 22 2 2" xfId="29917"/>
    <cellStyle name="Обычный 49 22 2 2 2" xfId="29918"/>
    <cellStyle name="Обычный 49 22 2 3" xfId="29919"/>
    <cellStyle name="Обычный 49 22 3" xfId="29920"/>
    <cellStyle name="Обычный 49 22 3 2" xfId="29921"/>
    <cellStyle name="Обычный 49 22 3 2 2" xfId="29922"/>
    <cellStyle name="Обычный 49 22 3 3" xfId="29923"/>
    <cellStyle name="Обычный 49 22 4" xfId="29924"/>
    <cellStyle name="Обычный 49 22 4 2" xfId="29925"/>
    <cellStyle name="Обычный 49 22 5" xfId="29926"/>
    <cellStyle name="Обычный 49 23" xfId="29927"/>
    <cellStyle name="Обычный 49 23 2" xfId="29928"/>
    <cellStyle name="Обычный 49 23 2 2" xfId="29929"/>
    <cellStyle name="Обычный 49 23 2 2 2" xfId="29930"/>
    <cellStyle name="Обычный 49 23 2 3" xfId="29931"/>
    <cellStyle name="Обычный 49 23 3" xfId="29932"/>
    <cellStyle name="Обычный 49 23 3 2" xfId="29933"/>
    <cellStyle name="Обычный 49 23 3 2 2" xfId="29934"/>
    <cellStyle name="Обычный 49 23 3 3" xfId="29935"/>
    <cellStyle name="Обычный 49 23 4" xfId="29936"/>
    <cellStyle name="Обычный 49 23 4 2" xfId="29937"/>
    <cellStyle name="Обычный 49 23 5" xfId="29938"/>
    <cellStyle name="Обычный 49 24" xfId="29939"/>
    <cellStyle name="Обычный 49 24 2" xfId="29940"/>
    <cellStyle name="Обычный 49 24 2 2" xfId="29941"/>
    <cellStyle name="Обычный 49 24 2 2 2" xfId="29942"/>
    <cellStyle name="Обычный 49 24 2 3" xfId="29943"/>
    <cellStyle name="Обычный 49 24 3" xfId="29944"/>
    <cellStyle name="Обычный 49 24 3 2" xfId="29945"/>
    <cellStyle name="Обычный 49 24 3 2 2" xfId="29946"/>
    <cellStyle name="Обычный 49 24 3 3" xfId="29947"/>
    <cellStyle name="Обычный 49 24 4" xfId="29948"/>
    <cellStyle name="Обычный 49 24 4 2" xfId="29949"/>
    <cellStyle name="Обычный 49 24 5" xfId="29950"/>
    <cellStyle name="Обычный 49 25" xfId="29951"/>
    <cellStyle name="Обычный 49 25 2" xfId="29952"/>
    <cellStyle name="Обычный 49 25 2 2" xfId="29953"/>
    <cellStyle name="Обычный 49 25 2 2 2" xfId="29954"/>
    <cellStyle name="Обычный 49 25 2 3" xfId="29955"/>
    <cellStyle name="Обычный 49 25 3" xfId="29956"/>
    <cellStyle name="Обычный 49 25 3 2" xfId="29957"/>
    <cellStyle name="Обычный 49 25 3 2 2" xfId="29958"/>
    <cellStyle name="Обычный 49 25 3 3" xfId="29959"/>
    <cellStyle name="Обычный 49 25 4" xfId="29960"/>
    <cellStyle name="Обычный 49 25 4 2" xfId="29961"/>
    <cellStyle name="Обычный 49 25 5" xfId="29962"/>
    <cellStyle name="Обычный 49 26" xfId="29963"/>
    <cellStyle name="Обычный 49 26 2" xfId="29964"/>
    <cellStyle name="Обычный 49 26 2 2" xfId="29965"/>
    <cellStyle name="Обычный 49 26 2 2 2" xfId="29966"/>
    <cellStyle name="Обычный 49 26 2 3" xfId="29967"/>
    <cellStyle name="Обычный 49 26 3" xfId="29968"/>
    <cellStyle name="Обычный 49 26 3 2" xfId="29969"/>
    <cellStyle name="Обычный 49 26 3 2 2" xfId="29970"/>
    <cellStyle name="Обычный 49 26 3 3" xfId="29971"/>
    <cellStyle name="Обычный 49 26 4" xfId="29972"/>
    <cellStyle name="Обычный 49 26 4 2" xfId="29973"/>
    <cellStyle name="Обычный 49 26 5" xfId="29974"/>
    <cellStyle name="Обычный 49 27" xfId="29975"/>
    <cellStyle name="Обычный 49 27 2" xfId="29976"/>
    <cellStyle name="Обычный 49 27 2 2" xfId="29977"/>
    <cellStyle name="Обычный 49 27 2 2 2" xfId="29978"/>
    <cellStyle name="Обычный 49 27 2 3" xfId="29979"/>
    <cellStyle name="Обычный 49 27 3" xfId="29980"/>
    <cellStyle name="Обычный 49 27 3 2" xfId="29981"/>
    <cellStyle name="Обычный 49 27 3 2 2" xfId="29982"/>
    <cellStyle name="Обычный 49 27 3 3" xfId="29983"/>
    <cellStyle name="Обычный 49 27 4" xfId="29984"/>
    <cellStyle name="Обычный 49 27 4 2" xfId="29985"/>
    <cellStyle name="Обычный 49 27 5" xfId="29986"/>
    <cellStyle name="Обычный 49 28" xfId="29987"/>
    <cellStyle name="Обычный 49 28 2" xfId="29988"/>
    <cellStyle name="Обычный 49 28 2 2" xfId="29989"/>
    <cellStyle name="Обычный 49 28 2 2 2" xfId="29990"/>
    <cellStyle name="Обычный 49 28 2 3" xfId="29991"/>
    <cellStyle name="Обычный 49 28 3" xfId="29992"/>
    <cellStyle name="Обычный 49 28 3 2" xfId="29993"/>
    <cellStyle name="Обычный 49 28 3 2 2" xfId="29994"/>
    <cellStyle name="Обычный 49 28 3 3" xfId="29995"/>
    <cellStyle name="Обычный 49 28 4" xfId="29996"/>
    <cellStyle name="Обычный 49 28 4 2" xfId="29997"/>
    <cellStyle name="Обычный 49 28 5" xfId="29998"/>
    <cellStyle name="Обычный 49 29" xfId="29999"/>
    <cellStyle name="Обычный 49 29 2" xfId="30000"/>
    <cellStyle name="Обычный 49 29 2 2" xfId="30001"/>
    <cellStyle name="Обычный 49 29 3" xfId="30002"/>
    <cellStyle name="Обычный 49 3" xfId="30003"/>
    <cellStyle name="Обычный 49 3 2" xfId="30004"/>
    <cellStyle name="Обычный 49 3 2 2" xfId="30005"/>
    <cellStyle name="Обычный 49 3 2 2 2" xfId="30006"/>
    <cellStyle name="Обычный 49 3 2 3" xfId="30007"/>
    <cellStyle name="Обычный 49 3 3" xfId="30008"/>
    <cellStyle name="Обычный 49 3 3 2" xfId="30009"/>
    <cellStyle name="Обычный 49 3 3 2 2" xfId="30010"/>
    <cellStyle name="Обычный 49 3 3 3" xfId="30011"/>
    <cellStyle name="Обычный 49 3 4" xfId="30012"/>
    <cellStyle name="Обычный 49 3 4 2" xfId="30013"/>
    <cellStyle name="Обычный 49 3 5" xfId="30014"/>
    <cellStyle name="Обычный 49 30" xfId="30015"/>
    <cellStyle name="Обычный 49 30 2" xfId="30016"/>
    <cellStyle name="Обычный 49 30 2 2" xfId="30017"/>
    <cellStyle name="Обычный 49 30 3" xfId="30018"/>
    <cellStyle name="Обычный 49 31" xfId="30019"/>
    <cellStyle name="Обычный 49 31 2" xfId="30020"/>
    <cellStyle name="Обычный 49 31 2 2" xfId="30021"/>
    <cellStyle name="Обычный 49 31 3" xfId="30022"/>
    <cellStyle name="Обычный 49 32" xfId="30023"/>
    <cellStyle name="Обычный 49 32 2" xfId="30024"/>
    <cellStyle name="Обычный 49 32 2 2" xfId="30025"/>
    <cellStyle name="Обычный 49 32 3" xfId="30026"/>
    <cellStyle name="Обычный 49 33" xfId="30027"/>
    <cellStyle name="Обычный 49 33 2" xfId="30028"/>
    <cellStyle name="Обычный 49 33 2 2" xfId="30029"/>
    <cellStyle name="Обычный 49 33 3" xfId="30030"/>
    <cellStyle name="Обычный 49 34" xfId="30031"/>
    <cellStyle name="Обычный 49 34 2" xfId="30032"/>
    <cellStyle name="Обычный 49 34 2 2" xfId="30033"/>
    <cellStyle name="Обычный 49 34 3" xfId="30034"/>
    <cellStyle name="Обычный 49 35" xfId="30035"/>
    <cellStyle name="Обычный 49 35 2" xfId="30036"/>
    <cellStyle name="Обычный 49 35 2 2" xfId="30037"/>
    <cellStyle name="Обычный 49 35 3" xfId="30038"/>
    <cellStyle name="Обычный 49 36" xfId="30039"/>
    <cellStyle name="Обычный 49 36 2" xfId="30040"/>
    <cellStyle name="Обычный 49 36 2 2" xfId="30041"/>
    <cellStyle name="Обычный 49 36 3" xfId="30042"/>
    <cellStyle name="Обычный 49 37" xfId="30043"/>
    <cellStyle name="Обычный 49 37 2" xfId="30044"/>
    <cellStyle name="Обычный 49 37 2 2" xfId="30045"/>
    <cellStyle name="Обычный 49 37 3" xfId="30046"/>
    <cellStyle name="Обычный 49 38" xfId="30047"/>
    <cellStyle name="Обычный 49 38 2" xfId="30048"/>
    <cellStyle name="Обычный 49 38 2 2" xfId="30049"/>
    <cellStyle name="Обычный 49 38 3" xfId="30050"/>
    <cellStyle name="Обычный 49 39" xfId="30051"/>
    <cellStyle name="Обычный 49 39 2" xfId="30052"/>
    <cellStyle name="Обычный 49 39 2 2" xfId="30053"/>
    <cellStyle name="Обычный 49 39 3" xfId="30054"/>
    <cellStyle name="Обычный 49 4" xfId="30055"/>
    <cellStyle name="Обычный 49 4 2" xfId="30056"/>
    <cellStyle name="Обычный 49 4 2 2" xfId="30057"/>
    <cellStyle name="Обычный 49 4 2 2 2" xfId="30058"/>
    <cellStyle name="Обычный 49 4 2 3" xfId="30059"/>
    <cellStyle name="Обычный 49 4 3" xfId="30060"/>
    <cellStyle name="Обычный 49 4 3 2" xfId="30061"/>
    <cellStyle name="Обычный 49 4 3 2 2" xfId="30062"/>
    <cellStyle name="Обычный 49 4 3 3" xfId="30063"/>
    <cellStyle name="Обычный 49 4 4" xfId="30064"/>
    <cellStyle name="Обычный 49 4 4 2" xfId="30065"/>
    <cellStyle name="Обычный 49 4 5" xfId="30066"/>
    <cellStyle name="Обычный 49 40" xfId="30067"/>
    <cellStyle name="Обычный 49 40 2" xfId="30068"/>
    <cellStyle name="Обычный 49 40 2 2" xfId="30069"/>
    <cellStyle name="Обычный 49 40 3" xfId="30070"/>
    <cellStyle name="Обычный 49 41" xfId="30071"/>
    <cellStyle name="Обычный 49 41 2" xfId="30072"/>
    <cellStyle name="Обычный 49 41 2 2" xfId="30073"/>
    <cellStyle name="Обычный 49 41 3" xfId="30074"/>
    <cellStyle name="Обычный 49 42" xfId="30075"/>
    <cellStyle name="Обычный 49 42 2" xfId="30076"/>
    <cellStyle name="Обычный 49 42 2 2" xfId="30077"/>
    <cellStyle name="Обычный 49 42 3" xfId="30078"/>
    <cellStyle name="Обычный 49 43" xfId="30079"/>
    <cellStyle name="Обычный 49 43 2" xfId="30080"/>
    <cellStyle name="Обычный 49 43 2 2" xfId="30081"/>
    <cellStyle name="Обычный 49 43 3" xfId="30082"/>
    <cellStyle name="Обычный 49 44" xfId="30083"/>
    <cellStyle name="Обычный 49 44 2" xfId="30084"/>
    <cellStyle name="Обычный 49 44 2 2" xfId="30085"/>
    <cellStyle name="Обычный 49 44 3" xfId="30086"/>
    <cellStyle name="Обычный 49 45" xfId="30087"/>
    <cellStyle name="Обычный 49 45 2" xfId="30088"/>
    <cellStyle name="Обычный 49 45 2 2" xfId="30089"/>
    <cellStyle name="Обычный 49 45 3" xfId="30090"/>
    <cellStyle name="Обычный 49 46" xfId="30091"/>
    <cellStyle name="Обычный 49 46 2" xfId="30092"/>
    <cellStyle name="Обычный 49 46 2 2" xfId="30093"/>
    <cellStyle name="Обычный 49 46 3" xfId="30094"/>
    <cellStyle name="Обычный 49 47" xfId="30095"/>
    <cellStyle name="Обычный 49 47 2" xfId="30096"/>
    <cellStyle name="Обычный 49 47 2 2" xfId="30097"/>
    <cellStyle name="Обычный 49 47 3" xfId="30098"/>
    <cellStyle name="Обычный 49 48" xfId="30099"/>
    <cellStyle name="Обычный 49 48 2" xfId="30100"/>
    <cellStyle name="Обычный 49 48 2 2" xfId="30101"/>
    <cellStyle name="Обычный 49 48 3" xfId="30102"/>
    <cellStyle name="Обычный 49 49" xfId="30103"/>
    <cellStyle name="Обычный 49 49 2" xfId="30104"/>
    <cellStyle name="Обычный 49 49 2 2" xfId="30105"/>
    <cellStyle name="Обычный 49 49 3" xfId="30106"/>
    <cellStyle name="Обычный 49 5" xfId="30107"/>
    <cellStyle name="Обычный 49 5 2" xfId="30108"/>
    <cellStyle name="Обычный 49 5 2 2" xfId="30109"/>
    <cellStyle name="Обычный 49 5 2 2 2" xfId="30110"/>
    <cellStyle name="Обычный 49 5 2 3" xfId="30111"/>
    <cellStyle name="Обычный 49 5 3" xfId="30112"/>
    <cellStyle name="Обычный 49 5 3 2" xfId="30113"/>
    <cellStyle name="Обычный 49 5 3 2 2" xfId="30114"/>
    <cellStyle name="Обычный 49 5 3 3" xfId="30115"/>
    <cellStyle name="Обычный 49 5 4" xfId="30116"/>
    <cellStyle name="Обычный 49 5 4 2" xfId="30117"/>
    <cellStyle name="Обычный 49 5 5" xfId="30118"/>
    <cellStyle name="Обычный 49 50" xfId="30119"/>
    <cellStyle name="Обычный 49 50 2" xfId="30120"/>
    <cellStyle name="Обычный 49 50 2 2" xfId="30121"/>
    <cellStyle name="Обычный 49 50 3" xfId="30122"/>
    <cellStyle name="Обычный 49 51" xfId="30123"/>
    <cellStyle name="Обычный 49 51 2" xfId="30124"/>
    <cellStyle name="Обычный 49 51 2 2" xfId="30125"/>
    <cellStyle name="Обычный 49 51 3" xfId="30126"/>
    <cellStyle name="Обычный 49 52" xfId="30127"/>
    <cellStyle name="Обычный 49 52 2" xfId="30128"/>
    <cellStyle name="Обычный 49 52 2 2" xfId="30129"/>
    <cellStyle name="Обычный 49 52 3" xfId="30130"/>
    <cellStyle name="Обычный 49 53" xfId="30131"/>
    <cellStyle name="Обычный 49 53 2" xfId="30132"/>
    <cellStyle name="Обычный 49 53 2 2" xfId="30133"/>
    <cellStyle name="Обычный 49 53 3" xfId="30134"/>
    <cellStyle name="Обычный 49 54" xfId="30135"/>
    <cellStyle name="Обычный 49 54 2" xfId="30136"/>
    <cellStyle name="Обычный 49 54 2 2" xfId="30137"/>
    <cellStyle name="Обычный 49 54 3" xfId="30138"/>
    <cellStyle name="Обычный 49 55" xfId="30139"/>
    <cellStyle name="Обычный 49 55 2" xfId="30140"/>
    <cellStyle name="Обычный 49 55 2 2" xfId="30141"/>
    <cellStyle name="Обычный 49 55 3" xfId="30142"/>
    <cellStyle name="Обычный 49 56" xfId="30143"/>
    <cellStyle name="Обычный 49 56 2" xfId="30144"/>
    <cellStyle name="Обычный 49 56 2 2" xfId="30145"/>
    <cellStyle name="Обычный 49 56 3" xfId="30146"/>
    <cellStyle name="Обычный 49 57" xfId="30147"/>
    <cellStyle name="Обычный 49 57 2" xfId="30148"/>
    <cellStyle name="Обычный 49 57 2 2" xfId="30149"/>
    <cellStyle name="Обычный 49 57 3" xfId="30150"/>
    <cellStyle name="Обычный 49 58" xfId="30151"/>
    <cellStyle name="Обычный 49 58 2" xfId="30152"/>
    <cellStyle name="Обычный 49 58 2 2" xfId="30153"/>
    <cellStyle name="Обычный 49 58 3" xfId="30154"/>
    <cellStyle name="Обычный 49 59" xfId="30155"/>
    <cellStyle name="Обычный 49 59 2" xfId="30156"/>
    <cellStyle name="Обычный 49 59 2 2" xfId="30157"/>
    <cellStyle name="Обычный 49 59 3" xfId="30158"/>
    <cellStyle name="Обычный 49 6" xfId="30159"/>
    <cellStyle name="Обычный 49 6 2" xfId="30160"/>
    <cellStyle name="Обычный 49 6 2 2" xfId="30161"/>
    <cellStyle name="Обычный 49 6 2 2 2" xfId="30162"/>
    <cellStyle name="Обычный 49 6 2 3" xfId="30163"/>
    <cellStyle name="Обычный 49 6 3" xfId="30164"/>
    <cellStyle name="Обычный 49 6 3 2" xfId="30165"/>
    <cellStyle name="Обычный 49 6 3 2 2" xfId="30166"/>
    <cellStyle name="Обычный 49 6 3 3" xfId="30167"/>
    <cellStyle name="Обычный 49 6 4" xfId="30168"/>
    <cellStyle name="Обычный 49 6 4 2" xfId="30169"/>
    <cellStyle name="Обычный 49 6 5" xfId="30170"/>
    <cellStyle name="Обычный 49 60" xfId="30171"/>
    <cellStyle name="Обычный 49 60 2" xfId="30172"/>
    <cellStyle name="Обычный 49 60 2 2" xfId="30173"/>
    <cellStyle name="Обычный 49 60 3" xfId="30174"/>
    <cellStyle name="Обычный 49 61" xfId="30175"/>
    <cellStyle name="Обычный 49 61 2" xfId="30176"/>
    <cellStyle name="Обычный 49 61 2 2" xfId="30177"/>
    <cellStyle name="Обычный 49 61 3" xfId="30178"/>
    <cellStyle name="Обычный 49 62" xfId="30179"/>
    <cellStyle name="Обычный 49 62 2" xfId="30180"/>
    <cellStyle name="Обычный 49 62 2 2" xfId="30181"/>
    <cellStyle name="Обычный 49 62 3" xfId="30182"/>
    <cellStyle name="Обычный 49 63" xfId="30183"/>
    <cellStyle name="Обычный 49 63 2" xfId="30184"/>
    <cellStyle name="Обычный 49 63 2 2" xfId="30185"/>
    <cellStyle name="Обычный 49 63 3" xfId="30186"/>
    <cellStyle name="Обычный 49 64" xfId="30187"/>
    <cellStyle name="Обычный 49 64 2" xfId="30188"/>
    <cellStyle name="Обычный 49 64 2 2" xfId="30189"/>
    <cellStyle name="Обычный 49 64 3" xfId="30190"/>
    <cellStyle name="Обычный 49 65" xfId="30191"/>
    <cellStyle name="Обычный 49 65 2" xfId="30192"/>
    <cellStyle name="Обычный 49 65 2 2" xfId="30193"/>
    <cellStyle name="Обычный 49 65 3" xfId="30194"/>
    <cellStyle name="Обычный 49 66" xfId="30195"/>
    <cellStyle name="Обычный 49 66 2" xfId="30196"/>
    <cellStyle name="Обычный 49 66 2 2" xfId="30197"/>
    <cellStyle name="Обычный 49 66 3" xfId="30198"/>
    <cellStyle name="Обычный 49 67" xfId="30199"/>
    <cellStyle name="Обычный 49 67 2" xfId="30200"/>
    <cellStyle name="Обычный 49 67 2 2" xfId="30201"/>
    <cellStyle name="Обычный 49 67 3" xfId="30202"/>
    <cellStyle name="Обычный 49 68" xfId="30203"/>
    <cellStyle name="Обычный 49 68 2" xfId="30204"/>
    <cellStyle name="Обычный 49 68 2 2" xfId="30205"/>
    <cellStyle name="Обычный 49 68 3" xfId="30206"/>
    <cellStyle name="Обычный 49 69" xfId="30207"/>
    <cellStyle name="Обычный 49 69 2" xfId="30208"/>
    <cellStyle name="Обычный 49 69 2 2" xfId="30209"/>
    <cellStyle name="Обычный 49 69 3" xfId="30210"/>
    <cellStyle name="Обычный 49 7" xfId="30211"/>
    <cellStyle name="Обычный 49 7 2" xfId="30212"/>
    <cellStyle name="Обычный 49 7 2 2" xfId="30213"/>
    <cellStyle name="Обычный 49 7 2 2 2" xfId="30214"/>
    <cellStyle name="Обычный 49 7 2 3" xfId="30215"/>
    <cellStyle name="Обычный 49 7 3" xfId="30216"/>
    <cellStyle name="Обычный 49 7 3 2" xfId="30217"/>
    <cellStyle name="Обычный 49 7 3 2 2" xfId="30218"/>
    <cellStyle name="Обычный 49 7 3 3" xfId="30219"/>
    <cellStyle name="Обычный 49 7 4" xfId="30220"/>
    <cellStyle name="Обычный 49 7 4 2" xfId="30221"/>
    <cellStyle name="Обычный 49 7 5" xfId="30222"/>
    <cellStyle name="Обычный 49 70" xfId="30223"/>
    <cellStyle name="Обычный 49 70 2" xfId="30224"/>
    <cellStyle name="Обычный 49 70 2 2" xfId="30225"/>
    <cellStyle name="Обычный 49 70 3" xfId="30226"/>
    <cellStyle name="Обычный 49 71" xfId="30227"/>
    <cellStyle name="Обычный 49 71 2" xfId="30228"/>
    <cellStyle name="Обычный 49 71 2 2" xfId="30229"/>
    <cellStyle name="Обычный 49 71 3" xfId="30230"/>
    <cellStyle name="Обычный 49 72" xfId="30231"/>
    <cellStyle name="Обычный 49 72 2" xfId="30232"/>
    <cellStyle name="Обычный 49 72 2 2" xfId="30233"/>
    <cellStyle name="Обычный 49 72 3" xfId="30234"/>
    <cellStyle name="Обычный 49 73" xfId="30235"/>
    <cellStyle name="Обычный 49 73 2" xfId="30236"/>
    <cellStyle name="Обычный 49 73 2 2" xfId="30237"/>
    <cellStyle name="Обычный 49 73 3" xfId="30238"/>
    <cellStyle name="Обычный 49 74" xfId="30239"/>
    <cellStyle name="Обычный 49 74 2" xfId="30240"/>
    <cellStyle name="Обычный 49 75" xfId="30241"/>
    <cellStyle name="Обычный 49 8" xfId="30242"/>
    <cellStyle name="Обычный 49 8 2" xfId="30243"/>
    <cellStyle name="Обычный 49 8 2 2" xfId="30244"/>
    <cellStyle name="Обычный 49 8 2 2 2" xfId="30245"/>
    <cellStyle name="Обычный 49 8 2 3" xfId="30246"/>
    <cellStyle name="Обычный 49 8 3" xfId="30247"/>
    <cellStyle name="Обычный 49 8 3 2" xfId="30248"/>
    <cellStyle name="Обычный 49 8 3 2 2" xfId="30249"/>
    <cellStyle name="Обычный 49 8 3 3" xfId="30250"/>
    <cellStyle name="Обычный 49 8 4" xfId="30251"/>
    <cellStyle name="Обычный 49 8 4 2" xfId="30252"/>
    <cellStyle name="Обычный 49 8 5" xfId="30253"/>
    <cellStyle name="Обычный 49 9" xfId="30254"/>
    <cellStyle name="Обычный 49 9 2" xfId="30255"/>
    <cellStyle name="Обычный 49 9 2 2" xfId="30256"/>
    <cellStyle name="Обычный 49 9 2 2 2" xfId="30257"/>
    <cellStyle name="Обычный 49 9 2 3" xfId="30258"/>
    <cellStyle name="Обычный 49 9 3" xfId="30259"/>
    <cellStyle name="Обычный 49 9 3 2" xfId="30260"/>
    <cellStyle name="Обычный 49 9 3 2 2" xfId="30261"/>
    <cellStyle name="Обычный 49 9 3 3" xfId="30262"/>
    <cellStyle name="Обычный 49 9 4" xfId="30263"/>
    <cellStyle name="Обычный 49 9 4 2" xfId="30264"/>
    <cellStyle name="Обычный 49 9 5" xfId="30265"/>
    <cellStyle name="Обычный 5" xfId="30266"/>
    <cellStyle name="Обычный 5 10" xfId="30267"/>
    <cellStyle name="Обычный 5 10 2" xfId="30268"/>
    <cellStyle name="Обычный 5 10 2 2" xfId="30269"/>
    <cellStyle name="Обычный 5 10 2 2 2" xfId="30270"/>
    <cellStyle name="Обычный 5 10 2 3" xfId="30271"/>
    <cellStyle name="Обычный 5 10 3" xfId="30272"/>
    <cellStyle name="Обычный 5 10 3 2" xfId="30273"/>
    <cellStyle name="Обычный 5 10 3 2 2" xfId="30274"/>
    <cellStyle name="Обычный 5 10 3 3" xfId="30275"/>
    <cellStyle name="Обычный 5 10 4" xfId="30276"/>
    <cellStyle name="Обычный 5 10 4 2" xfId="30277"/>
    <cellStyle name="Обычный 5 10 5" xfId="30278"/>
    <cellStyle name="Обычный 5 11" xfId="30279"/>
    <cellStyle name="Обычный 5 11 2" xfId="30280"/>
    <cellStyle name="Обычный 5 11 2 2" xfId="30281"/>
    <cellStyle name="Обычный 5 11 2 2 2" xfId="30282"/>
    <cellStyle name="Обычный 5 11 2 3" xfId="30283"/>
    <cellStyle name="Обычный 5 11 3" xfId="30284"/>
    <cellStyle name="Обычный 5 11 3 2" xfId="30285"/>
    <cellStyle name="Обычный 5 11 3 2 2" xfId="30286"/>
    <cellStyle name="Обычный 5 11 3 3" xfId="30287"/>
    <cellStyle name="Обычный 5 11 4" xfId="30288"/>
    <cellStyle name="Обычный 5 11 4 2" xfId="30289"/>
    <cellStyle name="Обычный 5 11 5" xfId="30290"/>
    <cellStyle name="Обычный 5 12" xfId="30291"/>
    <cellStyle name="Обычный 5 12 2" xfId="30292"/>
    <cellStyle name="Обычный 5 12 2 2" xfId="30293"/>
    <cellStyle name="Обычный 5 12 2 2 2" xfId="30294"/>
    <cellStyle name="Обычный 5 12 2 3" xfId="30295"/>
    <cellStyle name="Обычный 5 12 3" xfId="30296"/>
    <cellStyle name="Обычный 5 12 3 2" xfId="30297"/>
    <cellStyle name="Обычный 5 12 3 2 2" xfId="30298"/>
    <cellStyle name="Обычный 5 12 3 3" xfId="30299"/>
    <cellStyle name="Обычный 5 12 4" xfId="30300"/>
    <cellStyle name="Обычный 5 12 4 2" xfId="30301"/>
    <cellStyle name="Обычный 5 12 5" xfId="30302"/>
    <cellStyle name="Обычный 5 13" xfId="30303"/>
    <cellStyle name="Обычный 5 13 2" xfId="30304"/>
    <cellStyle name="Обычный 5 13 2 2" xfId="30305"/>
    <cellStyle name="Обычный 5 13 2 2 2" xfId="30306"/>
    <cellStyle name="Обычный 5 13 2 3" xfId="30307"/>
    <cellStyle name="Обычный 5 13 3" xfId="30308"/>
    <cellStyle name="Обычный 5 13 3 2" xfId="30309"/>
    <cellStyle name="Обычный 5 13 3 2 2" xfId="30310"/>
    <cellStyle name="Обычный 5 13 3 3" xfId="30311"/>
    <cellStyle name="Обычный 5 13 4" xfId="30312"/>
    <cellStyle name="Обычный 5 13 4 2" xfId="30313"/>
    <cellStyle name="Обычный 5 13 5" xfId="30314"/>
    <cellStyle name="Обычный 5 14" xfId="30315"/>
    <cellStyle name="Обычный 5 14 2" xfId="30316"/>
    <cellStyle name="Обычный 5 14 2 2" xfId="30317"/>
    <cellStyle name="Обычный 5 14 2 2 2" xfId="30318"/>
    <cellStyle name="Обычный 5 14 2 3" xfId="30319"/>
    <cellStyle name="Обычный 5 14 3" xfId="30320"/>
    <cellStyle name="Обычный 5 14 3 2" xfId="30321"/>
    <cellStyle name="Обычный 5 14 3 2 2" xfId="30322"/>
    <cellStyle name="Обычный 5 14 3 3" xfId="30323"/>
    <cellStyle name="Обычный 5 14 4" xfId="30324"/>
    <cellStyle name="Обычный 5 14 4 2" xfId="30325"/>
    <cellStyle name="Обычный 5 14 5" xfId="30326"/>
    <cellStyle name="Обычный 5 15" xfId="30327"/>
    <cellStyle name="Обычный 5 15 2" xfId="30328"/>
    <cellStyle name="Обычный 5 15 2 2" xfId="30329"/>
    <cellStyle name="Обычный 5 15 2 2 2" xfId="30330"/>
    <cellStyle name="Обычный 5 15 2 3" xfId="30331"/>
    <cellStyle name="Обычный 5 15 3" xfId="30332"/>
    <cellStyle name="Обычный 5 15 3 2" xfId="30333"/>
    <cellStyle name="Обычный 5 15 3 2 2" xfId="30334"/>
    <cellStyle name="Обычный 5 15 3 3" xfId="30335"/>
    <cellStyle name="Обычный 5 15 4" xfId="30336"/>
    <cellStyle name="Обычный 5 15 4 2" xfId="30337"/>
    <cellStyle name="Обычный 5 15 5" xfId="30338"/>
    <cellStyle name="Обычный 5 16" xfId="30339"/>
    <cellStyle name="Обычный 5 16 2" xfId="30340"/>
    <cellStyle name="Обычный 5 16 2 2" xfId="30341"/>
    <cellStyle name="Обычный 5 16 2 2 2" xfId="30342"/>
    <cellStyle name="Обычный 5 16 2 3" xfId="30343"/>
    <cellStyle name="Обычный 5 16 3" xfId="30344"/>
    <cellStyle name="Обычный 5 16 3 2" xfId="30345"/>
    <cellStyle name="Обычный 5 16 3 2 2" xfId="30346"/>
    <cellStyle name="Обычный 5 16 3 3" xfId="30347"/>
    <cellStyle name="Обычный 5 16 4" xfId="30348"/>
    <cellStyle name="Обычный 5 16 4 2" xfId="30349"/>
    <cellStyle name="Обычный 5 16 5" xfId="30350"/>
    <cellStyle name="Обычный 5 17" xfId="30351"/>
    <cellStyle name="Обычный 5 17 2" xfId="30352"/>
    <cellStyle name="Обычный 5 17 2 2" xfId="30353"/>
    <cellStyle name="Обычный 5 17 2 2 2" xfId="30354"/>
    <cellStyle name="Обычный 5 17 2 3" xfId="30355"/>
    <cellStyle name="Обычный 5 17 3" xfId="30356"/>
    <cellStyle name="Обычный 5 17 3 2" xfId="30357"/>
    <cellStyle name="Обычный 5 17 3 2 2" xfId="30358"/>
    <cellStyle name="Обычный 5 17 3 3" xfId="30359"/>
    <cellStyle name="Обычный 5 17 4" xfId="30360"/>
    <cellStyle name="Обычный 5 17 4 2" xfId="30361"/>
    <cellStyle name="Обычный 5 17 5" xfId="30362"/>
    <cellStyle name="Обычный 5 18" xfId="30363"/>
    <cellStyle name="Обычный 5 18 2" xfId="30364"/>
    <cellStyle name="Обычный 5 18 2 2" xfId="30365"/>
    <cellStyle name="Обычный 5 18 2 2 2" xfId="30366"/>
    <cellStyle name="Обычный 5 18 2 3" xfId="30367"/>
    <cellStyle name="Обычный 5 18 3" xfId="30368"/>
    <cellStyle name="Обычный 5 18 3 2" xfId="30369"/>
    <cellStyle name="Обычный 5 18 3 2 2" xfId="30370"/>
    <cellStyle name="Обычный 5 18 3 3" xfId="30371"/>
    <cellStyle name="Обычный 5 18 4" xfId="30372"/>
    <cellStyle name="Обычный 5 18 4 2" xfId="30373"/>
    <cellStyle name="Обычный 5 18 5" xfId="30374"/>
    <cellStyle name="Обычный 5 19" xfId="30375"/>
    <cellStyle name="Обычный 5 19 2" xfId="30376"/>
    <cellStyle name="Обычный 5 19 2 2" xfId="30377"/>
    <cellStyle name="Обычный 5 19 2 2 2" xfId="30378"/>
    <cellStyle name="Обычный 5 19 2 3" xfId="30379"/>
    <cellStyle name="Обычный 5 19 3" xfId="30380"/>
    <cellStyle name="Обычный 5 19 3 2" xfId="30381"/>
    <cellStyle name="Обычный 5 19 3 2 2" xfId="30382"/>
    <cellStyle name="Обычный 5 19 3 3" xfId="30383"/>
    <cellStyle name="Обычный 5 19 4" xfId="30384"/>
    <cellStyle name="Обычный 5 19 4 2" xfId="30385"/>
    <cellStyle name="Обычный 5 19 5" xfId="30386"/>
    <cellStyle name="Обычный 5 2" xfId="30387"/>
    <cellStyle name="Обычный 5 2 2" xfId="30388"/>
    <cellStyle name="Обычный 5 2 2 2" xfId="30389"/>
    <cellStyle name="Обычный 5 2 2 2 2" xfId="30390"/>
    <cellStyle name="Обычный 5 2 2 3" xfId="30391"/>
    <cellStyle name="Обычный 5 2 3" xfId="30392"/>
    <cellStyle name="Обычный 5 2 3 2" xfId="30393"/>
    <cellStyle name="Обычный 5 2 3 2 2" xfId="30394"/>
    <cellStyle name="Обычный 5 2 3 3" xfId="30395"/>
    <cellStyle name="Обычный 5 2 4" xfId="30396"/>
    <cellStyle name="Обычный 5 2 5" xfId="30397"/>
    <cellStyle name="Обычный 5 2 5 2" xfId="30398"/>
    <cellStyle name="Обычный 5 2 6" xfId="30399"/>
    <cellStyle name="Обычный 5 20" xfId="30400"/>
    <cellStyle name="Обычный 5 20 2" xfId="30401"/>
    <cellStyle name="Обычный 5 20 2 2" xfId="30402"/>
    <cellStyle name="Обычный 5 20 2 2 2" xfId="30403"/>
    <cellStyle name="Обычный 5 20 2 3" xfId="30404"/>
    <cellStyle name="Обычный 5 20 3" xfId="30405"/>
    <cellStyle name="Обычный 5 20 3 2" xfId="30406"/>
    <cellStyle name="Обычный 5 20 3 2 2" xfId="30407"/>
    <cellStyle name="Обычный 5 20 3 3" xfId="30408"/>
    <cellStyle name="Обычный 5 20 4" xfId="30409"/>
    <cellStyle name="Обычный 5 20 4 2" xfId="30410"/>
    <cellStyle name="Обычный 5 20 5" xfId="30411"/>
    <cellStyle name="Обычный 5 21" xfId="30412"/>
    <cellStyle name="Обычный 5 21 2" xfId="30413"/>
    <cellStyle name="Обычный 5 21 2 2" xfId="30414"/>
    <cellStyle name="Обычный 5 21 2 2 2" xfId="30415"/>
    <cellStyle name="Обычный 5 21 2 3" xfId="30416"/>
    <cellStyle name="Обычный 5 21 3" xfId="30417"/>
    <cellStyle name="Обычный 5 21 3 2" xfId="30418"/>
    <cellStyle name="Обычный 5 21 3 2 2" xfId="30419"/>
    <cellStyle name="Обычный 5 21 3 3" xfId="30420"/>
    <cellStyle name="Обычный 5 21 4" xfId="30421"/>
    <cellStyle name="Обычный 5 21 4 2" xfId="30422"/>
    <cellStyle name="Обычный 5 21 5" xfId="30423"/>
    <cellStyle name="Обычный 5 22" xfId="30424"/>
    <cellStyle name="Обычный 5 22 2" xfId="30425"/>
    <cellStyle name="Обычный 5 22 2 2" xfId="30426"/>
    <cellStyle name="Обычный 5 22 2 2 2" xfId="30427"/>
    <cellStyle name="Обычный 5 22 2 3" xfId="30428"/>
    <cellStyle name="Обычный 5 22 3" xfId="30429"/>
    <cellStyle name="Обычный 5 22 3 2" xfId="30430"/>
    <cellStyle name="Обычный 5 22 3 2 2" xfId="30431"/>
    <cellStyle name="Обычный 5 22 3 3" xfId="30432"/>
    <cellStyle name="Обычный 5 22 4" xfId="30433"/>
    <cellStyle name="Обычный 5 22 4 2" xfId="30434"/>
    <cellStyle name="Обычный 5 22 5" xfId="30435"/>
    <cellStyle name="Обычный 5 23" xfId="30436"/>
    <cellStyle name="Обычный 5 23 2" xfId="30437"/>
    <cellStyle name="Обычный 5 23 2 2" xfId="30438"/>
    <cellStyle name="Обычный 5 23 2 2 2" xfId="30439"/>
    <cellStyle name="Обычный 5 23 2 3" xfId="30440"/>
    <cellStyle name="Обычный 5 23 3" xfId="30441"/>
    <cellStyle name="Обычный 5 23 3 2" xfId="30442"/>
    <cellStyle name="Обычный 5 23 3 2 2" xfId="30443"/>
    <cellStyle name="Обычный 5 23 3 3" xfId="30444"/>
    <cellStyle name="Обычный 5 23 4" xfId="30445"/>
    <cellStyle name="Обычный 5 23 4 2" xfId="30446"/>
    <cellStyle name="Обычный 5 23 5" xfId="30447"/>
    <cellStyle name="Обычный 5 24" xfId="30448"/>
    <cellStyle name="Обычный 5 24 2" xfId="30449"/>
    <cellStyle name="Обычный 5 24 2 2" xfId="30450"/>
    <cellStyle name="Обычный 5 24 2 2 2" xfId="30451"/>
    <cellStyle name="Обычный 5 24 2 3" xfId="30452"/>
    <cellStyle name="Обычный 5 24 3" xfId="30453"/>
    <cellStyle name="Обычный 5 24 3 2" xfId="30454"/>
    <cellStyle name="Обычный 5 24 3 2 2" xfId="30455"/>
    <cellStyle name="Обычный 5 24 3 3" xfId="30456"/>
    <cellStyle name="Обычный 5 24 4" xfId="30457"/>
    <cellStyle name="Обычный 5 24 4 2" xfId="30458"/>
    <cellStyle name="Обычный 5 24 5" xfId="30459"/>
    <cellStyle name="Обычный 5 25" xfId="30460"/>
    <cellStyle name="Обычный 5 25 2" xfId="30461"/>
    <cellStyle name="Обычный 5 25 2 2" xfId="30462"/>
    <cellStyle name="Обычный 5 25 2 2 2" xfId="30463"/>
    <cellStyle name="Обычный 5 25 2 3" xfId="30464"/>
    <cellStyle name="Обычный 5 25 3" xfId="30465"/>
    <cellStyle name="Обычный 5 25 3 2" xfId="30466"/>
    <cellStyle name="Обычный 5 25 3 2 2" xfId="30467"/>
    <cellStyle name="Обычный 5 25 3 3" xfId="30468"/>
    <cellStyle name="Обычный 5 25 4" xfId="30469"/>
    <cellStyle name="Обычный 5 25 4 2" xfId="30470"/>
    <cellStyle name="Обычный 5 25 5" xfId="30471"/>
    <cellStyle name="Обычный 5 26" xfId="30472"/>
    <cellStyle name="Обычный 5 26 2" xfId="30473"/>
    <cellStyle name="Обычный 5 26 2 2" xfId="30474"/>
    <cellStyle name="Обычный 5 26 2 2 2" xfId="30475"/>
    <cellStyle name="Обычный 5 26 2 3" xfId="30476"/>
    <cellStyle name="Обычный 5 26 3" xfId="30477"/>
    <cellStyle name="Обычный 5 26 3 2" xfId="30478"/>
    <cellStyle name="Обычный 5 26 3 2 2" xfId="30479"/>
    <cellStyle name="Обычный 5 26 3 3" xfId="30480"/>
    <cellStyle name="Обычный 5 26 4" xfId="30481"/>
    <cellStyle name="Обычный 5 26 4 2" xfId="30482"/>
    <cellStyle name="Обычный 5 26 5" xfId="30483"/>
    <cellStyle name="Обычный 5 27" xfId="30484"/>
    <cellStyle name="Обычный 5 27 2" xfId="30485"/>
    <cellStyle name="Обычный 5 27 2 2" xfId="30486"/>
    <cellStyle name="Обычный 5 27 2 2 2" xfId="30487"/>
    <cellStyle name="Обычный 5 27 2 3" xfId="30488"/>
    <cellStyle name="Обычный 5 27 3" xfId="30489"/>
    <cellStyle name="Обычный 5 27 3 2" xfId="30490"/>
    <cellStyle name="Обычный 5 27 3 2 2" xfId="30491"/>
    <cellStyle name="Обычный 5 27 3 3" xfId="30492"/>
    <cellStyle name="Обычный 5 27 4" xfId="30493"/>
    <cellStyle name="Обычный 5 27 4 2" xfId="30494"/>
    <cellStyle name="Обычный 5 27 5" xfId="30495"/>
    <cellStyle name="Обычный 5 28" xfId="30496"/>
    <cellStyle name="Обычный 5 28 2" xfId="30497"/>
    <cellStyle name="Обычный 5 28 2 2" xfId="30498"/>
    <cellStyle name="Обычный 5 28 2 2 2" xfId="30499"/>
    <cellStyle name="Обычный 5 28 2 3" xfId="30500"/>
    <cellStyle name="Обычный 5 28 3" xfId="30501"/>
    <cellStyle name="Обычный 5 28 3 2" xfId="30502"/>
    <cellStyle name="Обычный 5 28 3 2 2" xfId="30503"/>
    <cellStyle name="Обычный 5 28 3 3" xfId="30504"/>
    <cellStyle name="Обычный 5 28 4" xfId="30505"/>
    <cellStyle name="Обычный 5 28 4 2" xfId="30506"/>
    <cellStyle name="Обычный 5 28 5" xfId="30507"/>
    <cellStyle name="Обычный 5 29" xfId="30508"/>
    <cellStyle name="Обычный 5 29 2" xfId="30509"/>
    <cellStyle name="Обычный 5 29 2 2" xfId="30510"/>
    <cellStyle name="Обычный 5 29 3" xfId="30511"/>
    <cellStyle name="Обычный 5 3" xfId="30512"/>
    <cellStyle name="Обычный 5 3 2" xfId="30513"/>
    <cellStyle name="Обычный 5 3 2 2" xfId="30514"/>
    <cellStyle name="Обычный 5 3 2 2 2" xfId="30515"/>
    <cellStyle name="Обычный 5 3 2 3" xfId="30516"/>
    <cellStyle name="Обычный 5 3 3" xfId="30517"/>
    <cellStyle name="Обычный 5 3 3 2" xfId="30518"/>
    <cellStyle name="Обычный 5 3 3 2 2" xfId="30519"/>
    <cellStyle name="Обычный 5 3 3 3" xfId="30520"/>
    <cellStyle name="Обычный 5 3 4" xfId="30521"/>
    <cellStyle name="Обычный 5 3 5" xfId="30522"/>
    <cellStyle name="Обычный 5 3 5 2" xfId="30523"/>
    <cellStyle name="Обычный 5 3 6" xfId="30524"/>
    <cellStyle name="Обычный 5 30" xfId="30525"/>
    <cellStyle name="Обычный 5 30 2" xfId="30526"/>
    <cellStyle name="Обычный 5 30 2 2" xfId="30527"/>
    <cellStyle name="Обычный 5 30 3" xfId="30528"/>
    <cellStyle name="Обычный 5 31" xfId="30529"/>
    <cellStyle name="Обычный 5 31 2" xfId="30530"/>
    <cellStyle name="Обычный 5 31 2 2" xfId="30531"/>
    <cellStyle name="Обычный 5 31 3" xfId="30532"/>
    <cellStyle name="Обычный 5 32" xfId="30533"/>
    <cellStyle name="Обычный 5 32 2" xfId="30534"/>
    <cellStyle name="Обычный 5 32 2 2" xfId="30535"/>
    <cellStyle name="Обычный 5 32 3" xfId="30536"/>
    <cellStyle name="Обычный 5 33" xfId="30537"/>
    <cellStyle name="Обычный 5 33 2" xfId="30538"/>
    <cellStyle name="Обычный 5 33 2 2" xfId="30539"/>
    <cellStyle name="Обычный 5 33 3" xfId="30540"/>
    <cellStyle name="Обычный 5 34" xfId="30541"/>
    <cellStyle name="Обычный 5 34 2" xfId="30542"/>
    <cellStyle name="Обычный 5 34 2 2" xfId="30543"/>
    <cellStyle name="Обычный 5 34 3" xfId="30544"/>
    <cellStyle name="Обычный 5 35" xfId="30545"/>
    <cellStyle name="Обычный 5 35 2" xfId="30546"/>
    <cellStyle name="Обычный 5 35 2 2" xfId="30547"/>
    <cellStyle name="Обычный 5 35 3" xfId="30548"/>
    <cellStyle name="Обычный 5 36" xfId="30549"/>
    <cellStyle name="Обычный 5 36 2" xfId="30550"/>
    <cellStyle name="Обычный 5 36 2 2" xfId="30551"/>
    <cellStyle name="Обычный 5 36 3" xfId="30552"/>
    <cellStyle name="Обычный 5 37" xfId="30553"/>
    <cellStyle name="Обычный 5 37 2" xfId="30554"/>
    <cellStyle name="Обычный 5 37 2 2" xfId="30555"/>
    <cellStyle name="Обычный 5 37 3" xfId="30556"/>
    <cellStyle name="Обычный 5 38" xfId="30557"/>
    <cellStyle name="Обычный 5 38 2" xfId="30558"/>
    <cellStyle name="Обычный 5 38 2 2" xfId="30559"/>
    <cellStyle name="Обычный 5 38 3" xfId="30560"/>
    <cellStyle name="Обычный 5 39" xfId="30561"/>
    <cellStyle name="Обычный 5 39 2" xfId="30562"/>
    <cellStyle name="Обычный 5 39 2 2" xfId="30563"/>
    <cellStyle name="Обычный 5 39 3" xfId="30564"/>
    <cellStyle name="Обычный 5 4" xfId="30565"/>
    <cellStyle name="Обычный 5 4 2" xfId="30566"/>
    <cellStyle name="Обычный 5 4 2 2" xfId="30567"/>
    <cellStyle name="Обычный 5 4 2 2 2" xfId="30568"/>
    <cellStyle name="Обычный 5 4 2 3" xfId="30569"/>
    <cellStyle name="Обычный 5 4 3" xfId="30570"/>
    <cellStyle name="Обычный 5 4 3 2" xfId="30571"/>
    <cellStyle name="Обычный 5 4 3 2 2" xfId="30572"/>
    <cellStyle name="Обычный 5 4 3 3" xfId="30573"/>
    <cellStyle name="Обычный 5 4 4" xfId="30574"/>
    <cellStyle name="Обычный 5 4 4 2" xfId="30575"/>
    <cellStyle name="Обычный 5 4 5" xfId="30576"/>
    <cellStyle name="Обычный 5 40" xfId="30577"/>
    <cellStyle name="Обычный 5 40 2" xfId="30578"/>
    <cellStyle name="Обычный 5 40 2 2" xfId="30579"/>
    <cellStyle name="Обычный 5 40 3" xfId="30580"/>
    <cellStyle name="Обычный 5 41" xfId="30581"/>
    <cellStyle name="Обычный 5 41 2" xfId="30582"/>
    <cellStyle name="Обычный 5 41 2 2" xfId="30583"/>
    <cellStyle name="Обычный 5 41 3" xfId="30584"/>
    <cellStyle name="Обычный 5 42" xfId="30585"/>
    <cellStyle name="Обычный 5 42 2" xfId="30586"/>
    <cellStyle name="Обычный 5 42 2 2" xfId="30587"/>
    <cellStyle name="Обычный 5 42 3" xfId="30588"/>
    <cellStyle name="Обычный 5 43" xfId="30589"/>
    <cellStyle name="Обычный 5 43 2" xfId="30590"/>
    <cellStyle name="Обычный 5 43 2 2" xfId="30591"/>
    <cellStyle name="Обычный 5 43 3" xfId="30592"/>
    <cellStyle name="Обычный 5 44" xfId="30593"/>
    <cellStyle name="Обычный 5 44 2" xfId="30594"/>
    <cellStyle name="Обычный 5 44 2 2" xfId="30595"/>
    <cellStyle name="Обычный 5 44 3" xfId="30596"/>
    <cellStyle name="Обычный 5 45" xfId="30597"/>
    <cellStyle name="Обычный 5 45 2" xfId="30598"/>
    <cellStyle name="Обычный 5 45 2 2" xfId="30599"/>
    <cellStyle name="Обычный 5 45 3" xfId="30600"/>
    <cellStyle name="Обычный 5 46" xfId="30601"/>
    <cellStyle name="Обычный 5 46 2" xfId="30602"/>
    <cellStyle name="Обычный 5 46 2 2" xfId="30603"/>
    <cellStyle name="Обычный 5 46 3" xfId="30604"/>
    <cellStyle name="Обычный 5 47" xfId="30605"/>
    <cellStyle name="Обычный 5 47 2" xfId="30606"/>
    <cellStyle name="Обычный 5 47 2 2" xfId="30607"/>
    <cellStyle name="Обычный 5 47 3" xfId="30608"/>
    <cellStyle name="Обычный 5 48" xfId="30609"/>
    <cellStyle name="Обычный 5 48 2" xfId="30610"/>
    <cellStyle name="Обычный 5 48 2 2" xfId="30611"/>
    <cellStyle name="Обычный 5 48 3" xfId="30612"/>
    <cellStyle name="Обычный 5 49" xfId="30613"/>
    <cellStyle name="Обычный 5 49 2" xfId="30614"/>
    <cellStyle name="Обычный 5 49 2 2" xfId="30615"/>
    <cellStyle name="Обычный 5 49 3" xfId="30616"/>
    <cellStyle name="Обычный 5 5" xfId="30617"/>
    <cellStyle name="Обычный 5 5 2" xfId="30618"/>
    <cellStyle name="Обычный 5 5 2 2" xfId="30619"/>
    <cellStyle name="Обычный 5 5 2 2 2" xfId="30620"/>
    <cellStyle name="Обычный 5 5 2 3" xfId="30621"/>
    <cellStyle name="Обычный 5 5 3" xfId="30622"/>
    <cellStyle name="Обычный 5 5 3 2" xfId="30623"/>
    <cellStyle name="Обычный 5 5 3 2 2" xfId="30624"/>
    <cellStyle name="Обычный 5 5 3 3" xfId="30625"/>
    <cellStyle name="Обычный 5 5 4" xfId="30626"/>
    <cellStyle name="Обычный 5 5 4 2" xfId="30627"/>
    <cellStyle name="Обычный 5 5 5" xfId="30628"/>
    <cellStyle name="Обычный 5 50" xfId="30629"/>
    <cellStyle name="Обычный 5 50 2" xfId="30630"/>
    <cellStyle name="Обычный 5 50 2 2" xfId="30631"/>
    <cellStyle name="Обычный 5 50 3" xfId="30632"/>
    <cellStyle name="Обычный 5 51" xfId="30633"/>
    <cellStyle name="Обычный 5 51 2" xfId="30634"/>
    <cellStyle name="Обычный 5 51 2 2" xfId="30635"/>
    <cellStyle name="Обычный 5 51 3" xfId="30636"/>
    <cellStyle name="Обычный 5 52" xfId="30637"/>
    <cellStyle name="Обычный 5 52 2" xfId="30638"/>
    <cellStyle name="Обычный 5 52 2 2" xfId="30639"/>
    <cellStyle name="Обычный 5 52 3" xfId="30640"/>
    <cellStyle name="Обычный 5 53" xfId="30641"/>
    <cellStyle name="Обычный 5 53 2" xfId="30642"/>
    <cellStyle name="Обычный 5 53 2 2" xfId="30643"/>
    <cellStyle name="Обычный 5 53 3" xfId="30644"/>
    <cellStyle name="Обычный 5 54" xfId="30645"/>
    <cellStyle name="Обычный 5 54 2" xfId="30646"/>
    <cellStyle name="Обычный 5 54 2 2" xfId="30647"/>
    <cellStyle name="Обычный 5 54 3" xfId="30648"/>
    <cellStyle name="Обычный 5 55" xfId="30649"/>
    <cellStyle name="Обычный 5 55 2" xfId="30650"/>
    <cellStyle name="Обычный 5 55 2 2" xfId="30651"/>
    <cellStyle name="Обычный 5 55 3" xfId="30652"/>
    <cellStyle name="Обычный 5 56" xfId="30653"/>
    <cellStyle name="Обычный 5 56 2" xfId="30654"/>
    <cellStyle name="Обычный 5 56 2 2" xfId="30655"/>
    <cellStyle name="Обычный 5 56 3" xfId="30656"/>
    <cellStyle name="Обычный 5 57" xfId="30657"/>
    <cellStyle name="Обычный 5 57 2" xfId="30658"/>
    <cellStyle name="Обычный 5 57 2 2" xfId="30659"/>
    <cellStyle name="Обычный 5 57 3" xfId="30660"/>
    <cellStyle name="Обычный 5 58" xfId="30661"/>
    <cellStyle name="Обычный 5 58 2" xfId="30662"/>
    <cellStyle name="Обычный 5 58 2 2" xfId="30663"/>
    <cellStyle name="Обычный 5 58 3" xfId="30664"/>
    <cellStyle name="Обычный 5 59" xfId="30665"/>
    <cellStyle name="Обычный 5 59 2" xfId="30666"/>
    <cellStyle name="Обычный 5 59 2 2" xfId="30667"/>
    <cellStyle name="Обычный 5 59 3" xfId="30668"/>
    <cellStyle name="Обычный 5 6" xfId="30669"/>
    <cellStyle name="Обычный 5 6 2" xfId="30670"/>
    <cellStyle name="Обычный 5 6 2 2" xfId="30671"/>
    <cellStyle name="Обычный 5 6 2 2 2" xfId="30672"/>
    <cellStyle name="Обычный 5 6 2 3" xfId="30673"/>
    <cellStyle name="Обычный 5 6 3" xfId="30674"/>
    <cellStyle name="Обычный 5 6 3 2" xfId="30675"/>
    <cellStyle name="Обычный 5 6 3 2 2" xfId="30676"/>
    <cellStyle name="Обычный 5 6 3 3" xfId="30677"/>
    <cellStyle name="Обычный 5 6 4" xfId="30678"/>
    <cellStyle name="Обычный 5 6 4 2" xfId="30679"/>
    <cellStyle name="Обычный 5 6 5" xfId="30680"/>
    <cellStyle name="Обычный 5 60" xfId="30681"/>
    <cellStyle name="Обычный 5 60 2" xfId="30682"/>
    <cellStyle name="Обычный 5 60 2 2" xfId="30683"/>
    <cellStyle name="Обычный 5 60 3" xfId="30684"/>
    <cellStyle name="Обычный 5 61" xfId="30685"/>
    <cellStyle name="Обычный 5 61 2" xfId="30686"/>
    <cellStyle name="Обычный 5 61 2 2" xfId="30687"/>
    <cellStyle name="Обычный 5 61 3" xfId="30688"/>
    <cellStyle name="Обычный 5 62" xfId="30689"/>
    <cellStyle name="Обычный 5 62 2" xfId="30690"/>
    <cellStyle name="Обычный 5 62 2 2" xfId="30691"/>
    <cellStyle name="Обычный 5 62 3" xfId="30692"/>
    <cellStyle name="Обычный 5 63" xfId="30693"/>
    <cellStyle name="Обычный 5 63 2" xfId="30694"/>
    <cellStyle name="Обычный 5 63 2 2" xfId="30695"/>
    <cellStyle name="Обычный 5 63 3" xfId="30696"/>
    <cellStyle name="Обычный 5 64" xfId="30697"/>
    <cellStyle name="Обычный 5 64 2" xfId="30698"/>
    <cellStyle name="Обычный 5 64 2 2" xfId="30699"/>
    <cellStyle name="Обычный 5 64 3" xfId="30700"/>
    <cellStyle name="Обычный 5 65" xfId="30701"/>
    <cellStyle name="Обычный 5 65 2" xfId="30702"/>
    <cellStyle name="Обычный 5 65 2 2" xfId="30703"/>
    <cellStyle name="Обычный 5 65 3" xfId="30704"/>
    <cellStyle name="Обычный 5 66" xfId="30705"/>
    <cellStyle name="Обычный 5 66 2" xfId="30706"/>
    <cellStyle name="Обычный 5 66 2 2" xfId="30707"/>
    <cellStyle name="Обычный 5 66 3" xfId="30708"/>
    <cellStyle name="Обычный 5 67" xfId="30709"/>
    <cellStyle name="Обычный 5 67 2" xfId="30710"/>
    <cellStyle name="Обычный 5 67 2 2" xfId="30711"/>
    <cellStyle name="Обычный 5 67 3" xfId="30712"/>
    <cellStyle name="Обычный 5 68" xfId="30713"/>
    <cellStyle name="Обычный 5 68 2" xfId="30714"/>
    <cellStyle name="Обычный 5 68 2 2" xfId="30715"/>
    <cellStyle name="Обычный 5 68 3" xfId="30716"/>
    <cellStyle name="Обычный 5 69" xfId="30717"/>
    <cellStyle name="Обычный 5 69 2" xfId="30718"/>
    <cellStyle name="Обычный 5 69 2 2" xfId="30719"/>
    <cellStyle name="Обычный 5 69 3" xfId="30720"/>
    <cellStyle name="Обычный 5 7" xfId="30721"/>
    <cellStyle name="Обычный 5 7 2" xfId="30722"/>
    <cellStyle name="Обычный 5 7 2 2" xfId="30723"/>
    <cellStyle name="Обычный 5 7 2 2 2" xfId="30724"/>
    <cellStyle name="Обычный 5 7 2 3" xfId="30725"/>
    <cellStyle name="Обычный 5 7 3" xfId="30726"/>
    <cellStyle name="Обычный 5 7 3 2" xfId="30727"/>
    <cellStyle name="Обычный 5 7 3 2 2" xfId="30728"/>
    <cellStyle name="Обычный 5 7 3 3" xfId="30729"/>
    <cellStyle name="Обычный 5 7 4" xfId="30730"/>
    <cellStyle name="Обычный 5 7 4 2" xfId="30731"/>
    <cellStyle name="Обычный 5 7 5" xfId="30732"/>
    <cellStyle name="Обычный 5 70" xfId="30733"/>
    <cellStyle name="Обычный 5 70 2" xfId="30734"/>
    <cellStyle name="Обычный 5 70 2 2" xfId="30735"/>
    <cellStyle name="Обычный 5 70 3" xfId="30736"/>
    <cellStyle name="Обычный 5 71" xfId="30737"/>
    <cellStyle name="Обычный 5 71 2" xfId="30738"/>
    <cellStyle name="Обычный 5 71 2 2" xfId="30739"/>
    <cellStyle name="Обычный 5 71 3" xfId="30740"/>
    <cellStyle name="Обычный 5 72" xfId="30741"/>
    <cellStyle name="Обычный 5 72 2" xfId="30742"/>
    <cellStyle name="Обычный 5 72 2 2" xfId="30743"/>
    <cellStyle name="Обычный 5 72 3" xfId="30744"/>
    <cellStyle name="Обычный 5 73" xfId="30745"/>
    <cellStyle name="Обычный 5 73 2" xfId="30746"/>
    <cellStyle name="Обычный 5 73 2 2" xfId="30747"/>
    <cellStyle name="Обычный 5 73 3" xfId="30748"/>
    <cellStyle name="Обычный 5 74" xfId="30749"/>
    <cellStyle name="Обычный 5 74 2" xfId="30750"/>
    <cellStyle name="Обычный 5 74 2 2" xfId="30751"/>
    <cellStyle name="Обычный 5 74 3" xfId="30752"/>
    <cellStyle name="Обычный 5 75" xfId="30753"/>
    <cellStyle name="Обычный 5 75 2" xfId="30754"/>
    <cellStyle name="Обычный 5 75 2 2" xfId="30755"/>
    <cellStyle name="Обычный 5 75 3" xfId="30756"/>
    <cellStyle name="Обычный 5 76" xfId="30757"/>
    <cellStyle name="Обычный 5 77" xfId="30758"/>
    <cellStyle name="Обычный 5 77 2" xfId="30759"/>
    <cellStyle name="Обычный 5 78" xfId="30760"/>
    <cellStyle name="Обычный 5 8" xfId="30761"/>
    <cellStyle name="Обычный 5 8 2" xfId="30762"/>
    <cellStyle name="Обычный 5 8 2 2" xfId="30763"/>
    <cellStyle name="Обычный 5 8 2 2 2" xfId="30764"/>
    <cellStyle name="Обычный 5 8 2 3" xfId="30765"/>
    <cellStyle name="Обычный 5 8 3" xfId="30766"/>
    <cellStyle name="Обычный 5 8 3 2" xfId="30767"/>
    <cellStyle name="Обычный 5 8 3 2 2" xfId="30768"/>
    <cellStyle name="Обычный 5 8 3 3" xfId="30769"/>
    <cellStyle name="Обычный 5 8 4" xfId="30770"/>
    <cellStyle name="Обычный 5 8 4 2" xfId="30771"/>
    <cellStyle name="Обычный 5 8 5" xfId="30772"/>
    <cellStyle name="Обычный 5 9" xfId="30773"/>
    <cellStyle name="Обычный 5 9 2" xfId="30774"/>
    <cellStyle name="Обычный 5 9 2 2" xfId="30775"/>
    <cellStyle name="Обычный 5 9 2 2 2" xfId="30776"/>
    <cellStyle name="Обычный 5 9 2 3" xfId="30777"/>
    <cellStyle name="Обычный 5 9 3" xfId="30778"/>
    <cellStyle name="Обычный 5 9 3 2" xfId="30779"/>
    <cellStyle name="Обычный 5 9 3 2 2" xfId="30780"/>
    <cellStyle name="Обычный 5 9 3 3" xfId="30781"/>
    <cellStyle name="Обычный 5 9 4" xfId="30782"/>
    <cellStyle name="Обычный 5 9 4 2" xfId="30783"/>
    <cellStyle name="Обычный 5 9 5" xfId="30784"/>
    <cellStyle name="Обычный 50" xfId="30785"/>
    <cellStyle name="Обычный 50 10" xfId="30786"/>
    <cellStyle name="Обычный 50 10 2" xfId="30787"/>
    <cellStyle name="Обычный 50 10 2 2" xfId="30788"/>
    <cellStyle name="Обычный 50 10 2 2 2" xfId="30789"/>
    <cellStyle name="Обычный 50 10 2 3" xfId="30790"/>
    <cellStyle name="Обычный 50 10 3" xfId="30791"/>
    <cellStyle name="Обычный 50 10 3 2" xfId="30792"/>
    <cellStyle name="Обычный 50 10 3 2 2" xfId="30793"/>
    <cellStyle name="Обычный 50 10 3 3" xfId="30794"/>
    <cellStyle name="Обычный 50 10 4" xfId="30795"/>
    <cellStyle name="Обычный 50 10 4 2" xfId="30796"/>
    <cellStyle name="Обычный 50 10 5" xfId="30797"/>
    <cellStyle name="Обычный 50 11" xfId="30798"/>
    <cellStyle name="Обычный 50 11 2" xfId="30799"/>
    <cellStyle name="Обычный 50 11 2 2" xfId="30800"/>
    <cellStyle name="Обычный 50 11 2 2 2" xfId="30801"/>
    <cellStyle name="Обычный 50 11 2 3" xfId="30802"/>
    <cellStyle name="Обычный 50 11 3" xfId="30803"/>
    <cellStyle name="Обычный 50 11 3 2" xfId="30804"/>
    <cellStyle name="Обычный 50 11 3 2 2" xfId="30805"/>
    <cellStyle name="Обычный 50 11 3 3" xfId="30806"/>
    <cellStyle name="Обычный 50 11 4" xfId="30807"/>
    <cellStyle name="Обычный 50 11 4 2" xfId="30808"/>
    <cellStyle name="Обычный 50 11 5" xfId="30809"/>
    <cellStyle name="Обычный 50 12" xfId="30810"/>
    <cellStyle name="Обычный 50 12 2" xfId="30811"/>
    <cellStyle name="Обычный 50 12 2 2" xfId="30812"/>
    <cellStyle name="Обычный 50 12 2 2 2" xfId="30813"/>
    <cellStyle name="Обычный 50 12 2 3" xfId="30814"/>
    <cellStyle name="Обычный 50 12 3" xfId="30815"/>
    <cellStyle name="Обычный 50 12 3 2" xfId="30816"/>
    <cellStyle name="Обычный 50 12 3 2 2" xfId="30817"/>
    <cellStyle name="Обычный 50 12 3 3" xfId="30818"/>
    <cellStyle name="Обычный 50 12 4" xfId="30819"/>
    <cellStyle name="Обычный 50 12 4 2" xfId="30820"/>
    <cellStyle name="Обычный 50 12 5" xfId="30821"/>
    <cellStyle name="Обычный 50 13" xfId="30822"/>
    <cellStyle name="Обычный 50 13 2" xfId="30823"/>
    <cellStyle name="Обычный 50 13 2 2" xfId="30824"/>
    <cellStyle name="Обычный 50 13 2 2 2" xfId="30825"/>
    <cellStyle name="Обычный 50 13 2 3" xfId="30826"/>
    <cellStyle name="Обычный 50 13 3" xfId="30827"/>
    <cellStyle name="Обычный 50 13 3 2" xfId="30828"/>
    <cellStyle name="Обычный 50 13 3 2 2" xfId="30829"/>
    <cellStyle name="Обычный 50 13 3 3" xfId="30830"/>
    <cellStyle name="Обычный 50 13 4" xfId="30831"/>
    <cellStyle name="Обычный 50 13 4 2" xfId="30832"/>
    <cellStyle name="Обычный 50 13 5" xfId="30833"/>
    <cellStyle name="Обычный 50 14" xfId="30834"/>
    <cellStyle name="Обычный 50 14 2" xfId="30835"/>
    <cellStyle name="Обычный 50 14 2 2" xfId="30836"/>
    <cellStyle name="Обычный 50 14 2 2 2" xfId="30837"/>
    <cellStyle name="Обычный 50 14 2 3" xfId="30838"/>
    <cellStyle name="Обычный 50 14 3" xfId="30839"/>
    <cellStyle name="Обычный 50 14 3 2" xfId="30840"/>
    <cellStyle name="Обычный 50 14 3 2 2" xfId="30841"/>
    <cellStyle name="Обычный 50 14 3 3" xfId="30842"/>
    <cellStyle name="Обычный 50 14 4" xfId="30843"/>
    <cellStyle name="Обычный 50 14 4 2" xfId="30844"/>
    <cellStyle name="Обычный 50 14 5" xfId="30845"/>
    <cellStyle name="Обычный 50 15" xfId="30846"/>
    <cellStyle name="Обычный 50 15 2" xfId="30847"/>
    <cellStyle name="Обычный 50 15 2 2" xfId="30848"/>
    <cellStyle name="Обычный 50 15 2 2 2" xfId="30849"/>
    <cellStyle name="Обычный 50 15 2 3" xfId="30850"/>
    <cellStyle name="Обычный 50 15 3" xfId="30851"/>
    <cellStyle name="Обычный 50 15 3 2" xfId="30852"/>
    <cellStyle name="Обычный 50 15 3 2 2" xfId="30853"/>
    <cellStyle name="Обычный 50 15 3 3" xfId="30854"/>
    <cellStyle name="Обычный 50 15 4" xfId="30855"/>
    <cellStyle name="Обычный 50 15 4 2" xfId="30856"/>
    <cellStyle name="Обычный 50 15 5" xfId="30857"/>
    <cellStyle name="Обычный 50 16" xfId="30858"/>
    <cellStyle name="Обычный 50 16 2" xfId="30859"/>
    <cellStyle name="Обычный 50 16 2 2" xfId="30860"/>
    <cellStyle name="Обычный 50 16 2 2 2" xfId="30861"/>
    <cellStyle name="Обычный 50 16 2 3" xfId="30862"/>
    <cellStyle name="Обычный 50 16 3" xfId="30863"/>
    <cellStyle name="Обычный 50 16 3 2" xfId="30864"/>
    <cellStyle name="Обычный 50 16 3 2 2" xfId="30865"/>
    <cellStyle name="Обычный 50 16 3 3" xfId="30866"/>
    <cellStyle name="Обычный 50 16 4" xfId="30867"/>
    <cellStyle name="Обычный 50 16 4 2" xfId="30868"/>
    <cellStyle name="Обычный 50 16 5" xfId="30869"/>
    <cellStyle name="Обычный 50 17" xfId="30870"/>
    <cellStyle name="Обычный 50 17 2" xfId="30871"/>
    <cellStyle name="Обычный 50 17 2 2" xfId="30872"/>
    <cellStyle name="Обычный 50 17 2 2 2" xfId="30873"/>
    <cellStyle name="Обычный 50 17 2 3" xfId="30874"/>
    <cellStyle name="Обычный 50 17 3" xfId="30875"/>
    <cellStyle name="Обычный 50 17 3 2" xfId="30876"/>
    <cellStyle name="Обычный 50 17 3 2 2" xfId="30877"/>
    <cellStyle name="Обычный 50 17 3 3" xfId="30878"/>
    <cellStyle name="Обычный 50 17 4" xfId="30879"/>
    <cellStyle name="Обычный 50 17 4 2" xfId="30880"/>
    <cellStyle name="Обычный 50 17 5" xfId="30881"/>
    <cellStyle name="Обычный 50 18" xfId="30882"/>
    <cellStyle name="Обычный 50 18 2" xfId="30883"/>
    <cellStyle name="Обычный 50 18 2 2" xfId="30884"/>
    <cellStyle name="Обычный 50 18 2 2 2" xfId="30885"/>
    <cellStyle name="Обычный 50 18 2 3" xfId="30886"/>
    <cellStyle name="Обычный 50 18 3" xfId="30887"/>
    <cellStyle name="Обычный 50 18 3 2" xfId="30888"/>
    <cellStyle name="Обычный 50 18 3 2 2" xfId="30889"/>
    <cellStyle name="Обычный 50 18 3 3" xfId="30890"/>
    <cellStyle name="Обычный 50 18 4" xfId="30891"/>
    <cellStyle name="Обычный 50 18 4 2" xfId="30892"/>
    <cellStyle name="Обычный 50 18 5" xfId="30893"/>
    <cellStyle name="Обычный 50 19" xfId="30894"/>
    <cellStyle name="Обычный 50 19 2" xfId="30895"/>
    <cellStyle name="Обычный 50 19 2 2" xfId="30896"/>
    <cellStyle name="Обычный 50 19 2 2 2" xfId="30897"/>
    <cellStyle name="Обычный 50 19 2 3" xfId="30898"/>
    <cellStyle name="Обычный 50 19 3" xfId="30899"/>
    <cellStyle name="Обычный 50 19 3 2" xfId="30900"/>
    <cellStyle name="Обычный 50 19 3 2 2" xfId="30901"/>
    <cellStyle name="Обычный 50 19 3 3" xfId="30902"/>
    <cellStyle name="Обычный 50 19 4" xfId="30903"/>
    <cellStyle name="Обычный 50 19 4 2" xfId="30904"/>
    <cellStyle name="Обычный 50 19 5" xfId="30905"/>
    <cellStyle name="Обычный 50 2" xfId="30906"/>
    <cellStyle name="Обычный 50 2 2" xfId="30907"/>
    <cellStyle name="Обычный 50 2 2 2" xfId="30908"/>
    <cellStyle name="Обычный 50 2 2 2 2" xfId="30909"/>
    <cellStyle name="Обычный 50 2 2 3" xfId="30910"/>
    <cellStyle name="Обычный 50 2 3" xfId="30911"/>
    <cellStyle name="Обычный 50 2 3 2" xfId="30912"/>
    <cellStyle name="Обычный 50 2 3 2 2" xfId="30913"/>
    <cellStyle name="Обычный 50 2 3 3" xfId="30914"/>
    <cellStyle name="Обычный 50 2 4" xfId="30915"/>
    <cellStyle name="Обычный 50 2 4 2" xfId="30916"/>
    <cellStyle name="Обычный 50 2 5" xfId="30917"/>
    <cellStyle name="Обычный 50 20" xfId="30918"/>
    <cellStyle name="Обычный 50 20 2" xfId="30919"/>
    <cellStyle name="Обычный 50 20 2 2" xfId="30920"/>
    <cellStyle name="Обычный 50 20 2 2 2" xfId="30921"/>
    <cellStyle name="Обычный 50 20 2 3" xfId="30922"/>
    <cellStyle name="Обычный 50 20 3" xfId="30923"/>
    <cellStyle name="Обычный 50 20 3 2" xfId="30924"/>
    <cellStyle name="Обычный 50 20 3 2 2" xfId="30925"/>
    <cellStyle name="Обычный 50 20 3 3" xfId="30926"/>
    <cellStyle name="Обычный 50 20 4" xfId="30927"/>
    <cellStyle name="Обычный 50 20 4 2" xfId="30928"/>
    <cellStyle name="Обычный 50 20 5" xfId="30929"/>
    <cellStyle name="Обычный 50 21" xfId="30930"/>
    <cellStyle name="Обычный 50 21 2" xfId="30931"/>
    <cellStyle name="Обычный 50 21 2 2" xfId="30932"/>
    <cellStyle name="Обычный 50 21 2 2 2" xfId="30933"/>
    <cellStyle name="Обычный 50 21 2 3" xfId="30934"/>
    <cellStyle name="Обычный 50 21 3" xfId="30935"/>
    <cellStyle name="Обычный 50 21 3 2" xfId="30936"/>
    <cellStyle name="Обычный 50 21 3 2 2" xfId="30937"/>
    <cellStyle name="Обычный 50 21 3 3" xfId="30938"/>
    <cellStyle name="Обычный 50 21 4" xfId="30939"/>
    <cellStyle name="Обычный 50 21 4 2" xfId="30940"/>
    <cellStyle name="Обычный 50 21 5" xfId="30941"/>
    <cellStyle name="Обычный 50 22" xfId="30942"/>
    <cellStyle name="Обычный 50 22 2" xfId="30943"/>
    <cellStyle name="Обычный 50 22 2 2" xfId="30944"/>
    <cellStyle name="Обычный 50 22 2 2 2" xfId="30945"/>
    <cellStyle name="Обычный 50 22 2 3" xfId="30946"/>
    <cellStyle name="Обычный 50 22 3" xfId="30947"/>
    <cellStyle name="Обычный 50 22 3 2" xfId="30948"/>
    <cellStyle name="Обычный 50 22 3 2 2" xfId="30949"/>
    <cellStyle name="Обычный 50 22 3 3" xfId="30950"/>
    <cellStyle name="Обычный 50 22 4" xfId="30951"/>
    <cellStyle name="Обычный 50 22 4 2" xfId="30952"/>
    <cellStyle name="Обычный 50 22 5" xfId="30953"/>
    <cellStyle name="Обычный 50 23" xfId="30954"/>
    <cellStyle name="Обычный 50 23 2" xfId="30955"/>
    <cellStyle name="Обычный 50 23 2 2" xfId="30956"/>
    <cellStyle name="Обычный 50 23 2 2 2" xfId="30957"/>
    <cellStyle name="Обычный 50 23 2 3" xfId="30958"/>
    <cellStyle name="Обычный 50 23 3" xfId="30959"/>
    <cellStyle name="Обычный 50 23 3 2" xfId="30960"/>
    <cellStyle name="Обычный 50 23 3 2 2" xfId="30961"/>
    <cellStyle name="Обычный 50 23 3 3" xfId="30962"/>
    <cellStyle name="Обычный 50 23 4" xfId="30963"/>
    <cellStyle name="Обычный 50 23 4 2" xfId="30964"/>
    <cellStyle name="Обычный 50 23 5" xfId="30965"/>
    <cellStyle name="Обычный 50 24" xfId="30966"/>
    <cellStyle name="Обычный 50 24 2" xfId="30967"/>
    <cellStyle name="Обычный 50 24 2 2" xfId="30968"/>
    <cellStyle name="Обычный 50 24 2 2 2" xfId="30969"/>
    <cellStyle name="Обычный 50 24 2 3" xfId="30970"/>
    <cellStyle name="Обычный 50 24 3" xfId="30971"/>
    <cellStyle name="Обычный 50 24 3 2" xfId="30972"/>
    <cellStyle name="Обычный 50 24 3 2 2" xfId="30973"/>
    <cellStyle name="Обычный 50 24 3 3" xfId="30974"/>
    <cellStyle name="Обычный 50 24 4" xfId="30975"/>
    <cellStyle name="Обычный 50 24 4 2" xfId="30976"/>
    <cellStyle name="Обычный 50 24 5" xfId="30977"/>
    <cellStyle name="Обычный 50 25" xfId="30978"/>
    <cellStyle name="Обычный 50 25 2" xfId="30979"/>
    <cellStyle name="Обычный 50 25 2 2" xfId="30980"/>
    <cellStyle name="Обычный 50 25 2 2 2" xfId="30981"/>
    <cellStyle name="Обычный 50 25 2 3" xfId="30982"/>
    <cellStyle name="Обычный 50 25 3" xfId="30983"/>
    <cellStyle name="Обычный 50 25 3 2" xfId="30984"/>
    <cellStyle name="Обычный 50 25 3 2 2" xfId="30985"/>
    <cellStyle name="Обычный 50 25 3 3" xfId="30986"/>
    <cellStyle name="Обычный 50 25 4" xfId="30987"/>
    <cellStyle name="Обычный 50 25 4 2" xfId="30988"/>
    <cellStyle name="Обычный 50 25 5" xfId="30989"/>
    <cellStyle name="Обычный 50 26" xfId="30990"/>
    <cellStyle name="Обычный 50 26 2" xfId="30991"/>
    <cellStyle name="Обычный 50 26 2 2" xfId="30992"/>
    <cellStyle name="Обычный 50 26 2 2 2" xfId="30993"/>
    <cellStyle name="Обычный 50 26 2 3" xfId="30994"/>
    <cellStyle name="Обычный 50 26 3" xfId="30995"/>
    <cellStyle name="Обычный 50 26 3 2" xfId="30996"/>
    <cellStyle name="Обычный 50 26 3 2 2" xfId="30997"/>
    <cellStyle name="Обычный 50 26 3 3" xfId="30998"/>
    <cellStyle name="Обычный 50 26 4" xfId="30999"/>
    <cellStyle name="Обычный 50 26 4 2" xfId="31000"/>
    <cellStyle name="Обычный 50 26 5" xfId="31001"/>
    <cellStyle name="Обычный 50 27" xfId="31002"/>
    <cellStyle name="Обычный 50 27 2" xfId="31003"/>
    <cellStyle name="Обычный 50 27 2 2" xfId="31004"/>
    <cellStyle name="Обычный 50 27 2 2 2" xfId="31005"/>
    <cellStyle name="Обычный 50 27 2 3" xfId="31006"/>
    <cellStyle name="Обычный 50 27 3" xfId="31007"/>
    <cellStyle name="Обычный 50 27 3 2" xfId="31008"/>
    <cellStyle name="Обычный 50 27 3 2 2" xfId="31009"/>
    <cellStyle name="Обычный 50 27 3 3" xfId="31010"/>
    <cellStyle name="Обычный 50 27 4" xfId="31011"/>
    <cellStyle name="Обычный 50 27 4 2" xfId="31012"/>
    <cellStyle name="Обычный 50 27 5" xfId="31013"/>
    <cellStyle name="Обычный 50 28" xfId="31014"/>
    <cellStyle name="Обычный 50 28 2" xfId="31015"/>
    <cellStyle name="Обычный 50 28 2 2" xfId="31016"/>
    <cellStyle name="Обычный 50 28 2 2 2" xfId="31017"/>
    <cellStyle name="Обычный 50 28 2 3" xfId="31018"/>
    <cellStyle name="Обычный 50 28 3" xfId="31019"/>
    <cellStyle name="Обычный 50 28 3 2" xfId="31020"/>
    <cellStyle name="Обычный 50 28 3 2 2" xfId="31021"/>
    <cellStyle name="Обычный 50 28 3 3" xfId="31022"/>
    <cellStyle name="Обычный 50 28 4" xfId="31023"/>
    <cellStyle name="Обычный 50 28 4 2" xfId="31024"/>
    <cellStyle name="Обычный 50 28 5" xfId="31025"/>
    <cellStyle name="Обычный 50 29" xfId="31026"/>
    <cellStyle name="Обычный 50 29 2" xfId="31027"/>
    <cellStyle name="Обычный 50 29 2 2" xfId="31028"/>
    <cellStyle name="Обычный 50 29 3" xfId="31029"/>
    <cellStyle name="Обычный 50 3" xfId="31030"/>
    <cellStyle name="Обычный 50 3 2" xfId="31031"/>
    <cellStyle name="Обычный 50 3 2 2" xfId="31032"/>
    <cellStyle name="Обычный 50 3 2 2 2" xfId="31033"/>
    <cellStyle name="Обычный 50 3 2 3" xfId="31034"/>
    <cellStyle name="Обычный 50 3 3" xfId="31035"/>
    <cellStyle name="Обычный 50 3 3 2" xfId="31036"/>
    <cellStyle name="Обычный 50 3 3 2 2" xfId="31037"/>
    <cellStyle name="Обычный 50 3 3 3" xfId="31038"/>
    <cellStyle name="Обычный 50 3 4" xfId="31039"/>
    <cellStyle name="Обычный 50 3 4 2" xfId="31040"/>
    <cellStyle name="Обычный 50 3 5" xfId="31041"/>
    <cellStyle name="Обычный 50 30" xfId="31042"/>
    <cellStyle name="Обычный 50 30 2" xfId="31043"/>
    <cellStyle name="Обычный 50 30 2 2" xfId="31044"/>
    <cellStyle name="Обычный 50 30 3" xfId="31045"/>
    <cellStyle name="Обычный 50 31" xfId="31046"/>
    <cellStyle name="Обычный 50 31 2" xfId="31047"/>
    <cellStyle name="Обычный 50 31 2 2" xfId="31048"/>
    <cellStyle name="Обычный 50 31 3" xfId="31049"/>
    <cellStyle name="Обычный 50 32" xfId="31050"/>
    <cellStyle name="Обычный 50 32 2" xfId="31051"/>
    <cellStyle name="Обычный 50 32 2 2" xfId="31052"/>
    <cellStyle name="Обычный 50 32 3" xfId="31053"/>
    <cellStyle name="Обычный 50 33" xfId="31054"/>
    <cellStyle name="Обычный 50 33 2" xfId="31055"/>
    <cellStyle name="Обычный 50 33 2 2" xfId="31056"/>
    <cellStyle name="Обычный 50 33 3" xfId="31057"/>
    <cellStyle name="Обычный 50 34" xfId="31058"/>
    <cellStyle name="Обычный 50 34 2" xfId="31059"/>
    <cellStyle name="Обычный 50 34 2 2" xfId="31060"/>
    <cellStyle name="Обычный 50 34 3" xfId="31061"/>
    <cellStyle name="Обычный 50 35" xfId="31062"/>
    <cellStyle name="Обычный 50 35 2" xfId="31063"/>
    <cellStyle name="Обычный 50 35 2 2" xfId="31064"/>
    <cellStyle name="Обычный 50 35 3" xfId="31065"/>
    <cellStyle name="Обычный 50 36" xfId="31066"/>
    <cellStyle name="Обычный 50 36 2" xfId="31067"/>
    <cellStyle name="Обычный 50 36 2 2" xfId="31068"/>
    <cellStyle name="Обычный 50 36 3" xfId="31069"/>
    <cellStyle name="Обычный 50 37" xfId="31070"/>
    <cellStyle name="Обычный 50 37 2" xfId="31071"/>
    <cellStyle name="Обычный 50 37 2 2" xfId="31072"/>
    <cellStyle name="Обычный 50 37 3" xfId="31073"/>
    <cellStyle name="Обычный 50 38" xfId="31074"/>
    <cellStyle name="Обычный 50 38 2" xfId="31075"/>
    <cellStyle name="Обычный 50 38 2 2" xfId="31076"/>
    <cellStyle name="Обычный 50 38 3" xfId="31077"/>
    <cellStyle name="Обычный 50 39" xfId="31078"/>
    <cellStyle name="Обычный 50 39 2" xfId="31079"/>
    <cellStyle name="Обычный 50 39 2 2" xfId="31080"/>
    <cellStyle name="Обычный 50 39 3" xfId="31081"/>
    <cellStyle name="Обычный 50 4" xfId="31082"/>
    <cellStyle name="Обычный 50 4 2" xfId="31083"/>
    <cellStyle name="Обычный 50 4 2 2" xfId="31084"/>
    <cellStyle name="Обычный 50 4 2 2 2" xfId="31085"/>
    <cellStyle name="Обычный 50 4 2 3" xfId="31086"/>
    <cellStyle name="Обычный 50 4 3" xfId="31087"/>
    <cellStyle name="Обычный 50 4 3 2" xfId="31088"/>
    <cellStyle name="Обычный 50 4 3 2 2" xfId="31089"/>
    <cellStyle name="Обычный 50 4 3 3" xfId="31090"/>
    <cellStyle name="Обычный 50 4 4" xfId="31091"/>
    <cellStyle name="Обычный 50 4 4 2" xfId="31092"/>
    <cellStyle name="Обычный 50 4 5" xfId="31093"/>
    <cellStyle name="Обычный 50 40" xfId="31094"/>
    <cellStyle name="Обычный 50 40 2" xfId="31095"/>
    <cellStyle name="Обычный 50 40 2 2" xfId="31096"/>
    <cellStyle name="Обычный 50 40 3" xfId="31097"/>
    <cellStyle name="Обычный 50 41" xfId="31098"/>
    <cellStyle name="Обычный 50 41 2" xfId="31099"/>
    <cellStyle name="Обычный 50 41 2 2" xfId="31100"/>
    <cellStyle name="Обычный 50 41 3" xfId="31101"/>
    <cellStyle name="Обычный 50 42" xfId="31102"/>
    <cellStyle name="Обычный 50 42 2" xfId="31103"/>
    <cellStyle name="Обычный 50 42 2 2" xfId="31104"/>
    <cellStyle name="Обычный 50 42 3" xfId="31105"/>
    <cellStyle name="Обычный 50 43" xfId="31106"/>
    <cellStyle name="Обычный 50 43 2" xfId="31107"/>
    <cellStyle name="Обычный 50 43 2 2" xfId="31108"/>
    <cellStyle name="Обычный 50 43 3" xfId="31109"/>
    <cellStyle name="Обычный 50 44" xfId="31110"/>
    <cellStyle name="Обычный 50 44 2" xfId="31111"/>
    <cellStyle name="Обычный 50 44 2 2" xfId="31112"/>
    <cellStyle name="Обычный 50 44 3" xfId="31113"/>
    <cellStyle name="Обычный 50 45" xfId="31114"/>
    <cellStyle name="Обычный 50 45 2" xfId="31115"/>
    <cellStyle name="Обычный 50 45 2 2" xfId="31116"/>
    <cellStyle name="Обычный 50 45 3" xfId="31117"/>
    <cellStyle name="Обычный 50 46" xfId="31118"/>
    <cellStyle name="Обычный 50 46 2" xfId="31119"/>
    <cellStyle name="Обычный 50 46 2 2" xfId="31120"/>
    <cellStyle name="Обычный 50 46 3" xfId="31121"/>
    <cellStyle name="Обычный 50 47" xfId="31122"/>
    <cellStyle name="Обычный 50 47 2" xfId="31123"/>
    <cellStyle name="Обычный 50 47 2 2" xfId="31124"/>
    <cellStyle name="Обычный 50 47 3" xfId="31125"/>
    <cellStyle name="Обычный 50 48" xfId="31126"/>
    <cellStyle name="Обычный 50 48 2" xfId="31127"/>
    <cellStyle name="Обычный 50 48 2 2" xfId="31128"/>
    <cellStyle name="Обычный 50 48 3" xfId="31129"/>
    <cellStyle name="Обычный 50 49" xfId="31130"/>
    <cellStyle name="Обычный 50 49 2" xfId="31131"/>
    <cellStyle name="Обычный 50 49 2 2" xfId="31132"/>
    <cellStyle name="Обычный 50 49 3" xfId="31133"/>
    <cellStyle name="Обычный 50 5" xfId="31134"/>
    <cellStyle name="Обычный 50 5 2" xfId="31135"/>
    <cellStyle name="Обычный 50 5 2 2" xfId="31136"/>
    <cellStyle name="Обычный 50 5 2 2 2" xfId="31137"/>
    <cellStyle name="Обычный 50 5 2 3" xfId="31138"/>
    <cellStyle name="Обычный 50 5 3" xfId="31139"/>
    <cellStyle name="Обычный 50 5 3 2" xfId="31140"/>
    <cellStyle name="Обычный 50 5 3 2 2" xfId="31141"/>
    <cellStyle name="Обычный 50 5 3 3" xfId="31142"/>
    <cellStyle name="Обычный 50 5 4" xfId="31143"/>
    <cellStyle name="Обычный 50 5 4 2" xfId="31144"/>
    <cellStyle name="Обычный 50 5 5" xfId="31145"/>
    <cellStyle name="Обычный 50 50" xfId="31146"/>
    <cellStyle name="Обычный 50 50 2" xfId="31147"/>
    <cellStyle name="Обычный 50 50 2 2" xfId="31148"/>
    <cellStyle name="Обычный 50 50 3" xfId="31149"/>
    <cellStyle name="Обычный 50 51" xfId="31150"/>
    <cellStyle name="Обычный 50 51 2" xfId="31151"/>
    <cellStyle name="Обычный 50 51 2 2" xfId="31152"/>
    <cellStyle name="Обычный 50 51 3" xfId="31153"/>
    <cellStyle name="Обычный 50 52" xfId="31154"/>
    <cellStyle name="Обычный 50 52 2" xfId="31155"/>
    <cellStyle name="Обычный 50 52 2 2" xfId="31156"/>
    <cellStyle name="Обычный 50 52 3" xfId="31157"/>
    <cellStyle name="Обычный 50 53" xfId="31158"/>
    <cellStyle name="Обычный 50 53 2" xfId="31159"/>
    <cellStyle name="Обычный 50 53 2 2" xfId="31160"/>
    <cellStyle name="Обычный 50 53 3" xfId="31161"/>
    <cellStyle name="Обычный 50 54" xfId="31162"/>
    <cellStyle name="Обычный 50 54 2" xfId="31163"/>
    <cellStyle name="Обычный 50 54 2 2" xfId="31164"/>
    <cellStyle name="Обычный 50 54 3" xfId="31165"/>
    <cellStyle name="Обычный 50 55" xfId="31166"/>
    <cellStyle name="Обычный 50 55 2" xfId="31167"/>
    <cellStyle name="Обычный 50 55 2 2" xfId="31168"/>
    <cellStyle name="Обычный 50 55 3" xfId="31169"/>
    <cellStyle name="Обычный 50 56" xfId="31170"/>
    <cellStyle name="Обычный 50 56 2" xfId="31171"/>
    <cellStyle name="Обычный 50 56 2 2" xfId="31172"/>
    <cellStyle name="Обычный 50 56 3" xfId="31173"/>
    <cellStyle name="Обычный 50 57" xfId="31174"/>
    <cellStyle name="Обычный 50 57 2" xfId="31175"/>
    <cellStyle name="Обычный 50 57 2 2" xfId="31176"/>
    <cellStyle name="Обычный 50 57 3" xfId="31177"/>
    <cellStyle name="Обычный 50 58" xfId="31178"/>
    <cellStyle name="Обычный 50 58 2" xfId="31179"/>
    <cellStyle name="Обычный 50 58 2 2" xfId="31180"/>
    <cellStyle name="Обычный 50 58 3" xfId="31181"/>
    <cellStyle name="Обычный 50 59" xfId="31182"/>
    <cellStyle name="Обычный 50 59 2" xfId="31183"/>
    <cellStyle name="Обычный 50 59 2 2" xfId="31184"/>
    <cellStyle name="Обычный 50 59 3" xfId="31185"/>
    <cellStyle name="Обычный 50 6" xfId="31186"/>
    <cellStyle name="Обычный 50 6 2" xfId="31187"/>
    <cellStyle name="Обычный 50 6 2 2" xfId="31188"/>
    <cellStyle name="Обычный 50 6 2 2 2" xfId="31189"/>
    <cellStyle name="Обычный 50 6 2 3" xfId="31190"/>
    <cellStyle name="Обычный 50 6 3" xfId="31191"/>
    <cellStyle name="Обычный 50 6 3 2" xfId="31192"/>
    <cellStyle name="Обычный 50 6 3 2 2" xfId="31193"/>
    <cellStyle name="Обычный 50 6 3 3" xfId="31194"/>
    <cellStyle name="Обычный 50 6 4" xfId="31195"/>
    <cellStyle name="Обычный 50 6 4 2" xfId="31196"/>
    <cellStyle name="Обычный 50 6 5" xfId="31197"/>
    <cellStyle name="Обычный 50 60" xfId="31198"/>
    <cellStyle name="Обычный 50 60 2" xfId="31199"/>
    <cellStyle name="Обычный 50 60 2 2" xfId="31200"/>
    <cellStyle name="Обычный 50 60 3" xfId="31201"/>
    <cellStyle name="Обычный 50 61" xfId="31202"/>
    <cellStyle name="Обычный 50 61 2" xfId="31203"/>
    <cellStyle name="Обычный 50 61 2 2" xfId="31204"/>
    <cellStyle name="Обычный 50 61 3" xfId="31205"/>
    <cellStyle name="Обычный 50 62" xfId="31206"/>
    <cellStyle name="Обычный 50 62 2" xfId="31207"/>
    <cellStyle name="Обычный 50 62 2 2" xfId="31208"/>
    <cellStyle name="Обычный 50 62 3" xfId="31209"/>
    <cellStyle name="Обычный 50 63" xfId="31210"/>
    <cellStyle name="Обычный 50 63 2" xfId="31211"/>
    <cellStyle name="Обычный 50 63 2 2" xfId="31212"/>
    <cellStyle name="Обычный 50 63 3" xfId="31213"/>
    <cellStyle name="Обычный 50 64" xfId="31214"/>
    <cellStyle name="Обычный 50 64 2" xfId="31215"/>
    <cellStyle name="Обычный 50 64 2 2" xfId="31216"/>
    <cellStyle name="Обычный 50 64 3" xfId="31217"/>
    <cellStyle name="Обычный 50 65" xfId="31218"/>
    <cellStyle name="Обычный 50 65 2" xfId="31219"/>
    <cellStyle name="Обычный 50 65 2 2" xfId="31220"/>
    <cellStyle name="Обычный 50 65 3" xfId="31221"/>
    <cellStyle name="Обычный 50 66" xfId="31222"/>
    <cellStyle name="Обычный 50 66 2" xfId="31223"/>
    <cellStyle name="Обычный 50 66 2 2" xfId="31224"/>
    <cellStyle name="Обычный 50 66 3" xfId="31225"/>
    <cellStyle name="Обычный 50 67" xfId="31226"/>
    <cellStyle name="Обычный 50 67 2" xfId="31227"/>
    <cellStyle name="Обычный 50 67 2 2" xfId="31228"/>
    <cellStyle name="Обычный 50 67 3" xfId="31229"/>
    <cellStyle name="Обычный 50 68" xfId="31230"/>
    <cellStyle name="Обычный 50 68 2" xfId="31231"/>
    <cellStyle name="Обычный 50 68 2 2" xfId="31232"/>
    <cellStyle name="Обычный 50 68 3" xfId="31233"/>
    <cellStyle name="Обычный 50 69" xfId="31234"/>
    <cellStyle name="Обычный 50 69 2" xfId="31235"/>
    <cellStyle name="Обычный 50 69 2 2" xfId="31236"/>
    <cellStyle name="Обычный 50 69 3" xfId="31237"/>
    <cellStyle name="Обычный 50 7" xfId="31238"/>
    <cellStyle name="Обычный 50 7 2" xfId="31239"/>
    <cellStyle name="Обычный 50 7 2 2" xfId="31240"/>
    <cellStyle name="Обычный 50 7 2 2 2" xfId="31241"/>
    <cellStyle name="Обычный 50 7 2 3" xfId="31242"/>
    <cellStyle name="Обычный 50 7 3" xfId="31243"/>
    <cellStyle name="Обычный 50 7 3 2" xfId="31244"/>
    <cellStyle name="Обычный 50 7 3 2 2" xfId="31245"/>
    <cellStyle name="Обычный 50 7 3 3" xfId="31246"/>
    <cellStyle name="Обычный 50 7 4" xfId="31247"/>
    <cellStyle name="Обычный 50 7 4 2" xfId="31248"/>
    <cellStyle name="Обычный 50 7 5" xfId="31249"/>
    <cellStyle name="Обычный 50 70" xfId="31250"/>
    <cellStyle name="Обычный 50 70 2" xfId="31251"/>
    <cellStyle name="Обычный 50 70 2 2" xfId="31252"/>
    <cellStyle name="Обычный 50 70 3" xfId="31253"/>
    <cellStyle name="Обычный 50 71" xfId="31254"/>
    <cellStyle name="Обычный 50 71 2" xfId="31255"/>
    <cellStyle name="Обычный 50 71 2 2" xfId="31256"/>
    <cellStyle name="Обычный 50 71 3" xfId="31257"/>
    <cellStyle name="Обычный 50 72" xfId="31258"/>
    <cellStyle name="Обычный 50 72 2" xfId="31259"/>
    <cellStyle name="Обычный 50 72 2 2" xfId="31260"/>
    <cellStyle name="Обычный 50 72 3" xfId="31261"/>
    <cellStyle name="Обычный 50 73" xfId="31262"/>
    <cellStyle name="Обычный 50 73 2" xfId="31263"/>
    <cellStyle name="Обычный 50 73 2 2" xfId="31264"/>
    <cellStyle name="Обычный 50 73 3" xfId="31265"/>
    <cellStyle name="Обычный 50 74" xfId="31266"/>
    <cellStyle name="Обычный 50 74 2" xfId="31267"/>
    <cellStyle name="Обычный 50 74 2 2" xfId="31268"/>
    <cellStyle name="Обычный 50 74 3" xfId="31269"/>
    <cellStyle name="Обычный 50 75" xfId="31270"/>
    <cellStyle name="Обычный 50 75 2" xfId="31271"/>
    <cellStyle name="Обычный 50 75 2 2" xfId="31272"/>
    <cellStyle name="Обычный 50 75 3" xfId="31273"/>
    <cellStyle name="Обычный 50 76" xfId="31274"/>
    <cellStyle name="Обычный 50 76 2" xfId="31275"/>
    <cellStyle name="Обычный 50 77" xfId="31276"/>
    <cellStyle name="Обычный 50 8" xfId="31277"/>
    <cellStyle name="Обычный 50 8 2" xfId="31278"/>
    <cellStyle name="Обычный 50 8 2 2" xfId="31279"/>
    <cellStyle name="Обычный 50 8 2 2 2" xfId="31280"/>
    <cellStyle name="Обычный 50 8 2 3" xfId="31281"/>
    <cellStyle name="Обычный 50 8 3" xfId="31282"/>
    <cellStyle name="Обычный 50 8 3 2" xfId="31283"/>
    <cellStyle name="Обычный 50 8 3 2 2" xfId="31284"/>
    <cellStyle name="Обычный 50 8 3 3" xfId="31285"/>
    <cellStyle name="Обычный 50 8 4" xfId="31286"/>
    <cellStyle name="Обычный 50 8 4 2" xfId="31287"/>
    <cellStyle name="Обычный 50 8 5" xfId="31288"/>
    <cellStyle name="Обычный 50 9" xfId="31289"/>
    <cellStyle name="Обычный 50 9 2" xfId="31290"/>
    <cellStyle name="Обычный 50 9 2 2" xfId="31291"/>
    <cellStyle name="Обычный 50 9 2 2 2" xfId="31292"/>
    <cellStyle name="Обычный 50 9 2 3" xfId="31293"/>
    <cellStyle name="Обычный 50 9 3" xfId="31294"/>
    <cellStyle name="Обычный 50 9 3 2" xfId="31295"/>
    <cellStyle name="Обычный 50 9 3 2 2" xfId="31296"/>
    <cellStyle name="Обычный 50 9 3 3" xfId="31297"/>
    <cellStyle name="Обычный 50 9 4" xfId="31298"/>
    <cellStyle name="Обычный 50 9 4 2" xfId="31299"/>
    <cellStyle name="Обычный 50 9 5" xfId="31300"/>
    <cellStyle name="Обычный 51" xfId="31301"/>
    <cellStyle name="Обычный 51 10" xfId="31302"/>
    <cellStyle name="Обычный 51 10 2" xfId="31303"/>
    <cellStyle name="Обычный 51 10 2 2" xfId="31304"/>
    <cellStyle name="Обычный 51 10 2 2 2" xfId="31305"/>
    <cellStyle name="Обычный 51 10 2 3" xfId="31306"/>
    <cellStyle name="Обычный 51 10 3" xfId="31307"/>
    <cellStyle name="Обычный 51 10 3 2" xfId="31308"/>
    <cellStyle name="Обычный 51 10 3 2 2" xfId="31309"/>
    <cellStyle name="Обычный 51 10 3 3" xfId="31310"/>
    <cellStyle name="Обычный 51 10 4" xfId="31311"/>
    <cellStyle name="Обычный 51 10 4 2" xfId="31312"/>
    <cellStyle name="Обычный 51 10 5" xfId="31313"/>
    <cellStyle name="Обычный 51 11" xfId="31314"/>
    <cellStyle name="Обычный 51 11 2" xfId="31315"/>
    <cellStyle name="Обычный 51 11 2 2" xfId="31316"/>
    <cellStyle name="Обычный 51 11 2 2 2" xfId="31317"/>
    <cellStyle name="Обычный 51 11 2 3" xfId="31318"/>
    <cellStyle name="Обычный 51 11 3" xfId="31319"/>
    <cellStyle name="Обычный 51 11 3 2" xfId="31320"/>
    <cellStyle name="Обычный 51 11 3 2 2" xfId="31321"/>
    <cellStyle name="Обычный 51 11 3 3" xfId="31322"/>
    <cellStyle name="Обычный 51 11 4" xfId="31323"/>
    <cellStyle name="Обычный 51 11 4 2" xfId="31324"/>
    <cellStyle name="Обычный 51 11 5" xfId="31325"/>
    <cellStyle name="Обычный 51 12" xfId="31326"/>
    <cellStyle name="Обычный 51 12 2" xfId="31327"/>
    <cellStyle name="Обычный 51 12 2 2" xfId="31328"/>
    <cellStyle name="Обычный 51 12 2 2 2" xfId="31329"/>
    <cellStyle name="Обычный 51 12 2 3" xfId="31330"/>
    <cellStyle name="Обычный 51 12 3" xfId="31331"/>
    <cellStyle name="Обычный 51 12 3 2" xfId="31332"/>
    <cellStyle name="Обычный 51 12 3 2 2" xfId="31333"/>
    <cellStyle name="Обычный 51 12 3 3" xfId="31334"/>
    <cellStyle name="Обычный 51 12 4" xfId="31335"/>
    <cellStyle name="Обычный 51 12 4 2" xfId="31336"/>
    <cellStyle name="Обычный 51 12 5" xfId="31337"/>
    <cellStyle name="Обычный 51 13" xfId="31338"/>
    <cellStyle name="Обычный 51 13 2" xfId="31339"/>
    <cellStyle name="Обычный 51 13 2 2" xfId="31340"/>
    <cellStyle name="Обычный 51 13 2 2 2" xfId="31341"/>
    <cellStyle name="Обычный 51 13 2 3" xfId="31342"/>
    <cellStyle name="Обычный 51 13 3" xfId="31343"/>
    <cellStyle name="Обычный 51 13 3 2" xfId="31344"/>
    <cellStyle name="Обычный 51 13 3 2 2" xfId="31345"/>
    <cellStyle name="Обычный 51 13 3 3" xfId="31346"/>
    <cellStyle name="Обычный 51 13 4" xfId="31347"/>
    <cellStyle name="Обычный 51 13 4 2" xfId="31348"/>
    <cellStyle name="Обычный 51 13 5" xfId="31349"/>
    <cellStyle name="Обычный 51 14" xfId="31350"/>
    <cellStyle name="Обычный 51 14 2" xfId="31351"/>
    <cellStyle name="Обычный 51 14 2 2" xfId="31352"/>
    <cellStyle name="Обычный 51 14 2 2 2" xfId="31353"/>
    <cellStyle name="Обычный 51 14 2 3" xfId="31354"/>
    <cellStyle name="Обычный 51 14 3" xfId="31355"/>
    <cellStyle name="Обычный 51 14 3 2" xfId="31356"/>
    <cellStyle name="Обычный 51 14 3 2 2" xfId="31357"/>
    <cellStyle name="Обычный 51 14 3 3" xfId="31358"/>
    <cellStyle name="Обычный 51 14 4" xfId="31359"/>
    <cellStyle name="Обычный 51 14 4 2" xfId="31360"/>
    <cellStyle name="Обычный 51 14 5" xfId="31361"/>
    <cellStyle name="Обычный 51 15" xfId="31362"/>
    <cellStyle name="Обычный 51 15 2" xfId="31363"/>
    <cellStyle name="Обычный 51 15 2 2" xfId="31364"/>
    <cellStyle name="Обычный 51 15 2 2 2" xfId="31365"/>
    <cellStyle name="Обычный 51 15 2 3" xfId="31366"/>
    <cellStyle name="Обычный 51 15 3" xfId="31367"/>
    <cellStyle name="Обычный 51 15 3 2" xfId="31368"/>
    <cellStyle name="Обычный 51 15 3 2 2" xfId="31369"/>
    <cellStyle name="Обычный 51 15 3 3" xfId="31370"/>
    <cellStyle name="Обычный 51 15 4" xfId="31371"/>
    <cellStyle name="Обычный 51 15 4 2" xfId="31372"/>
    <cellStyle name="Обычный 51 15 5" xfId="31373"/>
    <cellStyle name="Обычный 51 16" xfId="31374"/>
    <cellStyle name="Обычный 51 16 2" xfId="31375"/>
    <cellStyle name="Обычный 51 16 2 2" xfId="31376"/>
    <cellStyle name="Обычный 51 16 2 2 2" xfId="31377"/>
    <cellStyle name="Обычный 51 16 2 3" xfId="31378"/>
    <cellStyle name="Обычный 51 16 3" xfId="31379"/>
    <cellStyle name="Обычный 51 16 3 2" xfId="31380"/>
    <cellStyle name="Обычный 51 16 3 2 2" xfId="31381"/>
    <cellStyle name="Обычный 51 16 3 3" xfId="31382"/>
    <cellStyle name="Обычный 51 16 4" xfId="31383"/>
    <cellStyle name="Обычный 51 16 4 2" xfId="31384"/>
    <cellStyle name="Обычный 51 16 5" xfId="31385"/>
    <cellStyle name="Обычный 51 17" xfId="31386"/>
    <cellStyle name="Обычный 51 17 2" xfId="31387"/>
    <cellStyle name="Обычный 51 17 2 2" xfId="31388"/>
    <cellStyle name="Обычный 51 17 2 2 2" xfId="31389"/>
    <cellStyle name="Обычный 51 17 2 3" xfId="31390"/>
    <cellStyle name="Обычный 51 17 3" xfId="31391"/>
    <cellStyle name="Обычный 51 17 3 2" xfId="31392"/>
    <cellStyle name="Обычный 51 17 3 2 2" xfId="31393"/>
    <cellStyle name="Обычный 51 17 3 3" xfId="31394"/>
    <cellStyle name="Обычный 51 17 4" xfId="31395"/>
    <cellStyle name="Обычный 51 17 4 2" xfId="31396"/>
    <cellStyle name="Обычный 51 17 5" xfId="31397"/>
    <cellStyle name="Обычный 51 18" xfId="31398"/>
    <cellStyle name="Обычный 51 18 2" xfId="31399"/>
    <cellStyle name="Обычный 51 18 2 2" xfId="31400"/>
    <cellStyle name="Обычный 51 18 2 2 2" xfId="31401"/>
    <cellStyle name="Обычный 51 18 2 3" xfId="31402"/>
    <cellStyle name="Обычный 51 18 3" xfId="31403"/>
    <cellStyle name="Обычный 51 18 3 2" xfId="31404"/>
    <cellStyle name="Обычный 51 18 3 2 2" xfId="31405"/>
    <cellStyle name="Обычный 51 18 3 3" xfId="31406"/>
    <cellStyle name="Обычный 51 18 4" xfId="31407"/>
    <cellStyle name="Обычный 51 18 4 2" xfId="31408"/>
    <cellStyle name="Обычный 51 18 5" xfId="31409"/>
    <cellStyle name="Обычный 51 19" xfId="31410"/>
    <cellStyle name="Обычный 51 19 2" xfId="31411"/>
    <cellStyle name="Обычный 51 19 2 2" xfId="31412"/>
    <cellStyle name="Обычный 51 19 2 2 2" xfId="31413"/>
    <cellStyle name="Обычный 51 19 2 3" xfId="31414"/>
    <cellStyle name="Обычный 51 19 3" xfId="31415"/>
    <cellStyle name="Обычный 51 19 3 2" xfId="31416"/>
    <cellStyle name="Обычный 51 19 3 2 2" xfId="31417"/>
    <cellStyle name="Обычный 51 19 3 3" xfId="31418"/>
    <cellStyle name="Обычный 51 19 4" xfId="31419"/>
    <cellStyle name="Обычный 51 19 4 2" xfId="31420"/>
    <cellStyle name="Обычный 51 19 5" xfId="31421"/>
    <cellStyle name="Обычный 51 2" xfId="31422"/>
    <cellStyle name="Обычный 51 2 2" xfId="31423"/>
    <cellStyle name="Обычный 51 2 2 2" xfId="31424"/>
    <cellStyle name="Обычный 51 2 2 2 2" xfId="31425"/>
    <cellStyle name="Обычный 51 2 2 3" xfId="31426"/>
    <cellStyle name="Обычный 51 2 3" xfId="31427"/>
    <cellStyle name="Обычный 51 2 3 2" xfId="31428"/>
    <cellStyle name="Обычный 51 2 3 2 2" xfId="31429"/>
    <cellStyle name="Обычный 51 2 3 3" xfId="31430"/>
    <cellStyle name="Обычный 51 2 4" xfId="31431"/>
    <cellStyle name="Обычный 51 2 4 2" xfId="31432"/>
    <cellStyle name="Обычный 51 2 5" xfId="31433"/>
    <cellStyle name="Обычный 51 20" xfId="31434"/>
    <cellStyle name="Обычный 51 20 2" xfId="31435"/>
    <cellStyle name="Обычный 51 20 2 2" xfId="31436"/>
    <cellStyle name="Обычный 51 20 2 2 2" xfId="31437"/>
    <cellStyle name="Обычный 51 20 2 3" xfId="31438"/>
    <cellStyle name="Обычный 51 20 3" xfId="31439"/>
    <cellStyle name="Обычный 51 20 3 2" xfId="31440"/>
    <cellStyle name="Обычный 51 20 3 2 2" xfId="31441"/>
    <cellStyle name="Обычный 51 20 3 3" xfId="31442"/>
    <cellStyle name="Обычный 51 20 4" xfId="31443"/>
    <cellStyle name="Обычный 51 20 4 2" xfId="31444"/>
    <cellStyle name="Обычный 51 20 5" xfId="31445"/>
    <cellStyle name="Обычный 51 21" xfId="31446"/>
    <cellStyle name="Обычный 51 21 2" xfId="31447"/>
    <cellStyle name="Обычный 51 21 2 2" xfId="31448"/>
    <cellStyle name="Обычный 51 21 2 2 2" xfId="31449"/>
    <cellStyle name="Обычный 51 21 2 3" xfId="31450"/>
    <cellStyle name="Обычный 51 21 3" xfId="31451"/>
    <cellStyle name="Обычный 51 21 3 2" xfId="31452"/>
    <cellStyle name="Обычный 51 21 3 2 2" xfId="31453"/>
    <cellStyle name="Обычный 51 21 3 3" xfId="31454"/>
    <cellStyle name="Обычный 51 21 4" xfId="31455"/>
    <cellStyle name="Обычный 51 21 4 2" xfId="31456"/>
    <cellStyle name="Обычный 51 21 5" xfId="31457"/>
    <cellStyle name="Обычный 51 22" xfId="31458"/>
    <cellStyle name="Обычный 51 22 2" xfId="31459"/>
    <cellStyle name="Обычный 51 22 2 2" xfId="31460"/>
    <cellStyle name="Обычный 51 22 2 2 2" xfId="31461"/>
    <cellStyle name="Обычный 51 22 2 3" xfId="31462"/>
    <cellStyle name="Обычный 51 22 3" xfId="31463"/>
    <cellStyle name="Обычный 51 22 3 2" xfId="31464"/>
    <cellStyle name="Обычный 51 22 3 2 2" xfId="31465"/>
    <cellStyle name="Обычный 51 22 3 3" xfId="31466"/>
    <cellStyle name="Обычный 51 22 4" xfId="31467"/>
    <cellStyle name="Обычный 51 22 4 2" xfId="31468"/>
    <cellStyle name="Обычный 51 22 5" xfId="31469"/>
    <cellStyle name="Обычный 51 23" xfId="31470"/>
    <cellStyle name="Обычный 51 23 2" xfId="31471"/>
    <cellStyle name="Обычный 51 23 2 2" xfId="31472"/>
    <cellStyle name="Обычный 51 23 2 2 2" xfId="31473"/>
    <cellStyle name="Обычный 51 23 2 3" xfId="31474"/>
    <cellStyle name="Обычный 51 23 3" xfId="31475"/>
    <cellStyle name="Обычный 51 23 3 2" xfId="31476"/>
    <cellStyle name="Обычный 51 23 3 2 2" xfId="31477"/>
    <cellStyle name="Обычный 51 23 3 3" xfId="31478"/>
    <cellStyle name="Обычный 51 23 4" xfId="31479"/>
    <cellStyle name="Обычный 51 23 4 2" xfId="31480"/>
    <cellStyle name="Обычный 51 23 5" xfId="31481"/>
    <cellStyle name="Обычный 51 24" xfId="31482"/>
    <cellStyle name="Обычный 51 24 2" xfId="31483"/>
    <cellStyle name="Обычный 51 24 2 2" xfId="31484"/>
    <cellStyle name="Обычный 51 24 2 2 2" xfId="31485"/>
    <cellStyle name="Обычный 51 24 2 3" xfId="31486"/>
    <cellStyle name="Обычный 51 24 3" xfId="31487"/>
    <cellStyle name="Обычный 51 24 3 2" xfId="31488"/>
    <cellStyle name="Обычный 51 24 3 2 2" xfId="31489"/>
    <cellStyle name="Обычный 51 24 3 3" xfId="31490"/>
    <cellStyle name="Обычный 51 24 4" xfId="31491"/>
    <cellStyle name="Обычный 51 24 4 2" xfId="31492"/>
    <cellStyle name="Обычный 51 24 5" xfId="31493"/>
    <cellStyle name="Обычный 51 25" xfId="31494"/>
    <cellStyle name="Обычный 51 25 2" xfId="31495"/>
    <cellStyle name="Обычный 51 25 2 2" xfId="31496"/>
    <cellStyle name="Обычный 51 25 2 2 2" xfId="31497"/>
    <cellStyle name="Обычный 51 25 2 3" xfId="31498"/>
    <cellStyle name="Обычный 51 25 3" xfId="31499"/>
    <cellStyle name="Обычный 51 25 3 2" xfId="31500"/>
    <cellStyle name="Обычный 51 25 3 2 2" xfId="31501"/>
    <cellStyle name="Обычный 51 25 3 3" xfId="31502"/>
    <cellStyle name="Обычный 51 25 4" xfId="31503"/>
    <cellStyle name="Обычный 51 25 4 2" xfId="31504"/>
    <cellStyle name="Обычный 51 25 5" xfId="31505"/>
    <cellStyle name="Обычный 51 26" xfId="31506"/>
    <cellStyle name="Обычный 51 26 2" xfId="31507"/>
    <cellStyle name="Обычный 51 26 2 2" xfId="31508"/>
    <cellStyle name="Обычный 51 26 2 2 2" xfId="31509"/>
    <cellStyle name="Обычный 51 26 2 3" xfId="31510"/>
    <cellStyle name="Обычный 51 26 3" xfId="31511"/>
    <cellStyle name="Обычный 51 26 3 2" xfId="31512"/>
    <cellStyle name="Обычный 51 26 3 2 2" xfId="31513"/>
    <cellStyle name="Обычный 51 26 3 3" xfId="31514"/>
    <cellStyle name="Обычный 51 26 4" xfId="31515"/>
    <cellStyle name="Обычный 51 26 4 2" xfId="31516"/>
    <cellStyle name="Обычный 51 26 5" xfId="31517"/>
    <cellStyle name="Обычный 51 27" xfId="31518"/>
    <cellStyle name="Обычный 51 27 2" xfId="31519"/>
    <cellStyle name="Обычный 51 27 2 2" xfId="31520"/>
    <cellStyle name="Обычный 51 27 2 2 2" xfId="31521"/>
    <cellStyle name="Обычный 51 27 2 3" xfId="31522"/>
    <cellStyle name="Обычный 51 27 3" xfId="31523"/>
    <cellStyle name="Обычный 51 27 3 2" xfId="31524"/>
    <cellStyle name="Обычный 51 27 3 2 2" xfId="31525"/>
    <cellStyle name="Обычный 51 27 3 3" xfId="31526"/>
    <cellStyle name="Обычный 51 27 4" xfId="31527"/>
    <cellStyle name="Обычный 51 27 4 2" xfId="31528"/>
    <cellStyle name="Обычный 51 27 5" xfId="31529"/>
    <cellStyle name="Обычный 51 28" xfId="31530"/>
    <cellStyle name="Обычный 51 28 2" xfId="31531"/>
    <cellStyle name="Обычный 51 28 2 2" xfId="31532"/>
    <cellStyle name="Обычный 51 28 2 2 2" xfId="31533"/>
    <cellStyle name="Обычный 51 28 2 3" xfId="31534"/>
    <cellStyle name="Обычный 51 28 3" xfId="31535"/>
    <cellStyle name="Обычный 51 28 3 2" xfId="31536"/>
    <cellStyle name="Обычный 51 28 3 2 2" xfId="31537"/>
    <cellStyle name="Обычный 51 28 3 3" xfId="31538"/>
    <cellStyle name="Обычный 51 28 4" xfId="31539"/>
    <cellStyle name="Обычный 51 28 4 2" xfId="31540"/>
    <cellStyle name="Обычный 51 28 5" xfId="31541"/>
    <cellStyle name="Обычный 51 29" xfId="31542"/>
    <cellStyle name="Обычный 51 29 2" xfId="31543"/>
    <cellStyle name="Обычный 51 29 2 2" xfId="31544"/>
    <cellStyle name="Обычный 51 29 3" xfId="31545"/>
    <cellStyle name="Обычный 51 3" xfId="31546"/>
    <cellStyle name="Обычный 51 3 2" xfId="31547"/>
    <cellStyle name="Обычный 51 3 2 2" xfId="31548"/>
    <cellStyle name="Обычный 51 3 2 2 2" xfId="31549"/>
    <cellStyle name="Обычный 51 3 2 3" xfId="31550"/>
    <cellStyle name="Обычный 51 3 3" xfId="31551"/>
    <cellStyle name="Обычный 51 3 3 2" xfId="31552"/>
    <cellStyle name="Обычный 51 3 3 2 2" xfId="31553"/>
    <cellStyle name="Обычный 51 3 3 3" xfId="31554"/>
    <cellStyle name="Обычный 51 3 4" xfId="31555"/>
    <cellStyle name="Обычный 51 3 4 2" xfId="31556"/>
    <cellStyle name="Обычный 51 3 5" xfId="31557"/>
    <cellStyle name="Обычный 51 30" xfId="31558"/>
    <cellStyle name="Обычный 51 30 2" xfId="31559"/>
    <cellStyle name="Обычный 51 30 2 2" xfId="31560"/>
    <cellStyle name="Обычный 51 30 3" xfId="31561"/>
    <cellStyle name="Обычный 51 31" xfId="31562"/>
    <cellStyle name="Обычный 51 31 2" xfId="31563"/>
    <cellStyle name="Обычный 51 31 2 2" xfId="31564"/>
    <cellStyle name="Обычный 51 31 3" xfId="31565"/>
    <cellStyle name="Обычный 51 32" xfId="31566"/>
    <cellStyle name="Обычный 51 32 2" xfId="31567"/>
    <cellStyle name="Обычный 51 32 2 2" xfId="31568"/>
    <cellStyle name="Обычный 51 32 3" xfId="31569"/>
    <cellStyle name="Обычный 51 33" xfId="31570"/>
    <cellStyle name="Обычный 51 33 2" xfId="31571"/>
    <cellStyle name="Обычный 51 33 2 2" xfId="31572"/>
    <cellStyle name="Обычный 51 33 3" xfId="31573"/>
    <cellStyle name="Обычный 51 34" xfId="31574"/>
    <cellStyle name="Обычный 51 34 2" xfId="31575"/>
    <cellStyle name="Обычный 51 34 2 2" xfId="31576"/>
    <cellStyle name="Обычный 51 34 3" xfId="31577"/>
    <cellStyle name="Обычный 51 35" xfId="31578"/>
    <cellStyle name="Обычный 51 35 2" xfId="31579"/>
    <cellStyle name="Обычный 51 35 2 2" xfId="31580"/>
    <cellStyle name="Обычный 51 35 3" xfId="31581"/>
    <cellStyle name="Обычный 51 36" xfId="31582"/>
    <cellStyle name="Обычный 51 36 2" xfId="31583"/>
    <cellStyle name="Обычный 51 36 2 2" xfId="31584"/>
    <cellStyle name="Обычный 51 36 3" xfId="31585"/>
    <cellStyle name="Обычный 51 37" xfId="31586"/>
    <cellStyle name="Обычный 51 37 2" xfId="31587"/>
    <cellStyle name="Обычный 51 37 2 2" xfId="31588"/>
    <cellStyle name="Обычный 51 37 3" xfId="31589"/>
    <cellStyle name="Обычный 51 38" xfId="31590"/>
    <cellStyle name="Обычный 51 38 2" xfId="31591"/>
    <cellStyle name="Обычный 51 38 2 2" xfId="31592"/>
    <cellStyle name="Обычный 51 38 3" xfId="31593"/>
    <cellStyle name="Обычный 51 39" xfId="31594"/>
    <cellStyle name="Обычный 51 39 2" xfId="31595"/>
    <cellStyle name="Обычный 51 39 2 2" xfId="31596"/>
    <cellStyle name="Обычный 51 39 3" xfId="31597"/>
    <cellStyle name="Обычный 51 4" xfId="31598"/>
    <cellStyle name="Обычный 51 4 2" xfId="31599"/>
    <cellStyle name="Обычный 51 4 2 2" xfId="31600"/>
    <cellStyle name="Обычный 51 4 2 2 2" xfId="31601"/>
    <cellStyle name="Обычный 51 4 2 3" xfId="31602"/>
    <cellStyle name="Обычный 51 4 3" xfId="31603"/>
    <cellStyle name="Обычный 51 4 3 2" xfId="31604"/>
    <cellStyle name="Обычный 51 4 3 2 2" xfId="31605"/>
    <cellStyle name="Обычный 51 4 3 3" xfId="31606"/>
    <cellStyle name="Обычный 51 4 4" xfId="31607"/>
    <cellStyle name="Обычный 51 4 4 2" xfId="31608"/>
    <cellStyle name="Обычный 51 4 5" xfId="31609"/>
    <cellStyle name="Обычный 51 40" xfId="31610"/>
    <cellStyle name="Обычный 51 40 2" xfId="31611"/>
    <cellStyle name="Обычный 51 40 2 2" xfId="31612"/>
    <cellStyle name="Обычный 51 40 3" xfId="31613"/>
    <cellStyle name="Обычный 51 41" xfId="31614"/>
    <cellStyle name="Обычный 51 41 2" xfId="31615"/>
    <cellStyle name="Обычный 51 41 2 2" xfId="31616"/>
    <cellStyle name="Обычный 51 41 3" xfId="31617"/>
    <cellStyle name="Обычный 51 42" xfId="31618"/>
    <cellStyle name="Обычный 51 42 2" xfId="31619"/>
    <cellStyle name="Обычный 51 42 2 2" xfId="31620"/>
    <cellStyle name="Обычный 51 42 3" xfId="31621"/>
    <cellStyle name="Обычный 51 43" xfId="31622"/>
    <cellStyle name="Обычный 51 43 2" xfId="31623"/>
    <cellStyle name="Обычный 51 43 2 2" xfId="31624"/>
    <cellStyle name="Обычный 51 43 3" xfId="31625"/>
    <cellStyle name="Обычный 51 44" xfId="31626"/>
    <cellStyle name="Обычный 51 44 2" xfId="31627"/>
    <cellStyle name="Обычный 51 44 2 2" xfId="31628"/>
    <cellStyle name="Обычный 51 44 3" xfId="31629"/>
    <cellStyle name="Обычный 51 45" xfId="31630"/>
    <cellStyle name="Обычный 51 45 2" xfId="31631"/>
    <cellStyle name="Обычный 51 45 2 2" xfId="31632"/>
    <cellStyle name="Обычный 51 45 3" xfId="31633"/>
    <cellStyle name="Обычный 51 46" xfId="31634"/>
    <cellStyle name="Обычный 51 46 2" xfId="31635"/>
    <cellStyle name="Обычный 51 46 2 2" xfId="31636"/>
    <cellStyle name="Обычный 51 46 3" xfId="31637"/>
    <cellStyle name="Обычный 51 47" xfId="31638"/>
    <cellStyle name="Обычный 51 47 2" xfId="31639"/>
    <cellStyle name="Обычный 51 47 2 2" xfId="31640"/>
    <cellStyle name="Обычный 51 47 3" xfId="31641"/>
    <cellStyle name="Обычный 51 48" xfId="31642"/>
    <cellStyle name="Обычный 51 48 2" xfId="31643"/>
    <cellStyle name="Обычный 51 48 2 2" xfId="31644"/>
    <cellStyle name="Обычный 51 48 3" xfId="31645"/>
    <cellStyle name="Обычный 51 49" xfId="31646"/>
    <cellStyle name="Обычный 51 49 2" xfId="31647"/>
    <cellStyle name="Обычный 51 49 2 2" xfId="31648"/>
    <cellStyle name="Обычный 51 49 3" xfId="31649"/>
    <cellStyle name="Обычный 51 5" xfId="31650"/>
    <cellStyle name="Обычный 51 5 2" xfId="31651"/>
    <cellStyle name="Обычный 51 5 2 2" xfId="31652"/>
    <cellStyle name="Обычный 51 5 2 2 2" xfId="31653"/>
    <cellStyle name="Обычный 51 5 2 3" xfId="31654"/>
    <cellStyle name="Обычный 51 5 3" xfId="31655"/>
    <cellStyle name="Обычный 51 5 3 2" xfId="31656"/>
    <cellStyle name="Обычный 51 5 3 2 2" xfId="31657"/>
    <cellStyle name="Обычный 51 5 3 3" xfId="31658"/>
    <cellStyle name="Обычный 51 5 4" xfId="31659"/>
    <cellStyle name="Обычный 51 5 4 2" xfId="31660"/>
    <cellStyle name="Обычный 51 5 5" xfId="31661"/>
    <cellStyle name="Обычный 51 50" xfId="31662"/>
    <cellStyle name="Обычный 51 50 2" xfId="31663"/>
    <cellStyle name="Обычный 51 50 2 2" xfId="31664"/>
    <cellStyle name="Обычный 51 50 3" xfId="31665"/>
    <cellStyle name="Обычный 51 51" xfId="31666"/>
    <cellStyle name="Обычный 51 51 2" xfId="31667"/>
    <cellStyle name="Обычный 51 51 2 2" xfId="31668"/>
    <cellStyle name="Обычный 51 51 3" xfId="31669"/>
    <cellStyle name="Обычный 51 52" xfId="31670"/>
    <cellStyle name="Обычный 51 52 2" xfId="31671"/>
    <cellStyle name="Обычный 51 52 2 2" xfId="31672"/>
    <cellStyle name="Обычный 51 52 3" xfId="31673"/>
    <cellStyle name="Обычный 51 53" xfId="31674"/>
    <cellStyle name="Обычный 51 53 2" xfId="31675"/>
    <cellStyle name="Обычный 51 53 2 2" xfId="31676"/>
    <cellStyle name="Обычный 51 53 3" xfId="31677"/>
    <cellStyle name="Обычный 51 54" xfId="31678"/>
    <cellStyle name="Обычный 51 54 2" xfId="31679"/>
    <cellStyle name="Обычный 51 54 2 2" xfId="31680"/>
    <cellStyle name="Обычный 51 54 3" xfId="31681"/>
    <cellStyle name="Обычный 51 55" xfId="31682"/>
    <cellStyle name="Обычный 51 55 2" xfId="31683"/>
    <cellStyle name="Обычный 51 55 2 2" xfId="31684"/>
    <cellStyle name="Обычный 51 55 3" xfId="31685"/>
    <cellStyle name="Обычный 51 56" xfId="31686"/>
    <cellStyle name="Обычный 51 56 2" xfId="31687"/>
    <cellStyle name="Обычный 51 56 2 2" xfId="31688"/>
    <cellStyle name="Обычный 51 56 3" xfId="31689"/>
    <cellStyle name="Обычный 51 57" xfId="31690"/>
    <cellStyle name="Обычный 51 57 2" xfId="31691"/>
    <cellStyle name="Обычный 51 57 2 2" xfId="31692"/>
    <cellStyle name="Обычный 51 57 3" xfId="31693"/>
    <cellStyle name="Обычный 51 58" xfId="31694"/>
    <cellStyle name="Обычный 51 58 2" xfId="31695"/>
    <cellStyle name="Обычный 51 58 2 2" xfId="31696"/>
    <cellStyle name="Обычный 51 58 3" xfId="31697"/>
    <cellStyle name="Обычный 51 59" xfId="31698"/>
    <cellStyle name="Обычный 51 59 2" xfId="31699"/>
    <cellStyle name="Обычный 51 59 2 2" xfId="31700"/>
    <cellStyle name="Обычный 51 59 3" xfId="31701"/>
    <cellStyle name="Обычный 51 6" xfId="31702"/>
    <cellStyle name="Обычный 51 6 2" xfId="31703"/>
    <cellStyle name="Обычный 51 6 2 2" xfId="31704"/>
    <cellStyle name="Обычный 51 6 2 2 2" xfId="31705"/>
    <cellStyle name="Обычный 51 6 2 3" xfId="31706"/>
    <cellStyle name="Обычный 51 6 3" xfId="31707"/>
    <cellStyle name="Обычный 51 6 3 2" xfId="31708"/>
    <cellStyle name="Обычный 51 6 3 2 2" xfId="31709"/>
    <cellStyle name="Обычный 51 6 3 3" xfId="31710"/>
    <cellStyle name="Обычный 51 6 4" xfId="31711"/>
    <cellStyle name="Обычный 51 6 4 2" xfId="31712"/>
    <cellStyle name="Обычный 51 6 5" xfId="31713"/>
    <cellStyle name="Обычный 51 60" xfId="31714"/>
    <cellStyle name="Обычный 51 60 2" xfId="31715"/>
    <cellStyle name="Обычный 51 60 2 2" xfId="31716"/>
    <cellStyle name="Обычный 51 60 3" xfId="31717"/>
    <cellStyle name="Обычный 51 61" xfId="31718"/>
    <cellStyle name="Обычный 51 61 2" xfId="31719"/>
    <cellStyle name="Обычный 51 61 2 2" xfId="31720"/>
    <cellStyle name="Обычный 51 61 3" xfId="31721"/>
    <cellStyle name="Обычный 51 62" xfId="31722"/>
    <cellStyle name="Обычный 51 62 2" xfId="31723"/>
    <cellStyle name="Обычный 51 62 2 2" xfId="31724"/>
    <cellStyle name="Обычный 51 62 3" xfId="31725"/>
    <cellStyle name="Обычный 51 63" xfId="31726"/>
    <cellStyle name="Обычный 51 63 2" xfId="31727"/>
    <cellStyle name="Обычный 51 63 2 2" xfId="31728"/>
    <cellStyle name="Обычный 51 63 3" xfId="31729"/>
    <cellStyle name="Обычный 51 64" xfId="31730"/>
    <cellStyle name="Обычный 51 64 2" xfId="31731"/>
    <cellStyle name="Обычный 51 64 2 2" xfId="31732"/>
    <cellStyle name="Обычный 51 64 3" xfId="31733"/>
    <cellStyle name="Обычный 51 65" xfId="31734"/>
    <cellStyle name="Обычный 51 65 2" xfId="31735"/>
    <cellStyle name="Обычный 51 65 2 2" xfId="31736"/>
    <cellStyle name="Обычный 51 65 3" xfId="31737"/>
    <cellStyle name="Обычный 51 66" xfId="31738"/>
    <cellStyle name="Обычный 51 66 2" xfId="31739"/>
    <cellStyle name="Обычный 51 66 2 2" xfId="31740"/>
    <cellStyle name="Обычный 51 66 3" xfId="31741"/>
    <cellStyle name="Обычный 51 67" xfId="31742"/>
    <cellStyle name="Обычный 51 67 2" xfId="31743"/>
    <cellStyle name="Обычный 51 67 2 2" xfId="31744"/>
    <cellStyle name="Обычный 51 67 3" xfId="31745"/>
    <cellStyle name="Обычный 51 68" xfId="31746"/>
    <cellStyle name="Обычный 51 68 2" xfId="31747"/>
    <cellStyle name="Обычный 51 68 2 2" xfId="31748"/>
    <cellStyle name="Обычный 51 68 3" xfId="31749"/>
    <cellStyle name="Обычный 51 69" xfId="31750"/>
    <cellStyle name="Обычный 51 69 2" xfId="31751"/>
    <cellStyle name="Обычный 51 69 2 2" xfId="31752"/>
    <cellStyle name="Обычный 51 69 3" xfId="31753"/>
    <cellStyle name="Обычный 51 7" xfId="31754"/>
    <cellStyle name="Обычный 51 7 2" xfId="31755"/>
    <cellStyle name="Обычный 51 7 2 2" xfId="31756"/>
    <cellStyle name="Обычный 51 7 2 2 2" xfId="31757"/>
    <cellStyle name="Обычный 51 7 2 3" xfId="31758"/>
    <cellStyle name="Обычный 51 7 3" xfId="31759"/>
    <cellStyle name="Обычный 51 7 3 2" xfId="31760"/>
    <cellStyle name="Обычный 51 7 3 2 2" xfId="31761"/>
    <cellStyle name="Обычный 51 7 3 3" xfId="31762"/>
    <cellStyle name="Обычный 51 7 4" xfId="31763"/>
    <cellStyle name="Обычный 51 7 4 2" xfId="31764"/>
    <cellStyle name="Обычный 51 7 5" xfId="31765"/>
    <cellStyle name="Обычный 51 70" xfId="31766"/>
    <cellStyle name="Обычный 51 70 2" xfId="31767"/>
    <cellStyle name="Обычный 51 70 2 2" xfId="31768"/>
    <cellStyle name="Обычный 51 70 3" xfId="31769"/>
    <cellStyle name="Обычный 51 71" xfId="31770"/>
    <cellStyle name="Обычный 51 71 2" xfId="31771"/>
    <cellStyle name="Обычный 51 71 2 2" xfId="31772"/>
    <cellStyle name="Обычный 51 71 3" xfId="31773"/>
    <cellStyle name="Обычный 51 72" xfId="31774"/>
    <cellStyle name="Обычный 51 72 2" xfId="31775"/>
    <cellStyle name="Обычный 51 72 2 2" xfId="31776"/>
    <cellStyle name="Обычный 51 72 3" xfId="31777"/>
    <cellStyle name="Обычный 51 73" xfId="31778"/>
    <cellStyle name="Обычный 51 73 2" xfId="31779"/>
    <cellStyle name="Обычный 51 73 2 2" xfId="31780"/>
    <cellStyle name="Обычный 51 73 3" xfId="31781"/>
    <cellStyle name="Обычный 51 74" xfId="31782"/>
    <cellStyle name="Обычный 51 74 2" xfId="31783"/>
    <cellStyle name="Обычный 51 75" xfId="31784"/>
    <cellStyle name="Обычный 51 8" xfId="31785"/>
    <cellStyle name="Обычный 51 8 2" xfId="31786"/>
    <cellStyle name="Обычный 51 8 2 2" xfId="31787"/>
    <cellStyle name="Обычный 51 8 2 2 2" xfId="31788"/>
    <cellStyle name="Обычный 51 8 2 3" xfId="31789"/>
    <cellStyle name="Обычный 51 8 3" xfId="31790"/>
    <cellStyle name="Обычный 51 8 3 2" xfId="31791"/>
    <cellStyle name="Обычный 51 8 3 2 2" xfId="31792"/>
    <cellStyle name="Обычный 51 8 3 3" xfId="31793"/>
    <cellStyle name="Обычный 51 8 4" xfId="31794"/>
    <cellStyle name="Обычный 51 8 4 2" xfId="31795"/>
    <cellStyle name="Обычный 51 8 5" xfId="31796"/>
    <cellStyle name="Обычный 51 9" xfId="31797"/>
    <cellStyle name="Обычный 51 9 2" xfId="31798"/>
    <cellStyle name="Обычный 51 9 2 2" xfId="31799"/>
    <cellStyle name="Обычный 51 9 2 2 2" xfId="31800"/>
    <cellStyle name="Обычный 51 9 2 3" xfId="31801"/>
    <cellStyle name="Обычный 51 9 3" xfId="31802"/>
    <cellStyle name="Обычный 51 9 3 2" xfId="31803"/>
    <cellStyle name="Обычный 51 9 3 2 2" xfId="31804"/>
    <cellStyle name="Обычный 51 9 3 3" xfId="31805"/>
    <cellStyle name="Обычный 51 9 4" xfId="31806"/>
    <cellStyle name="Обычный 51 9 4 2" xfId="31807"/>
    <cellStyle name="Обычный 51 9 5" xfId="31808"/>
    <cellStyle name="Обычный 52" xfId="31809"/>
    <cellStyle name="Обычный 52 10" xfId="31810"/>
    <cellStyle name="Обычный 52 10 2" xfId="31811"/>
    <cellStyle name="Обычный 52 10 2 2" xfId="31812"/>
    <cellStyle name="Обычный 52 10 2 2 2" xfId="31813"/>
    <cellStyle name="Обычный 52 10 2 3" xfId="31814"/>
    <cellStyle name="Обычный 52 10 3" xfId="31815"/>
    <cellStyle name="Обычный 52 10 3 2" xfId="31816"/>
    <cellStyle name="Обычный 52 10 3 2 2" xfId="31817"/>
    <cellStyle name="Обычный 52 10 3 3" xfId="31818"/>
    <cellStyle name="Обычный 52 10 4" xfId="31819"/>
    <cellStyle name="Обычный 52 10 4 2" xfId="31820"/>
    <cellStyle name="Обычный 52 10 5" xfId="31821"/>
    <cellStyle name="Обычный 52 11" xfId="31822"/>
    <cellStyle name="Обычный 52 11 2" xfId="31823"/>
    <cellStyle name="Обычный 52 11 2 2" xfId="31824"/>
    <cellStyle name="Обычный 52 11 2 2 2" xfId="31825"/>
    <cellStyle name="Обычный 52 11 2 3" xfId="31826"/>
    <cellStyle name="Обычный 52 11 3" xfId="31827"/>
    <cellStyle name="Обычный 52 11 3 2" xfId="31828"/>
    <cellStyle name="Обычный 52 11 3 2 2" xfId="31829"/>
    <cellStyle name="Обычный 52 11 3 3" xfId="31830"/>
    <cellStyle name="Обычный 52 11 4" xfId="31831"/>
    <cellStyle name="Обычный 52 11 4 2" xfId="31832"/>
    <cellStyle name="Обычный 52 11 5" xfId="31833"/>
    <cellStyle name="Обычный 52 12" xfId="31834"/>
    <cellStyle name="Обычный 52 12 2" xfId="31835"/>
    <cellStyle name="Обычный 52 12 2 2" xfId="31836"/>
    <cellStyle name="Обычный 52 12 2 2 2" xfId="31837"/>
    <cellStyle name="Обычный 52 12 2 3" xfId="31838"/>
    <cellStyle name="Обычный 52 12 3" xfId="31839"/>
    <cellStyle name="Обычный 52 12 3 2" xfId="31840"/>
    <cellStyle name="Обычный 52 12 3 2 2" xfId="31841"/>
    <cellStyle name="Обычный 52 12 3 3" xfId="31842"/>
    <cellStyle name="Обычный 52 12 4" xfId="31843"/>
    <cellStyle name="Обычный 52 12 4 2" xfId="31844"/>
    <cellStyle name="Обычный 52 12 5" xfId="31845"/>
    <cellStyle name="Обычный 52 13" xfId="31846"/>
    <cellStyle name="Обычный 52 13 2" xfId="31847"/>
    <cellStyle name="Обычный 52 13 2 2" xfId="31848"/>
    <cellStyle name="Обычный 52 13 2 2 2" xfId="31849"/>
    <cellStyle name="Обычный 52 13 2 3" xfId="31850"/>
    <cellStyle name="Обычный 52 13 3" xfId="31851"/>
    <cellStyle name="Обычный 52 13 3 2" xfId="31852"/>
    <cellStyle name="Обычный 52 13 3 2 2" xfId="31853"/>
    <cellStyle name="Обычный 52 13 3 3" xfId="31854"/>
    <cellStyle name="Обычный 52 13 4" xfId="31855"/>
    <cellStyle name="Обычный 52 13 4 2" xfId="31856"/>
    <cellStyle name="Обычный 52 13 5" xfId="31857"/>
    <cellStyle name="Обычный 52 14" xfId="31858"/>
    <cellStyle name="Обычный 52 14 2" xfId="31859"/>
    <cellStyle name="Обычный 52 14 2 2" xfId="31860"/>
    <cellStyle name="Обычный 52 14 2 2 2" xfId="31861"/>
    <cellStyle name="Обычный 52 14 2 3" xfId="31862"/>
    <cellStyle name="Обычный 52 14 3" xfId="31863"/>
    <cellStyle name="Обычный 52 14 3 2" xfId="31864"/>
    <cellStyle name="Обычный 52 14 3 2 2" xfId="31865"/>
    <cellStyle name="Обычный 52 14 3 3" xfId="31866"/>
    <cellStyle name="Обычный 52 14 4" xfId="31867"/>
    <cellStyle name="Обычный 52 14 4 2" xfId="31868"/>
    <cellStyle name="Обычный 52 14 5" xfId="31869"/>
    <cellStyle name="Обычный 52 15" xfId="31870"/>
    <cellStyle name="Обычный 52 15 2" xfId="31871"/>
    <cellStyle name="Обычный 52 15 2 2" xfId="31872"/>
    <cellStyle name="Обычный 52 15 2 2 2" xfId="31873"/>
    <cellStyle name="Обычный 52 15 2 3" xfId="31874"/>
    <cellStyle name="Обычный 52 15 3" xfId="31875"/>
    <cellStyle name="Обычный 52 15 3 2" xfId="31876"/>
    <cellStyle name="Обычный 52 15 3 2 2" xfId="31877"/>
    <cellStyle name="Обычный 52 15 3 3" xfId="31878"/>
    <cellStyle name="Обычный 52 15 4" xfId="31879"/>
    <cellStyle name="Обычный 52 15 4 2" xfId="31880"/>
    <cellStyle name="Обычный 52 15 5" xfId="31881"/>
    <cellStyle name="Обычный 52 16" xfId="31882"/>
    <cellStyle name="Обычный 52 16 2" xfId="31883"/>
    <cellStyle name="Обычный 52 16 2 2" xfId="31884"/>
    <cellStyle name="Обычный 52 16 2 2 2" xfId="31885"/>
    <cellStyle name="Обычный 52 16 2 3" xfId="31886"/>
    <cellStyle name="Обычный 52 16 3" xfId="31887"/>
    <cellStyle name="Обычный 52 16 3 2" xfId="31888"/>
    <cellStyle name="Обычный 52 16 3 2 2" xfId="31889"/>
    <cellStyle name="Обычный 52 16 3 3" xfId="31890"/>
    <cellStyle name="Обычный 52 16 4" xfId="31891"/>
    <cellStyle name="Обычный 52 16 4 2" xfId="31892"/>
    <cellStyle name="Обычный 52 16 5" xfId="31893"/>
    <cellStyle name="Обычный 52 17" xfId="31894"/>
    <cellStyle name="Обычный 52 17 2" xfId="31895"/>
    <cellStyle name="Обычный 52 17 2 2" xfId="31896"/>
    <cellStyle name="Обычный 52 17 2 2 2" xfId="31897"/>
    <cellStyle name="Обычный 52 17 2 3" xfId="31898"/>
    <cellStyle name="Обычный 52 17 3" xfId="31899"/>
    <cellStyle name="Обычный 52 17 3 2" xfId="31900"/>
    <cellStyle name="Обычный 52 17 3 2 2" xfId="31901"/>
    <cellStyle name="Обычный 52 17 3 3" xfId="31902"/>
    <cellStyle name="Обычный 52 17 4" xfId="31903"/>
    <cellStyle name="Обычный 52 17 4 2" xfId="31904"/>
    <cellStyle name="Обычный 52 17 5" xfId="31905"/>
    <cellStyle name="Обычный 52 18" xfId="31906"/>
    <cellStyle name="Обычный 52 18 2" xfId="31907"/>
    <cellStyle name="Обычный 52 18 2 2" xfId="31908"/>
    <cellStyle name="Обычный 52 18 2 2 2" xfId="31909"/>
    <cellStyle name="Обычный 52 18 2 3" xfId="31910"/>
    <cellStyle name="Обычный 52 18 3" xfId="31911"/>
    <cellStyle name="Обычный 52 18 3 2" xfId="31912"/>
    <cellStyle name="Обычный 52 18 3 2 2" xfId="31913"/>
    <cellStyle name="Обычный 52 18 3 3" xfId="31914"/>
    <cellStyle name="Обычный 52 18 4" xfId="31915"/>
    <cellStyle name="Обычный 52 18 4 2" xfId="31916"/>
    <cellStyle name="Обычный 52 18 5" xfId="31917"/>
    <cellStyle name="Обычный 52 19" xfId="31918"/>
    <cellStyle name="Обычный 52 19 2" xfId="31919"/>
    <cellStyle name="Обычный 52 19 2 2" xfId="31920"/>
    <cellStyle name="Обычный 52 19 2 2 2" xfId="31921"/>
    <cellStyle name="Обычный 52 19 2 3" xfId="31922"/>
    <cellStyle name="Обычный 52 19 3" xfId="31923"/>
    <cellStyle name="Обычный 52 19 3 2" xfId="31924"/>
    <cellStyle name="Обычный 52 19 3 2 2" xfId="31925"/>
    <cellStyle name="Обычный 52 19 3 3" xfId="31926"/>
    <cellStyle name="Обычный 52 19 4" xfId="31927"/>
    <cellStyle name="Обычный 52 19 4 2" xfId="31928"/>
    <cellStyle name="Обычный 52 19 5" xfId="31929"/>
    <cellStyle name="Обычный 52 2" xfId="31930"/>
    <cellStyle name="Обычный 52 2 2" xfId="31931"/>
    <cellStyle name="Обычный 52 2 2 2" xfId="31932"/>
    <cellStyle name="Обычный 52 2 2 2 2" xfId="31933"/>
    <cellStyle name="Обычный 52 2 2 3" xfId="31934"/>
    <cellStyle name="Обычный 52 2 3" xfId="31935"/>
    <cellStyle name="Обычный 52 2 3 2" xfId="31936"/>
    <cellStyle name="Обычный 52 2 3 2 2" xfId="31937"/>
    <cellStyle name="Обычный 52 2 3 3" xfId="31938"/>
    <cellStyle name="Обычный 52 2 4" xfId="31939"/>
    <cellStyle name="Обычный 52 2 4 2" xfId="31940"/>
    <cellStyle name="Обычный 52 2 5" xfId="31941"/>
    <cellStyle name="Обычный 52 20" xfId="31942"/>
    <cellStyle name="Обычный 52 20 2" xfId="31943"/>
    <cellStyle name="Обычный 52 20 2 2" xfId="31944"/>
    <cellStyle name="Обычный 52 20 2 2 2" xfId="31945"/>
    <cellStyle name="Обычный 52 20 2 3" xfId="31946"/>
    <cellStyle name="Обычный 52 20 3" xfId="31947"/>
    <cellStyle name="Обычный 52 20 3 2" xfId="31948"/>
    <cellStyle name="Обычный 52 20 3 2 2" xfId="31949"/>
    <cellStyle name="Обычный 52 20 3 3" xfId="31950"/>
    <cellStyle name="Обычный 52 20 4" xfId="31951"/>
    <cellStyle name="Обычный 52 20 4 2" xfId="31952"/>
    <cellStyle name="Обычный 52 20 5" xfId="31953"/>
    <cellStyle name="Обычный 52 21" xfId="31954"/>
    <cellStyle name="Обычный 52 21 2" xfId="31955"/>
    <cellStyle name="Обычный 52 21 2 2" xfId="31956"/>
    <cellStyle name="Обычный 52 21 2 2 2" xfId="31957"/>
    <cellStyle name="Обычный 52 21 2 3" xfId="31958"/>
    <cellStyle name="Обычный 52 21 3" xfId="31959"/>
    <cellStyle name="Обычный 52 21 3 2" xfId="31960"/>
    <cellStyle name="Обычный 52 21 3 2 2" xfId="31961"/>
    <cellStyle name="Обычный 52 21 3 3" xfId="31962"/>
    <cellStyle name="Обычный 52 21 4" xfId="31963"/>
    <cellStyle name="Обычный 52 21 4 2" xfId="31964"/>
    <cellStyle name="Обычный 52 21 5" xfId="31965"/>
    <cellStyle name="Обычный 52 22" xfId="31966"/>
    <cellStyle name="Обычный 52 22 2" xfId="31967"/>
    <cellStyle name="Обычный 52 22 2 2" xfId="31968"/>
    <cellStyle name="Обычный 52 22 2 2 2" xfId="31969"/>
    <cellStyle name="Обычный 52 22 2 3" xfId="31970"/>
    <cellStyle name="Обычный 52 22 3" xfId="31971"/>
    <cellStyle name="Обычный 52 22 3 2" xfId="31972"/>
    <cellStyle name="Обычный 52 22 3 2 2" xfId="31973"/>
    <cellStyle name="Обычный 52 22 3 3" xfId="31974"/>
    <cellStyle name="Обычный 52 22 4" xfId="31975"/>
    <cellStyle name="Обычный 52 22 4 2" xfId="31976"/>
    <cellStyle name="Обычный 52 22 5" xfId="31977"/>
    <cellStyle name="Обычный 52 23" xfId="31978"/>
    <cellStyle name="Обычный 52 23 2" xfId="31979"/>
    <cellStyle name="Обычный 52 23 2 2" xfId="31980"/>
    <cellStyle name="Обычный 52 23 2 2 2" xfId="31981"/>
    <cellStyle name="Обычный 52 23 2 3" xfId="31982"/>
    <cellStyle name="Обычный 52 23 3" xfId="31983"/>
    <cellStyle name="Обычный 52 23 3 2" xfId="31984"/>
    <cellStyle name="Обычный 52 23 3 2 2" xfId="31985"/>
    <cellStyle name="Обычный 52 23 3 3" xfId="31986"/>
    <cellStyle name="Обычный 52 23 4" xfId="31987"/>
    <cellStyle name="Обычный 52 23 4 2" xfId="31988"/>
    <cellStyle name="Обычный 52 23 5" xfId="31989"/>
    <cellStyle name="Обычный 52 24" xfId="31990"/>
    <cellStyle name="Обычный 52 24 2" xfId="31991"/>
    <cellStyle name="Обычный 52 24 2 2" xfId="31992"/>
    <cellStyle name="Обычный 52 24 2 2 2" xfId="31993"/>
    <cellStyle name="Обычный 52 24 2 3" xfId="31994"/>
    <cellStyle name="Обычный 52 24 3" xfId="31995"/>
    <cellStyle name="Обычный 52 24 3 2" xfId="31996"/>
    <cellStyle name="Обычный 52 24 3 2 2" xfId="31997"/>
    <cellStyle name="Обычный 52 24 3 3" xfId="31998"/>
    <cellStyle name="Обычный 52 24 4" xfId="31999"/>
    <cellStyle name="Обычный 52 24 4 2" xfId="32000"/>
    <cellStyle name="Обычный 52 24 5" xfId="32001"/>
    <cellStyle name="Обычный 52 25" xfId="32002"/>
    <cellStyle name="Обычный 52 25 2" xfId="32003"/>
    <cellStyle name="Обычный 52 25 2 2" xfId="32004"/>
    <cellStyle name="Обычный 52 25 2 2 2" xfId="32005"/>
    <cellStyle name="Обычный 52 25 2 3" xfId="32006"/>
    <cellStyle name="Обычный 52 25 3" xfId="32007"/>
    <cellStyle name="Обычный 52 25 3 2" xfId="32008"/>
    <cellStyle name="Обычный 52 25 3 2 2" xfId="32009"/>
    <cellStyle name="Обычный 52 25 3 3" xfId="32010"/>
    <cellStyle name="Обычный 52 25 4" xfId="32011"/>
    <cellStyle name="Обычный 52 25 4 2" xfId="32012"/>
    <cellStyle name="Обычный 52 25 5" xfId="32013"/>
    <cellStyle name="Обычный 52 26" xfId="32014"/>
    <cellStyle name="Обычный 52 26 2" xfId="32015"/>
    <cellStyle name="Обычный 52 26 2 2" xfId="32016"/>
    <cellStyle name="Обычный 52 26 2 2 2" xfId="32017"/>
    <cellStyle name="Обычный 52 26 2 3" xfId="32018"/>
    <cellStyle name="Обычный 52 26 3" xfId="32019"/>
    <cellStyle name="Обычный 52 26 3 2" xfId="32020"/>
    <cellStyle name="Обычный 52 26 3 2 2" xfId="32021"/>
    <cellStyle name="Обычный 52 26 3 3" xfId="32022"/>
    <cellStyle name="Обычный 52 26 4" xfId="32023"/>
    <cellStyle name="Обычный 52 26 4 2" xfId="32024"/>
    <cellStyle name="Обычный 52 26 5" xfId="32025"/>
    <cellStyle name="Обычный 52 27" xfId="32026"/>
    <cellStyle name="Обычный 52 27 2" xfId="32027"/>
    <cellStyle name="Обычный 52 27 2 2" xfId="32028"/>
    <cellStyle name="Обычный 52 27 2 2 2" xfId="32029"/>
    <cellStyle name="Обычный 52 27 2 3" xfId="32030"/>
    <cellStyle name="Обычный 52 27 3" xfId="32031"/>
    <cellStyle name="Обычный 52 27 3 2" xfId="32032"/>
    <cellStyle name="Обычный 52 27 3 2 2" xfId="32033"/>
    <cellStyle name="Обычный 52 27 3 3" xfId="32034"/>
    <cellStyle name="Обычный 52 27 4" xfId="32035"/>
    <cellStyle name="Обычный 52 27 4 2" xfId="32036"/>
    <cellStyle name="Обычный 52 27 5" xfId="32037"/>
    <cellStyle name="Обычный 52 28" xfId="32038"/>
    <cellStyle name="Обычный 52 28 2" xfId="32039"/>
    <cellStyle name="Обычный 52 28 2 2" xfId="32040"/>
    <cellStyle name="Обычный 52 28 2 2 2" xfId="32041"/>
    <cellStyle name="Обычный 52 28 2 3" xfId="32042"/>
    <cellStyle name="Обычный 52 28 3" xfId="32043"/>
    <cellStyle name="Обычный 52 28 3 2" xfId="32044"/>
    <cellStyle name="Обычный 52 28 3 2 2" xfId="32045"/>
    <cellStyle name="Обычный 52 28 3 3" xfId="32046"/>
    <cellStyle name="Обычный 52 28 4" xfId="32047"/>
    <cellStyle name="Обычный 52 28 4 2" xfId="32048"/>
    <cellStyle name="Обычный 52 28 5" xfId="32049"/>
    <cellStyle name="Обычный 52 29" xfId="32050"/>
    <cellStyle name="Обычный 52 29 2" xfId="32051"/>
    <cellStyle name="Обычный 52 29 2 2" xfId="32052"/>
    <cellStyle name="Обычный 52 29 3" xfId="32053"/>
    <cellStyle name="Обычный 52 3" xfId="32054"/>
    <cellStyle name="Обычный 52 3 2" xfId="32055"/>
    <cellStyle name="Обычный 52 3 2 2" xfId="32056"/>
    <cellStyle name="Обычный 52 3 2 2 2" xfId="32057"/>
    <cellStyle name="Обычный 52 3 2 3" xfId="32058"/>
    <cellStyle name="Обычный 52 3 3" xfId="32059"/>
    <cellStyle name="Обычный 52 3 3 2" xfId="32060"/>
    <cellStyle name="Обычный 52 3 3 2 2" xfId="32061"/>
    <cellStyle name="Обычный 52 3 3 3" xfId="32062"/>
    <cellStyle name="Обычный 52 3 4" xfId="32063"/>
    <cellStyle name="Обычный 52 3 4 2" xfId="32064"/>
    <cellStyle name="Обычный 52 3 5" xfId="32065"/>
    <cellStyle name="Обычный 52 30" xfId="32066"/>
    <cellStyle name="Обычный 52 30 2" xfId="32067"/>
    <cellStyle name="Обычный 52 30 2 2" xfId="32068"/>
    <cellStyle name="Обычный 52 30 3" xfId="32069"/>
    <cellStyle name="Обычный 52 31" xfId="32070"/>
    <cellStyle name="Обычный 52 31 2" xfId="32071"/>
    <cellStyle name="Обычный 52 31 2 2" xfId="32072"/>
    <cellStyle name="Обычный 52 31 3" xfId="32073"/>
    <cellStyle name="Обычный 52 32" xfId="32074"/>
    <cellStyle name="Обычный 52 32 2" xfId="32075"/>
    <cellStyle name="Обычный 52 32 2 2" xfId="32076"/>
    <cellStyle name="Обычный 52 32 3" xfId="32077"/>
    <cellStyle name="Обычный 52 33" xfId="32078"/>
    <cellStyle name="Обычный 52 33 2" xfId="32079"/>
    <cellStyle name="Обычный 52 33 2 2" xfId="32080"/>
    <cellStyle name="Обычный 52 33 3" xfId="32081"/>
    <cellStyle name="Обычный 52 34" xfId="32082"/>
    <cellStyle name="Обычный 52 34 2" xfId="32083"/>
    <cellStyle name="Обычный 52 34 2 2" xfId="32084"/>
    <cellStyle name="Обычный 52 34 3" xfId="32085"/>
    <cellStyle name="Обычный 52 35" xfId="32086"/>
    <cellStyle name="Обычный 52 35 2" xfId="32087"/>
    <cellStyle name="Обычный 52 35 2 2" xfId="32088"/>
    <cellStyle name="Обычный 52 35 3" xfId="32089"/>
    <cellStyle name="Обычный 52 36" xfId="32090"/>
    <cellStyle name="Обычный 52 36 2" xfId="32091"/>
    <cellStyle name="Обычный 52 36 2 2" xfId="32092"/>
    <cellStyle name="Обычный 52 36 3" xfId="32093"/>
    <cellStyle name="Обычный 52 37" xfId="32094"/>
    <cellStyle name="Обычный 52 37 2" xfId="32095"/>
    <cellStyle name="Обычный 52 37 2 2" xfId="32096"/>
    <cellStyle name="Обычный 52 37 3" xfId="32097"/>
    <cellStyle name="Обычный 52 38" xfId="32098"/>
    <cellStyle name="Обычный 52 38 2" xfId="32099"/>
    <cellStyle name="Обычный 52 38 2 2" xfId="32100"/>
    <cellStyle name="Обычный 52 38 3" xfId="32101"/>
    <cellStyle name="Обычный 52 39" xfId="32102"/>
    <cellStyle name="Обычный 52 39 2" xfId="32103"/>
    <cellStyle name="Обычный 52 39 2 2" xfId="32104"/>
    <cellStyle name="Обычный 52 39 3" xfId="32105"/>
    <cellStyle name="Обычный 52 4" xfId="32106"/>
    <cellStyle name="Обычный 52 4 2" xfId="32107"/>
    <cellStyle name="Обычный 52 4 2 2" xfId="32108"/>
    <cellStyle name="Обычный 52 4 2 2 2" xfId="32109"/>
    <cellStyle name="Обычный 52 4 2 3" xfId="32110"/>
    <cellStyle name="Обычный 52 4 3" xfId="32111"/>
    <cellStyle name="Обычный 52 4 3 2" xfId="32112"/>
    <cellStyle name="Обычный 52 4 3 2 2" xfId="32113"/>
    <cellStyle name="Обычный 52 4 3 3" xfId="32114"/>
    <cellStyle name="Обычный 52 4 4" xfId="32115"/>
    <cellStyle name="Обычный 52 4 4 2" xfId="32116"/>
    <cellStyle name="Обычный 52 4 5" xfId="32117"/>
    <cellStyle name="Обычный 52 40" xfId="32118"/>
    <cellStyle name="Обычный 52 40 2" xfId="32119"/>
    <cellStyle name="Обычный 52 40 2 2" xfId="32120"/>
    <cellStyle name="Обычный 52 40 3" xfId="32121"/>
    <cellStyle name="Обычный 52 41" xfId="32122"/>
    <cellStyle name="Обычный 52 41 2" xfId="32123"/>
    <cellStyle name="Обычный 52 41 2 2" xfId="32124"/>
    <cellStyle name="Обычный 52 41 3" xfId="32125"/>
    <cellStyle name="Обычный 52 42" xfId="32126"/>
    <cellStyle name="Обычный 52 42 2" xfId="32127"/>
    <cellStyle name="Обычный 52 42 2 2" xfId="32128"/>
    <cellStyle name="Обычный 52 42 3" xfId="32129"/>
    <cellStyle name="Обычный 52 43" xfId="32130"/>
    <cellStyle name="Обычный 52 43 2" xfId="32131"/>
    <cellStyle name="Обычный 52 43 2 2" xfId="32132"/>
    <cellStyle name="Обычный 52 43 3" xfId="32133"/>
    <cellStyle name="Обычный 52 44" xfId="32134"/>
    <cellStyle name="Обычный 52 44 2" xfId="32135"/>
    <cellStyle name="Обычный 52 44 2 2" xfId="32136"/>
    <cellStyle name="Обычный 52 44 3" xfId="32137"/>
    <cellStyle name="Обычный 52 45" xfId="32138"/>
    <cellStyle name="Обычный 52 45 2" xfId="32139"/>
    <cellStyle name="Обычный 52 45 2 2" xfId="32140"/>
    <cellStyle name="Обычный 52 45 3" xfId="32141"/>
    <cellStyle name="Обычный 52 46" xfId="32142"/>
    <cellStyle name="Обычный 52 46 2" xfId="32143"/>
    <cellStyle name="Обычный 52 46 2 2" xfId="32144"/>
    <cellStyle name="Обычный 52 46 3" xfId="32145"/>
    <cellStyle name="Обычный 52 47" xfId="32146"/>
    <cellStyle name="Обычный 52 47 2" xfId="32147"/>
    <cellStyle name="Обычный 52 47 2 2" xfId="32148"/>
    <cellStyle name="Обычный 52 47 3" xfId="32149"/>
    <cellStyle name="Обычный 52 48" xfId="32150"/>
    <cellStyle name="Обычный 52 48 2" xfId="32151"/>
    <cellStyle name="Обычный 52 48 2 2" xfId="32152"/>
    <cellStyle name="Обычный 52 48 3" xfId="32153"/>
    <cellStyle name="Обычный 52 49" xfId="32154"/>
    <cellStyle name="Обычный 52 49 2" xfId="32155"/>
    <cellStyle name="Обычный 52 49 2 2" xfId="32156"/>
    <cellStyle name="Обычный 52 49 3" xfId="32157"/>
    <cellStyle name="Обычный 52 5" xfId="32158"/>
    <cellStyle name="Обычный 52 5 2" xfId="32159"/>
    <cellStyle name="Обычный 52 5 2 2" xfId="32160"/>
    <cellStyle name="Обычный 52 5 2 2 2" xfId="32161"/>
    <cellStyle name="Обычный 52 5 2 3" xfId="32162"/>
    <cellStyle name="Обычный 52 5 3" xfId="32163"/>
    <cellStyle name="Обычный 52 5 3 2" xfId="32164"/>
    <cellStyle name="Обычный 52 5 3 2 2" xfId="32165"/>
    <cellStyle name="Обычный 52 5 3 3" xfId="32166"/>
    <cellStyle name="Обычный 52 5 4" xfId="32167"/>
    <cellStyle name="Обычный 52 5 4 2" xfId="32168"/>
    <cellStyle name="Обычный 52 5 5" xfId="32169"/>
    <cellStyle name="Обычный 52 50" xfId="32170"/>
    <cellStyle name="Обычный 52 50 2" xfId="32171"/>
    <cellStyle name="Обычный 52 50 2 2" xfId="32172"/>
    <cellStyle name="Обычный 52 50 3" xfId="32173"/>
    <cellStyle name="Обычный 52 51" xfId="32174"/>
    <cellStyle name="Обычный 52 51 2" xfId="32175"/>
    <cellStyle name="Обычный 52 51 2 2" xfId="32176"/>
    <cellStyle name="Обычный 52 51 3" xfId="32177"/>
    <cellStyle name="Обычный 52 52" xfId="32178"/>
    <cellStyle name="Обычный 52 52 2" xfId="32179"/>
    <cellStyle name="Обычный 52 52 2 2" xfId="32180"/>
    <cellStyle name="Обычный 52 52 3" xfId="32181"/>
    <cellStyle name="Обычный 52 53" xfId="32182"/>
    <cellStyle name="Обычный 52 53 2" xfId="32183"/>
    <cellStyle name="Обычный 52 53 2 2" xfId="32184"/>
    <cellStyle name="Обычный 52 53 3" xfId="32185"/>
    <cellStyle name="Обычный 52 54" xfId="32186"/>
    <cellStyle name="Обычный 52 54 2" xfId="32187"/>
    <cellStyle name="Обычный 52 54 2 2" xfId="32188"/>
    <cellStyle name="Обычный 52 54 3" xfId="32189"/>
    <cellStyle name="Обычный 52 55" xfId="32190"/>
    <cellStyle name="Обычный 52 55 2" xfId="32191"/>
    <cellStyle name="Обычный 52 55 2 2" xfId="32192"/>
    <cellStyle name="Обычный 52 55 3" xfId="32193"/>
    <cellStyle name="Обычный 52 56" xfId="32194"/>
    <cellStyle name="Обычный 52 56 2" xfId="32195"/>
    <cellStyle name="Обычный 52 56 2 2" xfId="32196"/>
    <cellStyle name="Обычный 52 56 3" xfId="32197"/>
    <cellStyle name="Обычный 52 57" xfId="32198"/>
    <cellStyle name="Обычный 52 57 2" xfId="32199"/>
    <cellStyle name="Обычный 52 57 2 2" xfId="32200"/>
    <cellStyle name="Обычный 52 57 3" xfId="32201"/>
    <cellStyle name="Обычный 52 58" xfId="32202"/>
    <cellStyle name="Обычный 52 58 2" xfId="32203"/>
    <cellStyle name="Обычный 52 58 2 2" xfId="32204"/>
    <cellStyle name="Обычный 52 58 3" xfId="32205"/>
    <cellStyle name="Обычный 52 59" xfId="32206"/>
    <cellStyle name="Обычный 52 59 2" xfId="32207"/>
    <cellStyle name="Обычный 52 59 2 2" xfId="32208"/>
    <cellStyle name="Обычный 52 59 3" xfId="32209"/>
    <cellStyle name="Обычный 52 6" xfId="32210"/>
    <cellStyle name="Обычный 52 6 2" xfId="32211"/>
    <cellStyle name="Обычный 52 6 2 2" xfId="32212"/>
    <cellStyle name="Обычный 52 6 2 2 2" xfId="32213"/>
    <cellStyle name="Обычный 52 6 2 3" xfId="32214"/>
    <cellStyle name="Обычный 52 6 3" xfId="32215"/>
    <cellStyle name="Обычный 52 6 3 2" xfId="32216"/>
    <cellStyle name="Обычный 52 6 3 2 2" xfId="32217"/>
    <cellStyle name="Обычный 52 6 3 3" xfId="32218"/>
    <cellStyle name="Обычный 52 6 4" xfId="32219"/>
    <cellStyle name="Обычный 52 6 4 2" xfId="32220"/>
    <cellStyle name="Обычный 52 6 5" xfId="32221"/>
    <cellStyle name="Обычный 52 60" xfId="32222"/>
    <cellStyle name="Обычный 52 60 2" xfId="32223"/>
    <cellStyle name="Обычный 52 60 2 2" xfId="32224"/>
    <cellStyle name="Обычный 52 60 3" xfId="32225"/>
    <cellStyle name="Обычный 52 61" xfId="32226"/>
    <cellStyle name="Обычный 52 61 2" xfId="32227"/>
    <cellStyle name="Обычный 52 61 2 2" xfId="32228"/>
    <cellStyle name="Обычный 52 61 3" xfId="32229"/>
    <cellStyle name="Обычный 52 62" xfId="32230"/>
    <cellStyle name="Обычный 52 62 2" xfId="32231"/>
    <cellStyle name="Обычный 52 62 2 2" xfId="32232"/>
    <cellStyle name="Обычный 52 62 3" xfId="32233"/>
    <cellStyle name="Обычный 52 63" xfId="32234"/>
    <cellStyle name="Обычный 52 63 2" xfId="32235"/>
    <cellStyle name="Обычный 52 63 2 2" xfId="32236"/>
    <cellStyle name="Обычный 52 63 3" xfId="32237"/>
    <cellStyle name="Обычный 52 64" xfId="32238"/>
    <cellStyle name="Обычный 52 64 2" xfId="32239"/>
    <cellStyle name="Обычный 52 64 2 2" xfId="32240"/>
    <cellStyle name="Обычный 52 64 3" xfId="32241"/>
    <cellStyle name="Обычный 52 65" xfId="32242"/>
    <cellStyle name="Обычный 52 65 2" xfId="32243"/>
    <cellStyle name="Обычный 52 65 2 2" xfId="32244"/>
    <cellStyle name="Обычный 52 65 3" xfId="32245"/>
    <cellStyle name="Обычный 52 66" xfId="32246"/>
    <cellStyle name="Обычный 52 66 2" xfId="32247"/>
    <cellStyle name="Обычный 52 66 2 2" xfId="32248"/>
    <cellStyle name="Обычный 52 66 3" xfId="32249"/>
    <cellStyle name="Обычный 52 67" xfId="32250"/>
    <cellStyle name="Обычный 52 67 2" xfId="32251"/>
    <cellStyle name="Обычный 52 67 2 2" xfId="32252"/>
    <cellStyle name="Обычный 52 67 3" xfId="32253"/>
    <cellStyle name="Обычный 52 68" xfId="32254"/>
    <cellStyle name="Обычный 52 68 2" xfId="32255"/>
    <cellStyle name="Обычный 52 68 2 2" xfId="32256"/>
    <cellStyle name="Обычный 52 68 3" xfId="32257"/>
    <cellStyle name="Обычный 52 69" xfId="32258"/>
    <cellStyle name="Обычный 52 69 2" xfId="32259"/>
    <cellStyle name="Обычный 52 69 2 2" xfId="32260"/>
    <cellStyle name="Обычный 52 69 3" xfId="32261"/>
    <cellStyle name="Обычный 52 7" xfId="32262"/>
    <cellStyle name="Обычный 52 7 2" xfId="32263"/>
    <cellStyle name="Обычный 52 7 2 2" xfId="32264"/>
    <cellStyle name="Обычный 52 7 2 2 2" xfId="32265"/>
    <cellStyle name="Обычный 52 7 2 3" xfId="32266"/>
    <cellStyle name="Обычный 52 7 3" xfId="32267"/>
    <cellStyle name="Обычный 52 7 3 2" xfId="32268"/>
    <cellStyle name="Обычный 52 7 3 2 2" xfId="32269"/>
    <cellStyle name="Обычный 52 7 3 3" xfId="32270"/>
    <cellStyle name="Обычный 52 7 4" xfId="32271"/>
    <cellStyle name="Обычный 52 7 4 2" xfId="32272"/>
    <cellStyle name="Обычный 52 7 5" xfId="32273"/>
    <cellStyle name="Обычный 52 70" xfId="32274"/>
    <cellStyle name="Обычный 52 70 2" xfId="32275"/>
    <cellStyle name="Обычный 52 70 2 2" xfId="32276"/>
    <cellStyle name="Обычный 52 70 3" xfId="32277"/>
    <cellStyle name="Обычный 52 71" xfId="32278"/>
    <cellStyle name="Обычный 52 71 2" xfId="32279"/>
    <cellStyle name="Обычный 52 71 2 2" xfId="32280"/>
    <cellStyle name="Обычный 52 71 3" xfId="32281"/>
    <cellStyle name="Обычный 52 72" xfId="32282"/>
    <cellStyle name="Обычный 52 72 2" xfId="32283"/>
    <cellStyle name="Обычный 52 72 2 2" xfId="32284"/>
    <cellStyle name="Обычный 52 72 3" xfId="32285"/>
    <cellStyle name="Обычный 52 73" xfId="32286"/>
    <cellStyle name="Обычный 52 73 2" xfId="32287"/>
    <cellStyle name="Обычный 52 73 2 2" xfId="32288"/>
    <cellStyle name="Обычный 52 73 3" xfId="32289"/>
    <cellStyle name="Обычный 52 74" xfId="32290"/>
    <cellStyle name="Обычный 52 74 2" xfId="32291"/>
    <cellStyle name="Обычный 52 75" xfId="32292"/>
    <cellStyle name="Обычный 52 8" xfId="32293"/>
    <cellStyle name="Обычный 52 8 2" xfId="32294"/>
    <cellStyle name="Обычный 52 8 2 2" xfId="32295"/>
    <cellStyle name="Обычный 52 8 2 2 2" xfId="32296"/>
    <cellStyle name="Обычный 52 8 2 3" xfId="32297"/>
    <cellStyle name="Обычный 52 8 3" xfId="32298"/>
    <cellStyle name="Обычный 52 8 3 2" xfId="32299"/>
    <cellStyle name="Обычный 52 8 3 2 2" xfId="32300"/>
    <cellStyle name="Обычный 52 8 3 3" xfId="32301"/>
    <cellStyle name="Обычный 52 8 4" xfId="32302"/>
    <cellStyle name="Обычный 52 8 4 2" xfId="32303"/>
    <cellStyle name="Обычный 52 8 5" xfId="32304"/>
    <cellStyle name="Обычный 52 9" xfId="32305"/>
    <cellStyle name="Обычный 52 9 2" xfId="32306"/>
    <cellStyle name="Обычный 52 9 2 2" xfId="32307"/>
    <cellStyle name="Обычный 52 9 2 2 2" xfId="32308"/>
    <cellStyle name="Обычный 52 9 2 3" xfId="32309"/>
    <cellStyle name="Обычный 52 9 3" xfId="32310"/>
    <cellStyle name="Обычный 52 9 3 2" xfId="32311"/>
    <cellStyle name="Обычный 52 9 3 2 2" xfId="32312"/>
    <cellStyle name="Обычный 52 9 3 3" xfId="32313"/>
    <cellStyle name="Обычный 52 9 4" xfId="32314"/>
    <cellStyle name="Обычный 52 9 4 2" xfId="32315"/>
    <cellStyle name="Обычный 52 9 5" xfId="32316"/>
    <cellStyle name="Обычный 53" xfId="32317"/>
    <cellStyle name="Обычный 53 10" xfId="32318"/>
    <cellStyle name="Обычный 53 10 2" xfId="32319"/>
    <cellStyle name="Обычный 53 10 2 2" xfId="32320"/>
    <cellStyle name="Обычный 53 10 2 2 2" xfId="32321"/>
    <cellStyle name="Обычный 53 10 2 3" xfId="32322"/>
    <cellStyle name="Обычный 53 10 3" xfId="32323"/>
    <cellStyle name="Обычный 53 10 3 2" xfId="32324"/>
    <cellStyle name="Обычный 53 10 3 2 2" xfId="32325"/>
    <cellStyle name="Обычный 53 10 3 3" xfId="32326"/>
    <cellStyle name="Обычный 53 10 4" xfId="32327"/>
    <cellStyle name="Обычный 53 10 4 2" xfId="32328"/>
    <cellStyle name="Обычный 53 10 5" xfId="32329"/>
    <cellStyle name="Обычный 53 11" xfId="32330"/>
    <cellStyle name="Обычный 53 11 2" xfId="32331"/>
    <cellStyle name="Обычный 53 11 2 2" xfId="32332"/>
    <cellStyle name="Обычный 53 11 2 2 2" xfId="32333"/>
    <cellStyle name="Обычный 53 11 2 3" xfId="32334"/>
    <cellStyle name="Обычный 53 11 3" xfId="32335"/>
    <cellStyle name="Обычный 53 11 3 2" xfId="32336"/>
    <cellStyle name="Обычный 53 11 3 2 2" xfId="32337"/>
    <cellStyle name="Обычный 53 11 3 3" xfId="32338"/>
    <cellStyle name="Обычный 53 11 4" xfId="32339"/>
    <cellStyle name="Обычный 53 11 4 2" xfId="32340"/>
    <cellStyle name="Обычный 53 11 5" xfId="32341"/>
    <cellStyle name="Обычный 53 12" xfId="32342"/>
    <cellStyle name="Обычный 53 12 2" xfId="32343"/>
    <cellStyle name="Обычный 53 12 2 2" xfId="32344"/>
    <cellStyle name="Обычный 53 12 2 2 2" xfId="32345"/>
    <cellStyle name="Обычный 53 12 2 3" xfId="32346"/>
    <cellStyle name="Обычный 53 12 3" xfId="32347"/>
    <cellStyle name="Обычный 53 12 3 2" xfId="32348"/>
    <cellStyle name="Обычный 53 12 3 2 2" xfId="32349"/>
    <cellStyle name="Обычный 53 12 3 3" xfId="32350"/>
    <cellStyle name="Обычный 53 12 4" xfId="32351"/>
    <cellStyle name="Обычный 53 12 4 2" xfId="32352"/>
    <cellStyle name="Обычный 53 12 5" xfId="32353"/>
    <cellStyle name="Обычный 53 13" xfId="32354"/>
    <cellStyle name="Обычный 53 13 2" xfId="32355"/>
    <cellStyle name="Обычный 53 13 2 2" xfId="32356"/>
    <cellStyle name="Обычный 53 13 2 2 2" xfId="32357"/>
    <cellStyle name="Обычный 53 13 2 3" xfId="32358"/>
    <cellStyle name="Обычный 53 13 3" xfId="32359"/>
    <cellStyle name="Обычный 53 13 3 2" xfId="32360"/>
    <cellStyle name="Обычный 53 13 3 2 2" xfId="32361"/>
    <cellStyle name="Обычный 53 13 3 3" xfId="32362"/>
    <cellStyle name="Обычный 53 13 4" xfId="32363"/>
    <cellStyle name="Обычный 53 13 4 2" xfId="32364"/>
    <cellStyle name="Обычный 53 13 5" xfId="32365"/>
    <cellStyle name="Обычный 53 14" xfId="32366"/>
    <cellStyle name="Обычный 53 14 2" xfId="32367"/>
    <cellStyle name="Обычный 53 14 2 2" xfId="32368"/>
    <cellStyle name="Обычный 53 14 2 2 2" xfId="32369"/>
    <cellStyle name="Обычный 53 14 2 3" xfId="32370"/>
    <cellStyle name="Обычный 53 14 3" xfId="32371"/>
    <cellStyle name="Обычный 53 14 3 2" xfId="32372"/>
    <cellStyle name="Обычный 53 14 3 2 2" xfId="32373"/>
    <cellStyle name="Обычный 53 14 3 3" xfId="32374"/>
    <cellStyle name="Обычный 53 14 4" xfId="32375"/>
    <cellStyle name="Обычный 53 14 4 2" xfId="32376"/>
    <cellStyle name="Обычный 53 14 5" xfId="32377"/>
    <cellStyle name="Обычный 53 15" xfId="32378"/>
    <cellStyle name="Обычный 53 15 2" xfId="32379"/>
    <cellStyle name="Обычный 53 15 2 2" xfId="32380"/>
    <cellStyle name="Обычный 53 15 2 2 2" xfId="32381"/>
    <cellStyle name="Обычный 53 15 2 3" xfId="32382"/>
    <cellStyle name="Обычный 53 15 3" xfId="32383"/>
    <cellStyle name="Обычный 53 15 3 2" xfId="32384"/>
    <cellStyle name="Обычный 53 15 3 2 2" xfId="32385"/>
    <cellStyle name="Обычный 53 15 3 3" xfId="32386"/>
    <cellStyle name="Обычный 53 15 4" xfId="32387"/>
    <cellStyle name="Обычный 53 15 4 2" xfId="32388"/>
    <cellStyle name="Обычный 53 15 5" xfId="32389"/>
    <cellStyle name="Обычный 53 16" xfId="32390"/>
    <cellStyle name="Обычный 53 16 2" xfId="32391"/>
    <cellStyle name="Обычный 53 16 2 2" xfId="32392"/>
    <cellStyle name="Обычный 53 16 2 2 2" xfId="32393"/>
    <cellStyle name="Обычный 53 16 2 3" xfId="32394"/>
    <cellStyle name="Обычный 53 16 3" xfId="32395"/>
    <cellStyle name="Обычный 53 16 3 2" xfId="32396"/>
    <cellStyle name="Обычный 53 16 3 2 2" xfId="32397"/>
    <cellStyle name="Обычный 53 16 3 3" xfId="32398"/>
    <cellStyle name="Обычный 53 16 4" xfId="32399"/>
    <cellStyle name="Обычный 53 16 4 2" xfId="32400"/>
    <cellStyle name="Обычный 53 16 5" xfId="32401"/>
    <cellStyle name="Обычный 53 17" xfId="32402"/>
    <cellStyle name="Обычный 53 17 2" xfId="32403"/>
    <cellStyle name="Обычный 53 17 2 2" xfId="32404"/>
    <cellStyle name="Обычный 53 17 2 2 2" xfId="32405"/>
    <cellStyle name="Обычный 53 17 2 3" xfId="32406"/>
    <cellStyle name="Обычный 53 17 3" xfId="32407"/>
    <cellStyle name="Обычный 53 17 3 2" xfId="32408"/>
    <cellStyle name="Обычный 53 17 3 2 2" xfId="32409"/>
    <cellStyle name="Обычный 53 17 3 3" xfId="32410"/>
    <cellStyle name="Обычный 53 17 4" xfId="32411"/>
    <cellStyle name="Обычный 53 17 4 2" xfId="32412"/>
    <cellStyle name="Обычный 53 17 5" xfId="32413"/>
    <cellStyle name="Обычный 53 18" xfId="32414"/>
    <cellStyle name="Обычный 53 18 2" xfId="32415"/>
    <cellStyle name="Обычный 53 18 2 2" xfId="32416"/>
    <cellStyle name="Обычный 53 18 2 2 2" xfId="32417"/>
    <cellStyle name="Обычный 53 18 2 3" xfId="32418"/>
    <cellStyle name="Обычный 53 18 3" xfId="32419"/>
    <cellStyle name="Обычный 53 18 3 2" xfId="32420"/>
    <cellStyle name="Обычный 53 18 3 2 2" xfId="32421"/>
    <cellStyle name="Обычный 53 18 3 3" xfId="32422"/>
    <cellStyle name="Обычный 53 18 4" xfId="32423"/>
    <cellStyle name="Обычный 53 18 4 2" xfId="32424"/>
    <cellStyle name="Обычный 53 18 5" xfId="32425"/>
    <cellStyle name="Обычный 53 19" xfId="32426"/>
    <cellStyle name="Обычный 53 19 2" xfId="32427"/>
    <cellStyle name="Обычный 53 19 2 2" xfId="32428"/>
    <cellStyle name="Обычный 53 19 2 2 2" xfId="32429"/>
    <cellStyle name="Обычный 53 19 2 3" xfId="32430"/>
    <cellStyle name="Обычный 53 19 3" xfId="32431"/>
    <cellStyle name="Обычный 53 19 3 2" xfId="32432"/>
    <cellStyle name="Обычный 53 19 3 2 2" xfId="32433"/>
    <cellStyle name="Обычный 53 19 3 3" xfId="32434"/>
    <cellStyle name="Обычный 53 19 4" xfId="32435"/>
    <cellStyle name="Обычный 53 19 4 2" xfId="32436"/>
    <cellStyle name="Обычный 53 19 5" xfId="32437"/>
    <cellStyle name="Обычный 53 2" xfId="32438"/>
    <cellStyle name="Обычный 53 2 2" xfId="32439"/>
    <cellStyle name="Обычный 53 2 2 2" xfId="32440"/>
    <cellStyle name="Обычный 53 2 2 2 2" xfId="32441"/>
    <cellStyle name="Обычный 53 2 2 3" xfId="32442"/>
    <cellStyle name="Обычный 53 2 3" xfId="32443"/>
    <cellStyle name="Обычный 53 2 3 2" xfId="32444"/>
    <cellStyle name="Обычный 53 2 3 2 2" xfId="32445"/>
    <cellStyle name="Обычный 53 2 3 3" xfId="32446"/>
    <cellStyle name="Обычный 53 2 4" xfId="32447"/>
    <cellStyle name="Обычный 53 2 4 2" xfId="32448"/>
    <cellStyle name="Обычный 53 2 5" xfId="32449"/>
    <cellStyle name="Обычный 53 20" xfId="32450"/>
    <cellStyle name="Обычный 53 20 2" xfId="32451"/>
    <cellStyle name="Обычный 53 20 2 2" xfId="32452"/>
    <cellStyle name="Обычный 53 20 2 2 2" xfId="32453"/>
    <cellStyle name="Обычный 53 20 2 3" xfId="32454"/>
    <cellStyle name="Обычный 53 20 3" xfId="32455"/>
    <cellStyle name="Обычный 53 20 3 2" xfId="32456"/>
    <cellStyle name="Обычный 53 20 3 2 2" xfId="32457"/>
    <cellStyle name="Обычный 53 20 3 3" xfId="32458"/>
    <cellStyle name="Обычный 53 20 4" xfId="32459"/>
    <cellStyle name="Обычный 53 20 4 2" xfId="32460"/>
    <cellStyle name="Обычный 53 20 5" xfId="32461"/>
    <cellStyle name="Обычный 53 21" xfId="32462"/>
    <cellStyle name="Обычный 53 21 2" xfId="32463"/>
    <cellStyle name="Обычный 53 21 2 2" xfId="32464"/>
    <cellStyle name="Обычный 53 21 2 2 2" xfId="32465"/>
    <cellStyle name="Обычный 53 21 2 3" xfId="32466"/>
    <cellStyle name="Обычный 53 21 3" xfId="32467"/>
    <cellStyle name="Обычный 53 21 3 2" xfId="32468"/>
    <cellStyle name="Обычный 53 21 3 2 2" xfId="32469"/>
    <cellStyle name="Обычный 53 21 3 3" xfId="32470"/>
    <cellStyle name="Обычный 53 21 4" xfId="32471"/>
    <cellStyle name="Обычный 53 21 4 2" xfId="32472"/>
    <cellStyle name="Обычный 53 21 5" xfId="32473"/>
    <cellStyle name="Обычный 53 22" xfId="32474"/>
    <cellStyle name="Обычный 53 22 2" xfId="32475"/>
    <cellStyle name="Обычный 53 22 2 2" xfId="32476"/>
    <cellStyle name="Обычный 53 22 2 2 2" xfId="32477"/>
    <cellStyle name="Обычный 53 22 2 3" xfId="32478"/>
    <cellStyle name="Обычный 53 22 3" xfId="32479"/>
    <cellStyle name="Обычный 53 22 3 2" xfId="32480"/>
    <cellStyle name="Обычный 53 22 3 2 2" xfId="32481"/>
    <cellStyle name="Обычный 53 22 3 3" xfId="32482"/>
    <cellStyle name="Обычный 53 22 4" xfId="32483"/>
    <cellStyle name="Обычный 53 22 4 2" xfId="32484"/>
    <cellStyle name="Обычный 53 22 5" xfId="32485"/>
    <cellStyle name="Обычный 53 23" xfId="32486"/>
    <cellStyle name="Обычный 53 23 2" xfId="32487"/>
    <cellStyle name="Обычный 53 23 2 2" xfId="32488"/>
    <cellStyle name="Обычный 53 23 2 2 2" xfId="32489"/>
    <cellStyle name="Обычный 53 23 2 3" xfId="32490"/>
    <cellStyle name="Обычный 53 23 3" xfId="32491"/>
    <cellStyle name="Обычный 53 23 3 2" xfId="32492"/>
    <cellStyle name="Обычный 53 23 3 2 2" xfId="32493"/>
    <cellStyle name="Обычный 53 23 3 3" xfId="32494"/>
    <cellStyle name="Обычный 53 23 4" xfId="32495"/>
    <cellStyle name="Обычный 53 23 4 2" xfId="32496"/>
    <cellStyle name="Обычный 53 23 5" xfId="32497"/>
    <cellStyle name="Обычный 53 24" xfId="32498"/>
    <cellStyle name="Обычный 53 24 2" xfId="32499"/>
    <cellStyle name="Обычный 53 24 2 2" xfId="32500"/>
    <cellStyle name="Обычный 53 24 2 2 2" xfId="32501"/>
    <cellStyle name="Обычный 53 24 2 3" xfId="32502"/>
    <cellStyle name="Обычный 53 24 3" xfId="32503"/>
    <cellStyle name="Обычный 53 24 3 2" xfId="32504"/>
    <cellStyle name="Обычный 53 24 3 2 2" xfId="32505"/>
    <cellStyle name="Обычный 53 24 3 3" xfId="32506"/>
    <cellStyle name="Обычный 53 24 4" xfId="32507"/>
    <cellStyle name="Обычный 53 24 4 2" xfId="32508"/>
    <cellStyle name="Обычный 53 24 5" xfId="32509"/>
    <cellStyle name="Обычный 53 25" xfId="32510"/>
    <cellStyle name="Обычный 53 25 2" xfId="32511"/>
    <cellStyle name="Обычный 53 25 2 2" xfId="32512"/>
    <cellStyle name="Обычный 53 25 2 2 2" xfId="32513"/>
    <cellStyle name="Обычный 53 25 2 3" xfId="32514"/>
    <cellStyle name="Обычный 53 25 3" xfId="32515"/>
    <cellStyle name="Обычный 53 25 3 2" xfId="32516"/>
    <cellStyle name="Обычный 53 25 3 2 2" xfId="32517"/>
    <cellStyle name="Обычный 53 25 3 3" xfId="32518"/>
    <cellStyle name="Обычный 53 25 4" xfId="32519"/>
    <cellStyle name="Обычный 53 25 4 2" xfId="32520"/>
    <cellStyle name="Обычный 53 25 5" xfId="32521"/>
    <cellStyle name="Обычный 53 26" xfId="32522"/>
    <cellStyle name="Обычный 53 26 2" xfId="32523"/>
    <cellStyle name="Обычный 53 26 2 2" xfId="32524"/>
    <cellStyle name="Обычный 53 26 2 2 2" xfId="32525"/>
    <cellStyle name="Обычный 53 26 2 3" xfId="32526"/>
    <cellStyle name="Обычный 53 26 3" xfId="32527"/>
    <cellStyle name="Обычный 53 26 3 2" xfId="32528"/>
    <cellStyle name="Обычный 53 26 3 2 2" xfId="32529"/>
    <cellStyle name="Обычный 53 26 3 3" xfId="32530"/>
    <cellStyle name="Обычный 53 26 4" xfId="32531"/>
    <cellStyle name="Обычный 53 26 4 2" xfId="32532"/>
    <cellStyle name="Обычный 53 26 5" xfId="32533"/>
    <cellStyle name="Обычный 53 27" xfId="32534"/>
    <cellStyle name="Обычный 53 27 2" xfId="32535"/>
    <cellStyle name="Обычный 53 27 2 2" xfId="32536"/>
    <cellStyle name="Обычный 53 27 2 2 2" xfId="32537"/>
    <cellStyle name="Обычный 53 27 2 3" xfId="32538"/>
    <cellStyle name="Обычный 53 27 3" xfId="32539"/>
    <cellStyle name="Обычный 53 27 3 2" xfId="32540"/>
    <cellStyle name="Обычный 53 27 3 2 2" xfId="32541"/>
    <cellStyle name="Обычный 53 27 3 3" xfId="32542"/>
    <cellStyle name="Обычный 53 27 4" xfId="32543"/>
    <cellStyle name="Обычный 53 27 4 2" xfId="32544"/>
    <cellStyle name="Обычный 53 27 5" xfId="32545"/>
    <cellStyle name="Обычный 53 28" xfId="32546"/>
    <cellStyle name="Обычный 53 28 2" xfId="32547"/>
    <cellStyle name="Обычный 53 28 2 2" xfId="32548"/>
    <cellStyle name="Обычный 53 28 2 2 2" xfId="32549"/>
    <cellStyle name="Обычный 53 28 2 3" xfId="32550"/>
    <cellStyle name="Обычный 53 28 3" xfId="32551"/>
    <cellStyle name="Обычный 53 28 3 2" xfId="32552"/>
    <cellStyle name="Обычный 53 28 3 2 2" xfId="32553"/>
    <cellStyle name="Обычный 53 28 3 3" xfId="32554"/>
    <cellStyle name="Обычный 53 28 4" xfId="32555"/>
    <cellStyle name="Обычный 53 28 4 2" xfId="32556"/>
    <cellStyle name="Обычный 53 28 5" xfId="32557"/>
    <cellStyle name="Обычный 53 29" xfId="32558"/>
    <cellStyle name="Обычный 53 29 2" xfId="32559"/>
    <cellStyle name="Обычный 53 29 2 2" xfId="32560"/>
    <cellStyle name="Обычный 53 29 3" xfId="32561"/>
    <cellStyle name="Обычный 53 3" xfId="32562"/>
    <cellStyle name="Обычный 53 3 2" xfId="32563"/>
    <cellStyle name="Обычный 53 3 2 2" xfId="32564"/>
    <cellStyle name="Обычный 53 3 2 2 2" xfId="32565"/>
    <cellStyle name="Обычный 53 3 2 3" xfId="32566"/>
    <cellStyle name="Обычный 53 3 3" xfId="32567"/>
    <cellStyle name="Обычный 53 3 3 2" xfId="32568"/>
    <cellStyle name="Обычный 53 3 3 2 2" xfId="32569"/>
    <cellStyle name="Обычный 53 3 3 3" xfId="32570"/>
    <cellStyle name="Обычный 53 3 4" xfId="32571"/>
    <cellStyle name="Обычный 53 3 4 2" xfId="32572"/>
    <cellStyle name="Обычный 53 3 5" xfId="32573"/>
    <cellStyle name="Обычный 53 30" xfId="32574"/>
    <cellStyle name="Обычный 53 30 2" xfId="32575"/>
    <cellStyle name="Обычный 53 30 2 2" xfId="32576"/>
    <cellStyle name="Обычный 53 30 3" xfId="32577"/>
    <cellStyle name="Обычный 53 31" xfId="32578"/>
    <cellStyle name="Обычный 53 31 2" xfId="32579"/>
    <cellStyle name="Обычный 53 31 2 2" xfId="32580"/>
    <cellStyle name="Обычный 53 31 3" xfId="32581"/>
    <cellStyle name="Обычный 53 32" xfId="32582"/>
    <cellStyle name="Обычный 53 32 2" xfId="32583"/>
    <cellStyle name="Обычный 53 32 2 2" xfId="32584"/>
    <cellStyle name="Обычный 53 32 3" xfId="32585"/>
    <cellStyle name="Обычный 53 33" xfId="32586"/>
    <cellStyle name="Обычный 53 33 2" xfId="32587"/>
    <cellStyle name="Обычный 53 33 2 2" xfId="32588"/>
    <cellStyle name="Обычный 53 33 3" xfId="32589"/>
    <cellStyle name="Обычный 53 34" xfId="32590"/>
    <cellStyle name="Обычный 53 34 2" xfId="32591"/>
    <cellStyle name="Обычный 53 34 2 2" xfId="32592"/>
    <cellStyle name="Обычный 53 34 3" xfId="32593"/>
    <cellStyle name="Обычный 53 35" xfId="32594"/>
    <cellStyle name="Обычный 53 35 2" xfId="32595"/>
    <cellStyle name="Обычный 53 35 2 2" xfId="32596"/>
    <cellStyle name="Обычный 53 35 3" xfId="32597"/>
    <cellStyle name="Обычный 53 36" xfId="32598"/>
    <cellStyle name="Обычный 53 36 2" xfId="32599"/>
    <cellStyle name="Обычный 53 36 2 2" xfId="32600"/>
    <cellStyle name="Обычный 53 36 3" xfId="32601"/>
    <cellStyle name="Обычный 53 37" xfId="32602"/>
    <cellStyle name="Обычный 53 37 2" xfId="32603"/>
    <cellStyle name="Обычный 53 37 2 2" xfId="32604"/>
    <cellStyle name="Обычный 53 37 3" xfId="32605"/>
    <cellStyle name="Обычный 53 38" xfId="32606"/>
    <cellStyle name="Обычный 53 38 2" xfId="32607"/>
    <cellStyle name="Обычный 53 38 2 2" xfId="32608"/>
    <cellStyle name="Обычный 53 38 3" xfId="32609"/>
    <cellStyle name="Обычный 53 39" xfId="32610"/>
    <cellStyle name="Обычный 53 39 2" xfId="32611"/>
    <cellStyle name="Обычный 53 39 2 2" xfId="32612"/>
    <cellStyle name="Обычный 53 39 3" xfId="32613"/>
    <cellStyle name="Обычный 53 4" xfId="32614"/>
    <cellStyle name="Обычный 53 4 2" xfId="32615"/>
    <cellStyle name="Обычный 53 4 2 2" xfId="32616"/>
    <cellStyle name="Обычный 53 4 2 2 2" xfId="32617"/>
    <cellStyle name="Обычный 53 4 2 3" xfId="32618"/>
    <cellStyle name="Обычный 53 4 3" xfId="32619"/>
    <cellStyle name="Обычный 53 4 3 2" xfId="32620"/>
    <cellStyle name="Обычный 53 4 3 2 2" xfId="32621"/>
    <cellStyle name="Обычный 53 4 3 3" xfId="32622"/>
    <cellStyle name="Обычный 53 4 4" xfId="32623"/>
    <cellStyle name="Обычный 53 4 4 2" xfId="32624"/>
    <cellStyle name="Обычный 53 4 5" xfId="32625"/>
    <cellStyle name="Обычный 53 40" xfId="32626"/>
    <cellStyle name="Обычный 53 40 2" xfId="32627"/>
    <cellStyle name="Обычный 53 40 2 2" xfId="32628"/>
    <cellStyle name="Обычный 53 40 3" xfId="32629"/>
    <cellStyle name="Обычный 53 41" xfId="32630"/>
    <cellStyle name="Обычный 53 41 2" xfId="32631"/>
    <cellStyle name="Обычный 53 41 2 2" xfId="32632"/>
    <cellStyle name="Обычный 53 41 3" xfId="32633"/>
    <cellStyle name="Обычный 53 42" xfId="32634"/>
    <cellStyle name="Обычный 53 42 2" xfId="32635"/>
    <cellStyle name="Обычный 53 42 2 2" xfId="32636"/>
    <cellStyle name="Обычный 53 42 3" xfId="32637"/>
    <cellStyle name="Обычный 53 43" xfId="32638"/>
    <cellStyle name="Обычный 53 43 2" xfId="32639"/>
    <cellStyle name="Обычный 53 43 2 2" xfId="32640"/>
    <cellStyle name="Обычный 53 43 3" xfId="32641"/>
    <cellStyle name="Обычный 53 44" xfId="32642"/>
    <cellStyle name="Обычный 53 44 2" xfId="32643"/>
    <cellStyle name="Обычный 53 44 2 2" xfId="32644"/>
    <cellStyle name="Обычный 53 44 3" xfId="32645"/>
    <cellStyle name="Обычный 53 45" xfId="32646"/>
    <cellStyle name="Обычный 53 45 2" xfId="32647"/>
    <cellStyle name="Обычный 53 45 2 2" xfId="32648"/>
    <cellStyle name="Обычный 53 45 3" xfId="32649"/>
    <cellStyle name="Обычный 53 46" xfId="32650"/>
    <cellStyle name="Обычный 53 46 2" xfId="32651"/>
    <cellStyle name="Обычный 53 46 2 2" xfId="32652"/>
    <cellStyle name="Обычный 53 46 3" xfId="32653"/>
    <cellStyle name="Обычный 53 47" xfId="32654"/>
    <cellStyle name="Обычный 53 47 2" xfId="32655"/>
    <cellStyle name="Обычный 53 47 2 2" xfId="32656"/>
    <cellStyle name="Обычный 53 47 3" xfId="32657"/>
    <cellStyle name="Обычный 53 48" xfId="32658"/>
    <cellStyle name="Обычный 53 48 2" xfId="32659"/>
    <cellStyle name="Обычный 53 48 2 2" xfId="32660"/>
    <cellStyle name="Обычный 53 48 3" xfId="32661"/>
    <cellStyle name="Обычный 53 49" xfId="32662"/>
    <cellStyle name="Обычный 53 49 2" xfId="32663"/>
    <cellStyle name="Обычный 53 49 2 2" xfId="32664"/>
    <cellStyle name="Обычный 53 49 3" xfId="32665"/>
    <cellStyle name="Обычный 53 5" xfId="32666"/>
    <cellStyle name="Обычный 53 5 2" xfId="32667"/>
    <cellStyle name="Обычный 53 5 2 2" xfId="32668"/>
    <cellStyle name="Обычный 53 5 2 2 2" xfId="32669"/>
    <cellStyle name="Обычный 53 5 2 3" xfId="32670"/>
    <cellStyle name="Обычный 53 5 3" xfId="32671"/>
    <cellStyle name="Обычный 53 5 3 2" xfId="32672"/>
    <cellStyle name="Обычный 53 5 3 2 2" xfId="32673"/>
    <cellStyle name="Обычный 53 5 3 3" xfId="32674"/>
    <cellStyle name="Обычный 53 5 4" xfId="32675"/>
    <cellStyle name="Обычный 53 5 4 2" xfId="32676"/>
    <cellStyle name="Обычный 53 5 5" xfId="32677"/>
    <cellStyle name="Обычный 53 50" xfId="32678"/>
    <cellStyle name="Обычный 53 50 2" xfId="32679"/>
    <cellStyle name="Обычный 53 50 2 2" xfId="32680"/>
    <cellStyle name="Обычный 53 50 3" xfId="32681"/>
    <cellStyle name="Обычный 53 51" xfId="32682"/>
    <cellStyle name="Обычный 53 51 2" xfId="32683"/>
    <cellStyle name="Обычный 53 51 2 2" xfId="32684"/>
    <cellStyle name="Обычный 53 51 3" xfId="32685"/>
    <cellStyle name="Обычный 53 52" xfId="32686"/>
    <cellStyle name="Обычный 53 52 2" xfId="32687"/>
    <cellStyle name="Обычный 53 52 2 2" xfId="32688"/>
    <cellStyle name="Обычный 53 52 3" xfId="32689"/>
    <cellStyle name="Обычный 53 53" xfId="32690"/>
    <cellStyle name="Обычный 53 53 2" xfId="32691"/>
    <cellStyle name="Обычный 53 53 2 2" xfId="32692"/>
    <cellStyle name="Обычный 53 53 3" xfId="32693"/>
    <cellStyle name="Обычный 53 54" xfId="32694"/>
    <cellStyle name="Обычный 53 54 2" xfId="32695"/>
    <cellStyle name="Обычный 53 54 2 2" xfId="32696"/>
    <cellStyle name="Обычный 53 54 3" xfId="32697"/>
    <cellStyle name="Обычный 53 55" xfId="32698"/>
    <cellStyle name="Обычный 53 55 2" xfId="32699"/>
    <cellStyle name="Обычный 53 55 2 2" xfId="32700"/>
    <cellStyle name="Обычный 53 55 3" xfId="32701"/>
    <cellStyle name="Обычный 53 56" xfId="32702"/>
    <cellStyle name="Обычный 53 56 2" xfId="32703"/>
    <cellStyle name="Обычный 53 56 2 2" xfId="32704"/>
    <cellStyle name="Обычный 53 56 3" xfId="32705"/>
    <cellStyle name="Обычный 53 57" xfId="32706"/>
    <cellStyle name="Обычный 53 57 2" xfId="32707"/>
    <cellStyle name="Обычный 53 57 2 2" xfId="32708"/>
    <cellStyle name="Обычный 53 57 3" xfId="32709"/>
    <cellStyle name="Обычный 53 58" xfId="32710"/>
    <cellStyle name="Обычный 53 58 2" xfId="32711"/>
    <cellStyle name="Обычный 53 58 2 2" xfId="32712"/>
    <cellStyle name="Обычный 53 58 3" xfId="32713"/>
    <cellStyle name="Обычный 53 59" xfId="32714"/>
    <cellStyle name="Обычный 53 59 2" xfId="32715"/>
    <cellStyle name="Обычный 53 59 2 2" xfId="32716"/>
    <cellStyle name="Обычный 53 59 3" xfId="32717"/>
    <cellStyle name="Обычный 53 6" xfId="32718"/>
    <cellStyle name="Обычный 53 6 2" xfId="32719"/>
    <cellStyle name="Обычный 53 6 2 2" xfId="32720"/>
    <cellStyle name="Обычный 53 6 2 2 2" xfId="32721"/>
    <cellStyle name="Обычный 53 6 2 3" xfId="32722"/>
    <cellStyle name="Обычный 53 6 3" xfId="32723"/>
    <cellStyle name="Обычный 53 6 3 2" xfId="32724"/>
    <cellStyle name="Обычный 53 6 3 2 2" xfId="32725"/>
    <cellStyle name="Обычный 53 6 3 3" xfId="32726"/>
    <cellStyle name="Обычный 53 6 4" xfId="32727"/>
    <cellStyle name="Обычный 53 6 4 2" xfId="32728"/>
    <cellStyle name="Обычный 53 6 5" xfId="32729"/>
    <cellStyle name="Обычный 53 60" xfId="32730"/>
    <cellStyle name="Обычный 53 60 2" xfId="32731"/>
    <cellStyle name="Обычный 53 60 2 2" xfId="32732"/>
    <cellStyle name="Обычный 53 60 3" xfId="32733"/>
    <cellStyle name="Обычный 53 61" xfId="32734"/>
    <cellStyle name="Обычный 53 61 2" xfId="32735"/>
    <cellStyle name="Обычный 53 61 2 2" xfId="32736"/>
    <cellStyle name="Обычный 53 61 3" xfId="32737"/>
    <cellStyle name="Обычный 53 62" xfId="32738"/>
    <cellStyle name="Обычный 53 62 2" xfId="32739"/>
    <cellStyle name="Обычный 53 62 2 2" xfId="32740"/>
    <cellStyle name="Обычный 53 62 3" xfId="32741"/>
    <cellStyle name="Обычный 53 63" xfId="32742"/>
    <cellStyle name="Обычный 53 63 2" xfId="32743"/>
    <cellStyle name="Обычный 53 63 2 2" xfId="32744"/>
    <cellStyle name="Обычный 53 63 3" xfId="32745"/>
    <cellStyle name="Обычный 53 64" xfId="32746"/>
    <cellStyle name="Обычный 53 64 2" xfId="32747"/>
    <cellStyle name="Обычный 53 64 2 2" xfId="32748"/>
    <cellStyle name="Обычный 53 64 3" xfId="32749"/>
    <cellStyle name="Обычный 53 65" xfId="32750"/>
    <cellStyle name="Обычный 53 65 2" xfId="32751"/>
    <cellStyle name="Обычный 53 65 2 2" xfId="32752"/>
    <cellStyle name="Обычный 53 65 3" xfId="32753"/>
    <cellStyle name="Обычный 53 66" xfId="32754"/>
    <cellStyle name="Обычный 53 66 2" xfId="32755"/>
    <cellStyle name="Обычный 53 66 2 2" xfId="32756"/>
    <cellStyle name="Обычный 53 66 3" xfId="32757"/>
    <cellStyle name="Обычный 53 67" xfId="32758"/>
    <cellStyle name="Обычный 53 67 2" xfId="32759"/>
    <cellStyle name="Обычный 53 67 2 2" xfId="32760"/>
    <cellStyle name="Обычный 53 67 3" xfId="32761"/>
    <cellStyle name="Обычный 53 68" xfId="32762"/>
    <cellStyle name="Обычный 53 68 2" xfId="32763"/>
    <cellStyle name="Обычный 53 68 2 2" xfId="32764"/>
    <cellStyle name="Обычный 53 68 3" xfId="32765"/>
    <cellStyle name="Обычный 53 69" xfId="32766"/>
    <cellStyle name="Обычный 53 69 2" xfId="32767"/>
    <cellStyle name="Обычный 53 69 2 2" xfId="32768"/>
    <cellStyle name="Обычный 53 69 3" xfId="32769"/>
    <cellStyle name="Обычный 53 7" xfId="32770"/>
    <cellStyle name="Обычный 53 7 2" xfId="32771"/>
    <cellStyle name="Обычный 53 7 2 2" xfId="32772"/>
    <cellStyle name="Обычный 53 7 2 2 2" xfId="32773"/>
    <cellStyle name="Обычный 53 7 2 3" xfId="32774"/>
    <cellStyle name="Обычный 53 7 3" xfId="32775"/>
    <cellStyle name="Обычный 53 7 3 2" xfId="32776"/>
    <cellStyle name="Обычный 53 7 3 2 2" xfId="32777"/>
    <cellStyle name="Обычный 53 7 3 3" xfId="32778"/>
    <cellStyle name="Обычный 53 7 4" xfId="32779"/>
    <cellStyle name="Обычный 53 7 4 2" xfId="32780"/>
    <cellStyle name="Обычный 53 7 5" xfId="32781"/>
    <cellStyle name="Обычный 53 70" xfId="32782"/>
    <cellStyle name="Обычный 53 70 2" xfId="32783"/>
    <cellStyle name="Обычный 53 70 2 2" xfId="32784"/>
    <cellStyle name="Обычный 53 70 3" xfId="32785"/>
    <cellStyle name="Обычный 53 71" xfId="32786"/>
    <cellStyle name="Обычный 53 71 2" xfId="32787"/>
    <cellStyle name="Обычный 53 71 2 2" xfId="32788"/>
    <cellStyle name="Обычный 53 71 3" xfId="32789"/>
    <cellStyle name="Обычный 53 72" xfId="32790"/>
    <cellStyle name="Обычный 53 72 2" xfId="32791"/>
    <cellStyle name="Обычный 53 72 2 2" xfId="32792"/>
    <cellStyle name="Обычный 53 72 3" xfId="32793"/>
    <cellStyle name="Обычный 53 73" xfId="32794"/>
    <cellStyle name="Обычный 53 73 2" xfId="32795"/>
    <cellStyle name="Обычный 53 73 2 2" xfId="32796"/>
    <cellStyle name="Обычный 53 73 3" xfId="32797"/>
    <cellStyle name="Обычный 53 74" xfId="32798"/>
    <cellStyle name="Обычный 53 74 2" xfId="32799"/>
    <cellStyle name="Обычный 53 75" xfId="32800"/>
    <cellStyle name="Обычный 53 8" xfId="32801"/>
    <cellStyle name="Обычный 53 8 2" xfId="32802"/>
    <cellStyle name="Обычный 53 8 2 2" xfId="32803"/>
    <cellStyle name="Обычный 53 8 2 2 2" xfId="32804"/>
    <cellStyle name="Обычный 53 8 2 3" xfId="32805"/>
    <cellStyle name="Обычный 53 8 3" xfId="32806"/>
    <cellStyle name="Обычный 53 8 3 2" xfId="32807"/>
    <cellStyle name="Обычный 53 8 3 2 2" xfId="32808"/>
    <cellStyle name="Обычный 53 8 3 3" xfId="32809"/>
    <cellStyle name="Обычный 53 8 4" xfId="32810"/>
    <cellStyle name="Обычный 53 8 4 2" xfId="32811"/>
    <cellStyle name="Обычный 53 8 5" xfId="32812"/>
    <cellStyle name="Обычный 53 9" xfId="32813"/>
    <cellStyle name="Обычный 53 9 2" xfId="32814"/>
    <cellStyle name="Обычный 53 9 2 2" xfId="32815"/>
    <cellStyle name="Обычный 53 9 2 2 2" xfId="32816"/>
    <cellStyle name="Обычный 53 9 2 3" xfId="32817"/>
    <cellStyle name="Обычный 53 9 3" xfId="32818"/>
    <cellStyle name="Обычный 53 9 3 2" xfId="32819"/>
    <cellStyle name="Обычный 53 9 3 2 2" xfId="32820"/>
    <cellStyle name="Обычный 53 9 3 3" xfId="32821"/>
    <cellStyle name="Обычный 53 9 4" xfId="32822"/>
    <cellStyle name="Обычный 53 9 4 2" xfId="32823"/>
    <cellStyle name="Обычный 53 9 5" xfId="32824"/>
    <cellStyle name="Обычный 54" xfId="32825"/>
    <cellStyle name="Обычный 54 10" xfId="32826"/>
    <cellStyle name="Обычный 54 10 2" xfId="32827"/>
    <cellStyle name="Обычный 54 10 2 2" xfId="32828"/>
    <cellStyle name="Обычный 54 10 2 2 2" xfId="32829"/>
    <cellStyle name="Обычный 54 10 2 3" xfId="32830"/>
    <cellStyle name="Обычный 54 10 3" xfId="32831"/>
    <cellStyle name="Обычный 54 10 3 2" xfId="32832"/>
    <cellStyle name="Обычный 54 10 3 2 2" xfId="32833"/>
    <cellStyle name="Обычный 54 10 3 3" xfId="32834"/>
    <cellStyle name="Обычный 54 10 4" xfId="32835"/>
    <cellStyle name="Обычный 54 10 4 2" xfId="32836"/>
    <cellStyle name="Обычный 54 10 5" xfId="32837"/>
    <cellStyle name="Обычный 54 11" xfId="32838"/>
    <cellStyle name="Обычный 54 11 2" xfId="32839"/>
    <cellStyle name="Обычный 54 11 2 2" xfId="32840"/>
    <cellStyle name="Обычный 54 11 2 2 2" xfId="32841"/>
    <cellStyle name="Обычный 54 11 2 3" xfId="32842"/>
    <cellStyle name="Обычный 54 11 3" xfId="32843"/>
    <cellStyle name="Обычный 54 11 3 2" xfId="32844"/>
    <cellStyle name="Обычный 54 11 3 2 2" xfId="32845"/>
    <cellStyle name="Обычный 54 11 3 3" xfId="32846"/>
    <cellStyle name="Обычный 54 11 4" xfId="32847"/>
    <cellStyle name="Обычный 54 11 4 2" xfId="32848"/>
    <cellStyle name="Обычный 54 11 5" xfId="32849"/>
    <cellStyle name="Обычный 54 12" xfId="32850"/>
    <cellStyle name="Обычный 54 12 2" xfId="32851"/>
    <cellStyle name="Обычный 54 12 2 2" xfId="32852"/>
    <cellStyle name="Обычный 54 12 2 2 2" xfId="32853"/>
    <cellStyle name="Обычный 54 12 2 3" xfId="32854"/>
    <cellStyle name="Обычный 54 12 3" xfId="32855"/>
    <cellStyle name="Обычный 54 12 3 2" xfId="32856"/>
    <cellStyle name="Обычный 54 12 3 2 2" xfId="32857"/>
    <cellStyle name="Обычный 54 12 3 3" xfId="32858"/>
    <cellStyle name="Обычный 54 12 4" xfId="32859"/>
    <cellStyle name="Обычный 54 12 4 2" xfId="32860"/>
    <cellStyle name="Обычный 54 12 5" xfId="32861"/>
    <cellStyle name="Обычный 54 13" xfId="32862"/>
    <cellStyle name="Обычный 54 13 2" xfId="32863"/>
    <cellStyle name="Обычный 54 13 2 2" xfId="32864"/>
    <cellStyle name="Обычный 54 13 2 2 2" xfId="32865"/>
    <cellStyle name="Обычный 54 13 2 3" xfId="32866"/>
    <cellStyle name="Обычный 54 13 3" xfId="32867"/>
    <cellStyle name="Обычный 54 13 3 2" xfId="32868"/>
    <cellStyle name="Обычный 54 13 3 2 2" xfId="32869"/>
    <cellStyle name="Обычный 54 13 3 3" xfId="32870"/>
    <cellStyle name="Обычный 54 13 4" xfId="32871"/>
    <cellStyle name="Обычный 54 13 4 2" xfId="32872"/>
    <cellStyle name="Обычный 54 13 5" xfId="32873"/>
    <cellStyle name="Обычный 54 14" xfId="32874"/>
    <cellStyle name="Обычный 54 14 2" xfId="32875"/>
    <cellStyle name="Обычный 54 14 2 2" xfId="32876"/>
    <cellStyle name="Обычный 54 14 2 2 2" xfId="32877"/>
    <cellStyle name="Обычный 54 14 2 3" xfId="32878"/>
    <cellStyle name="Обычный 54 14 3" xfId="32879"/>
    <cellStyle name="Обычный 54 14 3 2" xfId="32880"/>
    <cellStyle name="Обычный 54 14 3 2 2" xfId="32881"/>
    <cellStyle name="Обычный 54 14 3 3" xfId="32882"/>
    <cellStyle name="Обычный 54 14 4" xfId="32883"/>
    <cellStyle name="Обычный 54 14 4 2" xfId="32884"/>
    <cellStyle name="Обычный 54 14 5" xfId="32885"/>
    <cellStyle name="Обычный 54 15" xfId="32886"/>
    <cellStyle name="Обычный 54 15 2" xfId="32887"/>
    <cellStyle name="Обычный 54 15 2 2" xfId="32888"/>
    <cellStyle name="Обычный 54 15 2 2 2" xfId="32889"/>
    <cellStyle name="Обычный 54 15 2 3" xfId="32890"/>
    <cellStyle name="Обычный 54 15 3" xfId="32891"/>
    <cellStyle name="Обычный 54 15 3 2" xfId="32892"/>
    <cellStyle name="Обычный 54 15 3 2 2" xfId="32893"/>
    <cellStyle name="Обычный 54 15 3 3" xfId="32894"/>
    <cellStyle name="Обычный 54 15 4" xfId="32895"/>
    <cellStyle name="Обычный 54 15 4 2" xfId="32896"/>
    <cellStyle name="Обычный 54 15 5" xfId="32897"/>
    <cellStyle name="Обычный 54 16" xfId="32898"/>
    <cellStyle name="Обычный 54 16 2" xfId="32899"/>
    <cellStyle name="Обычный 54 16 2 2" xfId="32900"/>
    <cellStyle name="Обычный 54 16 2 2 2" xfId="32901"/>
    <cellStyle name="Обычный 54 16 2 3" xfId="32902"/>
    <cellStyle name="Обычный 54 16 3" xfId="32903"/>
    <cellStyle name="Обычный 54 16 3 2" xfId="32904"/>
    <cellStyle name="Обычный 54 16 3 2 2" xfId="32905"/>
    <cellStyle name="Обычный 54 16 3 3" xfId="32906"/>
    <cellStyle name="Обычный 54 16 4" xfId="32907"/>
    <cellStyle name="Обычный 54 16 4 2" xfId="32908"/>
    <cellStyle name="Обычный 54 16 5" xfId="32909"/>
    <cellStyle name="Обычный 54 17" xfId="32910"/>
    <cellStyle name="Обычный 54 17 2" xfId="32911"/>
    <cellStyle name="Обычный 54 17 2 2" xfId="32912"/>
    <cellStyle name="Обычный 54 17 2 2 2" xfId="32913"/>
    <cellStyle name="Обычный 54 17 2 3" xfId="32914"/>
    <cellStyle name="Обычный 54 17 3" xfId="32915"/>
    <cellStyle name="Обычный 54 17 3 2" xfId="32916"/>
    <cellStyle name="Обычный 54 17 3 2 2" xfId="32917"/>
    <cellStyle name="Обычный 54 17 3 3" xfId="32918"/>
    <cellStyle name="Обычный 54 17 4" xfId="32919"/>
    <cellStyle name="Обычный 54 17 4 2" xfId="32920"/>
    <cellStyle name="Обычный 54 17 5" xfId="32921"/>
    <cellStyle name="Обычный 54 18" xfId="32922"/>
    <cellStyle name="Обычный 54 18 2" xfId="32923"/>
    <cellStyle name="Обычный 54 18 2 2" xfId="32924"/>
    <cellStyle name="Обычный 54 18 2 2 2" xfId="32925"/>
    <cellStyle name="Обычный 54 18 2 3" xfId="32926"/>
    <cellStyle name="Обычный 54 18 3" xfId="32927"/>
    <cellStyle name="Обычный 54 18 3 2" xfId="32928"/>
    <cellStyle name="Обычный 54 18 3 2 2" xfId="32929"/>
    <cellStyle name="Обычный 54 18 3 3" xfId="32930"/>
    <cellStyle name="Обычный 54 18 4" xfId="32931"/>
    <cellStyle name="Обычный 54 18 4 2" xfId="32932"/>
    <cellStyle name="Обычный 54 18 5" xfId="32933"/>
    <cellStyle name="Обычный 54 19" xfId="32934"/>
    <cellStyle name="Обычный 54 19 2" xfId="32935"/>
    <cellStyle name="Обычный 54 19 2 2" xfId="32936"/>
    <cellStyle name="Обычный 54 19 2 2 2" xfId="32937"/>
    <cellStyle name="Обычный 54 19 2 3" xfId="32938"/>
    <cellStyle name="Обычный 54 19 3" xfId="32939"/>
    <cellStyle name="Обычный 54 19 3 2" xfId="32940"/>
    <cellStyle name="Обычный 54 19 3 2 2" xfId="32941"/>
    <cellStyle name="Обычный 54 19 3 3" xfId="32942"/>
    <cellStyle name="Обычный 54 19 4" xfId="32943"/>
    <cellStyle name="Обычный 54 19 4 2" xfId="32944"/>
    <cellStyle name="Обычный 54 19 5" xfId="32945"/>
    <cellStyle name="Обычный 54 2" xfId="32946"/>
    <cellStyle name="Обычный 54 2 2" xfId="32947"/>
    <cellStyle name="Обычный 54 2 2 2" xfId="32948"/>
    <cellStyle name="Обычный 54 2 2 2 2" xfId="32949"/>
    <cellStyle name="Обычный 54 2 2 3" xfId="32950"/>
    <cellStyle name="Обычный 54 2 3" xfId="32951"/>
    <cellStyle name="Обычный 54 2 3 2" xfId="32952"/>
    <cellStyle name="Обычный 54 2 3 2 2" xfId="32953"/>
    <cellStyle name="Обычный 54 2 3 3" xfId="32954"/>
    <cellStyle name="Обычный 54 2 4" xfId="32955"/>
    <cellStyle name="Обычный 54 2 4 2" xfId="32956"/>
    <cellStyle name="Обычный 54 2 5" xfId="32957"/>
    <cellStyle name="Обычный 54 20" xfId="32958"/>
    <cellStyle name="Обычный 54 20 2" xfId="32959"/>
    <cellStyle name="Обычный 54 20 2 2" xfId="32960"/>
    <cellStyle name="Обычный 54 20 2 2 2" xfId="32961"/>
    <cellStyle name="Обычный 54 20 2 3" xfId="32962"/>
    <cellStyle name="Обычный 54 20 3" xfId="32963"/>
    <cellStyle name="Обычный 54 20 3 2" xfId="32964"/>
    <cellStyle name="Обычный 54 20 3 2 2" xfId="32965"/>
    <cellStyle name="Обычный 54 20 3 3" xfId="32966"/>
    <cellStyle name="Обычный 54 20 4" xfId="32967"/>
    <cellStyle name="Обычный 54 20 4 2" xfId="32968"/>
    <cellStyle name="Обычный 54 20 5" xfId="32969"/>
    <cellStyle name="Обычный 54 21" xfId="32970"/>
    <cellStyle name="Обычный 54 21 2" xfId="32971"/>
    <cellStyle name="Обычный 54 21 2 2" xfId="32972"/>
    <cellStyle name="Обычный 54 21 2 2 2" xfId="32973"/>
    <cellStyle name="Обычный 54 21 2 3" xfId="32974"/>
    <cellStyle name="Обычный 54 21 3" xfId="32975"/>
    <cellStyle name="Обычный 54 21 3 2" xfId="32976"/>
    <cellStyle name="Обычный 54 21 3 2 2" xfId="32977"/>
    <cellStyle name="Обычный 54 21 3 3" xfId="32978"/>
    <cellStyle name="Обычный 54 21 4" xfId="32979"/>
    <cellStyle name="Обычный 54 21 4 2" xfId="32980"/>
    <cellStyle name="Обычный 54 21 5" xfId="32981"/>
    <cellStyle name="Обычный 54 22" xfId="32982"/>
    <cellStyle name="Обычный 54 22 2" xfId="32983"/>
    <cellStyle name="Обычный 54 22 2 2" xfId="32984"/>
    <cellStyle name="Обычный 54 22 2 2 2" xfId="32985"/>
    <cellStyle name="Обычный 54 22 2 3" xfId="32986"/>
    <cellStyle name="Обычный 54 22 3" xfId="32987"/>
    <cellStyle name="Обычный 54 22 3 2" xfId="32988"/>
    <cellStyle name="Обычный 54 22 3 2 2" xfId="32989"/>
    <cellStyle name="Обычный 54 22 3 3" xfId="32990"/>
    <cellStyle name="Обычный 54 22 4" xfId="32991"/>
    <cellStyle name="Обычный 54 22 4 2" xfId="32992"/>
    <cellStyle name="Обычный 54 22 5" xfId="32993"/>
    <cellStyle name="Обычный 54 23" xfId="32994"/>
    <cellStyle name="Обычный 54 23 2" xfId="32995"/>
    <cellStyle name="Обычный 54 23 2 2" xfId="32996"/>
    <cellStyle name="Обычный 54 23 2 2 2" xfId="32997"/>
    <cellStyle name="Обычный 54 23 2 3" xfId="32998"/>
    <cellStyle name="Обычный 54 23 3" xfId="32999"/>
    <cellStyle name="Обычный 54 23 3 2" xfId="33000"/>
    <cellStyle name="Обычный 54 23 3 2 2" xfId="33001"/>
    <cellStyle name="Обычный 54 23 3 3" xfId="33002"/>
    <cellStyle name="Обычный 54 23 4" xfId="33003"/>
    <cellStyle name="Обычный 54 23 4 2" xfId="33004"/>
    <cellStyle name="Обычный 54 23 5" xfId="33005"/>
    <cellStyle name="Обычный 54 24" xfId="33006"/>
    <cellStyle name="Обычный 54 24 2" xfId="33007"/>
    <cellStyle name="Обычный 54 24 2 2" xfId="33008"/>
    <cellStyle name="Обычный 54 24 2 2 2" xfId="33009"/>
    <cellStyle name="Обычный 54 24 2 3" xfId="33010"/>
    <cellStyle name="Обычный 54 24 3" xfId="33011"/>
    <cellStyle name="Обычный 54 24 3 2" xfId="33012"/>
    <cellStyle name="Обычный 54 24 3 2 2" xfId="33013"/>
    <cellStyle name="Обычный 54 24 3 3" xfId="33014"/>
    <cellStyle name="Обычный 54 24 4" xfId="33015"/>
    <cellStyle name="Обычный 54 24 4 2" xfId="33016"/>
    <cellStyle name="Обычный 54 24 5" xfId="33017"/>
    <cellStyle name="Обычный 54 25" xfId="33018"/>
    <cellStyle name="Обычный 54 25 2" xfId="33019"/>
    <cellStyle name="Обычный 54 25 2 2" xfId="33020"/>
    <cellStyle name="Обычный 54 25 2 2 2" xfId="33021"/>
    <cellStyle name="Обычный 54 25 2 3" xfId="33022"/>
    <cellStyle name="Обычный 54 25 3" xfId="33023"/>
    <cellStyle name="Обычный 54 25 3 2" xfId="33024"/>
    <cellStyle name="Обычный 54 25 3 2 2" xfId="33025"/>
    <cellStyle name="Обычный 54 25 3 3" xfId="33026"/>
    <cellStyle name="Обычный 54 25 4" xfId="33027"/>
    <cellStyle name="Обычный 54 25 4 2" xfId="33028"/>
    <cellStyle name="Обычный 54 25 5" xfId="33029"/>
    <cellStyle name="Обычный 54 26" xfId="33030"/>
    <cellStyle name="Обычный 54 26 2" xfId="33031"/>
    <cellStyle name="Обычный 54 26 2 2" xfId="33032"/>
    <cellStyle name="Обычный 54 26 2 2 2" xfId="33033"/>
    <cellStyle name="Обычный 54 26 2 3" xfId="33034"/>
    <cellStyle name="Обычный 54 26 3" xfId="33035"/>
    <cellStyle name="Обычный 54 26 3 2" xfId="33036"/>
    <cellStyle name="Обычный 54 26 3 2 2" xfId="33037"/>
    <cellStyle name="Обычный 54 26 3 3" xfId="33038"/>
    <cellStyle name="Обычный 54 26 4" xfId="33039"/>
    <cellStyle name="Обычный 54 26 4 2" xfId="33040"/>
    <cellStyle name="Обычный 54 26 5" xfId="33041"/>
    <cellStyle name="Обычный 54 27" xfId="33042"/>
    <cellStyle name="Обычный 54 27 2" xfId="33043"/>
    <cellStyle name="Обычный 54 27 2 2" xfId="33044"/>
    <cellStyle name="Обычный 54 27 2 2 2" xfId="33045"/>
    <cellStyle name="Обычный 54 27 2 3" xfId="33046"/>
    <cellStyle name="Обычный 54 27 3" xfId="33047"/>
    <cellStyle name="Обычный 54 27 3 2" xfId="33048"/>
    <cellStyle name="Обычный 54 27 3 2 2" xfId="33049"/>
    <cellStyle name="Обычный 54 27 3 3" xfId="33050"/>
    <cellStyle name="Обычный 54 27 4" xfId="33051"/>
    <cellStyle name="Обычный 54 27 4 2" xfId="33052"/>
    <cellStyle name="Обычный 54 27 5" xfId="33053"/>
    <cellStyle name="Обычный 54 28" xfId="33054"/>
    <cellStyle name="Обычный 54 28 2" xfId="33055"/>
    <cellStyle name="Обычный 54 28 2 2" xfId="33056"/>
    <cellStyle name="Обычный 54 28 2 2 2" xfId="33057"/>
    <cellStyle name="Обычный 54 28 2 3" xfId="33058"/>
    <cellStyle name="Обычный 54 28 3" xfId="33059"/>
    <cellStyle name="Обычный 54 28 3 2" xfId="33060"/>
    <cellStyle name="Обычный 54 28 3 2 2" xfId="33061"/>
    <cellStyle name="Обычный 54 28 3 3" xfId="33062"/>
    <cellStyle name="Обычный 54 28 4" xfId="33063"/>
    <cellStyle name="Обычный 54 28 4 2" xfId="33064"/>
    <cellStyle name="Обычный 54 28 5" xfId="33065"/>
    <cellStyle name="Обычный 54 29" xfId="33066"/>
    <cellStyle name="Обычный 54 29 2" xfId="33067"/>
    <cellStyle name="Обычный 54 29 2 2" xfId="33068"/>
    <cellStyle name="Обычный 54 29 3" xfId="33069"/>
    <cellStyle name="Обычный 54 3" xfId="33070"/>
    <cellStyle name="Обычный 54 3 2" xfId="33071"/>
    <cellStyle name="Обычный 54 3 2 2" xfId="33072"/>
    <cellStyle name="Обычный 54 3 2 2 2" xfId="33073"/>
    <cellStyle name="Обычный 54 3 2 3" xfId="33074"/>
    <cellStyle name="Обычный 54 3 3" xfId="33075"/>
    <cellStyle name="Обычный 54 3 3 2" xfId="33076"/>
    <cellStyle name="Обычный 54 3 3 2 2" xfId="33077"/>
    <cellStyle name="Обычный 54 3 3 3" xfId="33078"/>
    <cellStyle name="Обычный 54 3 4" xfId="33079"/>
    <cellStyle name="Обычный 54 3 4 2" xfId="33080"/>
    <cellStyle name="Обычный 54 3 5" xfId="33081"/>
    <cellStyle name="Обычный 54 30" xfId="33082"/>
    <cellStyle name="Обычный 54 30 2" xfId="33083"/>
    <cellStyle name="Обычный 54 30 2 2" xfId="33084"/>
    <cellStyle name="Обычный 54 30 3" xfId="33085"/>
    <cellStyle name="Обычный 54 31" xfId="33086"/>
    <cellStyle name="Обычный 54 31 2" xfId="33087"/>
    <cellStyle name="Обычный 54 31 2 2" xfId="33088"/>
    <cellStyle name="Обычный 54 31 3" xfId="33089"/>
    <cellStyle name="Обычный 54 32" xfId="33090"/>
    <cellStyle name="Обычный 54 32 2" xfId="33091"/>
    <cellStyle name="Обычный 54 32 2 2" xfId="33092"/>
    <cellStyle name="Обычный 54 32 3" xfId="33093"/>
    <cellStyle name="Обычный 54 33" xfId="33094"/>
    <cellStyle name="Обычный 54 33 2" xfId="33095"/>
    <cellStyle name="Обычный 54 33 2 2" xfId="33096"/>
    <cellStyle name="Обычный 54 33 3" xfId="33097"/>
    <cellStyle name="Обычный 54 34" xfId="33098"/>
    <cellStyle name="Обычный 54 34 2" xfId="33099"/>
    <cellStyle name="Обычный 54 34 2 2" xfId="33100"/>
    <cellStyle name="Обычный 54 34 3" xfId="33101"/>
    <cellStyle name="Обычный 54 35" xfId="33102"/>
    <cellStyle name="Обычный 54 35 2" xfId="33103"/>
    <cellStyle name="Обычный 54 35 2 2" xfId="33104"/>
    <cellStyle name="Обычный 54 35 3" xfId="33105"/>
    <cellStyle name="Обычный 54 36" xfId="33106"/>
    <cellStyle name="Обычный 54 36 2" xfId="33107"/>
    <cellStyle name="Обычный 54 36 2 2" xfId="33108"/>
    <cellStyle name="Обычный 54 36 3" xfId="33109"/>
    <cellStyle name="Обычный 54 37" xfId="33110"/>
    <cellStyle name="Обычный 54 37 2" xfId="33111"/>
    <cellStyle name="Обычный 54 37 2 2" xfId="33112"/>
    <cellStyle name="Обычный 54 37 3" xfId="33113"/>
    <cellStyle name="Обычный 54 38" xfId="33114"/>
    <cellStyle name="Обычный 54 38 2" xfId="33115"/>
    <cellStyle name="Обычный 54 38 2 2" xfId="33116"/>
    <cellStyle name="Обычный 54 38 3" xfId="33117"/>
    <cellStyle name="Обычный 54 39" xfId="33118"/>
    <cellStyle name="Обычный 54 39 2" xfId="33119"/>
    <cellStyle name="Обычный 54 39 2 2" xfId="33120"/>
    <cellStyle name="Обычный 54 39 3" xfId="33121"/>
    <cellStyle name="Обычный 54 4" xfId="33122"/>
    <cellStyle name="Обычный 54 4 2" xfId="33123"/>
    <cellStyle name="Обычный 54 4 2 2" xfId="33124"/>
    <cellStyle name="Обычный 54 4 2 2 2" xfId="33125"/>
    <cellStyle name="Обычный 54 4 2 3" xfId="33126"/>
    <cellStyle name="Обычный 54 4 3" xfId="33127"/>
    <cellStyle name="Обычный 54 4 3 2" xfId="33128"/>
    <cellStyle name="Обычный 54 4 3 2 2" xfId="33129"/>
    <cellStyle name="Обычный 54 4 3 3" xfId="33130"/>
    <cellStyle name="Обычный 54 4 4" xfId="33131"/>
    <cellStyle name="Обычный 54 4 4 2" xfId="33132"/>
    <cellStyle name="Обычный 54 4 5" xfId="33133"/>
    <cellStyle name="Обычный 54 40" xfId="33134"/>
    <cellStyle name="Обычный 54 40 2" xfId="33135"/>
    <cellStyle name="Обычный 54 40 2 2" xfId="33136"/>
    <cellStyle name="Обычный 54 40 3" xfId="33137"/>
    <cellStyle name="Обычный 54 41" xfId="33138"/>
    <cellStyle name="Обычный 54 41 2" xfId="33139"/>
    <cellStyle name="Обычный 54 41 2 2" xfId="33140"/>
    <cellStyle name="Обычный 54 41 3" xfId="33141"/>
    <cellStyle name="Обычный 54 42" xfId="33142"/>
    <cellStyle name="Обычный 54 42 2" xfId="33143"/>
    <cellStyle name="Обычный 54 42 2 2" xfId="33144"/>
    <cellStyle name="Обычный 54 42 3" xfId="33145"/>
    <cellStyle name="Обычный 54 43" xfId="33146"/>
    <cellStyle name="Обычный 54 43 2" xfId="33147"/>
    <cellStyle name="Обычный 54 43 2 2" xfId="33148"/>
    <cellStyle name="Обычный 54 43 3" xfId="33149"/>
    <cellStyle name="Обычный 54 44" xfId="33150"/>
    <cellStyle name="Обычный 54 44 2" xfId="33151"/>
    <cellStyle name="Обычный 54 44 2 2" xfId="33152"/>
    <cellStyle name="Обычный 54 44 3" xfId="33153"/>
    <cellStyle name="Обычный 54 45" xfId="33154"/>
    <cellStyle name="Обычный 54 45 2" xfId="33155"/>
    <cellStyle name="Обычный 54 45 2 2" xfId="33156"/>
    <cellStyle name="Обычный 54 45 3" xfId="33157"/>
    <cellStyle name="Обычный 54 46" xfId="33158"/>
    <cellStyle name="Обычный 54 46 2" xfId="33159"/>
    <cellStyle name="Обычный 54 46 2 2" xfId="33160"/>
    <cellStyle name="Обычный 54 46 3" xfId="33161"/>
    <cellStyle name="Обычный 54 47" xfId="33162"/>
    <cellStyle name="Обычный 54 47 2" xfId="33163"/>
    <cellStyle name="Обычный 54 47 2 2" xfId="33164"/>
    <cellStyle name="Обычный 54 47 3" xfId="33165"/>
    <cellStyle name="Обычный 54 48" xfId="33166"/>
    <cellStyle name="Обычный 54 48 2" xfId="33167"/>
    <cellStyle name="Обычный 54 48 2 2" xfId="33168"/>
    <cellStyle name="Обычный 54 48 3" xfId="33169"/>
    <cellStyle name="Обычный 54 49" xfId="33170"/>
    <cellStyle name="Обычный 54 49 2" xfId="33171"/>
    <cellStyle name="Обычный 54 49 2 2" xfId="33172"/>
    <cellStyle name="Обычный 54 49 3" xfId="33173"/>
    <cellStyle name="Обычный 54 5" xfId="33174"/>
    <cellStyle name="Обычный 54 5 2" xfId="33175"/>
    <cellStyle name="Обычный 54 5 2 2" xfId="33176"/>
    <cellStyle name="Обычный 54 5 2 2 2" xfId="33177"/>
    <cellStyle name="Обычный 54 5 2 3" xfId="33178"/>
    <cellStyle name="Обычный 54 5 3" xfId="33179"/>
    <cellStyle name="Обычный 54 5 3 2" xfId="33180"/>
    <cellStyle name="Обычный 54 5 3 2 2" xfId="33181"/>
    <cellStyle name="Обычный 54 5 3 3" xfId="33182"/>
    <cellStyle name="Обычный 54 5 4" xfId="33183"/>
    <cellStyle name="Обычный 54 5 4 2" xfId="33184"/>
    <cellStyle name="Обычный 54 5 5" xfId="33185"/>
    <cellStyle name="Обычный 54 50" xfId="33186"/>
    <cellStyle name="Обычный 54 50 2" xfId="33187"/>
    <cellStyle name="Обычный 54 50 2 2" xfId="33188"/>
    <cellStyle name="Обычный 54 50 3" xfId="33189"/>
    <cellStyle name="Обычный 54 51" xfId="33190"/>
    <cellStyle name="Обычный 54 51 2" xfId="33191"/>
    <cellStyle name="Обычный 54 51 2 2" xfId="33192"/>
    <cellStyle name="Обычный 54 51 3" xfId="33193"/>
    <cellStyle name="Обычный 54 52" xfId="33194"/>
    <cellStyle name="Обычный 54 52 2" xfId="33195"/>
    <cellStyle name="Обычный 54 52 2 2" xfId="33196"/>
    <cellStyle name="Обычный 54 52 3" xfId="33197"/>
    <cellStyle name="Обычный 54 53" xfId="33198"/>
    <cellStyle name="Обычный 54 53 2" xfId="33199"/>
    <cellStyle name="Обычный 54 53 2 2" xfId="33200"/>
    <cellStyle name="Обычный 54 53 3" xfId="33201"/>
    <cellStyle name="Обычный 54 54" xfId="33202"/>
    <cellStyle name="Обычный 54 54 2" xfId="33203"/>
    <cellStyle name="Обычный 54 54 2 2" xfId="33204"/>
    <cellStyle name="Обычный 54 54 3" xfId="33205"/>
    <cellStyle name="Обычный 54 55" xfId="33206"/>
    <cellStyle name="Обычный 54 55 2" xfId="33207"/>
    <cellStyle name="Обычный 54 55 2 2" xfId="33208"/>
    <cellStyle name="Обычный 54 55 3" xfId="33209"/>
    <cellStyle name="Обычный 54 56" xfId="33210"/>
    <cellStyle name="Обычный 54 56 2" xfId="33211"/>
    <cellStyle name="Обычный 54 56 2 2" xfId="33212"/>
    <cellStyle name="Обычный 54 56 3" xfId="33213"/>
    <cellStyle name="Обычный 54 57" xfId="33214"/>
    <cellStyle name="Обычный 54 57 2" xfId="33215"/>
    <cellStyle name="Обычный 54 57 2 2" xfId="33216"/>
    <cellStyle name="Обычный 54 57 3" xfId="33217"/>
    <cellStyle name="Обычный 54 58" xfId="33218"/>
    <cellStyle name="Обычный 54 58 2" xfId="33219"/>
    <cellStyle name="Обычный 54 58 2 2" xfId="33220"/>
    <cellStyle name="Обычный 54 58 3" xfId="33221"/>
    <cellStyle name="Обычный 54 59" xfId="33222"/>
    <cellStyle name="Обычный 54 59 2" xfId="33223"/>
    <cellStyle name="Обычный 54 59 2 2" xfId="33224"/>
    <cellStyle name="Обычный 54 59 3" xfId="33225"/>
    <cellStyle name="Обычный 54 6" xfId="33226"/>
    <cellStyle name="Обычный 54 6 2" xfId="33227"/>
    <cellStyle name="Обычный 54 6 2 2" xfId="33228"/>
    <cellStyle name="Обычный 54 6 2 2 2" xfId="33229"/>
    <cellStyle name="Обычный 54 6 2 3" xfId="33230"/>
    <cellStyle name="Обычный 54 6 3" xfId="33231"/>
    <cellStyle name="Обычный 54 6 3 2" xfId="33232"/>
    <cellStyle name="Обычный 54 6 3 2 2" xfId="33233"/>
    <cellStyle name="Обычный 54 6 3 3" xfId="33234"/>
    <cellStyle name="Обычный 54 6 4" xfId="33235"/>
    <cellStyle name="Обычный 54 6 4 2" xfId="33236"/>
    <cellStyle name="Обычный 54 6 5" xfId="33237"/>
    <cellStyle name="Обычный 54 60" xfId="33238"/>
    <cellStyle name="Обычный 54 60 2" xfId="33239"/>
    <cellStyle name="Обычный 54 60 2 2" xfId="33240"/>
    <cellStyle name="Обычный 54 60 3" xfId="33241"/>
    <cellStyle name="Обычный 54 61" xfId="33242"/>
    <cellStyle name="Обычный 54 61 2" xfId="33243"/>
    <cellStyle name="Обычный 54 61 2 2" xfId="33244"/>
    <cellStyle name="Обычный 54 61 3" xfId="33245"/>
    <cellStyle name="Обычный 54 62" xfId="33246"/>
    <cellStyle name="Обычный 54 62 2" xfId="33247"/>
    <cellStyle name="Обычный 54 62 2 2" xfId="33248"/>
    <cellStyle name="Обычный 54 62 3" xfId="33249"/>
    <cellStyle name="Обычный 54 63" xfId="33250"/>
    <cellStyle name="Обычный 54 63 2" xfId="33251"/>
    <cellStyle name="Обычный 54 63 2 2" xfId="33252"/>
    <cellStyle name="Обычный 54 63 3" xfId="33253"/>
    <cellStyle name="Обычный 54 64" xfId="33254"/>
    <cellStyle name="Обычный 54 64 2" xfId="33255"/>
    <cellStyle name="Обычный 54 64 2 2" xfId="33256"/>
    <cellStyle name="Обычный 54 64 3" xfId="33257"/>
    <cellStyle name="Обычный 54 65" xfId="33258"/>
    <cellStyle name="Обычный 54 65 2" xfId="33259"/>
    <cellStyle name="Обычный 54 65 2 2" xfId="33260"/>
    <cellStyle name="Обычный 54 65 3" xfId="33261"/>
    <cellStyle name="Обычный 54 66" xfId="33262"/>
    <cellStyle name="Обычный 54 66 2" xfId="33263"/>
    <cellStyle name="Обычный 54 66 2 2" xfId="33264"/>
    <cellStyle name="Обычный 54 66 3" xfId="33265"/>
    <cellStyle name="Обычный 54 67" xfId="33266"/>
    <cellStyle name="Обычный 54 67 2" xfId="33267"/>
    <cellStyle name="Обычный 54 67 2 2" xfId="33268"/>
    <cellStyle name="Обычный 54 67 3" xfId="33269"/>
    <cellStyle name="Обычный 54 68" xfId="33270"/>
    <cellStyle name="Обычный 54 68 2" xfId="33271"/>
    <cellStyle name="Обычный 54 68 2 2" xfId="33272"/>
    <cellStyle name="Обычный 54 68 3" xfId="33273"/>
    <cellStyle name="Обычный 54 69" xfId="33274"/>
    <cellStyle name="Обычный 54 69 2" xfId="33275"/>
    <cellStyle name="Обычный 54 69 2 2" xfId="33276"/>
    <cellStyle name="Обычный 54 69 3" xfId="33277"/>
    <cellStyle name="Обычный 54 7" xfId="33278"/>
    <cellStyle name="Обычный 54 7 2" xfId="33279"/>
    <cellStyle name="Обычный 54 7 2 2" xfId="33280"/>
    <cellStyle name="Обычный 54 7 2 2 2" xfId="33281"/>
    <cellStyle name="Обычный 54 7 2 3" xfId="33282"/>
    <cellStyle name="Обычный 54 7 3" xfId="33283"/>
    <cellStyle name="Обычный 54 7 3 2" xfId="33284"/>
    <cellStyle name="Обычный 54 7 3 2 2" xfId="33285"/>
    <cellStyle name="Обычный 54 7 3 3" xfId="33286"/>
    <cellStyle name="Обычный 54 7 4" xfId="33287"/>
    <cellStyle name="Обычный 54 7 4 2" xfId="33288"/>
    <cellStyle name="Обычный 54 7 5" xfId="33289"/>
    <cellStyle name="Обычный 54 70" xfId="33290"/>
    <cellStyle name="Обычный 54 70 2" xfId="33291"/>
    <cellStyle name="Обычный 54 70 2 2" xfId="33292"/>
    <cellStyle name="Обычный 54 70 3" xfId="33293"/>
    <cellStyle name="Обычный 54 71" xfId="33294"/>
    <cellStyle name="Обычный 54 71 2" xfId="33295"/>
    <cellStyle name="Обычный 54 71 2 2" xfId="33296"/>
    <cellStyle name="Обычный 54 71 3" xfId="33297"/>
    <cellStyle name="Обычный 54 72" xfId="33298"/>
    <cellStyle name="Обычный 54 72 2" xfId="33299"/>
    <cellStyle name="Обычный 54 72 2 2" xfId="33300"/>
    <cellStyle name="Обычный 54 72 3" xfId="33301"/>
    <cellStyle name="Обычный 54 73" xfId="33302"/>
    <cellStyle name="Обычный 54 73 2" xfId="33303"/>
    <cellStyle name="Обычный 54 73 2 2" xfId="33304"/>
    <cellStyle name="Обычный 54 73 3" xfId="33305"/>
    <cellStyle name="Обычный 54 74" xfId="33306"/>
    <cellStyle name="Обычный 54 74 2" xfId="33307"/>
    <cellStyle name="Обычный 54 75" xfId="33308"/>
    <cellStyle name="Обычный 54 8" xfId="33309"/>
    <cellStyle name="Обычный 54 8 2" xfId="33310"/>
    <cellStyle name="Обычный 54 8 2 2" xfId="33311"/>
    <cellStyle name="Обычный 54 8 2 2 2" xfId="33312"/>
    <cellStyle name="Обычный 54 8 2 3" xfId="33313"/>
    <cellStyle name="Обычный 54 8 3" xfId="33314"/>
    <cellStyle name="Обычный 54 8 3 2" xfId="33315"/>
    <cellStyle name="Обычный 54 8 3 2 2" xfId="33316"/>
    <cellStyle name="Обычный 54 8 3 3" xfId="33317"/>
    <cellStyle name="Обычный 54 8 4" xfId="33318"/>
    <cellStyle name="Обычный 54 8 4 2" xfId="33319"/>
    <cellStyle name="Обычный 54 8 5" xfId="33320"/>
    <cellStyle name="Обычный 54 9" xfId="33321"/>
    <cellStyle name="Обычный 54 9 2" xfId="33322"/>
    <cellStyle name="Обычный 54 9 2 2" xfId="33323"/>
    <cellStyle name="Обычный 54 9 2 2 2" xfId="33324"/>
    <cellStyle name="Обычный 54 9 2 3" xfId="33325"/>
    <cellStyle name="Обычный 54 9 3" xfId="33326"/>
    <cellStyle name="Обычный 54 9 3 2" xfId="33327"/>
    <cellStyle name="Обычный 54 9 3 2 2" xfId="33328"/>
    <cellStyle name="Обычный 54 9 3 3" xfId="33329"/>
    <cellStyle name="Обычный 54 9 4" xfId="33330"/>
    <cellStyle name="Обычный 54 9 4 2" xfId="33331"/>
    <cellStyle name="Обычный 54 9 5" xfId="33332"/>
    <cellStyle name="Обычный 55" xfId="33333"/>
    <cellStyle name="Обычный 55 10" xfId="33334"/>
    <cellStyle name="Обычный 55 10 2" xfId="33335"/>
    <cellStyle name="Обычный 55 10 2 2" xfId="33336"/>
    <cellStyle name="Обычный 55 10 2 2 2" xfId="33337"/>
    <cellStyle name="Обычный 55 10 2 3" xfId="33338"/>
    <cellStyle name="Обычный 55 10 3" xfId="33339"/>
    <cellStyle name="Обычный 55 10 3 2" xfId="33340"/>
    <cellStyle name="Обычный 55 10 3 2 2" xfId="33341"/>
    <cellStyle name="Обычный 55 10 3 3" xfId="33342"/>
    <cellStyle name="Обычный 55 10 4" xfId="33343"/>
    <cellStyle name="Обычный 55 10 4 2" xfId="33344"/>
    <cellStyle name="Обычный 55 10 5" xfId="33345"/>
    <cellStyle name="Обычный 55 11" xfId="33346"/>
    <cellStyle name="Обычный 55 11 2" xfId="33347"/>
    <cellStyle name="Обычный 55 11 2 2" xfId="33348"/>
    <cellStyle name="Обычный 55 11 2 2 2" xfId="33349"/>
    <cellStyle name="Обычный 55 11 2 3" xfId="33350"/>
    <cellStyle name="Обычный 55 11 3" xfId="33351"/>
    <cellStyle name="Обычный 55 11 3 2" xfId="33352"/>
    <cellStyle name="Обычный 55 11 3 2 2" xfId="33353"/>
    <cellStyle name="Обычный 55 11 3 3" xfId="33354"/>
    <cellStyle name="Обычный 55 11 4" xfId="33355"/>
    <cellStyle name="Обычный 55 11 4 2" xfId="33356"/>
    <cellStyle name="Обычный 55 11 5" xfId="33357"/>
    <cellStyle name="Обычный 55 12" xfId="33358"/>
    <cellStyle name="Обычный 55 12 2" xfId="33359"/>
    <cellStyle name="Обычный 55 12 2 2" xfId="33360"/>
    <cellStyle name="Обычный 55 12 2 2 2" xfId="33361"/>
    <cellStyle name="Обычный 55 12 2 3" xfId="33362"/>
    <cellStyle name="Обычный 55 12 3" xfId="33363"/>
    <cellStyle name="Обычный 55 12 3 2" xfId="33364"/>
    <cellStyle name="Обычный 55 12 3 2 2" xfId="33365"/>
    <cellStyle name="Обычный 55 12 3 3" xfId="33366"/>
    <cellStyle name="Обычный 55 12 4" xfId="33367"/>
    <cellStyle name="Обычный 55 12 4 2" xfId="33368"/>
    <cellStyle name="Обычный 55 12 5" xfId="33369"/>
    <cellStyle name="Обычный 55 13" xfId="33370"/>
    <cellStyle name="Обычный 55 13 2" xfId="33371"/>
    <cellStyle name="Обычный 55 13 2 2" xfId="33372"/>
    <cellStyle name="Обычный 55 13 2 2 2" xfId="33373"/>
    <cellStyle name="Обычный 55 13 2 3" xfId="33374"/>
    <cellStyle name="Обычный 55 13 3" xfId="33375"/>
    <cellStyle name="Обычный 55 13 3 2" xfId="33376"/>
    <cellStyle name="Обычный 55 13 3 2 2" xfId="33377"/>
    <cellStyle name="Обычный 55 13 3 3" xfId="33378"/>
    <cellStyle name="Обычный 55 13 4" xfId="33379"/>
    <cellStyle name="Обычный 55 13 4 2" xfId="33380"/>
    <cellStyle name="Обычный 55 13 5" xfId="33381"/>
    <cellStyle name="Обычный 55 14" xfId="33382"/>
    <cellStyle name="Обычный 55 14 2" xfId="33383"/>
    <cellStyle name="Обычный 55 14 2 2" xfId="33384"/>
    <cellStyle name="Обычный 55 14 2 2 2" xfId="33385"/>
    <cellStyle name="Обычный 55 14 2 3" xfId="33386"/>
    <cellStyle name="Обычный 55 14 3" xfId="33387"/>
    <cellStyle name="Обычный 55 14 3 2" xfId="33388"/>
    <cellStyle name="Обычный 55 14 3 2 2" xfId="33389"/>
    <cellStyle name="Обычный 55 14 3 3" xfId="33390"/>
    <cellStyle name="Обычный 55 14 4" xfId="33391"/>
    <cellStyle name="Обычный 55 14 4 2" xfId="33392"/>
    <cellStyle name="Обычный 55 14 5" xfId="33393"/>
    <cellStyle name="Обычный 55 15" xfId="33394"/>
    <cellStyle name="Обычный 55 15 2" xfId="33395"/>
    <cellStyle name="Обычный 55 15 2 2" xfId="33396"/>
    <cellStyle name="Обычный 55 15 2 2 2" xfId="33397"/>
    <cellStyle name="Обычный 55 15 2 3" xfId="33398"/>
    <cellStyle name="Обычный 55 15 3" xfId="33399"/>
    <cellStyle name="Обычный 55 15 3 2" xfId="33400"/>
    <cellStyle name="Обычный 55 15 3 2 2" xfId="33401"/>
    <cellStyle name="Обычный 55 15 3 3" xfId="33402"/>
    <cellStyle name="Обычный 55 15 4" xfId="33403"/>
    <cellStyle name="Обычный 55 15 4 2" xfId="33404"/>
    <cellStyle name="Обычный 55 15 5" xfId="33405"/>
    <cellStyle name="Обычный 55 16" xfId="33406"/>
    <cellStyle name="Обычный 55 16 2" xfId="33407"/>
    <cellStyle name="Обычный 55 16 2 2" xfId="33408"/>
    <cellStyle name="Обычный 55 16 2 2 2" xfId="33409"/>
    <cellStyle name="Обычный 55 16 2 3" xfId="33410"/>
    <cellStyle name="Обычный 55 16 3" xfId="33411"/>
    <cellStyle name="Обычный 55 16 3 2" xfId="33412"/>
    <cellStyle name="Обычный 55 16 3 2 2" xfId="33413"/>
    <cellStyle name="Обычный 55 16 3 3" xfId="33414"/>
    <cellStyle name="Обычный 55 16 4" xfId="33415"/>
    <cellStyle name="Обычный 55 16 4 2" xfId="33416"/>
    <cellStyle name="Обычный 55 16 5" xfId="33417"/>
    <cellStyle name="Обычный 55 17" xfId="33418"/>
    <cellStyle name="Обычный 55 17 2" xfId="33419"/>
    <cellStyle name="Обычный 55 17 2 2" xfId="33420"/>
    <cellStyle name="Обычный 55 17 2 2 2" xfId="33421"/>
    <cellStyle name="Обычный 55 17 2 3" xfId="33422"/>
    <cellStyle name="Обычный 55 17 3" xfId="33423"/>
    <cellStyle name="Обычный 55 17 3 2" xfId="33424"/>
    <cellStyle name="Обычный 55 17 3 2 2" xfId="33425"/>
    <cellStyle name="Обычный 55 17 3 3" xfId="33426"/>
    <cellStyle name="Обычный 55 17 4" xfId="33427"/>
    <cellStyle name="Обычный 55 17 4 2" xfId="33428"/>
    <cellStyle name="Обычный 55 17 5" xfId="33429"/>
    <cellStyle name="Обычный 55 18" xfId="33430"/>
    <cellStyle name="Обычный 55 18 2" xfId="33431"/>
    <cellStyle name="Обычный 55 18 2 2" xfId="33432"/>
    <cellStyle name="Обычный 55 18 2 2 2" xfId="33433"/>
    <cellStyle name="Обычный 55 18 2 3" xfId="33434"/>
    <cellStyle name="Обычный 55 18 3" xfId="33435"/>
    <cellStyle name="Обычный 55 18 3 2" xfId="33436"/>
    <cellStyle name="Обычный 55 18 3 2 2" xfId="33437"/>
    <cellStyle name="Обычный 55 18 3 3" xfId="33438"/>
    <cellStyle name="Обычный 55 18 4" xfId="33439"/>
    <cellStyle name="Обычный 55 18 4 2" xfId="33440"/>
    <cellStyle name="Обычный 55 18 5" xfId="33441"/>
    <cellStyle name="Обычный 55 19" xfId="33442"/>
    <cellStyle name="Обычный 55 19 2" xfId="33443"/>
    <cellStyle name="Обычный 55 19 2 2" xfId="33444"/>
    <cellStyle name="Обычный 55 19 2 2 2" xfId="33445"/>
    <cellStyle name="Обычный 55 19 2 3" xfId="33446"/>
    <cellStyle name="Обычный 55 19 3" xfId="33447"/>
    <cellStyle name="Обычный 55 19 3 2" xfId="33448"/>
    <cellStyle name="Обычный 55 19 3 2 2" xfId="33449"/>
    <cellStyle name="Обычный 55 19 3 3" xfId="33450"/>
    <cellStyle name="Обычный 55 19 4" xfId="33451"/>
    <cellStyle name="Обычный 55 19 4 2" xfId="33452"/>
    <cellStyle name="Обычный 55 19 5" xfId="33453"/>
    <cellStyle name="Обычный 55 2" xfId="33454"/>
    <cellStyle name="Обычный 55 2 2" xfId="33455"/>
    <cellStyle name="Обычный 55 2 2 2" xfId="33456"/>
    <cellStyle name="Обычный 55 2 2 2 2" xfId="33457"/>
    <cellStyle name="Обычный 55 2 2 3" xfId="33458"/>
    <cellStyle name="Обычный 55 2 3" xfId="33459"/>
    <cellStyle name="Обычный 55 2 3 2" xfId="33460"/>
    <cellStyle name="Обычный 55 2 3 2 2" xfId="33461"/>
    <cellStyle name="Обычный 55 2 3 3" xfId="33462"/>
    <cellStyle name="Обычный 55 2 4" xfId="33463"/>
    <cellStyle name="Обычный 55 2 4 2" xfId="33464"/>
    <cellStyle name="Обычный 55 2 5" xfId="33465"/>
    <cellStyle name="Обычный 55 20" xfId="33466"/>
    <cellStyle name="Обычный 55 20 2" xfId="33467"/>
    <cellStyle name="Обычный 55 20 2 2" xfId="33468"/>
    <cellStyle name="Обычный 55 20 2 2 2" xfId="33469"/>
    <cellStyle name="Обычный 55 20 2 3" xfId="33470"/>
    <cellStyle name="Обычный 55 20 3" xfId="33471"/>
    <cellStyle name="Обычный 55 20 3 2" xfId="33472"/>
    <cellStyle name="Обычный 55 20 3 2 2" xfId="33473"/>
    <cellStyle name="Обычный 55 20 3 3" xfId="33474"/>
    <cellStyle name="Обычный 55 20 4" xfId="33475"/>
    <cellStyle name="Обычный 55 20 4 2" xfId="33476"/>
    <cellStyle name="Обычный 55 20 5" xfId="33477"/>
    <cellStyle name="Обычный 55 21" xfId="33478"/>
    <cellStyle name="Обычный 55 21 2" xfId="33479"/>
    <cellStyle name="Обычный 55 21 2 2" xfId="33480"/>
    <cellStyle name="Обычный 55 21 2 2 2" xfId="33481"/>
    <cellStyle name="Обычный 55 21 2 3" xfId="33482"/>
    <cellStyle name="Обычный 55 21 3" xfId="33483"/>
    <cellStyle name="Обычный 55 21 3 2" xfId="33484"/>
    <cellStyle name="Обычный 55 21 3 2 2" xfId="33485"/>
    <cellStyle name="Обычный 55 21 3 3" xfId="33486"/>
    <cellStyle name="Обычный 55 21 4" xfId="33487"/>
    <cellStyle name="Обычный 55 21 4 2" xfId="33488"/>
    <cellStyle name="Обычный 55 21 5" xfId="33489"/>
    <cellStyle name="Обычный 55 22" xfId="33490"/>
    <cellStyle name="Обычный 55 22 2" xfId="33491"/>
    <cellStyle name="Обычный 55 22 2 2" xfId="33492"/>
    <cellStyle name="Обычный 55 22 2 2 2" xfId="33493"/>
    <cellStyle name="Обычный 55 22 2 3" xfId="33494"/>
    <cellStyle name="Обычный 55 22 3" xfId="33495"/>
    <cellStyle name="Обычный 55 22 3 2" xfId="33496"/>
    <cellStyle name="Обычный 55 22 3 2 2" xfId="33497"/>
    <cellStyle name="Обычный 55 22 3 3" xfId="33498"/>
    <cellStyle name="Обычный 55 22 4" xfId="33499"/>
    <cellStyle name="Обычный 55 22 4 2" xfId="33500"/>
    <cellStyle name="Обычный 55 22 5" xfId="33501"/>
    <cellStyle name="Обычный 55 23" xfId="33502"/>
    <cellStyle name="Обычный 55 23 2" xfId="33503"/>
    <cellStyle name="Обычный 55 23 2 2" xfId="33504"/>
    <cellStyle name="Обычный 55 23 2 2 2" xfId="33505"/>
    <cellStyle name="Обычный 55 23 2 3" xfId="33506"/>
    <cellStyle name="Обычный 55 23 3" xfId="33507"/>
    <cellStyle name="Обычный 55 23 3 2" xfId="33508"/>
    <cellStyle name="Обычный 55 23 3 2 2" xfId="33509"/>
    <cellStyle name="Обычный 55 23 3 3" xfId="33510"/>
    <cellStyle name="Обычный 55 23 4" xfId="33511"/>
    <cellStyle name="Обычный 55 23 4 2" xfId="33512"/>
    <cellStyle name="Обычный 55 23 5" xfId="33513"/>
    <cellStyle name="Обычный 55 24" xfId="33514"/>
    <cellStyle name="Обычный 55 24 2" xfId="33515"/>
    <cellStyle name="Обычный 55 24 2 2" xfId="33516"/>
    <cellStyle name="Обычный 55 24 2 2 2" xfId="33517"/>
    <cellStyle name="Обычный 55 24 2 3" xfId="33518"/>
    <cellStyle name="Обычный 55 24 3" xfId="33519"/>
    <cellStyle name="Обычный 55 24 3 2" xfId="33520"/>
    <cellStyle name="Обычный 55 24 3 2 2" xfId="33521"/>
    <cellStyle name="Обычный 55 24 3 3" xfId="33522"/>
    <cellStyle name="Обычный 55 24 4" xfId="33523"/>
    <cellStyle name="Обычный 55 24 4 2" xfId="33524"/>
    <cellStyle name="Обычный 55 24 5" xfId="33525"/>
    <cellStyle name="Обычный 55 25" xfId="33526"/>
    <cellStyle name="Обычный 55 25 2" xfId="33527"/>
    <cellStyle name="Обычный 55 25 2 2" xfId="33528"/>
    <cellStyle name="Обычный 55 25 2 2 2" xfId="33529"/>
    <cellStyle name="Обычный 55 25 2 3" xfId="33530"/>
    <cellStyle name="Обычный 55 25 3" xfId="33531"/>
    <cellStyle name="Обычный 55 25 3 2" xfId="33532"/>
    <cellStyle name="Обычный 55 25 3 2 2" xfId="33533"/>
    <cellStyle name="Обычный 55 25 3 3" xfId="33534"/>
    <cellStyle name="Обычный 55 25 4" xfId="33535"/>
    <cellStyle name="Обычный 55 25 4 2" xfId="33536"/>
    <cellStyle name="Обычный 55 25 5" xfId="33537"/>
    <cellStyle name="Обычный 55 26" xfId="33538"/>
    <cellStyle name="Обычный 55 26 2" xfId="33539"/>
    <cellStyle name="Обычный 55 26 2 2" xfId="33540"/>
    <cellStyle name="Обычный 55 26 2 2 2" xfId="33541"/>
    <cellStyle name="Обычный 55 26 2 3" xfId="33542"/>
    <cellStyle name="Обычный 55 26 3" xfId="33543"/>
    <cellStyle name="Обычный 55 26 3 2" xfId="33544"/>
    <cellStyle name="Обычный 55 26 3 2 2" xfId="33545"/>
    <cellStyle name="Обычный 55 26 3 3" xfId="33546"/>
    <cellStyle name="Обычный 55 26 4" xfId="33547"/>
    <cellStyle name="Обычный 55 26 4 2" xfId="33548"/>
    <cellStyle name="Обычный 55 26 5" xfId="33549"/>
    <cellStyle name="Обычный 55 27" xfId="33550"/>
    <cellStyle name="Обычный 55 27 2" xfId="33551"/>
    <cellStyle name="Обычный 55 27 2 2" xfId="33552"/>
    <cellStyle name="Обычный 55 27 2 2 2" xfId="33553"/>
    <cellStyle name="Обычный 55 27 2 3" xfId="33554"/>
    <cellStyle name="Обычный 55 27 3" xfId="33555"/>
    <cellStyle name="Обычный 55 27 3 2" xfId="33556"/>
    <cellStyle name="Обычный 55 27 3 2 2" xfId="33557"/>
    <cellStyle name="Обычный 55 27 3 3" xfId="33558"/>
    <cellStyle name="Обычный 55 27 4" xfId="33559"/>
    <cellStyle name="Обычный 55 27 4 2" xfId="33560"/>
    <cellStyle name="Обычный 55 27 5" xfId="33561"/>
    <cellStyle name="Обычный 55 28" xfId="33562"/>
    <cellStyle name="Обычный 55 28 2" xfId="33563"/>
    <cellStyle name="Обычный 55 28 2 2" xfId="33564"/>
    <cellStyle name="Обычный 55 28 2 2 2" xfId="33565"/>
    <cellStyle name="Обычный 55 28 2 3" xfId="33566"/>
    <cellStyle name="Обычный 55 28 3" xfId="33567"/>
    <cellStyle name="Обычный 55 28 3 2" xfId="33568"/>
    <cellStyle name="Обычный 55 28 3 2 2" xfId="33569"/>
    <cellStyle name="Обычный 55 28 3 3" xfId="33570"/>
    <cellStyle name="Обычный 55 28 4" xfId="33571"/>
    <cellStyle name="Обычный 55 28 4 2" xfId="33572"/>
    <cellStyle name="Обычный 55 28 5" xfId="33573"/>
    <cellStyle name="Обычный 55 29" xfId="33574"/>
    <cellStyle name="Обычный 55 29 2" xfId="33575"/>
    <cellStyle name="Обычный 55 29 2 2" xfId="33576"/>
    <cellStyle name="Обычный 55 29 3" xfId="33577"/>
    <cellStyle name="Обычный 55 3" xfId="33578"/>
    <cellStyle name="Обычный 55 3 2" xfId="33579"/>
    <cellStyle name="Обычный 55 3 2 2" xfId="33580"/>
    <cellStyle name="Обычный 55 3 2 2 2" xfId="33581"/>
    <cellStyle name="Обычный 55 3 2 3" xfId="33582"/>
    <cellStyle name="Обычный 55 3 3" xfId="33583"/>
    <cellStyle name="Обычный 55 3 3 2" xfId="33584"/>
    <cellStyle name="Обычный 55 3 3 2 2" xfId="33585"/>
    <cellStyle name="Обычный 55 3 3 3" xfId="33586"/>
    <cellStyle name="Обычный 55 3 4" xfId="33587"/>
    <cellStyle name="Обычный 55 3 4 2" xfId="33588"/>
    <cellStyle name="Обычный 55 3 5" xfId="33589"/>
    <cellStyle name="Обычный 55 30" xfId="33590"/>
    <cellStyle name="Обычный 55 30 2" xfId="33591"/>
    <cellStyle name="Обычный 55 30 2 2" xfId="33592"/>
    <cellStyle name="Обычный 55 30 3" xfId="33593"/>
    <cellStyle name="Обычный 55 31" xfId="33594"/>
    <cellStyle name="Обычный 55 31 2" xfId="33595"/>
    <cellStyle name="Обычный 55 31 2 2" xfId="33596"/>
    <cellStyle name="Обычный 55 31 3" xfId="33597"/>
    <cellStyle name="Обычный 55 32" xfId="33598"/>
    <cellStyle name="Обычный 55 32 2" xfId="33599"/>
    <cellStyle name="Обычный 55 32 2 2" xfId="33600"/>
    <cellStyle name="Обычный 55 32 3" xfId="33601"/>
    <cellStyle name="Обычный 55 33" xfId="33602"/>
    <cellStyle name="Обычный 55 33 2" xfId="33603"/>
    <cellStyle name="Обычный 55 33 2 2" xfId="33604"/>
    <cellStyle name="Обычный 55 33 3" xfId="33605"/>
    <cellStyle name="Обычный 55 34" xfId="33606"/>
    <cellStyle name="Обычный 55 34 2" xfId="33607"/>
    <cellStyle name="Обычный 55 34 2 2" xfId="33608"/>
    <cellStyle name="Обычный 55 34 3" xfId="33609"/>
    <cellStyle name="Обычный 55 35" xfId="33610"/>
    <cellStyle name="Обычный 55 35 2" xfId="33611"/>
    <cellStyle name="Обычный 55 35 2 2" xfId="33612"/>
    <cellStyle name="Обычный 55 35 3" xfId="33613"/>
    <cellStyle name="Обычный 55 36" xfId="33614"/>
    <cellStyle name="Обычный 55 36 2" xfId="33615"/>
    <cellStyle name="Обычный 55 36 2 2" xfId="33616"/>
    <cellStyle name="Обычный 55 36 3" xfId="33617"/>
    <cellStyle name="Обычный 55 37" xfId="33618"/>
    <cellStyle name="Обычный 55 37 2" xfId="33619"/>
    <cellStyle name="Обычный 55 37 2 2" xfId="33620"/>
    <cellStyle name="Обычный 55 37 3" xfId="33621"/>
    <cellStyle name="Обычный 55 38" xfId="33622"/>
    <cellStyle name="Обычный 55 38 2" xfId="33623"/>
    <cellStyle name="Обычный 55 38 2 2" xfId="33624"/>
    <cellStyle name="Обычный 55 38 3" xfId="33625"/>
    <cellStyle name="Обычный 55 39" xfId="33626"/>
    <cellStyle name="Обычный 55 39 2" xfId="33627"/>
    <cellStyle name="Обычный 55 39 2 2" xfId="33628"/>
    <cellStyle name="Обычный 55 39 3" xfId="33629"/>
    <cellStyle name="Обычный 55 4" xfId="33630"/>
    <cellStyle name="Обычный 55 4 2" xfId="33631"/>
    <cellStyle name="Обычный 55 4 2 2" xfId="33632"/>
    <cellStyle name="Обычный 55 4 2 2 2" xfId="33633"/>
    <cellStyle name="Обычный 55 4 2 3" xfId="33634"/>
    <cellStyle name="Обычный 55 4 3" xfId="33635"/>
    <cellStyle name="Обычный 55 4 3 2" xfId="33636"/>
    <cellStyle name="Обычный 55 4 3 2 2" xfId="33637"/>
    <cellStyle name="Обычный 55 4 3 3" xfId="33638"/>
    <cellStyle name="Обычный 55 4 4" xfId="33639"/>
    <cellStyle name="Обычный 55 4 4 2" xfId="33640"/>
    <cellStyle name="Обычный 55 4 5" xfId="33641"/>
    <cellStyle name="Обычный 55 40" xfId="33642"/>
    <cellStyle name="Обычный 55 40 2" xfId="33643"/>
    <cellStyle name="Обычный 55 40 2 2" xfId="33644"/>
    <cellStyle name="Обычный 55 40 3" xfId="33645"/>
    <cellStyle name="Обычный 55 41" xfId="33646"/>
    <cellStyle name="Обычный 55 41 2" xfId="33647"/>
    <cellStyle name="Обычный 55 41 2 2" xfId="33648"/>
    <cellStyle name="Обычный 55 41 3" xfId="33649"/>
    <cellStyle name="Обычный 55 42" xfId="33650"/>
    <cellStyle name="Обычный 55 42 2" xfId="33651"/>
    <cellStyle name="Обычный 55 42 2 2" xfId="33652"/>
    <cellStyle name="Обычный 55 42 3" xfId="33653"/>
    <cellStyle name="Обычный 55 43" xfId="33654"/>
    <cellStyle name="Обычный 55 43 2" xfId="33655"/>
    <cellStyle name="Обычный 55 43 2 2" xfId="33656"/>
    <cellStyle name="Обычный 55 43 3" xfId="33657"/>
    <cellStyle name="Обычный 55 44" xfId="33658"/>
    <cellStyle name="Обычный 55 44 2" xfId="33659"/>
    <cellStyle name="Обычный 55 44 2 2" xfId="33660"/>
    <cellStyle name="Обычный 55 44 3" xfId="33661"/>
    <cellStyle name="Обычный 55 45" xfId="33662"/>
    <cellStyle name="Обычный 55 45 2" xfId="33663"/>
    <cellStyle name="Обычный 55 45 2 2" xfId="33664"/>
    <cellStyle name="Обычный 55 45 3" xfId="33665"/>
    <cellStyle name="Обычный 55 46" xfId="33666"/>
    <cellStyle name="Обычный 55 46 2" xfId="33667"/>
    <cellStyle name="Обычный 55 46 2 2" xfId="33668"/>
    <cellStyle name="Обычный 55 46 3" xfId="33669"/>
    <cellStyle name="Обычный 55 47" xfId="33670"/>
    <cellStyle name="Обычный 55 47 2" xfId="33671"/>
    <cellStyle name="Обычный 55 47 2 2" xfId="33672"/>
    <cellStyle name="Обычный 55 47 3" xfId="33673"/>
    <cellStyle name="Обычный 55 48" xfId="33674"/>
    <cellStyle name="Обычный 55 48 2" xfId="33675"/>
    <cellStyle name="Обычный 55 48 2 2" xfId="33676"/>
    <cellStyle name="Обычный 55 48 3" xfId="33677"/>
    <cellStyle name="Обычный 55 49" xfId="33678"/>
    <cellStyle name="Обычный 55 49 2" xfId="33679"/>
    <cellStyle name="Обычный 55 49 2 2" xfId="33680"/>
    <cellStyle name="Обычный 55 49 3" xfId="33681"/>
    <cellStyle name="Обычный 55 5" xfId="33682"/>
    <cellStyle name="Обычный 55 5 2" xfId="33683"/>
    <cellStyle name="Обычный 55 5 2 2" xfId="33684"/>
    <cellStyle name="Обычный 55 5 2 2 2" xfId="33685"/>
    <cellStyle name="Обычный 55 5 2 3" xfId="33686"/>
    <cellStyle name="Обычный 55 5 3" xfId="33687"/>
    <cellStyle name="Обычный 55 5 3 2" xfId="33688"/>
    <cellStyle name="Обычный 55 5 3 2 2" xfId="33689"/>
    <cellStyle name="Обычный 55 5 3 3" xfId="33690"/>
    <cellStyle name="Обычный 55 5 4" xfId="33691"/>
    <cellStyle name="Обычный 55 5 4 2" xfId="33692"/>
    <cellStyle name="Обычный 55 5 5" xfId="33693"/>
    <cellStyle name="Обычный 55 50" xfId="33694"/>
    <cellStyle name="Обычный 55 50 2" xfId="33695"/>
    <cellStyle name="Обычный 55 50 2 2" xfId="33696"/>
    <cellStyle name="Обычный 55 50 3" xfId="33697"/>
    <cellStyle name="Обычный 55 51" xfId="33698"/>
    <cellStyle name="Обычный 55 51 2" xfId="33699"/>
    <cellStyle name="Обычный 55 51 2 2" xfId="33700"/>
    <cellStyle name="Обычный 55 51 3" xfId="33701"/>
    <cellStyle name="Обычный 55 52" xfId="33702"/>
    <cellStyle name="Обычный 55 52 2" xfId="33703"/>
    <cellStyle name="Обычный 55 52 2 2" xfId="33704"/>
    <cellStyle name="Обычный 55 52 3" xfId="33705"/>
    <cellStyle name="Обычный 55 53" xfId="33706"/>
    <cellStyle name="Обычный 55 53 2" xfId="33707"/>
    <cellStyle name="Обычный 55 53 2 2" xfId="33708"/>
    <cellStyle name="Обычный 55 53 3" xfId="33709"/>
    <cellStyle name="Обычный 55 54" xfId="33710"/>
    <cellStyle name="Обычный 55 54 2" xfId="33711"/>
    <cellStyle name="Обычный 55 54 2 2" xfId="33712"/>
    <cellStyle name="Обычный 55 54 3" xfId="33713"/>
    <cellStyle name="Обычный 55 55" xfId="33714"/>
    <cellStyle name="Обычный 55 55 2" xfId="33715"/>
    <cellStyle name="Обычный 55 55 2 2" xfId="33716"/>
    <cellStyle name="Обычный 55 55 3" xfId="33717"/>
    <cellStyle name="Обычный 55 56" xfId="33718"/>
    <cellStyle name="Обычный 55 56 2" xfId="33719"/>
    <cellStyle name="Обычный 55 56 2 2" xfId="33720"/>
    <cellStyle name="Обычный 55 56 3" xfId="33721"/>
    <cellStyle name="Обычный 55 57" xfId="33722"/>
    <cellStyle name="Обычный 55 57 2" xfId="33723"/>
    <cellStyle name="Обычный 55 57 2 2" xfId="33724"/>
    <cellStyle name="Обычный 55 57 3" xfId="33725"/>
    <cellStyle name="Обычный 55 58" xfId="33726"/>
    <cellStyle name="Обычный 55 58 2" xfId="33727"/>
    <cellStyle name="Обычный 55 58 2 2" xfId="33728"/>
    <cellStyle name="Обычный 55 58 3" xfId="33729"/>
    <cellStyle name="Обычный 55 59" xfId="33730"/>
    <cellStyle name="Обычный 55 59 2" xfId="33731"/>
    <cellStyle name="Обычный 55 59 2 2" xfId="33732"/>
    <cellStyle name="Обычный 55 59 3" xfId="33733"/>
    <cellStyle name="Обычный 55 6" xfId="33734"/>
    <cellStyle name="Обычный 55 6 2" xfId="33735"/>
    <cellStyle name="Обычный 55 6 2 2" xfId="33736"/>
    <cellStyle name="Обычный 55 6 2 2 2" xfId="33737"/>
    <cellStyle name="Обычный 55 6 2 3" xfId="33738"/>
    <cellStyle name="Обычный 55 6 3" xfId="33739"/>
    <cellStyle name="Обычный 55 6 3 2" xfId="33740"/>
    <cellStyle name="Обычный 55 6 3 2 2" xfId="33741"/>
    <cellStyle name="Обычный 55 6 3 3" xfId="33742"/>
    <cellStyle name="Обычный 55 6 4" xfId="33743"/>
    <cellStyle name="Обычный 55 6 4 2" xfId="33744"/>
    <cellStyle name="Обычный 55 6 5" xfId="33745"/>
    <cellStyle name="Обычный 55 60" xfId="33746"/>
    <cellStyle name="Обычный 55 60 2" xfId="33747"/>
    <cellStyle name="Обычный 55 60 2 2" xfId="33748"/>
    <cellStyle name="Обычный 55 60 3" xfId="33749"/>
    <cellStyle name="Обычный 55 61" xfId="33750"/>
    <cellStyle name="Обычный 55 61 2" xfId="33751"/>
    <cellStyle name="Обычный 55 61 2 2" xfId="33752"/>
    <cellStyle name="Обычный 55 61 3" xfId="33753"/>
    <cellStyle name="Обычный 55 62" xfId="33754"/>
    <cellStyle name="Обычный 55 62 2" xfId="33755"/>
    <cellStyle name="Обычный 55 62 2 2" xfId="33756"/>
    <cellStyle name="Обычный 55 62 3" xfId="33757"/>
    <cellStyle name="Обычный 55 63" xfId="33758"/>
    <cellStyle name="Обычный 55 63 2" xfId="33759"/>
    <cellStyle name="Обычный 55 63 2 2" xfId="33760"/>
    <cellStyle name="Обычный 55 63 3" xfId="33761"/>
    <cellStyle name="Обычный 55 64" xfId="33762"/>
    <cellStyle name="Обычный 55 64 2" xfId="33763"/>
    <cellStyle name="Обычный 55 64 2 2" xfId="33764"/>
    <cellStyle name="Обычный 55 64 3" xfId="33765"/>
    <cellStyle name="Обычный 55 65" xfId="33766"/>
    <cellStyle name="Обычный 55 65 2" xfId="33767"/>
    <cellStyle name="Обычный 55 65 2 2" xfId="33768"/>
    <cellStyle name="Обычный 55 65 3" xfId="33769"/>
    <cellStyle name="Обычный 55 66" xfId="33770"/>
    <cellStyle name="Обычный 55 66 2" xfId="33771"/>
    <cellStyle name="Обычный 55 66 2 2" xfId="33772"/>
    <cellStyle name="Обычный 55 66 3" xfId="33773"/>
    <cellStyle name="Обычный 55 67" xfId="33774"/>
    <cellStyle name="Обычный 55 67 2" xfId="33775"/>
    <cellStyle name="Обычный 55 67 2 2" xfId="33776"/>
    <cellStyle name="Обычный 55 67 3" xfId="33777"/>
    <cellStyle name="Обычный 55 68" xfId="33778"/>
    <cellStyle name="Обычный 55 68 2" xfId="33779"/>
    <cellStyle name="Обычный 55 68 2 2" xfId="33780"/>
    <cellStyle name="Обычный 55 68 3" xfId="33781"/>
    <cellStyle name="Обычный 55 69" xfId="33782"/>
    <cellStyle name="Обычный 55 69 2" xfId="33783"/>
    <cellStyle name="Обычный 55 69 2 2" xfId="33784"/>
    <cellStyle name="Обычный 55 69 3" xfId="33785"/>
    <cellStyle name="Обычный 55 7" xfId="33786"/>
    <cellStyle name="Обычный 55 7 2" xfId="33787"/>
    <cellStyle name="Обычный 55 7 2 2" xfId="33788"/>
    <cellStyle name="Обычный 55 7 2 2 2" xfId="33789"/>
    <cellStyle name="Обычный 55 7 2 3" xfId="33790"/>
    <cellStyle name="Обычный 55 7 3" xfId="33791"/>
    <cellStyle name="Обычный 55 7 3 2" xfId="33792"/>
    <cellStyle name="Обычный 55 7 3 2 2" xfId="33793"/>
    <cellStyle name="Обычный 55 7 3 3" xfId="33794"/>
    <cellStyle name="Обычный 55 7 4" xfId="33795"/>
    <cellStyle name="Обычный 55 7 4 2" xfId="33796"/>
    <cellStyle name="Обычный 55 7 5" xfId="33797"/>
    <cellStyle name="Обычный 55 70" xfId="33798"/>
    <cellStyle name="Обычный 55 70 2" xfId="33799"/>
    <cellStyle name="Обычный 55 70 2 2" xfId="33800"/>
    <cellStyle name="Обычный 55 70 3" xfId="33801"/>
    <cellStyle name="Обычный 55 71" xfId="33802"/>
    <cellStyle name="Обычный 55 71 2" xfId="33803"/>
    <cellStyle name="Обычный 55 71 2 2" xfId="33804"/>
    <cellStyle name="Обычный 55 71 3" xfId="33805"/>
    <cellStyle name="Обычный 55 72" xfId="33806"/>
    <cellStyle name="Обычный 55 72 2" xfId="33807"/>
    <cellStyle name="Обычный 55 72 2 2" xfId="33808"/>
    <cellStyle name="Обычный 55 72 3" xfId="33809"/>
    <cellStyle name="Обычный 55 73" xfId="33810"/>
    <cellStyle name="Обычный 55 73 2" xfId="33811"/>
    <cellStyle name="Обычный 55 73 2 2" xfId="33812"/>
    <cellStyle name="Обычный 55 73 3" xfId="33813"/>
    <cellStyle name="Обычный 55 74" xfId="33814"/>
    <cellStyle name="Обычный 55 74 2" xfId="33815"/>
    <cellStyle name="Обычный 55 74 2 2" xfId="33816"/>
    <cellStyle name="Обычный 55 74 3" xfId="33817"/>
    <cellStyle name="Обычный 55 75" xfId="33818"/>
    <cellStyle name="Обычный 55 75 2" xfId="33819"/>
    <cellStyle name="Обычный 55 75 2 2" xfId="33820"/>
    <cellStyle name="Обычный 55 75 3" xfId="33821"/>
    <cellStyle name="Обычный 55 76" xfId="33822"/>
    <cellStyle name="Обычный 55 76 2" xfId="33823"/>
    <cellStyle name="Обычный 55 77" xfId="33824"/>
    <cellStyle name="Обычный 55 8" xfId="33825"/>
    <cellStyle name="Обычный 55 8 2" xfId="33826"/>
    <cellStyle name="Обычный 55 8 2 2" xfId="33827"/>
    <cellStyle name="Обычный 55 8 2 2 2" xfId="33828"/>
    <cellStyle name="Обычный 55 8 2 3" xfId="33829"/>
    <cellStyle name="Обычный 55 8 3" xfId="33830"/>
    <cellStyle name="Обычный 55 8 3 2" xfId="33831"/>
    <cellStyle name="Обычный 55 8 3 2 2" xfId="33832"/>
    <cellStyle name="Обычный 55 8 3 3" xfId="33833"/>
    <cellStyle name="Обычный 55 8 4" xfId="33834"/>
    <cellStyle name="Обычный 55 8 4 2" xfId="33835"/>
    <cellStyle name="Обычный 55 8 5" xfId="33836"/>
    <cellStyle name="Обычный 55 9" xfId="33837"/>
    <cellStyle name="Обычный 55 9 2" xfId="33838"/>
    <cellStyle name="Обычный 55 9 2 2" xfId="33839"/>
    <cellStyle name="Обычный 55 9 2 2 2" xfId="33840"/>
    <cellStyle name="Обычный 55 9 2 3" xfId="33841"/>
    <cellStyle name="Обычный 55 9 3" xfId="33842"/>
    <cellStyle name="Обычный 55 9 3 2" xfId="33843"/>
    <cellStyle name="Обычный 55 9 3 2 2" xfId="33844"/>
    <cellStyle name="Обычный 55 9 3 3" xfId="33845"/>
    <cellStyle name="Обычный 55 9 4" xfId="33846"/>
    <cellStyle name="Обычный 55 9 4 2" xfId="33847"/>
    <cellStyle name="Обычный 55 9 5" xfId="33848"/>
    <cellStyle name="Обычный 56" xfId="33849"/>
    <cellStyle name="Обычный 56 10" xfId="33850"/>
    <cellStyle name="Обычный 56 10 2" xfId="33851"/>
    <cellStyle name="Обычный 56 10 2 2" xfId="33852"/>
    <cellStyle name="Обычный 56 10 2 2 2" xfId="33853"/>
    <cellStyle name="Обычный 56 10 2 3" xfId="33854"/>
    <cellStyle name="Обычный 56 10 3" xfId="33855"/>
    <cellStyle name="Обычный 56 10 3 2" xfId="33856"/>
    <cellStyle name="Обычный 56 10 3 2 2" xfId="33857"/>
    <cellStyle name="Обычный 56 10 3 3" xfId="33858"/>
    <cellStyle name="Обычный 56 10 4" xfId="33859"/>
    <cellStyle name="Обычный 56 10 4 2" xfId="33860"/>
    <cellStyle name="Обычный 56 10 5" xfId="33861"/>
    <cellStyle name="Обычный 56 11" xfId="33862"/>
    <cellStyle name="Обычный 56 11 2" xfId="33863"/>
    <cellStyle name="Обычный 56 11 2 2" xfId="33864"/>
    <cellStyle name="Обычный 56 11 2 2 2" xfId="33865"/>
    <cellStyle name="Обычный 56 11 2 3" xfId="33866"/>
    <cellStyle name="Обычный 56 11 3" xfId="33867"/>
    <cellStyle name="Обычный 56 11 3 2" xfId="33868"/>
    <cellStyle name="Обычный 56 11 3 2 2" xfId="33869"/>
    <cellStyle name="Обычный 56 11 3 3" xfId="33870"/>
    <cellStyle name="Обычный 56 11 4" xfId="33871"/>
    <cellStyle name="Обычный 56 11 4 2" xfId="33872"/>
    <cellStyle name="Обычный 56 11 5" xfId="33873"/>
    <cellStyle name="Обычный 56 12" xfId="33874"/>
    <cellStyle name="Обычный 56 12 2" xfId="33875"/>
    <cellStyle name="Обычный 56 12 2 2" xfId="33876"/>
    <cellStyle name="Обычный 56 12 2 2 2" xfId="33877"/>
    <cellStyle name="Обычный 56 12 2 3" xfId="33878"/>
    <cellStyle name="Обычный 56 12 3" xfId="33879"/>
    <cellStyle name="Обычный 56 12 3 2" xfId="33880"/>
    <cellStyle name="Обычный 56 12 3 2 2" xfId="33881"/>
    <cellStyle name="Обычный 56 12 3 3" xfId="33882"/>
    <cellStyle name="Обычный 56 12 4" xfId="33883"/>
    <cellStyle name="Обычный 56 12 4 2" xfId="33884"/>
    <cellStyle name="Обычный 56 12 5" xfId="33885"/>
    <cellStyle name="Обычный 56 13" xfId="33886"/>
    <cellStyle name="Обычный 56 13 2" xfId="33887"/>
    <cellStyle name="Обычный 56 13 2 2" xfId="33888"/>
    <cellStyle name="Обычный 56 13 2 2 2" xfId="33889"/>
    <cellStyle name="Обычный 56 13 2 3" xfId="33890"/>
    <cellStyle name="Обычный 56 13 3" xfId="33891"/>
    <cellStyle name="Обычный 56 13 3 2" xfId="33892"/>
    <cellStyle name="Обычный 56 13 3 2 2" xfId="33893"/>
    <cellStyle name="Обычный 56 13 3 3" xfId="33894"/>
    <cellStyle name="Обычный 56 13 4" xfId="33895"/>
    <cellStyle name="Обычный 56 13 4 2" xfId="33896"/>
    <cellStyle name="Обычный 56 13 5" xfId="33897"/>
    <cellStyle name="Обычный 56 14" xfId="33898"/>
    <cellStyle name="Обычный 56 14 2" xfId="33899"/>
    <cellStyle name="Обычный 56 14 2 2" xfId="33900"/>
    <cellStyle name="Обычный 56 14 2 2 2" xfId="33901"/>
    <cellStyle name="Обычный 56 14 2 3" xfId="33902"/>
    <cellStyle name="Обычный 56 14 3" xfId="33903"/>
    <cellStyle name="Обычный 56 14 3 2" xfId="33904"/>
    <cellStyle name="Обычный 56 14 3 2 2" xfId="33905"/>
    <cellStyle name="Обычный 56 14 3 3" xfId="33906"/>
    <cellStyle name="Обычный 56 14 4" xfId="33907"/>
    <cellStyle name="Обычный 56 14 4 2" xfId="33908"/>
    <cellStyle name="Обычный 56 14 5" xfId="33909"/>
    <cellStyle name="Обычный 56 15" xfId="33910"/>
    <cellStyle name="Обычный 56 15 2" xfId="33911"/>
    <cellStyle name="Обычный 56 15 2 2" xfId="33912"/>
    <cellStyle name="Обычный 56 15 2 2 2" xfId="33913"/>
    <cellStyle name="Обычный 56 15 2 3" xfId="33914"/>
    <cellStyle name="Обычный 56 15 3" xfId="33915"/>
    <cellStyle name="Обычный 56 15 3 2" xfId="33916"/>
    <cellStyle name="Обычный 56 15 3 2 2" xfId="33917"/>
    <cellStyle name="Обычный 56 15 3 3" xfId="33918"/>
    <cellStyle name="Обычный 56 15 4" xfId="33919"/>
    <cellStyle name="Обычный 56 15 4 2" xfId="33920"/>
    <cellStyle name="Обычный 56 15 5" xfId="33921"/>
    <cellStyle name="Обычный 56 16" xfId="33922"/>
    <cellStyle name="Обычный 56 16 2" xfId="33923"/>
    <cellStyle name="Обычный 56 16 2 2" xfId="33924"/>
    <cellStyle name="Обычный 56 16 2 2 2" xfId="33925"/>
    <cellStyle name="Обычный 56 16 2 3" xfId="33926"/>
    <cellStyle name="Обычный 56 16 3" xfId="33927"/>
    <cellStyle name="Обычный 56 16 3 2" xfId="33928"/>
    <cellStyle name="Обычный 56 16 3 2 2" xfId="33929"/>
    <cellStyle name="Обычный 56 16 3 3" xfId="33930"/>
    <cellStyle name="Обычный 56 16 4" xfId="33931"/>
    <cellStyle name="Обычный 56 16 4 2" xfId="33932"/>
    <cellStyle name="Обычный 56 16 5" xfId="33933"/>
    <cellStyle name="Обычный 56 17" xfId="33934"/>
    <cellStyle name="Обычный 56 17 2" xfId="33935"/>
    <cellStyle name="Обычный 56 17 2 2" xfId="33936"/>
    <cellStyle name="Обычный 56 17 2 2 2" xfId="33937"/>
    <cellStyle name="Обычный 56 17 2 3" xfId="33938"/>
    <cellStyle name="Обычный 56 17 3" xfId="33939"/>
    <cellStyle name="Обычный 56 17 3 2" xfId="33940"/>
    <cellStyle name="Обычный 56 17 3 2 2" xfId="33941"/>
    <cellStyle name="Обычный 56 17 3 3" xfId="33942"/>
    <cellStyle name="Обычный 56 17 4" xfId="33943"/>
    <cellStyle name="Обычный 56 17 4 2" xfId="33944"/>
    <cellStyle name="Обычный 56 17 5" xfId="33945"/>
    <cellStyle name="Обычный 56 18" xfId="33946"/>
    <cellStyle name="Обычный 56 18 2" xfId="33947"/>
    <cellStyle name="Обычный 56 18 2 2" xfId="33948"/>
    <cellStyle name="Обычный 56 18 2 2 2" xfId="33949"/>
    <cellStyle name="Обычный 56 18 2 3" xfId="33950"/>
    <cellStyle name="Обычный 56 18 3" xfId="33951"/>
    <cellStyle name="Обычный 56 18 3 2" xfId="33952"/>
    <cellStyle name="Обычный 56 18 3 2 2" xfId="33953"/>
    <cellStyle name="Обычный 56 18 3 3" xfId="33954"/>
    <cellStyle name="Обычный 56 18 4" xfId="33955"/>
    <cellStyle name="Обычный 56 18 4 2" xfId="33956"/>
    <cellStyle name="Обычный 56 18 5" xfId="33957"/>
    <cellStyle name="Обычный 56 19" xfId="33958"/>
    <cellStyle name="Обычный 56 19 2" xfId="33959"/>
    <cellStyle name="Обычный 56 19 2 2" xfId="33960"/>
    <cellStyle name="Обычный 56 19 2 2 2" xfId="33961"/>
    <cellStyle name="Обычный 56 19 2 3" xfId="33962"/>
    <cellStyle name="Обычный 56 19 3" xfId="33963"/>
    <cellStyle name="Обычный 56 19 3 2" xfId="33964"/>
    <cellStyle name="Обычный 56 19 3 2 2" xfId="33965"/>
    <cellStyle name="Обычный 56 19 3 3" xfId="33966"/>
    <cellStyle name="Обычный 56 19 4" xfId="33967"/>
    <cellStyle name="Обычный 56 19 4 2" xfId="33968"/>
    <cellStyle name="Обычный 56 19 5" xfId="33969"/>
    <cellStyle name="Обычный 56 2" xfId="33970"/>
    <cellStyle name="Обычный 56 2 2" xfId="33971"/>
    <cellStyle name="Обычный 56 2 2 2" xfId="33972"/>
    <cellStyle name="Обычный 56 2 2 2 2" xfId="33973"/>
    <cellStyle name="Обычный 56 2 2 3" xfId="33974"/>
    <cellStyle name="Обычный 56 2 3" xfId="33975"/>
    <cellStyle name="Обычный 56 2 3 2" xfId="33976"/>
    <cellStyle name="Обычный 56 2 3 2 2" xfId="33977"/>
    <cellStyle name="Обычный 56 2 3 3" xfId="33978"/>
    <cellStyle name="Обычный 56 2 4" xfId="33979"/>
    <cellStyle name="Обычный 56 2 4 2" xfId="33980"/>
    <cellStyle name="Обычный 56 2 5" xfId="33981"/>
    <cellStyle name="Обычный 56 20" xfId="33982"/>
    <cellStyle name="Обычный 56 20 2" xfId="33983"/>
    <cellStyle name="Обычный 56 20 2 2" xfId="33984"/>
    <cellStyle name="Обычный 56 20 2 2 2" xfId="33985"/>
    <cellStyle name="Обычный 56 20 2 3" xfId="33986"/>
    <cellStyle name="Обычный 56 20 3" xfId="33987"/>
    <cellStyle name="Обычный 56 20 3 2" xfId="33988"/>
    <cellStyle name="Обычный 56 20 3 2 2" xfId="33989"/>
    <cellStyle name="Обычный 56 20 3 3" xfId="33990"/>
    <cellStyle name="Обычный 56 20 4" xfId="33991"/>
    <cellStyle name="Обычный 56 20 4 2" xfId="33992"/>
    <cellStyle name="Обычный 56 20 5" xfId="33993"/>
    <cellStyle name="Обычный 56 21" xfId="33994"/>
    <cellStyle name="Обычный 56 21 2" xfId="33995"/>
    <cellStyle name="Обычный 56 21 2 2" xfId="33996"/>
    <cellStyle name="Обычный 56 21 2 2 2" xfId="33997"/>
    <cellStyle name="Обычный 56 21 2 3" xfId="33998"/>
    <cellStyle name="Обычный 56 21 3" xfId="33999"/>
    <cellStyle name="Обычный 56 21 3 2" xfId="34000"/>
    <cellStyle name="Обычный 56 21 3 2 2" xfId="34001"/>
    <cellStyle name="Обычный 56 21 3 3" xfId="34002"/>
    <cellStyle name="Обычный 56 21 4" xfId="34003"/>
    <cellStyle name="Обычный 56 21 4 2" xfId="34004"/>
    <cellStyle name="Обычный 56 21 5" xfId="34005"/>
    <cellStyle name="Обычный 56 22" xfId="34006"/>
    <cellStyle name="Обычный 56 22 2" xfId="34007"/>
    <cellStyle name="Обычный 56 22 2 2" xfId="34008"/>
    <cellStyle name="Обычный 56 22 2 2 2" xfId="34009"/>
    <cellStyle name="Обычный 56 22 2 3" xfId="34010"/>
    <cellStyle name="Обычный 56 22 3" xfId="34011"/>
    <cellStyle name="Обычный 56 22 3 2" xfId="34012"/>
    <cellStyle name="Обычный 56 22 3 2 2" xfId="34013"/>
    <cellStyle name="Обычный 56 22 3 3" xfId="34014"/>
    <cellStyle name="Обычный 56 22 4" xfId="34015"/>
    <cellStyle name="Обычный 56 22 4 2" xfId="34016"/>
    <cellStyle name="Обычный 56 22 5" xfId="34017"/>
    <cellStyle name="Обычный 56 23" xfId="34018"/>
    <cellStyle name="Обычный 56 23 2" xfId="34019"/>
    <cellStyle name="Обычный 56 23 2 2" xfId="34020"/>
    <cellStyle name="Обычный 56 23 2 2 2" xfId="34021"/>
    <cellStyle name="Обычный 56 23 2 3" xfId="34022"/>
    <cellStyle name="Обычный 56 23 3" xfId="34023"/>
    <cellStyle name="Обычный 56 23 3 2" xfId="34024"/>
    <cellStyle name="Обычный 56 23 3 2 2" xfId="34025"/>
    <cellStyle name="Обычный 56 23 3 3" xfId="34026"/>
    <cellStyle name="Обычный 56 23 4" xfId="34027"/>
    <cellStyle name="Обычный 56 23 4 2" xfId="34028"/>
    <cellStyle name="Обычный 56 23 5" xfId="34029"/>
    <cellStyle name="Обычный 56 24" xfId="34030"/>
    <cellStyle name="Обычный 56 24 2" xfId="34031"/>
    <cellStyle name="Обычный 56 24 2 2" xfId="34032"/>
    <cellStyle name="Обычный 56 24 2 2 2" xfId="34033"/>
    <cellStyle name="Обычный 56 24 2 3" xfId="34034"/>
    <cellStyle name="Обычный 56 24 3" xfId="34035"/>
    <cellStyle name="Обычный 56 24 3 2" xfId="34036"/>
    <cellStyle name="Обычный 56 24 3 2 2" xfId="34037"/>
    <cellStyle name="Обычный 56 24 3 3" xfId="34038"/>
    <cellStyle name="Обычный 56 24 4" xfId="34039"/>
    <cellStyle name="Обычный 56 24 4 2" xfId="34040"/>
    <cellStyle name="Обычный 56 24 5" xfId="34041"/>
    <cellStyle name="Обычный 56 25" xfId="34042"/>
    <cellStyle name="Обычный 56 25 2" xfId="34043"/>
    <cellStyle name="Обычный 56 25 2 2" xfId="34044"/>
    <cellStyle name="Обычный 56 25 2 2 2" xfId="34045"/>
    <cellStyle name="Обычный 56 25 2 3" xfId="34046"/>
    <cellStyle name="Обычный 56 25 3" xfId="34047"/>
    <cellStyle name="Обычный 56 25 3 2" xfId="34048"/>
    <cellStyle name="Обычный 56 25 3 2 2" xfId="34049"/>
    <cellStyle name="Обычный 56 25 3 3" xfId="34050"/>
    <cellStyle name="Обычный 56 25 4" xfId="34051"/>
    <cellStyle name="Обычный 56 25 4 2" xfId="34052"/>
    <cellStyle name="Обычный 56 25 5" xfId="34053"/>
    <cellStyle name="Обычный 56 26" xfId="34054"/>
    <cellStyle name="Обычный 56 26 2" xfId="34055"/>
    <cellStyle name="Обычный 56 26 2 2" xfId="34056"/>
    <cellStyle name="Обычный 56 26 2 2 2" xfId="34057"/>
    <cellStyle name="Обычный 56 26 2 3" xfId="34058"/>
    <cellStyle name="Обычный 56 26 3" xfId="34059"/>
    <cellStyle name="Обычный 56 26 3 2" xfId="34060"/>
    <cellStyle name="Обычный 56 26 3 2 2" xfId="34061"/>
    <cellStyle name="Обычный 56 26 3 3" xfId="34062"/>
    <cellStyle name="Обычный 56 26 4" xfId="34063"/>
    <cellStyle name="Обычный 56 26 4 2" xfId="34064"/>
    <cellStyle name="Обычный 56 26 5" xfId="34065"/>
    <cellStyle name="Обычный 56 27" xfId="34066"/>
    <cellStyle name="Обычный 56 27 2" xfId="34067"/>
    <cellStyle name="Обычный 56 27 2 2" xfId="34068"/>
    <cellStyle name="Обычный 56 27 2 2 2" xfId="34069"/>
    <cellStyle name="Обычный 56 27 2 3" xfId="34070"/>
    <cellStyle name="Обычный 56 27 3" xfId="34071"/>
    <cellStyle name="Обычный 56 27 3 2" xfId="34072"/>
    <cellStyle name="Обычный 56 27 3 2 2" xfId="34073"/>
    <cellStyle name="Обычный 56 27 3 3" xfId="34074"/>
    <cellStyle name="Обычный 56 27 4" xfId="34075"/>
    <cellStyle name="Обычный 56 27 4 2" xfId="34076"/>
    <cellStyle name="Обычный 56 27 5" xfId="34077"/>
    <cellStyle name="Обычный 56 28" xfId="34078"/>
    <cellStyle name="Обычный 56 28 2" xfId="34079"/>
    <cellStyle name="Обычный 56 28 2 2" xfId="34080"/>
    <cellStyle name="Обычный 56 28 2 2 2" xfId="34081"/>
    <cellStyle name="Обычный 56 28 2 3" xfId="34082"/>
    <cellStyle name="Обычный 56 28 3" xfId="34083"/>
    <cellStyle name="Обычный 56 28 3 2" xfId="34084"/>
    <cellStyle name="Обычный 56 28 3 2 2" xfId="34085"/>
    <cellStyle name="Обычный 56 28 3 3" xfId="34086"/>
    <cellStyle name="Обычный 56 28 4" xfId="34087"/>
    <cellStyle name="Обычный 56 28 4 2" xfId="34088"/>
    <cellStyle name="Обычный 56 28 5" xfId="34089"/>
    <cellStyle name="Обычный 56 29" xfId="34090"/>
    <cellStyle name="Обычный 56 29 2" xfId="34091"/>
    <cellStyle name="Обычный 56 29 2 2" xfId="34092"/>
    <cellStyle name="Обычный 56 29 3" xfId="34093"/>
    <cellStyle name="Обычный 56 3" xfId="34094"/>
    <cellStyle name="Обычный 56 3 2" xfId="34095"/>
    <cellStyle name="Обычный 56 3 2 2" xfId="34096"/>
    <cellStyle name="Обычный 56 3 2 2 2" xfId="34097"/>
    <cellStyle name="Обычный 56 3 2 3" xfId="34098"/>
    <cellStyle name="Обычный 56 3 3" xfId="34099"/>
    <cellStyle name="Обычный 56 3 3 2" xfId="34100"/>
    <cellStyle name="Обычный 56 3 3 2 2" xfId="34101"/>
    <cellStyle name="Обычный 56 3 3 3" xfId="34102"/>
    <cellStyle name="Обычный 56 3 4" xfId="34103"/>
    <cellStyle name="Обычный 56 3 4 2" xfId="34104"/>
    <cellStyle name="Обычный 56 3 5" xfId="34105"/>
    <cellStyle name="Обычный 56 30" xfId="34106"/>
    <cellStyle name="Обычный 56 30 2" xfId="34107"/>
    <cellStyle name="Обычный 56 30 2 2" xfId="34108"/>
    <cellStyle name="Обычный 56 30 3" xfId="34109"/>
    <cellStyle name="Обычный 56 31" xfId="34110"/>
    <cellStyle name="Обычный 56 31 2" xfId="34111"/>
    <cellStyle name="Обычный 56 31 2 2" xfId="34112"/>
    <cellStyle name="Обычный 56 31 3" xfId="34113"/>
    <cellStyle name="Обычный 56 32" xfId="34114"/>
    <cellStyle name="Обычный 56 32 2" xfId="34115"/>
    <cellStyle name="Обычный 56 32 2 2" xfId="34116"/>
    <cellStyle name="Обычный 56 32 3" xfId="34117"/>
    <cellStyle name="Обычный 56 33" xfId="34118"/>
    <cellStyle name="Обычный 56 33 2" xfId="34119"/>
    <cellStyle name="Обычный 56 33 2 2" xfId="34120"/>
    <cellStyle name="Обычный 56 33 3" xfId="34121"/>
    <cellStyle name="Обычный 56 34" xfId="34122"/>
    <cellStyle name="Обычный 56 34 2" xfId="34123"/>
    <cellStyle name="Обычный 56 34 2 2" xfId="34124"/>
    <cellStyle name="Обычный 56 34 3" xfId="34125"/>
    <cellStyle name="Обычный 56 35" xfId="34126"/>
    <cellStyle name="Обычный 56 35 2" xfId="34127"/>
    <cellStyle name="Обычный 56 35 2 2" xfId="34128"/>
    <cellStyle name="Обычный 56 35 3" xfId="34129"/>
    <cellStyle name="Обычный 56 36" xfId="34130"/>
    <cellStyle name="Обычный 56 36 2" xfId="34131"/>
    <cellStyle name="Обычный 56 36 2 2" xfId="34132"/>
    <cellStyle name="Обычный 56 36 3" xfId="34133"/>
    <cellStyle name="Обычный 56 37" xfId="34134"/>
    <cellStyle name="Обычный 56 37 2" xfId="34135"/>
    <cellStyle name="Обычный 56 37 2 2" xfId="34136"/>
    <cellStyle name="Обычный 56 37 3" xfId="34137"/>
    <cellStyle name="Обычный 56 38" xfId="34138"/>
    <cellStyle name="Обычный 56 38 2" xfId="34139"/>
    <cellStyle name="Обычный 56 38 2 2" xfId="34140"/>
    <cellStyle name="Обычный 56 38 3" xfId="34141"/>
    <cellStyle name="Обычный 56 39" xfId="34142"/>
    <cellStyle name="Обычный 56 39 2" xfId="34143"/>
    <cellStyle name="Обычный 56 39 2 2" xfId="34144"/>
    <cellStyle name="Обычный 56 39 3" xfId="34145"/>
    <cellStyle name="Обычный 56 4" xfId="34146"/>
    <cellStyle name="Обычный 56 4 2" xfId="34147"/>
    <cellStyle name="Обычный 56 4 2 2" xfId="34148"/>
    <cellStyle name="Обычный 56 4 2 2 2" xfId="34149"/>
    <cellStyle name="Обычный 56 4 2 3" xfId="34150"/>
    <cellStyle name="Обычный 56 4 3" xfId="34151"/>
    <cellStyle name="Обычный 56 4 3 2" xfId="34152"/>
    <cellStyle name="Обычный 56 4 3 2 2" xfId="34153"/>
    <cellStyle name="Обычный 56 4 3 3" xfId="34154"/>
    <cellStyle name="Обычный 56 4 4" xfId="34155"/>
    <cellStyle name="Обычный 56 4 4 2" xfId="34156"/>
    <cellStyle name="Обычный 56 4 5" xfId="34157"/>
    <cellStyle name="Обычный 56 40" xfId="34158"/>
    <cellStyle name="Обычный 56 40 2" xfId="34159"/>
    <cellStyle name="Обычный 56 40 2 2" xfId="34160"/>
    <cellStyle name="Обычный 56 40 3" xfId="34161"/>
    <cellStyle name="Обычный 56 41" xfId="34162"/>
    <cellStyle name="Обычный 56 41 2" xfId="34163"/>
    <cellStyle name="Обычный 56 41 2 2" xfId="34164"/>
    <cellStyle name="Обычный 56 41 3" xfId="34165"/>
    <cellStyle name="Обычный 56 42" xfId="34166"/>
    <cellStyle name="Обычный 56 42 2" xfId="34167"/>
    <cellStyle name="Обычный 56 42 2 2" xfId="34168"/>
    <cellStyle name="Обычный 56 42 3" xfId="34169"/>
    <cellStyle name="Обычный 56 43" xfId="34170"/>
    <cellStyle name="Обычный 56 43 2" xfId="34171"/>
    <cellStyle name="Обычный 56 43 2 2" xfId="34172"/>
    <cellStyle name="Обычный 56 43 3" xfId="34173"/>
    <cellStyle name="Обычный 56 44" xfId="34174"/>
    <cellStyle name="Обычный 56 44 2" xfId="34175"/>
    <cellStyle name="Обычный 56 44 2 2" xfId="34176"/>
    <cellStyle name="Обычный 56 44 3" xfId="34177"/>
    <cellStyle name="Обычный 56 45" xfId="34178"/>
    <cellStyle name="Обычный 56 45 2" xfId="34179"/>
    <cellStyle name="Обычный 56 45 2 2" xfId="34180"/>
    <cellStyle name="Обычный 56 45 3" xfId="34181"/>
    <cellStyle name="Обычный 56 46" xfId="34182"/>
    <cellStyle name="Обычный 56 46 2" xfId="34183"/>
    <cellStyle name="Обычный 56 46 2 2" xfId="34184"/>
    <cellStyle name="Обычный 56 46 3" xfId="34185"/>
    <cellStyle name="Обычный 56 47" xfId="34186"/>
    <cellStyle name="Обычный 56 47 2" xfId="34187"/>
    <cellStyle name="Обычный 56 47 2 2" xfId="34188"/>
    <cellStyle name="Обычный 56 47 3" xfId="34189"/>
    <cellStyle name="Обычный 56 48" xfId="34190"/>
    <cellStyle name="Обычный 56 48 2" xfId="34191"/>
    <cellStyle name="Обычный 56 48 2 2" xfId="34192"/>
    <cellStyle name="Обычный 56 48 3" xfId="34193"/>
    <cellStyle name="Обычный 56 49" xfId="34194"/>
    <cellStyle name="Обычный 56 49 2" xfId="34195"/>
    <cellStyle name="Обычный 56 49 2 2" xfId="34196"/>
    <cellStyle name="Обычный 56 49 3" xfId="34197"/>
    <cellStyle name="Обычный 56 5" xfId="34198"/>
    <cellStyle name="Обычный 56 5 2" xfId="34199"/>
    <cellStyle name="Обычный 56 5 2 2" xfId="34200"/>
    <cellStyle name="Обычный 56 5 2 2 2" xfId="34201"/>
    <cellStyle name="Обычный 56 5 2 3" xfId="34202"/>
    <cellStyle name="Обычный 56 5 3" xfId="34203"/>
    <cellStyle name="Обычный 56 5 3 2" xfId="34204"/>
    <cellStyle name="Обычный 56 5 3 2 2" xfId="34205"/>
    <cellStyle name="Обычный 56 5 3 3" xfId="34206"/>
    <cellStyle name="Обычный 56 5 4" xfId="34207"/>
    <cellStyle name="Обычный 56 5 4 2" xfId="34208"/>
    <cellStyle name="Обычный 56 5 5" xfId="34209"/>
    <cellStyle name="Обычный 56 50" xfId="34210"/>
    <cellStyle name="Обычный 56 50 2" xfId="34211"/>
    <cellStyle name="Обычный 56 50 2 2" xfId="34212"/>
    <cellStyle name="Обычный 56 50 3" xfId="34213"/>
    <cellStyle name="Обычный 56 51" xfId="34214"/>
    <cellStyle name="Обычный 56 51 2" xfId="34215"/>
    <cellStyle name="Обычный 56 51 2 2" xfId="34216"/>
    <cellStyle name="Обычный 56 51 3" xfId="34217"/>
    <cellStyle name="Обычный 56 52" xfId="34218"/>
    <cellStyle name="Обычный 56 52 2" xfId="34219"/>
    <cellStyle name="Обычный 56 52 2 2" xfId="34220"/>
    <cellStyle name="Обычный 56 52 3" xfId="34221"/>
    <cellStyle name="Обычный 56 53" xfId="34222"/>
    <cellStyle name="Обычный 56 53 2" xfId="34223"/>
    <cellStyle name="Обычный 56 53 2 2" xfId="34224"/>
    <cellStyle name="Обычный 56 53 3" xfId="34225"/>
    <cellStyle name="Обычный 56 54" xfId="34226"/>
    <cellStyle name="Обычный 56 54 2" xfId="34227"/>
    <cellStyle name="Обычный 56 54 2 2" xfId="34228"/>
    <cellStyle name="Обычный 56 54 3" xfId="34229"/>
    <cellStyle name="Обычный 56 55" xfId="34230"/>
    <cellStyle name="Обычный 56 55 2" xfId="34231"/>
    <cellStyle name="Обычный 56 55 2 2" xfId="34232"/>
    <cellStyle name="Обычный 56 55 3" xfId="34233"/>
    <cellStyle name="Обычный 56 56" xfId="34234"/>
    <cellStyle name="Обычный 56 56 2" xfId="34235"/>
    <cellStyle name="Обычный 56 56 2 2" xfId="34236"/>
    <cellStyle name="Обычный 56 56 3" xfId="34237"/>
    <cellStyle name="Обычный 56 57" xfId="34238"/>
    <cellStyle name="Обычный 56 57 2" xfId="34239"/>
    <cellStyle name="Обычный 56 57 2 2" xfId="34240"/>
    <cellStyle name="Обычный 56 57 3" xfId="34241"/>
    <cellStyle name="Обычный 56 58" xfId="34242"/>
    <cellStyle name="Обычный 56 58 2" xfId="34243"/>
    <cellStyle name="Обычный 56 58 2 2" xfId="34244"/>
    <cellStyle name="Обычный 56 58 3" xfId="34245"/>
    <cellStyle name="Обычный 56 59" xfId="34246"/>
    <cellStyle name="Обычный 56 59 2" xfId="34247"/>
    <cellStyle name="Обычный 56 59 2 2" xfId="34248"/>
    <cellStyle name="Обычный 56 59 3" xfId="34249"/>
    <cellStyle name="Обычный 56 6" xfId="34250"/>
    <cellStyle name="Обычный 56 6 2" xfId="34251"/>
    <cellStyle name="Обычный 56 6 2 2" xfId="34252"/>
    <cellStyle name="Обычный 56 6 2 2 2" xfId="34253"/>
    <cellStyle name="Обычный 56 6 2 3" xfId="34254"/>
    <cellStyle name="Обычный 56 6 3" xfId="34255"/>
    <cellStyle name="Обычный 56 6 3 2" xfId="34256"/>
    <cellStyle name="Обычный 56 6 3 2 2" xfId="34257"/>
    <cellStyle name="Обычный 56 6 3 3" xfId="34258"/>
    <cellStyle name="Обычный 56 6 4" xfId="34259"/>
    <cellStyle name="Обычный 56 6 4 2" xfId="34260"/>
    <cellStyle name="Обычный 56 6 5" xfId="34261"/>
    <cellStyle name="Обычный 56 60" xfId="34262"/>
    <cellStyle name="Обычный 56 60 2" xfId="34263"/>
    <cellStyle name="Обычный 56 60 2 2" xfId="34264"/>
    <cellStyle name="Обычный 56 60 3" xfId="34265"/>
    <cellStyle name="Обычный 56 61" xfId="34266"/>
    <cellStyle name="Обычный 56 61 2" xfId="34267"/>
    <cellStyle name="Обычный 56 61 2 2" xfId="34268"/>
    <cellStyle name="Обычный 56 61 3" xfId="34269"/>
    <cellStyle name="Обычный 56 62" xfId="34270"/>
    <cellStyle name="Обычный 56 62 2" xfId="34271"/>
    <cellStyle name="Обычный 56 62 2 2" xfId="34272"/>
    <cellStyle name="Обычный 56 62 3" xfId="34273"/>
    <cellStyle name="Обычный 56 63" xfId="34274"/>
    <cellStyle name="Обычный 56 63 2" xfId="34275"/>
    <cellStyle name="Обычный 56 63 2 2" xfId="34276"/>
    <cellStyle name="Обычный 56 63 3" xfId="34277"/>
    <cellStyle name="Обычный 56 64" xfId="34278"/>
    <cellStyle name="Обычный 56 64 2" xfId="34279"/>
    <cellStyle name="Обычный 56 64 2 2" xfId="34280"/>
    <cellStyle name="Обычный 56 64 3" xfId="34281"/>
    <cellStyle name="Обычный 56 65" xfId="34282"/>
    <cellStyle name="Обычный 56 65 2" xfId="34283"/>
    <cellStyle name="Обычный 56 65 2 2" xfId="34284"/>
    <cellStyle name="Обычный 56 65 3" xfId="34285"/>
    <cellStyle name="Обычный 56 66" xfId="34286"/>
    <cellStyle name="Обычный 56 66 2" xfId="34287"/>
    <cellStyle name="Обычный 56 66 2 2" xfId="34288"/>
    <cellStyle name="Обычный 56 66 3" xfId="34289"/>
    <cellStyle name="Обычный 56 67" xfId="34290"/>
    <cellStyle name="Обычный 56 67 2" xfId="34291"/>
    <cellStyle name="Обычный 56 67 2 2" xfId="34292"/>
    <cellStyle name="Обычный 56 67 3" xfId="34293"/>
    <cellStyle name="Обычный 56 68" xfId="34294"/>
    <cellStyle name="Обычный 56 68 2" xfId="34295"/>
    <cellStyle name="Обычный 56 68 2 2" xfId="34296"/>
    <cellStyle name="Обычный 56 68 3" xfId="34297"/>
    <cellStyle name="Обычный 56 69" xfId="34298"/>
    <cellStyle name="Обычный 56 69 2" xfId="34299"/>
    <cellStyle name="Обычный 56 69 2 2" xfId="34300"/>
    <cellStyle name="Обычный 56 69 3" xfId="34301"/>
    <cellStyle name="Обычный 56 7" xfId="34302"/>
    <cellStyle name="Обычный 56 7 2" xfId="34303"/>
    <cellStyle name="Обычный 56 7 2 2" xfId="34304"/>
    <cellStyle name="Обычный 56 7 2 2 2" xfId="34305"/>
    <cellStyle name="Обычный 56 7 2 3" xfId="34306"/>
    <cellStyle name="Обычный 56 7 3" xfId="34307"/>
    <cellStyle name="Обычный 56 7 3 2" xfId="34308"/>
    <cellStyle name="Обычный 56 7 3 2 2" xfId="34309"/>
    <cellStyle name="Обычный 56 7 3 3" xfId="34310"/>
    <cellStyle name="Обычный 56 7 4" xfId="34311"/>
    <cellStyle name="Обычный 56 7 4 2" xfId="34312"/>
    <cellStyle name="Обычный 56 7 5" xfId="34313"/>
    <cellStyle name="Обычный 56 70" xfId="34314"/>
    <cellStyle name="Обычный 56 70 2" xfId="34315"/>
    <cellStyle name="Обычный 56 70 2 2" xfId="34316"/>
    <cellStyle name="Обычный 56 70 3" xfId="34317"/>
    <cellStyle name="Обычный 56 71" xfId="34318"/>
    <cellStyle name="Обычный 56 71 2" xfId="34319"/>
    <cellStyle name="Обычный 56 71 2 2" xfId="34320"/>
    <cellStyle name="Обычный 56 71 3" xfId="34321"/>
    <cellStyle name="Обычный 56 72" xfId="34322"/>
    <cellStyle name="Обычный 56 72 2" xfId="34323"/>
    <cellStyle name="Обычный 56 72 2 2" xfId="34324"/>
    <cellStyle name="Обычный 56 72 3" xfId="34325"/>
    <cellStyle name="Обычный 56 73" xfId="34326"/>
    <cellStyle name="Обычный 56 73 2" xfId="34327"/>
    <cellStyle name="Обычный 56 73 2 2" xfId="34328"/>
    <cellStyle name="Обычный 56 73 3" xfId="34329"/>
    <cellStyle name="Обычный 56 74" xfId="34330"/>
    <cellStyle name="Обычный 56 74 2" xfId="34331"/>
    <cellStyle name="Обычный 56 74 2 2" xfId="34332"/>
    <cellStyle name="Обычный 56 74 3" xfId="34333"/>
    <cellStyle name="Обычный 56 75" xfId="34334"/>
    <cellStyle name="Обычный 56 75 2" xfId="34335"/>
    <cellStyle name="Обычный 56 75 2 2" xfId="34336"/>
    <cellStyle name="Обычный 56 75 3" xfId="34337"/>
    <cellStyle name="Обычный 56 76" xfId="34338"/>
    <cellStyle name="Обычный 56 76 2" xfId="34339"/>
    <cellStyle name="Обычный 56 77" xfId="34340"/>
    <cellStyle name="Обычный 56 8" xfId="34341"/>
    <cellStyle name="Обычный 56 8 2" xfId="34342"/>
    <cellStyle name="Обычный 56 8 2 2" xfId="34343"/>
    <cellStyle name="Обычный 56 8 2 2 2" xfId="34344"/>
    <cellStyle name="Обычный 56 8 2 3" xfId="34345"/>
    <cellStyle name="Обычный 56 8 3" xfId="34346"/>
    <cellStyle name="Обычный 56 8 3 2" xfId="34347"/>
    <cellStyle name="Обычный 56 8 3 2 2" xfId="34348"/>
    <cellStyle name="Обычный 56 8 3 3" xfId="34349"/>
    <cellStyle name="Обычный 56 8 4" xfId="34350"/>
    <cellStyle name="Обычный 56 8 4 2" xfId="34351"/>
    <cellStyle name="Обычный 56 8 5" xfId="34352"/>
    <cellStyle name="Обычный 56 9" xfId="34353"/>
    <cellStyle name="Обычный 56 9 2" xfId="34354"/>
    <cellStyle name="Обычный 56 9 2 2" xfId="34355"/>
    <cellStyle name="Обычный 56 9 2 2 2" xfId="34356"/>
    <cellStyle name="Обычный 56 9 2 3" xfId="34357"/>
    <cellStyle name="Обычный 56 9 3" xfId="34358"/>
    <cellStyle name="Обычный 56 9 3 2" xfId="34359"/>
    <cellStyle name="Обычный 56 9 3 2 2" xfId="34360"/>
    <cellStyle name="Обычный 56 9 3 3" xfId="34361"/>
    <cellStyle name="Обычный 56 9 4" xfId="34362"/>
    <cellStyle name="Обычный 56 9 4 2" xfId="34363"/>
    <cellStyle name="Обычный 56 9 5" xfId="34364"/>
    <cellStyle name="Обычный 57" xfId="34365"/>
    <cellStyle name="Обычный 58" xfId="34366"/>
    <cellStyle name="Обычный 58 10" xfId="34367"/>
    <cellStyle name="Обычный 58 10 2" xfId="34368"/>
    <cellStyle name="Обычный 58 10 2 2" xfId="34369"/>
    <cellStyle name="Обычный 58 10 2 2 2" xfId="34370"/>
    <cellStyle name="Обычный 58 10 2 3" xfId="34371"/>
    <cellStyle name="Обычный 58 10 3" xfId="34372"/>
    <cellStyle name="Обычный 58 10 3 2" xfId="34373"/>
    <cellStyle name="Обычный 58 10 3 2 2" xfId="34374"/>
    <cellStyle name="Обычный 58 10 3 3" xfId="34375"/>
    <cellStyle name="Обычный 58 10 4" xfId="34376"/>
    <cellStyle name="Обычный 58 10 4 2" xfId="34377"/>
    <cellStyle name="Обычный 58 10 5" xfId="34378"/>
    <cellStyle name="Обычный 58 11" xfId="34379"/>
    <cellStyle name="Обычный 58 11 2" xfId="34380"/>
    <cellStyle name="Обычный 58 11 2 2" xfId="34381"/>
    <cellStyle name="Обычный 58 11 2 2 2" xfId="34382"/>
    <cellStyle name="Обычный 58 11 2 3" xfId="34383"/>
    <cellStyle name="Обычный 58 11 3" xfId="34384"/>
    <cellStyle name="Обычный 58 11 3 2" xfId="34385"/>
    <cellStyle name="Обычный 58 11 3 2 2" xfId="34386"/>
    <cellStyle name="Обычный 58 11 3 3" xfId="34387"/>
    <cellStyle name="Обычный 58 11 4" xfId="34388"/>
    <cellStyle name="Обычный 58 11 4 2" xfId="34389"/>
    <cellStyle name="Обычный 58 11 5" xfId="34390"/>
    <cellStyle name="Обычный 58 12" xfId="34391"/>
    <cellStyle name="Обычный 58 12 2" xfId="34392"/>
    <cellStyle name="Обычный 58 12 2 2" xfId="34393"/>
    <cellStyle name="Обычный 58 12 2 2 2" xfId="34394"/>
    <cellStyle name="Обычный 58 12 2 3" xfId="34395"/>
    <cellStyle name="Обычный 58 12 3" xfId="34396"/>
    <cellStyle name="Обычный 58 12 3 2" xfId="34397"/>
    <cellStyle name="Обычный 58 12 3 2 2" xfId="34398"/>
    <cellStyle name="Обычный 58 12 3 3" xfId="34399"/>
    <cellStyle name="Обычный 58 12 4" xfId="34400"/>
    <cellStyle name="Обычный 58 12 4 2" xfId="34401"/>
    <cellStyle name="Обычный 58 12 5" xfId="34402"/>
    <cellStyle name="Обычный 58 13" xfId="34403"/>
    <cellStyle name="Обычный 58 13 2" xfId="34404"/>
    <cellStyle name="Обычный 58 13 2 2" xfId="34405"/>
    <cellStyle name="Обычный 58 13 2 2 2" xfId="34406"/>
    <cellStyle name="Обычный 58 13 2 3" xfId="34407"/>
    <cellStyle name="Обычный 58 13 3" xfId="34408"/>
    <cellStyle name="Обычный 58 13 3 2" xfId="34409"/>
    <cellStyle name="Обычный 58 13 3 2 2" xfId="34410"/>
    <cellStyle name="Обычный 58 13 3 3" xfId="34411"/>
    <cellStyle name="Обычный 58 13 4" xfId="34412"/>
    <cellStyle name="Обычный 58 13 4 2" xfId="34413"/>
    <cellStyle name="Обычный 58 13 5" xfId="34414"/>
    <cellStyle name="Обычный 58 14" xfId="34415"/>
    <cellStyle name="Обычный 58 14 2" xfId="34416"/>
    <cellStyle name="Обычный 58 14 2 2" xfId="34417"/>
    <cellStyle name="Обычный 58 14 2 2 2" xfId="34418"/>
    <cellStyle name="Обычный 58 14 2 3" xfId="34419"/>
    <cellStyle name="Обычный 58 14 3" xfId="34420"/>
    <cellStyle name="Обычный 58 14 3 2" xfId="34421"/>
    <cellStyle name="Обычный 58 14 3 2 2" xfId="34422"/>
    <cellStyle name="Обычный 58 14 3 3" xfId="34423"/>
    <cellStyle name="Обычный 58 14 4" xfId="34424"/>
    <cellStyle name="Обычный 58 14 4 2" xfId="34425"/>
    <cellStyle name="Обычный 58 14 5" xfId="34426"/>
    <cellStyle name="Обычный 58 15" xfId="34427"/>
    <cellStyle name="Обычный 58 15 2" xfId="34428"/>
    <cellStyle name="Обычный 58 15 2 2" xfId="34429"/>
    <cellStyle name="Обычный 58 15 2 2 2" xfId="34430"/>
    <cellStyle name="Обычный 58 15 2 3" xfId="34431"/>
    <cellStyle name="Обычный 58 15 3" xfId="34432"/>
    <cellStyle name="Обычный 58 15 3 2" xfId="34433"/>
    <cellStyle name="Обычный 58 15 3 2 2" xfId="34434"/>
    <cellStyle name="Обычный 58 15 3 3" xfId="34435"/>
    <cellStyle name="Обычный 58 15 4" xfId="34436"/>
    <cellStyle name="Обычный 58 15 4 2" xfId="34437"/>
    <cellStyle name="Обычный 58 15 5" xfId="34438"/>
    <cellStyle name="Обычный 58 16" xfId="34439"/>
    <cellStyle name="Обычный 58 16 2" xfId="34440"/>
    <cellStyle name="Обычный 58 16 2 2" xfId="34441"/>
    <cellStyle name="Обычный 58 16 2 2 2" xfId="34442"/>
    <cellStyle name="Обычный 58 16 2 3" xfId="34443"/>
    <cellStyle name="Обычный 58 16 3" xfId="34444"/>
    <cellStyle name="Обычный 58 16 3 2" xfId="34445"/>
    <cellStyle name="Обычный 58 16 3 2 2" xfId="34446"/>
    <cellStyle name="Обычный 58 16 3 3" xfId="34447"/>
    <cellStyle name="Обычный 58 16 4" xfId="34448"/>
    <cellStyle name="Обычный 58 16 4 2" xfId="34449"/>
    <cellStyle name="Обычный 58 16 5" xfId="34450"/>
    <cellStyle name="Обычный 58 17" xfId="34451"/>
    <cellStyle name="Обычный 58 17 2" xfId="34452"/>
    <cellStyle name="Обычный 58 17 2 2" xfId="34453"/>
    <cellStyle name="Обычный 58 17 2 2 2" xfId="34454"/>
    <cellStyle name="Обычный 58 17 2 3" xfId="34455"/>
    <cellStyle name="Обычный 58 17 3" xfId="34456"/>
    <cellStyle name="Обычный 58 17 3 2" xfId="34457"/>
    <cellStyle name="Обычный 58 17 3 2 2" xfId="34458"/>
    <cellStyle name="Обычный 58 17 3 3" xfId="34459"/>
    <cellStyle name="Обычный 58 17 4" xfId="34460"/>
    <cellStyle name="Обычный 58 17 4 2" xfId="34461"/>
    <cellStyle name="Обычный 58 17 5" xfId="34462"/>
    <cellStyle name="Обычный 58 18" xfId="34463"/>
    <cellStyle name="Обычный 58 18 2" xfId="34464"/>
    <cellStyle name="Обычный 58 18 2 2" xfId="34465"/>
    <cellStyle name="Обычный 58 18 2 2 2" xfId="34466"/>
    <cellStyle name="Обычный 58 18 2 3" xfId="34467"/>
    <cellStyle name="Обычный 58 18 3" xfId="34468"/>
    <cellStyle name="Обычный 58 18 3 2" xfId="34469"/>
    <cellStyle name="Обычный 58 18 3 2 2" xfId="34470"/>
    <cellStyle name="Обычный 58 18 3 3" xfId="34471"/>
    <cellStyle name="Обычный 58 18 4" xfId="34472"/>
    <cellStyle name="Обычный 58 18 4 2" xfId="34473"/>
    <cellStyle name="Обычный 58 18 5" xfId="34474"/>
    <cellStyle name="Обычный 58 19" xfId="34475"/>
    <cellStyle name="Обычный 58 19 2" xfId="34476"/>
    <cellStyle name="Обычный 58 19 2 2" xfId="34477"/>
    <cellStyle name="Обычный 58 19 2 2 2" xfId="34478"/>
    <cellStyle name="Обычный 58 19 2 3" xfId="34479"/>
    <cellStyle name="Обычный 58 19 3" xfId="34480"/>
    <cellStyle name="Обычный 58 19 3 2" xfId="34481"/>
    <cellStyle name="Обычный 58 19 3 2 2" xfId="34482"/>
    <cellStyle name="Обычный 58 19 3 3" xfId="34483"/>
    <cellStyle name="Обычный 58 19 4" xfId="34484"/>
    <cellStyle name="Обычный 58 19 4 2" xfId="34485"/>
    <cellStyle name="Обычный 58 19 5" xfId="34486"/>
    <cellStyle name="Обычный 58 2" xfId="34487"/>
    <cellStyle name="Обычный 58 2 2" xfId="34488"/>
    <cellStyle name="Обычный 58 2 2 2" xfId="34489"/>
    <cellStyle name="Обычный 58 2 2 2 2" xfId="34490"/>
    <cellStyle name="Обычный 58 2 2 3" xfId="34491"/>
    <cellStyle name="Обычный 58 2 3" xfId="34492"/>
    <cellStyle name="Обычный 58 2 3 2" xfId="34493"/>
    <cellStyle name="Обычный 58 2 3 2 2" xfId="34494"/>
    <cellStyle name="Обычный 58 2 3 3" xfId="34495"/>
    <cellStyle name="Обычный 58 2 4" xfId="34496"/>
    <cellStyle name="Обычный 58 2 4 2" xfId="34497"/>
    <cellStyle name="Обычный 58 2 5" xfId="34498"/>
    <cellStyle name="Обычный 58 20" xfId="34499"/>
    <cellStyle name="Обычный 58 20 2" xfId="34500"/>
    <cellStyle name="Обычный 58 20 2 2" xfId="34501"/>
    <cellStyle name="Обычный 58 20 2 2 2" xfId="34502"/>
    <cellStyle name="Обычный 58 20 2 3" xfId="34503"/>
    <cellStyle name="Обычный 58 20 3" xfId="34504"/>
    <cellStyle name="Обычный 58 20 3 2" xfId="34505"/>
    <cellStyle name="Обычный 58 20 3 2 2" xfId="34506"/>
    <cellStyle name="Обычный 58 20 3 3" xfId="34507"/>
    <cellStyle name="Обычный 58 20 4" xfId="34508"/>
    <cellStyle name="Обычный 58 20 4 2" xfId="34509"/>
    <cellStyle name="Обычный 58 20 5" xfId="34510"/>
    <cellStyle name="Обычный 58 21" xfId="34511"/>
    <cellStyle name="Обычный 58 21 2" xfId="34512"/>
    <cellStyle name="Обычный 58 21 2 2" xfId="34513"/>
    <cellStyle name="Обычный 58 21 2 2 2" xfId="34514"/>
    <cellStyle name="Обычный 58 21 2 3" xfId="34515"/>
    <cellStyle name="Обычный 58 21 3" xfId="34516"/>
    <cellStyle name="Обычный 58 21 3 2" xfId="34517"/>
    <cellStyle name="Обычный 58 21 3 2 2" xfId="34518"/>
    <cellStyle name="Обычный 58 21 3 3" xfId="34519"/>
    <cellStyle name="Обычный 58 21 4" xfId="34520"/>
    <cellStyle name="Обычный 58 21 4 2" xfId="34521"/>
    <cellStyle name="Обычный 58 21 5" xfId="34522"/>
    <cellStyle name="Обычный 58 22" xfId="34523"/>
    <cellStyle name="Обычный 58 22 2" xfId="34524"/>
    <cellStyle name="Обычный 58 22 2 2" xfId="34525"/>
    <cellStyle name="Обычный 58 22 2 2 2" xfId="34526"/>
    <cellStyle name="Обычный 58 22 2 3" xfId="34527"/>
    <cellStyle name="Обычный 58 22 3" xfId="34528"/>
    <cellStyle name="Обычный 58 22 3 2" xfId="34529"/>
    <cellStyle name="Обычный 58 22 3 2 2" xfId="34530"/>
    <cellStyle name="Обычный 58 22 3 3" xfId="34531"/>
    <cellStyle name="Обычный 58 22 4" xfId="34532"/>
    <cellStyle name="Обычный 58 22 4 2" xfId="34533"/>
    <cellStyle name="Обычный 58 22 5" xfId="34534"/>
    <cellStyle name="Обычный 58 23" xfId="34535"/>
    <cellStyle name="Обычный 58 23 2" xfId="34536"/>
    <cellStyle name="Обычный 58 23 2 2" xfId="34537"/>
    <cellStyle name="Обычный 58 23 2 2 2" xfId="34538"/>
    <cellStyle name="Обычный 58 23 2 3" xfId="34539"/>
    <cellStyle name="Обычный 58 23 3" xfId="34540"/>
    <cellStyle name="Обычный 58 23 3 2" xfId="34541"/>
    <cellStyle name="Обычный 58 23 3 2 2" xfId="34542"/>
    <cellStyle name="Обычный 58 23 3 3" xfId="34543"/>
    <cellStyle name="Обычный 58 23 4" xfId="34544"/>
    <cellStyle name="Обычный 58 23 4 2" xfId="34545"/>
    <cellStyle name="Обычный 58 23 5" xfId="34546"/>
    <cellStyle name="Обычный 58 24" xfId="34547"/>
    <cellStyle name="Обычный 58 24 2" xfId="34548"/>
    <cellStyle name="Обычный 58 24 2 2" xfId="34549"/>
    <cellStyle name="Обычный 58 24 2 2 2" xfId="34550"/>
    <cellStyle name="Обычный 58 24 2 3" xfId="34551"/>
    <cellStyle name="Обычный 58 24 3" xfId="34552"/>
    <cellStyle name="Обычный 58 24 3 2" xfId="34553"/>
    <cellStyle name="Обычный 58 24 3 2 2" xfId="34554"/>
    <cellStyle name="Обычный 58 24 3 3" xfId="34555"/>
    <cellStyle name="Обычный 58 24 4" xfId="34556"/>
    <cellStyle name="Обычный 58 24 4 2" xfId="34557"/>
    <cellStyle name="Обычный 58 24 5" xfId="34558"/>
    <cellStyle name="Обычный 58 25" xfId="34559"/>
    <cellStyle name="Обычный 58 25 2" xfId="34560"/>
    <cellStyle name="Обычный 58 25 2 2" xfId="34561"/>
    <cellStyle name="Обычный 58 25 2 2 2" xfId="34562"/>
    <cellStyle name="Обычный 58 25 2 3" xfId="34563"/>
    <cellStyle name="Обычный 58 25 3" xfId="34564"/>
    <cellStyle name="Обычный 58 25 3 2" xfId="34565"/>
    <cellStyle name="Обычный 58 25 3 2 2" xfId="34566"/>
    <cellStyle name="Обычный 58 25 3 3" xfId="34567"/>
    <cellStyle name="Обычный 58 25 4" xfId="34568"/>
    <cellStyle name="Обычный 58 25 4 2" xfId="34569"/>
    <cellStyle name="Обычный 58 25 5" xfId="34570"/>
    <cellStyle name="Обычный 58 26" xfId="34571"/>
    <cellStyle name="Обычный 58 26 2" xfId="34572"/>
    <cellStyle name="Обычный 58 26 2 2" xfId="34573"/>
    <cellStyle name="Обычный 58 26 2 2 2" xfId="34574"/>
    <cellStyle name="Обычный 58 26 2 3" xfId="34575"/>
    <cellStyle name="Обычный 58 26 3" xfId="34576"/>
    <cellStyle name="Обычный 58 26 3 2" xfId="34577"/>
    <cellStyle name="Обычный 58 26 3 2 2" xfId="34578"/>
    <cellStyle name="Обычный 58 26 3 3" xfId="34579"/>
    <cellStyle name="Обычный 58 26 4" xfId="34580"/>
    <cellStyle name="Обычный 58 26 4 2" xfId="34581"/>
    <cellStyle name="Обычный 58 26 5" xfId="34582"/>
    <cellStyle name="Обычный 58 27" xfId="34583"/>
    <cellStyle name="Обычный 58 27 2" xfId="34584"/>
    <cellStyle name="Обычный 58 27 2 2" xfId="34585"/>
    <cellStyle name="Обычный 58 27 2 2 2" xfId="34586"/>
    <cellStyle name="Обычный 58 27 2 3" xfId="34587"/>
    <cellStyle name="Обычный 58 27 3" xfId="34588"/>
    <cellStyle name="Обычный 58 27 3 2" xfId="34589"/>
    <cellStyle name="Обычный 58 27 3 2 2" xfId="34590"/>
    <cellStyle name="Обычный 58 27 3 3" xfId="34591"/>
    <cellStyle name="Обычный 58 27 4" xfId="34592"/>
    <cellStyle name="Обычный 58 27 4 2" xfId="34593"/>
    <cellStyle name="Обычный 58 27 5" xfId="34594"/>
    <cellStyle name="Обычный 58 28" xfId="34595"/>
    <cellStyle name="Обычный 58 28 2" xfId="34596"/>
    <cellStyle name="Обычный 58 28 2 2" xfId="34597"/>
    <cellStyle name="Обычный 58 28 2 2 2" xfId="34598"/>
    <cellStyle name="Обычный 58 28 2 3" xfId="34599"/>
    <cellStyle name="Обычный 58 28 3" xfId="34600"/>
    <cellStyle name="Обычный 58 28 3 2" xfId="34601"/>
    <cellStyle name="Обычный 58 28 3 2 2" xfId="34602"/>
    <cellStyle name="Обычный 58 28 3 3" xfId="34603"/>
    <cellStyle name="Обычный 58 28 4" xfId="34604"/>
    <cellStyle name="Обычный 58 28 4 2" xfId="34605"/>
    <cellStyle name="Обычный 58 28 5" xfId="34606"/>
    <cellStyle name="Обычный 58 29" xfId="34607"/>
    <cellStyle name="Обычный 58 29 2" xfId="34608"/>
    <cellStyle name="Обычный 58 29 2 2" xfId="34609"/>
    <cellStyle name="Обычный 58 29 3" xfId="34610"/>
    <cellStyle name="Обычный 58 3" xfId="34611"/>
    <cellStyle name="Обычный 58 3 2" xfId="34612"/>
    <cellStyle name="Обычный 58 3 2 2" xfId="34613"/>
    <cellStyle name="Обычный 58 3 2 2 2" xfId="34614"/>
    <cellStyle name="Обычный 58 3 2 3" xfId="34615"/>
    <cellStyle name="Обычный 58 3 3" xfId="34616"/>
    <cellStyle name="Обычный 58 3 3 2" xfId="34617"/>
    <cellStyle name="Обычный 58 3 3 2 2" xfId="34618"/>
    <cellStyle name="Обычный 58 3 3 3" xfId="34619"/>
    <cellStyle name="Обычный 58 3 4" xfId="34620"/>
    <cellStyle name="Обычный 58 3 4 2" xfId="34621"/>
    <cellStyle name="Обычный 58 3 5" xfId="34622"/>
    <cellStyle name="Обычный 58 30" xfId="34623"/>
    <cellStyle name="Обычный 58 30 2" xfId="34624"/>
    <cellStyle name="Обычный 58 30 2 2" xfId="34625"/>
    <cellStyle name="Обычный 58 30 3" xfId="34626"/>
    <cellStyle name="Обычный 58 31" xfId="34627"/>
    <cellStyle name="Обычный 58 31 2" xfId="34628"/>
    <cellStyle name="Обычный 58 31 2 2" xfId="34629"/>
    <cellStyle name="Обычный 58 31 3" xfId="34630"/>
    <cellStyle name="Обычный 58 32" xfId="34631"/>
    <cellStyle name="Обычный 58 32 2" xfId="34632"/>
    <cellStyle name="Обычный 58 32 2 2" xfId="34633"/>
    <cellStyle name="Обычный 58 32 3" xfId="34634"/>
    <cellStyle name="Обычный 58 33" xfId="34635"/>
    <cellStyle name="Обычный 58 33 2" xfId="34636"/>
    <cellStyle name="Обычный 58 33 2 2" xfId="34637"/>
    <cellStyle name="Обычный 58 33 3" xfId="34638"/>
    <cellStyle name="Обычный 58 34" xfId="34639"/>
    <cellStyle name="Обычный 58 34 2" xfId="34640"/>
    <cellStyle name="Обычный 58 34 2 2" xfId="34641"/>
    <cellStyle name="Обычный 58 34 3" xfId="34642"/>
    <cellStyle name="Обычный 58 35" xfId="34643"/>
    <cellStyle name="Обычный 58 35 2" xfId="34644"/>
    <cellStyle name="Обычный 58 35 2 2" xfId="34645"/>
    <cellStyle name="Обычный 58 35 3" xfId="34646"/>
    <cellStyle name="Обычный 58 36" xfId="34647"/>
    <cellStyle name="Обычный 58 36 2" xfId="34648"/>
    <cellStyle name="Обычный 58 36 2 2" xfId="34649"/>
    <cellStyle name="Обычный 58 36 3" xfId="34650"/>
    <cellStyle name="Обычный 58 37" xfId="34651"/>
    <cellStyle name="Обычный 58 37 2" xfId="34652"/>
    <cellStyle name="Обычный 58 37 2 2" xfId="34653"/>
    <cellStyle name="Обычный 58 37 3" xfId="34654"/>
    <cellStyle name="Обычный 58 38" xfId="34655"/>
    <cellStyle name="Обычный 58 38 2" xfId="34656"/>
    <cellStyle name="Обычный 58 38 2 2" xfId="34657"/>
    <cellStyle name="Обычный 58 38 3" xfId="34658"/>
    <cellStyle name="Обычный 58 39" xfId="34659"/>
    <cellStyle name="Обычный 58 39 2" xfId="34660"/>
    <cellStyle name="Обычный 58 39 2 2" xfId="34661"/>
    <cellStyle name="Обычный 58 39 3" xfId="34662"/>
    <cellStyle name="Обычный 58 4" xfId="34663"/>
    <cellStyle name="Обычный 58 4 2" xfId="34664"/>
    <cellStyle name="Обычный 58 4 2 2" xfId="34665"/>
    <cellStyle name="Обычный 58 4 2 2 2" xfId="34666"/>
    <cellStyle name="Обычный 58 4 2 3" xfId="34667"/>
    <cellStyle name="Обычный 58 4 3" xfId="34668"/>
    <cellStyle name="Обычный 58 4 3 2" xfId="34669"/>
    <cellStyle name="Обычный 58 4 3 2 2" xfId="34670"/>
    <cellStyle name="Обычный 58 4 3 3" xfId="34671"/>
    <cellStyle name="Обычный 58 4 4" xfId="34672"/>
    <cellStyle name="Обычный 58 4 4 2" xfId="34673"/>
    <cellStyle name="Обычный 58 4 5" xfId="34674"/>
    <cellStyle name="Обычный 58 40" xfId="34675"/>
    <cellStyle name="Обычный 58 40 2" xfId="34676"/>
    <cellStyle name="Обычный 58 40 2 2" xfId="34677"/>
    <cellStyle name="Обычный 58 40 3" xfId="34678"/>
    <cellStyle name="Обычный 58 41" xfId="34679"/>
    <cellStyle name="Обычный 58 41 2" xfId="34680"/>
    <cellStyle name="Обычный 58 41 2 2" xfId="34681"/>
    <cellStyle name="Обычный 58 41 3" xfId="34682"/>
    <cellStyle name="Обычный 58 42" xfId="34683"/>
    <cellStyle name="Обычный 58 42 2" xfId="34684"/>
    <cellStyle name="Обычный 58 42 2 2" xfId="34685"/>
    <cellStyle name="Обычный 58 42 3" xfId="34686"/>
    <cellStyle name="Обычный 58 43" xfId="34687"/>
    <cellStyle name="Обычный 58 43 2" xfId="34688"/>
    <cellStyle name="Обычный 58 43 2 2" xfId="34689"/>
    <cellStyle name="Обычный 58 43 3" xfId="34690"/>
    <cellStyle name="Обычный 58 44" xfId="34691"/>
    <cellStyle name="Обычный 58 44 2" xfId="34692"/>
    <cellStyle name="Обычный 58 44 2 2" xfId="34693"/>
    <cellStyle name="Обычный 58 44 3" xfId="34694"/>
    <cellStyle name="Обычный 58 45" xfId="34695"/>
    <cellStyle name="Обычный 58 45 2" xfId="34696"/>
    <cellStyle name="Обычный 58 45 2 2" xfId="34697"/>
    <cellStyle name="Обычный 58 45 3" xfId="34698"/>
    <cellStyle name="Обычный 58 46" xfId="34699"/>
    <cellStyle name="Обычный 58 46 2" xfId="34700"/>
    <cellStyle name="Обычный 58 46 2 2" xfId="34701"/>
    <cellStyle name="Обычный 58 46 3" xfId="34702"/>
    <cellStyle name="Обычный 58 47" xfId="34703"/>
    <cellStyle name="Обычный 58 47 2" xfId="34704"/>
    <cellStyle name="Обычный 58 47 2 2" xfId="34705"/>
    <cellStyle name="Обычный 58 47 3" xfId="34706"/>
    <cellStyle name="Обычный 58 48" xfId="34707"/>
    <cellStyle name="Обычный 58 48 2" xfId="34708"/>
    <cellStyle name="Обычный 58 48 2 2" xfId="34709"/>
    <cellStyle name="Обычный 58 48 3" xfId="34710"/>
    <cellStyle name="Обычный 58 49" xfId="34711"/>
    <cellStyle name="Обычный 58 49 2" xfId="34712"/>
    <cellStyle name="Обычный 58 49 2 2" xfId="34713"/>
    <cellStyle name="Обычный 58 49 3" xfId="34714"/>
    <cellStyle name="Обычный 58 5" xfId="34715"/>
    <cellStyle name="Обычный 58 5 2" xfId="34716"/>
    <cellStyle name="Обычный 58 5 2 2" xfId="34717"/>
    <cellStyle name="Обычный 58 5 2 2 2" xfId="34718"/>
    <cellStyle name="Обычный 58 5 2 3" xfId="34719"/>
    <cellStyle name="Обычный 58 5 3" xfId="34720"/>
    <cellStyle name="Обычный 58 5 3 2" xfId="34721"/>
    <cellStyle name="Обычный 58 5 3 2 2" xfId="34722"/>
    <cellStyle name="Обычный 58 5 3 3" xfId="34723"/>
    <cellStyle name="Обычный 58 5 4" xfId="34724"/>
    <cellStyle name="Обычный 58 5 4 2" xfId="34725"/>
    <cellStyle name="Обычный 58 5 5" xfId="34726"/>
    <cellStyle name="Обычный 58 50" xfId="34727"/>
    <cellStyle name="Обычный 58 50 2" xfId="34728"/>
    <cellStyle name="Обычный 58 50 2 2" xfId="34729"/>
    <cellStyle name="Обычный 58 50 3" xfId="34730"/>
    <cellStyle name="Обычный 58 51" xfId="34731"/>
    <cellStyle name="Обычный 58 51 2" xfId="34732"/>
    <cellStyle name="Обычный 58 51 2 2" xfId="34733"/>
    <cellStyle name="Обычный 58 51 3" xfId="34734"/>
    <cellStyle name="Обычный 58 52" xfId="34735"/>
    <cellStyle name="Обычный 58 52 2" xfId="34736"/>
    <cellStyle name="Обычный 58 52 2 2" xfId="34737"/>
    <cellStyle name="Обычный 58 52 3" xfId="34738"/>
    <cellStyle name="Обычный 58 53" xfId="34739"/>
    <cellStyle name="Обычный 58 53 2" xfId="34740"/>
    <cellStyle name="Обычный 58 53 2 2" xfId="34741"/>
    <cellStyle name="Обычный 58 53 3" xfId="34742"/>
    <cellStyle name="Обычный 58 54" xfId="34743"/>
    <cellStyle name="Обычный 58 54 2" xfId="34744"/>
    <cellStyle name="Обычный 58 54 2 2" xfId="34745"/>
    <cellStyle name="Обычный 58 54 3" xfId="34746"/>
    <cellStyle name="Обычный 58 55" xfId="34747"/>
    <cellStyle name="Обычный 58 55 2" xfId="34748"/>
    <cellStyle name="Обычный 58 55 2 2" xfId="34749"/>
    <cellStyle name="Обычный 58 55 3" xfId="34750"/>
    <cellStyle name="Обычный 58 56" xfId="34751"/>
    <cellStyle name="Обычный 58 56 2" xfId="34752"/>
    <cellStyle name="Обычный 58 56 2 2" xfId="34753"/>
    <cellStyle name="Обычный 58 56 3" xfId="34754"/>
    <cellStyle name="Обычный 58 57" xfId="34755"/>
    <cellStyle name="Обычный 58 57 2" xfId="34756"/>
    <cellStyle name="Обычный 58 57 2 2" xfId="34757"/>
    <cellStyle name="Обычный 58 57 3" xfId="34758"/>
    <cellStyle name="Обычный 58 58" xfId="34759"/>
    <cellStyle name="Обычный 58 58 2" xfId="34760"/>
    <cellStyle name="Обычный 58 58 2 2" xfId="34761"/>
    <cellStyle name="Обычный 58 58 3" xfId="34762"/>
    <cellStyle name="Обычный 58 59" xfId="34763"/>
    <cellStyle name="Обычный 58 59 2" xfId="34764"/>
    <cellStyle name="Обычный 58 59 2 2" xfId="34765"/>
    <cellStyle name="Обычный 58 59 3" xfId="34766"/>
    <cellStyle name="Обычный 58 6" xfId="34767"/>
    <cellStyle name="Обычный 58 6 2" xfId="34768"/>
    <cellStyle name="Обычный 58 6 2 2" xfId="34769"/>
    <cellStyle name="Обычный 58 6 2 2 2" xfId="34770"/>
    <cellStyle name="Обычный 58 6 2 3" xfId="34771"/>
    <cellStyle name="Обычный 58 6 3" xfId="34772"/>
    <cellStyle name="Обычный 58 6 3 2" xfId="34773"/>
    <cellStyle name="Обычный 58 6 3 2 2" xfId="34774"/>
    <cellStyle name="Обычный 58 6 3 3" xfId="34775"/>
    <cellStyle name="Обычный 58 6 4" xfId="34776"/>
    <cellStyle name="Обычный 58 6 4 2" xfId="34777"/>
    <cellStyle name="Обычный 58 6 5" xfId="34778"/>
    <cellStyle name="Обычный 58 60" xfId="34779"/>
    <cellStyle name="Обычный 58 60 2" xfId="34780"/>
    <cellStyle name="Обычный 58 60 2 2" xfId="34781"/>
    <cellStyle name="Обычный 58 60 3" xfId="34782"/>
    <cellStyle name="Обычный 58 61" xfId="34783"/>
    <cellStyle name="Обычный 58 61 2" xfId="34784"/>
    <cellStyle name="Обычный 58 61 2 2" xfId="34785"/>
    <cellStyle name="Обычный 58 61 3" xfId="34786"/>
    <cellStyle name="Обычный 58 62" xfId="34787"/>
    <cellStyle name="Обычный 58 62 2" xfId="34788"/>
    <cellStyle name="Обычный 58 62 2 2" xfId="34789"/>
    <cellStyle name="Обычный 58 62 3" xfId="34790"/>
    <cellStyle name="Обычный 58 63" xfId="34791"/>
    <cellStyle name="Обычный 58 63 2" xfId="34792"/>
    <cellStyle name="Обычный 58 63 2 2" xfId="34793"/>
    <cellStyle name="Обычный 58 63 3" xfId="34794"/>
    <cellStyle name="Обычный 58 64" xfId="34795"/>
    <cellStyle name="Обычный 58 64 2" xfId="34796"/>
    <cellStyle name="Обычный 58 64 2 2" xfId="34797"/>
    <cellStyle name="Обычный 58 64 3" xfId="34798"/>
    <cellStyle name="Обычный 58 65" xfId="34799"/>
    <cellStyle name="Обычный 58 65 2" xfId="34800"/>
    <cellStyle name="Обычный 58 65 2 2" xfId="34801"/>
    <cellStyle name="Обычный 58 65 3" xfId="34802"/>
    <cellStyle name="Обычный 58 66" xfId="34803"/>
    <cellStyle name="Обычный 58 66 2" xfId="34804"/>
    <cellStyle name="Обычный 58 66 2 2" xfId="34805"/>
    <cellStyle name="Обычный 58 66 3" xfId="34806"/>
    <cellStyle name="Обычный 58 67" xfId="34807"/>
    <cellStyle name="Обычный 58 67 2" xfId="34808"/>
    <cellStyle name="Обычный 58 67 2 2" xfId="34809"/>
    <cellStyle name="Обычный 58 67 3" xfId="34810"/>
    <cellStyle name="Обычный 58 68" xfId="34811"/>
    <cellStyle name="Обычный 58 68 2" xfId="34812"/>
    <cellStyle name="Обычный 58 68 2 2" xfId="34813"/>
    <cellStyle name="Обычный 58 68 3" xfId="34814"/>
    <cellStyle name="Обычный 58 69" xfId="34815"/>
    <cellStyle name="Обычный 58 69 2" xfId="34816"/>
    <cellStyle name="Обычный 58 69 2 2" xfId="34817"/>
    <cellStyle name="Обычный 58 69 3" xfId="34818"/>
    <cellStyle name="Обычный 58 7" xfId="34819"/>
    <cellStyle name="Обычный 58 7 2" xfId="34820"/>
    <cellStyle name="Обычный 58 7 2 2" xfId="34821"/>
    <cellStyle name="Обычный 58 7 2 2 2" xfId="34822"/>
    <cellStyle name="Обычный 58 7 2 3" xfId="34823"/>
    <cellStyle name="Обычный 58 7 3" xfId="34824"/>
    <cellStyle name="Обычный 58 7 3 2" xfId="34825"/>
    <cellStyle name="Обычный 58 7 3 2 2" xfId="34826"/>
    <cellStyle name="Обычный 58 7 3 3" xfId="34827"/>
    <cellStyle name="Обычный 58 7 4" xfId="34828"/>
    <cellStyle name="Обычный 58 7 4 2" xfId="34829"/>
    <cellStyle name="Обычный 58 7 5" xfId="34830"/>
    <cellStyle name="Обычный 58 70" xfId="34831"/>
    <cellStyle name="Обычный 58 70 2" xfId="34832"/>
    <cellStyle name="Обычный 58 70 2 2" xfId="34833"/>
    <cellStyle name="Обычный 58 70 3" xfId="34834"/>
    <cellStyle name="Обычный 58 71" xfId="34835"/>
    <cellStyle name="Обычный 58 71 2" xfId="34836"/>
    <cellStyle name="Обычный 58 71 2 2" xfId="34837"/>
    <cellStyle name="Обычный 58 71 3" xfId="34838"/>
    <cellStyle name="Обычный 58 72" xfId="34839"/>
    <cellStyle name="Обычный 58 72 2" xfId="34840"/>
    <cellStyle name="Обычный 58 72 2 2" xfId="34841"/>
    <cellStyle name="Обычный 58 72 3" xfId="34842"/>
    <cellStyle name="Обычный 58 73" xfId="34843"/>
    <cellStyle name="Обычный 58 73 2" xfId="34844"/>
    <cellStyle name="Обычный 58 73 2 2" xfId="34845"/>
    <cellStyle name="Обычный 58 73 3" xfId="34846"/>
    <cellStyle name="Обычный 58 74" xfId="34847"/>
    <cellStyle name="Обычный 58 74 2" xfId="34848"/>
    <cellStyle name="Обычный 58 74 2 2" xfId="34849"/>
    <cellStyle name="Обычный 58 74 3" xfId="34850"/>
    <cellStyle name="Обычный 58 75" xfId="34851"/>
    <cellStyle name="Обычный 58 75 2" xfId="34852"/>
    <cellStyle name="Обычный 58 75 2 2" xfId="34853"/>
    <cellStyle name="Обычный 58 75 3" xfId="34854"/>
    <cellStyle name="Обычный 58 76" xfId="34855"/>
    <cellStyle name="Обычный 58 76 2" xfId="34856"/>
    <cellStyle name="Обычный 58 77" xfId="34857"/>
    <cellStyle name="Обычный 58 8" xfId="34858"/>
    <cellStyle name="Обычный 58 8 2" xfId="34859"/>
    <cellStyle name="Обычный 58 8 2 2" xfId="34860"/>
    <cellStyle name="Обычный 58 8 2 2 2" xfId="34861"/>
    <cellStyle name="Обычный 58 8 2 3" xfId="34862"/>
    <cellStyle name="Обычный 58 8 3" xfId="34863"/>
    <cellStyle name="Обычный 58 8 3 2" xfId="34864"/>
    <cellStyle name="Обычный 58 8 3 2 2" xfId="34865"/>
    <cellStyle name="Обычный 58 8 3 3" xfId="34866"/>
    <cellStyle name="Обычный 58 8 4" xfId="34867"/>
    <cellStyle name="Обычный 58 8 4 2" xfId="34868"/>
    <cellStyle name="Обычный 58 8 5" xfId="34869"/>
    <cellStyle name="Обычный 58 9" xfId="34870"/>
    <cellStyle name="Обычный 58 9 2" xfId="34871"/>
    <cellStyle name="Обычный 58 9 2 2" xfId="34872"/>
    <cellStyle name="Обычный 58 9 2 2 2" xfId="34873"/>
    <cellStyle name="Обычный 58 9 2 3" xfId="34874"/>
    <cellStyle name="Обычный 58 9 3" xfId="34875"/>
    <cellStyle name="Обычный 58 9 3 2" xfId="34876"/>
    <cellStyle name="Обычный 58 9 3 2 2" xfId="34877"/>
    <cellStyle name="Обычный 58 9 3 3" xfId="34878"/>
    <cellStyle name="Обычный 58 9 4" xfId="34879"/>
    <cellStyle name="Обычный 58 9 4 2" xfId="34880"/>
    <cellStyle name="Обычный 58 9 5" xfId="34881"/>
    <cellStyle name="Обычный 59" xfId="34882"/>
    <cellStyle name="Обычный 59 10" xfId="34883"/>
    <cellStyle name="Обычный 59 10 2" xfId="34884"/>
    <cellStyle name="Обычный 59 10 2 2" xfId="34885"/>
    <cellStyle name="Обычный 59 10 2 2 2" xfId="34886"/>
    <cellStyle name="Обычный 59 10 2 3" xfId="34887"/>
    <cellStyle name="Обычный 59 10 3" xfId="34888"/>
    <cellStyle name="Обычный 59 10 3 2" xfId="34889"/>
    <cellStyle name="Обычный 59 10 3 2 2" xfId="34890"/>
    <cellStyle name="Обычный 59 10 3 3" xfId="34891"/>
    <cellStyle name="Обычный 59 10 4" xfId="34892"/>
    <cellStyle name="Обычный 59 10 4 2" xfId="34893"/>
    <cellStyle name="Обычный 59 10 5" xfId="34894"/>
    <cellStyle name="Обычный 59 11" xfId="34895"/>
    <cellStyle name="Обычный 59 11 2" xfId="34896"/>
    <cellStyle name="Обычный 59 11 2 2" xfId="34897"/>
    <cellStyle name="Обычный 59 11 2 2 2" xfId="34898"/>
    <cellStyle name="Обычный 59 11 2 3" xfId="34899"/>
    <cellStyle name="Обычный 59 11 3" xfId="34900"/>
    <cellStyle name="Обычный 59 11 3 2" xfId="34901"/>
    <cellStyle name="Обычный 59 11 3 2 2" xfId="34902"/>
    <cellStyle name="Обычный 59 11 3 3" xfId="34903"/>
    <cellStyle name="Обычный 59 11 4" xfId="34904"/>
    <cellStyle name="Обычный 59 11 4 2" xfId="34905"/>
    <cellStyle name="Обычный 59 11 5" xfId="34906"/>
    <cellStyle name="Обычный 59 12" xfId="34907"/>
    <cellStyle name="Обычный 59 12 2" xfId="34908"/>
    <cellStyle name="Обычный 59 12 2 2" xfId="34909"/>
    <cellStyle name="Обычный 59 12 2 2 2" xfId="34910"/>
    <cellStyle name="Обычный 59 12 2 3" xfId="34911"/>
    <cellStyle name="Обычный 59 12 3" xfId="34912"/>
    <cellStyle name="Обычный 59 12 3 2" xfId="34913"/>
    <cellStyle name="Обычный 59 12 3 2 2" xfId="34914"/>
    <cellStyle name="Обычный 59 12 3 3" xfId="34915"/>
    <cellStyle name="Обычный 59 12 4" xfId="34916"/>
    <cellStyle name="Обычный 59 12 4 2" xfId="34917"/>
    <cellStyle name="Обычный 59 12 5" xfId="34918"/>
    <cellStyle name="Обычный 59 13" xfId="34919"/>
    <cellStyle name="Обычный 59 13 2" xfId="34920"/>
    <cellStyle name="Обычный 59 13 2 2" xfId="34921"/>
    <cellStyle name="Обычный 59 13 2 2 2" xfId="34922"/>
    <cellStyle name="Обычный 59 13 2 3" xfId="34923"/>
    <cellStyle name="Обычный 59 13 3" xfId="34924"/>
    <cellStyle name="Обычный 59 13 3 2" xfId="34925"/>
    <cellStyle name="Обычный 59 13 3 2 2" xfId="34926"/>
    <cellStyle name="Обычный 59 13 3 3" xfId="34927"/>
    <cellStyle name="Обычный 59 13 4" xfId="34928"/>
    <cellStyle name="Обычный 59 13 4 2" xfId="34929"/>
    <cellStyle name="Обычный 59 13 5" xfId="34930"/>
    <cellStyle name="Обычный 59 14" xfId="34931"/>
    <cellStyle name="Обычный 59 14 2" xfId="34932"/>
    <cellStyle name="Обычный 59 14 2 2" xfId="34933"/>
    <cellStyle name="Обычный 59 14 2 2 2" xfId="34934"/>
    <cellStyle name="Обычный 59 14 2 3" xfId="34935"/>
    <cellStyle name="Обычный 59 14 3" xfId="34936"/>
    <cellStyle name="Обычный 59 14 3 2" xfId="34937"/>
    <cellStyle name="Обычный 59 14 3 2 2" xfId="34938"/>
    <cellStyle name="Обычный 59 14 3 3" xfId="34939"/>
    <cellStyle name="Обычный 59 14 4" xfId="34940"/>
    <cellStyle name="Обычный 59 14 4 2" xfId="34941"/>
    <cellStyle name="Обычный 59 14 5" xfId="34942"/>
    <cellStyle name="Обычный 59 15" xfId="34943"/>
    <cellStyle name="Обычный 59 15 2" xfId="34944"/>
    <cellStyle name="Обычный 59 15 2 2" xfId="34945"/>
    <cellStyle name="Обычный 59 15 2 2 2" xfId="34946"/>
    <cellStyle name="Обычный 59 15 2 3" xfId="34947"/>
    <cellStyle name="Обычный 59 15 3" xfId="34948"/>
    <cellStyle name="Обычный 59 15 3 2" xfId="34949"/>
    <cellStyle name="Обычный 59 15 3 2 2" xfId="34950"/>
    <cellStyle name="Обычный 59 15 3 3" xfId="34951"/>
    <cellStyle name="Обычный 59 15 4" xfId="34952"/>
    <cellStyle name="Обычный 59 15 4 2" xfId="34953"/>
    <cellStyle name="Обычный 59 15 5" xfId="34954"/>
    <cellStyle name="Обычный 59 16" xfId="34955"/>
    <cellStyle name="Обычный 59 16 2" xfId="34956"/>
    <cellStyle name="Обычный 59 16 2 2" xfId="34957"/>
    <cellStyle name="Обычный 59 16 2 2 2" xfId="34958"/>
    <cellStyle name="Обычный 59 16 2 3" xfId="34959"/>
    <cellStyle name="Обычный 59 16 3" xfId="34960"/>
    <cellStyle name="Обычный 59 16 3 2" xfId="34961"/>
    <cellStyle name="Обычный 59 16 3 2 2" xfId="34962"/>
    <cellStyle name="Обычный 59 16 3 3" xfId="34963"/>
    <cellStyle name="Обычный 59 16 4" xfId="34964"/>
    <cellStyle name="Обычный 59 16 4 2" xfId="34965"/>
    <cellStyle name="Обычный 59 16 5" xfId="34966"/>
    <cellStyle name="Обычный 59 17" xfId="34967"/>
    <cellStyle name="Обычный 59 17 2" xfId="34968"/>
    <cellStyle name="Обычный 59 17 2 2" xfId="34969"/>
    <cellStyle name="Обычный 59 17 2 2 2" xfId="34970"/>
    <cellStyle name="Обычный 59 17 2 3" xfId="34971"/>
    <cellStyle name="Обычный 59 17 3" xfId="34972"/>
    <cellStyle name="Обычный 59 17 3 2" xfId="34973"/>
    <cellStyle name="Обычный 59 17 3 2 2" xfId="34974"/>
    <cellStyle name="Обычный 59 17 3 3" xfId="34975"/>
    <cellStyle name="Обычный 59 17 4" xfId="34976"/>
    <cellStyle name="Обычный 59 17 4 2" xfId="34977"/>
    <cellStyle name="Обычный 59 17 5" xfId="34978"/>
    <cellStyle name="Обычный 59 18" xfId="34979"/>
    <cellStyle name="Обычный 59 18 2" xfId="34980"/>
    <cellStyle name="Обычный 59 18 2 2" xfId="34981"/>
    <cellStyle name="Обычный 59 18 2 2 2" xfId="34982"/>
    <cellStyle name="Обычный 59 18 2 3" xfId="34983"/>
    <cellStyle name="Обычный 59 18 3" xfId="34984"/>
    <cellStyle name="Обычный 59 18 3 2" xfId="34985"/>
    <cellStyle name="Обычный 59 18 3 2 2" xfId="34986"/>
    <cellStyle name="Обычный 59 18 3 3" xfId="34987"/>
    <cellStyle name="Обычный 59 18 4" xfId="34988"/>
    <cellStyle name="Обычный 59 18 4 2" xfId="34989"/>
    <cellStyle name="Обычный 59 18 5" xfId="34990"/>
    <cellStyle name="Обычный 59 19" xfId="34991"/>
    <cellStyle name="Обычный 59 19 2" xfId="34992"/>
    <cellStyle name="Обычный 59 19 2 2" xfId="34993"/>
    <cellStyle name="Обычный 59 19 2 2 2" xfId="34994"/>
    <cellStyle name="Обычный 59 19 2 3" xfId="34995"/>
    <cellStyle name="Обычный 59 19 3" xfId="34996"/>
    <cellStyle name="Обычный 59 19 3 2" xfId="34997"/>
    <cellStyle name="Обычный 59 19 3 2 2" xfId="34998"/>
    <cellStyle name="Обычный 59 19 3 3" xfId="34999"/>
    <cellStyle name="Обычный 59 19 4" xfId="35000"/>
    <cellStyle name="Обычный 59 19 4 2" xfId="35001"/>
    <cellStyle name="Обычный 59 19 5" xfId="35002"/>
    <cellStyle name="Обычный 59 2" xfId="35003"/>
    <cellStyle name="Обычный 59 2 2" xfId="35004"/>
    <cellStyle name="Обычный 59 2 2 2" xfId="35005"/>
    <cellStyle name="Обычный 59 2 2 2 2" xfId="35006"/>
    <cellStyle name="Обычный 59 2 2 3" xfId="35007"/>
    <cellStyle name="Обычный 59 2 3" xfId="35008"/>
    <cellStyle name="Обычный 59 2 3 2" xfId="35009"/>
    <cellStyle name="Обычный 59 2 3 2 2" xfId="35010"/>
    <cellStyle name="Обычный 59 2 3 3" xfId="35011"/>
    <cellStyle name="Обычный 59 2 4" xfId="35012"/>
    <cellStyle name="Обычный 59 2 4 2" xfId="35013"/>
    <cellStyle name="Обычный 59 2 5" xfId="35014"/>
    <cellStyle name="Обычный 59 20" xfId="35015"/>
    <cellStyle name="Обычный 59 20 2" xfId="35016"/>
    <cellStyle name="Обычный 59 20 2 2" xfId="35017"/>
    <cellStyle name="Обычный 59 20 2 2 2" xfId="35018"/>
    <cellStyle name="Обычный 59 20 2 3" xfId="35019"/>
    <cellStyle name="Обычный 59 20 3" xfId="35020"/>
    <cellStyle name="Обычный 59 20 3 2" xfId="35021"/>
    <cellStyle name="Обычный 59 20 3 2 2" xfId="35022"/>
    <cellStyle name="Обычный 59 20 3 3" xfId="35023"/>
    <cellStyle name="Обычный 59 20 4" xfId="35024"/>
    <cellStyle name="Обычный 59 20 4 2" xfId="35025"/>
    <cellStyle name="Обычный 59 20 5" xfId="35026"/>
    <cellStyle name="Обычный 59 21" xfId="35027"/>
    <cellStyle name="Обычный 59 21 2" xfId="35028"/>
    <cellStyle name="Обычный 59 21 2 2" xfId="35029"/>
    <cellStyle name="Обычный 59 21 2 2 2" xfId="35030"/>
    <cellStyle name="Обычный 59 21 2 3" xfId="35031"/>
    <cellStyle name="Обычный 59 21 3" xfId="35032"/>
    <cellStyle name="Обычный 59 21 3 2" xfId="35033"/>
    <cellStyle name="Обычный 59 21 3 2 2" xfId="35034"/>
    <cellStyle name="Обычный 59 21 3 3" xfId="35035"/>
    <cellStyle name="Обычный 59 21 4" xfId="35036"/>
    <cellStyle name="Обычный 59 21 4 2" xfId="35037"/>
    <cellStyle name="Обычный 59 21 5" xfId="35038"/>
    <cellStyle name="Обычный 59 22" xfId="35039"/>
    <cellStyle name="Обычный 59 22 2" xfId="35040"/>
    <cellStyle name="Обычный 59 22 2 2" xfId="35041"/>
    <cellStyle name="Обычный 59 22 2 2 2" xfId="35042"/>
    <cellStyle name="Обычный 59 22 2 3" xfId="35043"/>
    <cellStyle name="Обычный 59 22 3" xfId="35044"/>
    <cellStyle name="Обычный 59 22 3 2" xfId="35045"/>
    <cellStyle name="Обычный 59 22 3 2 2" xfId="35046"/>
    <cellStyle name="Обычный 59 22 3 3" xfId="35047"/>
    <cellStyle name="Обычный 59 22 4" xfId="35048"/>
    <cellStyle name="Обычный 59 22 4 2" xfId="35049"/>
    <cellStyle name="Обычный 59 22 5" xfId="35050"/>
    <cellStyle name="Обычный 59 23" xfId="35051"/>
    <cellStyle name="Обычный 59 23 2" xfId="35052"/>
    <cellStyle name="Обычный 59 23 2 2" xfId="35053"/>
    <cellStyle name="Обычный 59 23 2 2 2" xfId="35054"/>
    <cellStyle name="Обычный 59 23 2 3" xfId="35055"/>
    <cellStyle name="Обычный 59 23 3" xfId="35056"/>
    <cellStyle name="Обычный 59 23 3 2" xfId="35057"/>
    <cellStyle name="Обычный 59 23 3 2 2" xfId="35058"/>
    <cellStyle name="Обычный 59 23 3 3" xfId="35059"/>
    <cellStyle name="Обычный 59 23 4" xfId="35060"/>
    <cellStyle name="Обычный 59 23 4 2" xfId="35061"/>
    <cellStyle name="Обычный 59 23 5" xfId="35062"/>
    <cellStyle name="Обычный 59 24" xfId="35063"/>
    <cellStyle name="Обычный 59 24 2" xfId="35064"/>
    <cellStyle name="Обычный 59 24 2 2" xfId="35065"/>
    <cellStyle name="Обычный 59 24 2 2 2" xfId="35066"/>
    <cellStyle name="Обычный 59 24 2 3" xfId="35067"/>
    <cellStyle name="Обычный 59 24 3" xfId="35068"/>
    <cellStyle name="Обычный 59 24 3 2" xfId="35069"/>
    <cellStyle name="Обычный 59 24 3 2 2" xfId="35070"/>
    <cellStyle name="Обычный 59 24 3 3" xfId="35071"/>
    <cellStyle name="Обычный 59 24 4" xfId="35072"/>
    <cellStyle name="Обычный 59 24 4 2" xfId="35073"/>
    <cellStyle name="Обычный 59 24 5" xfId="35074"/>
    <cellStyle name="Обычный 59 25" xfId="35075"/>
    <cellStyle name="Обычный 59 25 2" xfId="35076"/>
    <cellStyle name="Обычный 59 25 2 2" xfId="35077"/>
    <cellStyle name="Обычный 59 25 2 2 2" xfId="35078"/>
    <cellStyle name="Обычный 59 25 2 3" xfId="35079"/>
    <cellStyle name="Обычный 59 25 3" xfId="35080"/>
    <cellStyle name="Обычный 59 25 3 2" xfId="35081"/>
    <cellStyle name="Обычный 59 25 3 2 2" xfId="35082"/>
    <cellStyle name="Обычный 59 25 3 3" xfId="35083"/>
    <cellStyle name="Обычный 59 25 4" xfId="35084"/>
    <cellStyle name="Обычный 59 25 4 2" xfId="35085"/>
    <cellStyle name="Обычный 59 25 5" xfId="35086"/>
    <cellStyle name="Обычный 59 26" xfId="35087"/>
    <cellStyle name="Обычный 59 26 2" xfId="35088"/>
    <cellStyle name="Обычный 59 26 2 2" xfId="35089"/>
    <cellStyle name="Обычный 59 26 2 2 2" xfId="35090"/>
    <cellStyle name="Обычный 59 26 2 3" xfId="35091"/>
    <cellStyle name="Обычный 59 26 3" xfId="35092"/>
    <cellStyle name="Обычный 59 26 3 2" xfId="35093"/>
    <cellStyle name="Обычный 59 26 3 2 2" xfId="35094"/>
    <cellStyle name="Обычный 59 26 3 3" xfId="35095"/>
    <cellStyle name="Обычный 59 26 4" xfId="35096"/>
    <cellStyle name="Обычный 59 26 4 2" xfId="35097"/>
    <cellStyle name="Обычный 59 26 5" xfId="35098"/>
    <cellStyle name="Обычный 59 27" xfId="35099"/>
    <cellStyle name="Обычный 59 27 2" xfId="35100"/>
    <cellStyle name="Обычный 59 27 2 2" xfId="35101"/>
    <cellStyle name="Обычный 59 27 2 2 2" xfId="35102"/>
    <cellStyle name="Обычный 59 27 2 3" xfId="35103"/>
    <cellStyle name="Обычный 59 27 3" xfId="35104"/>
    <cellStyle name="Обычный 59 27 3 2" xfId="35105"/>
    <cellStyle name="Обычный 59 27 3 2 2" xfId="35106"/>
    <cellStyle name="Обычный 59 27 3 3" xfId="35107"/>
    <cellStyle name="Обычный 59 27 4" xfId="35108"/>
    <cellStyle name="Обычный 59 27 4 2" xfId="35109"/>
    <cellStyle name="Обычный 59 27 5" xfId="35110"/>
    <cellStyle name="Обычный 59 28" xfId="35111"/>
    <cellStyle name="Обычный 59 28 2" xfId="35112"/>
    <cellStyle name="Обычный 59 28 2 2" xfId="35113"/>
    <cellStyle name="Обычный 59 28 2 2 2" xfId="35114"/>
    <cellStyle name="Обычный 59 28 2 3" xfId="35115"/>
    <cellStyle name="Обычный 59 28 3" xfId="35116"/>
    <cellStyle name="Обычный 59 28 3 2" xfId="35117"/>
    <cellStyle name="Обычный 59 28 3 2 2" xfId="35118"/>
    <cellStyle name="Обычный 59 28 3 3" xfId="35119"/>
    <cellStyle name="Обычный 59 28 4" xfId="35120"/>
    <cellStyle name="Обычный 59 28 4 2" xfId="35121"/>
    <cellStyle name="Обычный 59 28 5" xfId="35122"/>
    <cellStyle name="Обычный 59 29" xfId="35123"/>
    <cellStyle name="Обычный 59 29 2" xfId="35124"/>
    <cellStyle name="Обычный 59 29 2 2" xfId="35125"/>
    <cellStyle name="Обычный 59 29 3" xfId="35126"/>
    <cellStyle name="Обычный 59 3" xfId="35127"/>
    <cellStyle name="Обычный 59 3 2" xfId="35128"/>
    <cellStyle name="Обычный 59 3 2 2" xfId="35129"/>
    <cellStyle name="Обычный 59 3 2 2 2" xfId="35130"/>
    <cellStyle name="Обычный 59 3 2 3" xfId="35131"/>
    <cellStyle name="Обычный 59 3 3" xfId="35132"/>
    <cellStyle name="Обычный 59 3 3 2" xfId="35133"/>
    <cellStyle name="Обычный 59 3 3 2 2" xfId="35134"/>
    <cellStyle name="Обычный 59 3 3 3" xfId="35135"/>
    <cellStyle name="Обычный 59 3 4" xfId="35136"/>
    <cellStyle name="Обычный 59 3 4 2" xfId="35137"/>
    <cellStyle name="Обычный 59 3 5" xfId="35138"/>
    <cellStyle name="Обычный 59 30" xfId="35139"/>
    <cellStyle name="Обычный 59 30 2" xfId="35140"/>
    <cellStyle name="Обычный 59 30 2 2" xfId="35141"/>
    <cellStyle name="Обычный 59 30 3" xfId="35142"/>
    <cellStyle name="Обычный 59 31" xfId="35143"/>
    <cellStyle name="Обычный 59 31 2" xfId="35144"/>
    <cellStyle name="Обычный 59 31 2 2" xfId="35145"/>
    <cellStyle name="Обычный 59 31 3" xfId="35146"/>
    <cellStyle name="Обычный 59 32" xfId="35147"/>
    <cellStyle name="Обычный 59 32 2" xfId="35148"/>
    <cellStyle name="Обычный 59 32 2 2" xfId="35149"/>
    <cellStyle name="Обычный 59 32 3" xfId="35150"/>
    <cellStyle name="Обычный 59 33" xfId="35151"/>
    <cellStyle name="Обычный 59 33 2" xfId="35152"/>
    <cellStyle name="Обычный 59 33 2 2" xfId="35153"/>
    <cellStyle name="Обычный 59 33 3" xfId="35154"/>
    <cellStyle name="Обычный 59 34" xfId="35155"/>
    <cellStyle name="Обычный 59 34 2" xfId="35156"/>
    <cellStyle name="Обычный 59 34 2 2" xfId="35157"/>
    <cellStyle name="Обычный 59 34 3" xfId="35158"/>
    <cellStyle name="Обычный 59 35" xfId="35159"/>
    <cellStyle name="Обычный 59 35 2" xfId="35160"/>
    <cellStyle name="Обычный 59 35 2 2" xfId="35161"/>
    <cellStyle name="Обычный 59 35 3" xfId="35162"/>
    <cellStyle name="Обычный 59 36" xfId="35163"/>
    <cellStyle name="Обычный 59 36 2" xfId="35164"/>
    <cellStyle name="Обычный 59 36 2 2" xfId="35165"/>
    <cellStyle name="Обычный 59 36 3" xfId="35166"/>
    <cellStyle name="Обычный 59 37" xfId="35167"/>
    <cellStyle name="Обычный 59 37 2" xfId="35168"/>
    <cellStyle name="Обычный 59 37 2 2" xfId="35169"/>
    <cellStyle name="Обычный 59 37 3" xfId="35170"/>
    <cellStyle name="Обычный 59 38" xfId="35171"/>
    <cellStyle name="Обычный 59 38 2" xfId="35172"/>
    <cellStyle name="Обычный 59 38 2 2" xfId="35173"/>
    <cellStyle name="Обычный 59 38 3" xfId="35174"/>
    <cellStyle name="Обычный 59 39" xfId="35175"/>
    <cellStyle name="Обычный 59 39 2" xfId="35176"/>
    <cellStyle name="Обычный 59 39 2 2" xfId="35177"/>
    <cellStyle name="Обычный 59 39 3" xfId="35178"/>
    <cellStyle name="Обычный 59 4" xfId="35179"/>
    <cellStyle name="Обычный 59 4 2" xfId="35180"/>
    <cellStyle name="Обычный 59 4 2 2" xfId="35181"/>
    <cellStyle name="Обычный 59 4 2 2 2" xfId="35182"/>
    <cellStyle name="Обычный 59 4 2 3" xfId="35183"/>
    <cellStyle name="Обычный 59 4 3" xfId="35184"/>
    <cellStyle name="Обычный 59 4 3 2" xfId="35185"/>
    <cellStyle name="Обычный 59 4 3 2 2" xfId="35186"/>
    <cellStyle name="Обычный 59 4 3 3" xfId="35187"/>
    <cellStyle name="Обычный 59 4 4" xfId="35188"/>
    <cellStyle name="Обычный 59 4 4 2" xfId="35189"/>
    <cellStyle name="Обычный 59 4 5" xfId="35190"/>
    <cellStyle name="Обычный 59 40" xfId="35191"/>
    <cellStyle name="Обычный 59 40 2" xfId="35192"/>
    <cellStyle name="Обычный 59 40 2 2" xfId="35193"/>
    <cellStyle name="Обычный 59 40 3" xfId="35194"/>
    <cellStyle name="Обычный 59 41" xfId="35195"/>
    <cellStyle name="Обычный 59 41 2" xfId="35196"/>
    <cellStyle name="Обычный 59 41 2 2" xfId="35197"/>
    <cellStyle name="Обычный 59 41 3" xfId="35198"/>
    <cellStyle name="Обычный 59 42" xfId="35199"/>
    <cellStyle name="Обычный 59 42 2" xfId="35200"/>
    <cellStyle name="Обычный 59 42 2 2" xfId="35201"/>
    <cellStyle name="Обычный 59 42 3" xfId="35202"/>
    <cellStyle name="Обычный 59 43" xfId="35203"/>
    <cellStyle name="Обычный 59 43 2" xfId="35204"/>
    <cellStyle name="Обычный 59 43 2 2" xfId="35205"/>
    <cellStyle name="Обычный 59 43 3" xfId="35206"/>
    <cellStyle name="Обычный 59 44" xfId="35207"/>
    <cellStyle name="Обычный 59 44 2" xfId="35208"/>
    <cellStyle name="Обычный 59 44 2 2" xfId="35209"/>
    <cellStyle name="Обычный 59 44 3" xfId="35210"/>
    <cellStyle name="Обычный 59 45" xfId="35211"/>
    <cellStyle name="Обычный 59 45 2" xfId="35212"/>
    <cellStyle name="Обычный 59 45 2 2" xfId="35213"/>
    <cellStyle name="Обычный 59 45 3" xfId="35214"/>
    <cellStyle name="Обычный 59 46" xfId="35215"/>
    <cellStyle name="Обычный 59 46 2" xfId="35216"/>
    <cellStyle name="Обычный 59 46 2 2" xfId="35217"/>
    <cellStyle name="Обычный 59 46 3" xfId="35218"/>
    <cellStyle name="Обычный 59 47" xfId="35219"/>
    <cellStyle name="Обычный 59 47 2" xfId="35220"/>
    <cellStyle name="Обычный 59 47 2 2" xfId="35221"/>
    <cellStyle name="Обычный 59 47 3" xfId="35222"/>
    <cellStyle name="Обычный 59 48" xfId="35223"/>
    <cellStyle name="Обычный 59 48 2" xfId="35224"/>
    <cellStyle name="Обычный 59 48 2 2" xfId="35225"/>
    <cellStyle name="Обычный 59 48 3" xfId="35226"/>
    <cellStyle name="Обычный 59 49" xfId="35227"/>
    <cellStyle name="Обычный 59 49 2" xfId="35228"/>
    <cellStyle name="Обычный 59 49 2 2" xfId="35229"/>
    <cellStyle name="Обычный 59 49 3" xfId="35230"/>
    <cellStyle name="Обычный 59 5" xfId="35231"/>
    <cellStyle name="Обычный 59 5 2" xfId="35232"/>
    <cellStyle name="Обычный 59 5 2 2" xfId="35233"/>
    <cellStyle name="Обычный 59 5 2 2 2" xfId="35234"/>
    <cellStyle name="Обычный 59 5 2 3" xfId="35235"/>
    <cellStyle name="Обычный 59 5 3" xfId="35236"/>
    <cellStyle name="Обычный 59 5 3 2" xfId="35237"/>
    <cellStyle name="Обычный 59 5 3 2 2" xfId="35238"/>
    <cellStyle name="Обычный 59 5 3 3" xfId="35239"/>
    <cellStyle name="Обычный 59 5 4" xfId="35240"/>
    <cellStyle name="Обычный 59 5 4 2" xfId="35241"/>
    <cellStyle name="Обычный 59 5 5" xfId="35242"/>
    <cellStyle name="Обычный 59 50" xfId="35243"/>
    <cellStyle name="Обычный 59 50 2" xfId="35244"/>
    <cellStyle name="Обычный 59 50 2 2" xfId="35245"/>
    <cellStyle name="Обычный 59 50 3" xfId="35246"/>
    <cellStyle name="Обычный 59 51" xfId="35247"/>
    <cellStyle name="Обычный 59 51 2" xfId="35248"/>
    <cellStyle name="Обычный 59 51 2 2" xfId="35249"/>
    <cellStyle name="Обычный 59 51 3" xfId="35250"/>
    <cellStyle name="Обычный 59 52" xfId="35251"/>
    <cellStyle name="Обычный 59 52 2" xfId="35252"/>
    <cellStyle name="Обычный 59 52 2 2" xfId="35253"/>
    <cellStyle name="Обычный 59 52 3" xfId="35254"/>
    <cellStyle name="Обычный 59 53" xfId="35255"/>
    <cellStyle name="Обычный 59 53 2" xfId="35256"/>
    <cellStyle name="Обычный 59 53 2 2" xfId="35257"/>
    <cellStyle name="Обычный 59 53 3" xfId="35258"/>
    <cellStyle name="Обычный 59 54" xfId="35259"/>
    <cellStyle name="Обычный 59 54 2" xfId="35260"/>
    <cellStyle name="Обычный 59 54 2 2" xfId="35261"/>
    <cellStyle name="Обычный 59 54 3" xfId="35262"/>
    <cellStyle name="Обычный 59 55" xfId="35263"/>
    <cellStyle name="Обычный 59 55 2" xfId="35264"/>
    <cellStyle name="Обычный 59 55 2 2" xfId="35265"/>
    <cellStyle name="Обычный 59 55 3" xfId="35266"/>
    <cellStyle name="Обычный 59 56" xfId="35267"/>
    <cellStyle name="Обычный 59 56 2" xfId="35268"/>
    <cellStyle name="Обычный 59 56 2 2" xfId="35269"/>
    <cellStyle name="Обычный 59 56 3" xfId="35270"/>
    <cellStyle name="Обычный 59 57" xfId="35271"/>
    <cellStyle name="Обычный 59 57 2" xfId="35272"/>
    <cellStyle name="Обычный 59 57 2 2" xfId="35273"/>
    <cellStyle name="Обычный 59 57 3" xfId="35274"/>
    <cellStyle name="Обычный 59 58" xfId="35275"/>
    <cellStyle name="Обычный 59 58 2" xfId="35276"/>
    <cellStyle name="Обычный 59 58 2 2" xfId="35277"/>
    <cellStyle name="Обычный 59 58 3" xfId="35278"/>
    <cellStyle name="Обычный 59 59" xfId="35279"/>
    <cellStyle name="Обычный 59 59 2" xfId="35280"/>
    <cellStyle name="Обычный 59 59 2 2" xfId="35281"/>
    <cellStyle name="Обычный 59 59 3" xfId="35282"/>
    <cellStyle name="Обычный 59 6" xfId="35283"/>
    <cellStyle name="Обычный 59 6 2" xfId="35284"/>
    <cellStyle name="Обычный 59 6 2 2" xfId="35285"/>
    <cellStyle name="Обычный 59 6 2 2 2" xfId="35286"/>
    <cellStyle name="Обычный 59 6 2 3" xfId="35287"/>
    <cellStyle name="Обычный 59 6 3" xfId="35288"/>
    <cellStyle name="Обычный 59 6 3 2" xfId="35289"/>
    <cellStyle name="Обычный 59 6 3 2 2" xfId="35290"/>
    <cellStyle name="Обычный 59 6 3 3" xfId="35291"/>
    <cellStyle name="Обычный 59 6 4" xfId="35292"/>
    <cellStyle name="Обычный 59 6 4 2" xfId="35293"/>
    <cellStyle name="Обычный 59 6 5" xfId="35294"/>
    <cellStyle name="Обычный 59 60" xfId="35295"/>
    <cellStyle name="Обычный 59 60 2" xfId="35296"/>
    <cellStyle name="Обычный 59 60 2 2" xfId="35297"/>
    <cellStyle name="Обычный 59 60 3" xfId="35298"/>
    <cellStyle name="Обычный 59 61" xfId="35299"/>
    <cellStyle name="Обычный 59 61 2" xfId="35300"/>
    <cellStyle name="Обычный 59 61 2 2" xfId="35301"/>
    <cellStyle name="Обычный 59 61 3" xfId="35302"/>
    <cellStyle name="Обычный 59 62" xfId="35303"/>
    <cellStyle name="Обычный 59 62 2" xfId="35304"/>
    <cellStyle name="Обычный 59 62 2 2" xfId="35305"/>
    <cellStyle name="Обычный 59 62 3" xfId="35306"/>
    <cellStyle name="Обычный 59 63" xfId="35307"/>
    <cellStyle name="Обычный 59 63 2" xfId="35308"/>
    <cellStyle name="Обычный 59 63 2 2" xfId="35309"/>
    <cellStyle name="Обычный 59 63 3" xfId="35310"/>
    <cellStyle name="Обычный 59 64" xfId="35311"/>
    <cellStyle name="Обычный 59 64 2" xfId="35312"/>
    <cellStyle name="Обычный 59 64 2 2" xfId="35313"/>
    <cellStyle name="Обычный 59 64 3" xfId="35314"/>
    <cellStyle name="Обычный 59 65" xfId="35315"/>
    <cellStyle name="Обычный 59 65 2" xfId="35316"/>
    <cellStyle name="Обычный 59 65 2 2" xfId="35317"/>
    <cellStyle name="Обычный 59 65 3" xfId="35318"/>
    <cellStyle name="Обычный 59 66" xfId="35319"/>
    <cellStyle name="Обычный 59 66 2" xfId="35320"/>
    <cellStyle name="Обычный 59 66 2 2" xfId="35321"/>
    <cellStyle name="Обычный 59 66 3" xfId="35322"/>
    <cellStyle name="Обычный 59 67" xfId="35323"/>
    <cellStyle name="Обычный 59 67 2" xfId="35324"/>
    <cellStyle name="Обычный 59 67 2 2" xfId="35325"/>
    <cellStyle name="Обычный 59 67 3" xfId="35326"/>
    <cellStyle name="Обычный 59 68" xfId="35327"/>
    <cellStyle name="Обычный 59 68 2" xfId="35328"/>
    <cellStyle name="Обычный 59 68 2 2" xfId="35329"/>
    <cellStyle name="Обычный 59 68 3" xfId="35330"/>
    <cellStyle name="Обычный 59 69" xfId="35331"/>
    <cellStyle name="Обычный 59 69 2" xfId="35332"/>
    <cellStyle name="Обычный 59 69 2 2" xfId="35333"/>
    <cellStyle name="Обычный 59 69 3" xfId="35334"/>
    <cellStyle name="Обычный 59 7" xfId="35335"/>
    <cellStyle name="Обычный 59 7 2" xfId="35336"/>
    <cellStyle name="Обычный 59 7 2 2" xfId="35337"/>
    <cellStyle name="Обычный 59 7 2 2 2" xfId="35338"/>
    <cellStyle name="Обычный 59 7 2 3" xfId="35339"/>
    <cellStyle name="Обычный 59 7 3" xfId="35340"/>
    <cellStyle name="Обычный 59 7 3 2" xfId="35341"/>
    <cellStyle name="Обычный 59 7 3 2 2" xfId="35342"/>
    <cellStyle name="Обычный 59 7 3 3" xfId="35343"/>
    <cellStyle name="Обычный 59 7 4" xfId="35344"/>
    <cellStyle name="Обычный 59 7 4 2" xfId="35345"/>
    <cellStyle name="Обычный 59 7 5" xfId="35346"/>
    <cellStyle name="Обычный 59 70" xfId="35347"/>
    <cellStyle name="Обычный 59 70 2" xfId="35348"/>
    <cellStyle name="Обычный 59 70 2 2" xfId="35349"/>
    <cellStyle name="Обычный 59 70 3" xfId="35350"/>
    <cellStyle name="Обычный 59 71" xfId="35351"/>
    <cellStyle name="Обычный 59 71 2" xfId="35352"/>
    <cellStyle name="Обычный 59 71 2 2" xfId="35353"/>
    <cellStyle name="Обычный 59 71 3" xfId="35354"/>
    <cellStyle name="Обычный 59 72" xfId="35355"/>
    <cellStyle name="Обычный 59 72 2" xfId="35356"/>
    <cellStyle name="Обычный 59 72 2 2" xfId="35357"/>
    <cellStyle name="Обычный 59 72 3" xfId="35358"/>
    <cellStyle name="Обычный 59 73" xfId="35359"/>
    <cellStyle name="Обычный 59 73 2" xfId="35360"/>
    <cellStyle name="Обычный 59 73 2 2" xfId="35361"/>
    <cellStyle name="Обычный 59 73 3" xfId="35362"/>
    <cellStyle name="Обычный 59 74" xfId="35363"/>
    <cellStyle name="Обычный 59 74 2" xfId="35364"/>
    <cellStyle name="Обычный 59 74 2 2" xfId="35365"/>
    <cellStyle name="Обычный 59 74 3" xfId="35366"/>
    <cellStyle name="Обычный 59 75" xfId="35367"/>
    <cellStyle name="Обычный 59 75 2" xfId="35368"/>
    <cellStyle name="Обычный 59 75 2 2" xfId="35369"/>
    <cellStyle name="Обычный 59 75 3" xfId="35370"/>
    <cellStyle name="Обычный 59 76" xfId="35371"/>
    <cellStyle name="Обычный 59 76 2" xfId="35372"/>
    <cellStyle name="Обычный 59 77" xfId="35373"/>
    <cellStyle name="Обычный 59 8" xfId="35374"/>
    <cellStyle name="Обычный 59 8 2" xfId="35375"/>
    <cellStyle name="Обычный 59 8 2 2" xfId="35376"/>
    <cellStyle name="Обычный 59 8 2 2 2" xfId="35377"/>
    <cellStyle name="Обычный 59 8 2 3" xfId="35378"/>
    <cellStyle name="Обычный 59 8 3" xfId="35379"/>
    <cellStyle name="Обычный 59 8 3 2" xfId="35380"/>
    <cellStyle name="Обычный 59 8 3 2 2" xfId="35381"/>
    <cellStyle name="Обычный 59 8 3 3" xfId="35382"/>
    <cellStyle name="Обычный 59 8 4" xfId="35383"/>
    <cellStyle name="Обычный 59 8 4 2" xfId="35384"/>
    <cellStyle name="Обычный 59 8 5" xfId="35385"/>
    <cellStyle name="Обычный 59 9" xfId="35386"/>
    <cellStyle name="Обычный 59 9 2" xfId="35387"/>
    <cellStyle name="Обычный 59 9 2 2" xfId="35388"/>
    <cellStyle name="Обычный 59 9 2 2 2" xfId="35389"/>
    <cellStyle name="Обычный 59 9 2 3" xfId="35390"/>
    <cellStyle name="Обычный 59 9 3" xfId="35391"/>
    <cellStyle name="Обычный 59 9 3 2" xfId="35392"/>
    <cellStyle name="Обычный 59 9 3 2 2" xfId="35393"/>
    <cellStyle name="Обычный 59 9 3 3" xfId="35394"/>
    <cellStyle name="Обычный 59 9 4" xfId="35395"/>
    <cellStyle name="Обычный 59 9 4 2" xfId="35396"/>
    <cellStyle name="Обычный 59 9 5" xfId="35397"/>
    <cellStyle name="Обычный 6" xfId="35398"/>
    <cellStyle name="Обычный 6 10" xfId="35399"/>
    <cellStyle name="Обычный 6 10 2" xfId="35400"/>
    <cellStyle name="Обычный 6 10 2 2" xfId="35401"/>
    <cellStyle name="Обычный 6 10 2 2 2" xfId="35402"/>
    <cellStyle name="Обычный 6 10 2 3" xfId="35403"/>
    <cellStyle name="Обычный 6 10 3" xfId="35404"/>
    <cellStyle name="Обычный 6 10 3 2" xfId="35405"/>
    <cellStyle name="Обычный 6 10 3 2 2" xfId="35406"/>
    <cellStyle name="Обычный 6 10 3 3" xfId="35407"/>
    <cellStyle name="Обычный 6 10 4" xfId="35408"/>
    <cellStyle name="Обычный 6 10 4 2" xfId="35409"/>
    <cellStyle name="Обычный 6 10 5" xfId="35410"/>
    <cellStyle name="Обычный 6 11" xfId="35411"/>
    <cellStyle name="Обычный 6 11 2" xfId="35412"/>
    <cellStyle name="Обычный 6 11 2 2" xfId="35413"/>
    <cellStyle name="Обычный 6 11 2 2 2" xfId="35414"/>
    <cellStyle name="Обычный 6 11 2 3" xfId="35415"/>
    <cellStyle name="Обычный 6 11 3" xfId="35416"/>
    <cellStyle name="Обычный 6 11 3 2" xfId="35417"/>
    <cellStyle name="Обычный 6 11 3 2 2" xfId="35418"/>
    <cellStyle name="Обычный 6 11 3 3" xfId="35419"/>
    <cellStyle name="Обычный 6 11 4" xfId="35420"/>
    <cellStyle name="Обычный 6 11 4 2" xfId="35421"/>
    <cellStyle name="Обычный 6 11 5" xfId="35422"/>
    <cellStyle name="Обычный 6 12" xfId="35423"/>
    <cellStyle name="Обычный 6 12 2" xfId="35424"/>
    <cellStyle name="Обычный 6 12 2 2" xfId="35425"/>
    <cellStyle name="Обычный 6 12 2 2 2" xfId="35426"/>
    <cellStyle name="Обычный 6 12 2 3" xfId="35427"/>
    <cellStyle name="Обычный 6 12 3" xfId="35428"/>
    <cellStyle name="Обычный 6 12 3 2" xfId="35429"/>
    <cellStyle name="Обычный 6 12 3 2 2" xfId="35430"/>
    <cellStyle name="Обычный 6 12 3 3" xfId="35431"/>
    <cellStyle name="Обычный 6 12 4" xfId="35432"/>
    <cellStyle name="Обычный 6 12 4 2" xfId="35433"/>
    <cellStyle name="Обычный 6 12 5" xfId="35434"/>
    <cellStyle name="Обычный 6 13" xfId="35435"/>
    <cellStyle name="Обычный 6 13 2" xfId="35436"/>
    <cellStyle name="Обычный 6 13 2 2" xfId="35437"/>
    <cellStyle name="Обычный 6 13 2 2 2" xfId="35438"/>
    <cellStyle name="Обычный 6 13 2 3" xfId="35439"/>
    <cellStyle name="Обычный 6 13 3" xfId="35440"/>
    <cellStyle name="Обычный 6 13 3 2" xfId="35441"/>
    <cellStyle name="Обычный 6 13 3 2 2" xfId="35442"/>
    <cellStyle name="Обычный 6 13 3 3" xfId="35443"/>
    <cellStyle name="Обычный 6 13 4" xfId="35444"/>
    <cellStyle name="Обычный 6 13 4 2" xfId="35445"/>
    <cellStyle name="Обычный 6 13 5" xfId="35446"/>
    <cellStyle name="Обычный 6 14" xfId="35447"/>
    <cellStyle name="Обычный 6 14 2" xfId="35448"/>
    <cellStyle name="Обычный 6 14 2 2" xfId="35449"/>
    <cellStyle name="Обычный 6 14 2 2 2" xfId="35450"/>
    <cellStyle name="Обычный 6 14 2 3" xfId="35451"/>
    <cellStyle name="Обычный 6 14 3" xfId="35452"/>
    <cellStyle name="Обычный 6 14 3 2" xfId="35453"/>
    <cellStyle name="Обычный 6 14 3 2 2" xfId="35454"/>
    <cellStyle name="Обычный 6 14 3 3" xfId="35455"/>
    <cellStyle name="Обычный 6 14 4" xfId="35456"/>
    <cellStyle name="Обычный 6 14 4 2" xfId="35457"/>
    <cellStyle name="Обычный 6 14 5" xfId="35458"/>
    <cellStyle name="Обычный 6 15" xfId="35459"/>
    <cellStyle name="Обычный 6 15 2" xfId="35460"/>
    <cellStyle name="Обычный 6 15 2 2" xfId="35461"/>
    <cellStyle name="Обычный 6 15 2 2 2" xfId="35462"/>
    <cellStyle name="Обычный 6 15 2 3" xfId="35463"/>
    <cellStyle name="Обычный 6 15 3" xfId="35464"/>
    <cellStyle name="Обычный 6 15 3 2" xfId="35465"/>
    <cellStyle name="Обычный 6 15 3 2 2" xfId="35466"/>
    <cellStyle name="Обычный 6 15 3 3" xfId="35467"/>
    <cellStyle name="Обычный 6 15 4" xfId="35468"/>
    <cellStyle name="Обычный 6 15 4 2" xfId="35469"/>
    <cellStyle name="Обычный 6 15 5" xfId="35470"/>
    <cellStyle name="Обычный 6 16" xfId="35471"/>
    <cellStyle name="Обычный 6 16 2" xfId="35472"/>
    <cellStyle name="Обычный 6 16 2 2" xfId="35473"/>
    <cellStyle name="Обычный 6 16 2 2 2" xfId="35474"/>
    <cellStyle name="Обычный 6 16 2 3" xfId="35475"/>
    <cellStyle name="Обычный 6 16 3" xfId="35476"/>
    <cellStyle name="Обычный 6 16 3 2" xfId="35477"/>
    <cellStyle name="Обычный 6 16 3 2 2" xfId="35478"/>
    <cellStyle name="Обычный 6 16 3 3" xfId="35479"/>
    <cellStyle name="Обычный 6 16 4" xfId="35480"/>
    <cellStyle name="Обычный 6 16 4 2" xfId="35481"/>
    <cellStyle name="Обычный 6 16 5" xfId="35482"/>
    <cellStyle name="Обычный 6 17" xfId="35483"/>
    <cellStyle name="Обычный 6 17 2" xfId="35484"/>
    <cellStyle name="Обычный 6 17 2 2" xfId="35485"/>
    <cellStyle name="Обычный 6 17 2 2 2" xfId="35486"/>
    <cellStyle name="Обычный 6 17 2 3" xfId="35487"/>
    <cellStyle name="Обычный 6 17 3" xfId="35488"/>
    <cellStyle name="Обычный 6 17 3 2" xfId="35489"/>
    <cellStyle name="Обычный 6 17 3 2 2" xfId="35490"/>
    <cellStyle name="Обычный 6 17 3 3" xfId="35491"/>
    <cellStyle name="Обычный 6 17 4" xfId="35492"/>
    <cellStyle name="Обычный 6 17 4 2" xfId="35493"/>
    <cellStyle name="Обычный 6 17 5" xfId="35494"/>
    <cellStyle name="Обычный 6 18" xfId="35495"/>
    <cellStyle name="Обычный 6 18 2" xfId="35496"/>
    <cellStyle name="Обычный 6 18 2 2" xfId="35497"/>
    <cellStyle name="Обычный 6 18 2 2 2" xfId="35498"/>
    <cellStyle name="Обычный 6 18 2 3" xfId="35499"/>
    <cellStyle name="Обычный 6 18 3" xfId="35500"/>
    <cellStyle name="Обычный 6 18 3 2" xfId="35501"/>
    <cellStyle name="Обычный 6 18 3 2 2" xfId="35502"/>
    <cellStyle name="Обычный 6 18 3 3" xfId="35503"/>
    <cellStyle name="Обычный 6 18 4" xfId="35504"/>
    <cellStyle name="Обычный 6 18 4 2" xfId="35505"/>
    <cellStyle name="Обычный 6 18 5" xfId="35506"/>
    <cellStyle name="Обычный 6 19" xfId="35507"/>
    <cellStyle name="Обычный 6 19 2" xfId="35508"/>
    <cellStyle name="Обычный 6 19 2 2" xfId="35509"/>
    <cellStyle name="Обычный 6 19 2 2 2" xfId="35510"/>
    <cellStyle name="Обычный 6 19 2 3" xfId="35511"/>
    <cellStyle name="Обычный 6 19 3" xfId="35512"/>
    <cellStyle name="Обычный 6 19 3 2" xfId="35513"/>
    <cellStyle name="Обычный 6 19 3 2 2" xfId="35514"/>
    <cellStyle name="Обычный 6 19 3 3" xfId="35515"/>
    <cellStyle name="Обычный 6 19 4" xfId="35516"/>
    <cellStyle name="Обычный 6 19 4 2" xfId="35517"/>
    <cellStyle name="Обычный 6 19 5" xfId="35518"/>
    <cellStyle name="Обычный 6 2" xfId="35519"/>
    <cellStyle name="Обычный 6 2 2" xfId="35520"/>
    <cellStyle name="Обычный 6 2 2 2" xfId="35521"/>
    <cellStyle name="Обычный 6 2 2 2 2" xfId="35522"/>
    <cellStyle name="Обычный 6 2 2 3" xfId="35523"/>
    <cellStyle name="Обычный 6 2 3" xfId="35524"/>
    <cellStyle name="Обычный 6 2 3 2" xfId="35525"/>
    <cellStyle name="Обычный 6 2 3 2 2" xfId="35526"/>
    <cellStyle name="Обычный 6 2 3 3" xfId="35527"/>
    <cellStyle name="Обычный 6 2 4" xfId="35528"/>
    <cellStyle name="Обычный 6 2 4 2" xfId="35529"/>
    <cellStyle name="Обычный 6 2 4 2 2" xfId="35530"/>
    <cellStyle name="Обычный 6 2 4 3" xfId="35531"/>
    <cellStyle name="Обычный 6 2 5" xfId="35532"/>
    <cellStyle name="Обычный 6 2 5 2" xfId="35533"/>
    <cellStyle name="Обычный 6 2 6" xfId="35534"/>
    <cellStyle name="Обычный 6 20" xfId="35535"/>
    <cellStyle name="Обычный 6 20 2" xfId="35536"/>
    <cellStyle name="Обычный 6 20 2 2" xfId="35537"/>
    <cellStyle name="Обычный 6 20 2 2 2" xfId="35538"/>
    <cellStyle name="Обычный 6 20 2 3" xfId="35539"/>
    <cellStyle name="Обычный 6 20 3" xfId="35540"/>
    <cellStyle name="Обычный 6 20 3 2" xfId="35541"/>
    <cellStyle name="Обычный 6 20 3 2 2" xfId="35542"/>
    <cellStyle name="Обычный 6 20 3 3" xfId="35543"/>
    <cellStyle name="Обычный 6 20 4" xfId="35544"/>
    <cellStyle name="Обычный 6 20 4 2" xfId="35545"/>
    <cellStyle name="Обычный 6 20 5" xfId="35546"/>
    <cellStyle name="Обычный 6 21" xfId="35547"/>
    <cellStyle name="Обычный 6 21 2" xfId="35548"/>
    <cellStyle name="Обычный 6 21 2 2" xfId="35549"/>
    <cellStyle name="Обычный 6 21 2 2 2" xfId="35550"/>
    <cellStyle name="Обычный 6 21 2 3" xfId="35551"/>
    <cellStyle name="Обычный 6 21 3" xfId="35552"/>
    <cellStyle name="Обычный 6 21 3 2" xfId="35553"/>
    <cellStyle name="Обычный 6 21 3 2 2" xfId="35554"/>
    <cellStyle name="Обычный 6 21 3 3" xfId="35555"/>
    <cellStyle name="Обычный 6 21 4" xfId="35556"/>
    <cellStyle name="Обычный 6 21 4 2" xfId="35557"/>
    <cellStyle name="Обычный 6 21 5" xfId="35558"/>
    <cellStyle name="Обычный 6 22" xfId="35559"/>
    <cellStyle name="Обычный 6 22 2" xfId="35560"/>
    <cellStyle name="Обычный 6 22 2 2" xfId="35561"/>
    <cellStyle name="Обычный 6 22 2 2 2" xfId="35562"/>
    <cellStyle name="Обычный 6 22 2 3" xfId="35563"/>
    <cellStyle name="Обычный 6 22 3" xfId="35564"/>
    <cellStyle name="Обычный 6 22 3 2" xfId="35565"/>
    <cellStyle name="Обычный 6 22 3 2 2" xfId="35566"/>
    <cellStyle name="Обычный 6 22 3 3" xfId="35567"/>
    <cellStyle name="Обычный 6 22 4" xfId="35568"/>
    <cellStyle name="Обычный 6 22 4 2" xfId="35569"/>
    <cellStyle name="Обычный 6 22 5" xfId="35570"/>
    <cellStyle name="Обычный 6 23" xfId="35571"/>
    <cellStyle name="Обычный 6 23 2" xfId="35572"/>
    <cellStyle name="Обычный 6 23 2 2" xfId="35573"/>
    <cellStyle name="Обычный 6 23 2 2 2" xfId="35574"/>
    <cellStyle name="Обычный 6 23 2 3" xfId="35575"/>
    <cellStyle name="Обычный 6 23 3" xfId="35576"/>
    <cellStyle name="Обычный 6 23 3 2" xfId="35577"/>
    <cellStyle name="Обычный 6 23 3 2 2" xfId="35578"/>
    <cellStyle name="Обычный 6 23 3 3" xfId="35579"/>
    <cellStyle name="Обычный 6 23 4" xfId="35580"/>
    <cellStyle name="Обычный 6 23 4 2" xfId="35581"/>
    <cellStyle name="Обычный 6 23 5" xfId="35582"/>
    <cellStyle name="Обычный 6 24" xfId="35583"/>
    <cellStyle name="Обычный 6 24 2" xfId="35584"/>
    <cellStyle name="Обычный 6 24 2 2" xfId="35585"/>
    <cellStyle name="Обычный 6 24 2 2 2" xfId="35586"/>
    <cellStyle name="Обычный 6 24 2 3" xfId="35587"/>
    <cellStyle name="Обычный 6 24 3" xfId="35588"/>
    <cellStyle name="Обычный 6 24 3 2" xfId="35589"/>
    <cellStyle name="Обычный 6 24 3 2 2" xfId="35590"/>
    <cellStyle name="Обычный 6 24 3 3" xfId="35591"/>
    <cellStyle name="Обычный 6 24 4" xfId="35592"/>
    <cellStyle name="Обычный 6 24 4 2" xfId="35593"/>
    <cellStyle name="Обычный 6 24 5" xfId="35594"/>
    <cellStyle name="Обычный 6 25" xfId="35595"/>
    <cellStyle name="Обычный 6 25 2" xfId="35596"/>
    <cellStyle name="Обычный 6 25 2 2" xfId="35597"/>
    <cellStyle name="Обычный 6 25 2 2 2" xfId="35598"/>
    <cellStyle name="Обычный 6 25 2 3" xfId="35599"/>
    <cellStyle name="Обычный 6 25 3" xfId="35600"/>
    <cellStyle name="Обычный 6 25 3 2" xfId="35601"/>
    <cellStyle name="Обычный 6 25 3 2 2" xfId="35602"/>
    <cellStyle name="Обычный 6 25 3 3" xfId="35603"/>
    <cellStyle name="Обычный 6 25 4" xfId="35604"/>
    <cellStyle name="Обычный 6 25 4 2" xfId="35605"/>
    <cellStyle name="Обычный 6 25 5" xfId="35606"/>
    <cellStyle name="Обычный 6 26" xfId="35607"/>
    <cellStyle name="Обычный 6 26 2" xfId="35608"/>
    <cellStyle name="Обычный 6 26 2 2" xfId="35609"/>
    <cellStyle name="Обычный 6 26 2 2 2" xfId="35610"/>
    <cellStyle name="Обычный 6 26 2 3" xfId="35611"/>
    <cellStyle name="Обычный 6 26 3" xfId="35612"/>
    <cellStyle name="Обычный 6 26 3 2" xfId="35613"/>
    <cellStyle name="Обычный 6 26 3 2 2" xfId="35614"/>
    <cellStyle name="Обычный 6 26 3 3" xfId="35615"/>
    <cellStyle name="Обычный 6 26 4" xfId="35616"/>
    <cellStyle name="Обычный 6 26 4 2" xfId="35617"/>
    <cellStyle name="Обычный 6 26 5" xfId="35618"/>
    <cellStyle name="Обычный 6 27" xfId="35619"/>
    <cellStyle name="Обычный 6 27 2" xfId="35620"/>
    <cellStyle name="Обычный 6 27 2 2" xfId="35621"/>
    <cellStyle name="Обычный 6 27 2 2 2" xfId="35622"/>
    <cellStyle name="Обычный 6 27 2 3" xfId="35623"/>
    <cellStyle name="Обычный 6 27 3" xfId="35624"/>
    <cellStyle name="Обычный 6 27 3 2" xfId="35625"/>
    <cellStyle name="Обычный 6 27 3 2 2" xfId="35626"/>
    <cellStyle name="Обычный 6 27 3 3" xfId="35627"/>
    <cellStyle name="Обычный 6 27 4" xfId="35628"/>
    <cellStyle name="Обычный 6 27 4 2" xfId="35629"/>
    <cellStyle name="Обычный 6 27 5" xfId="35630"/>
    <cellStyle name="Обычный 6 28" xfId="35631"/>
    <cellStyle name="Обычный 6 28 2" xfId="35632"/>
    <cellStyle name="Обычный 6 28 2 2" xfId="35633"/>
    <cellStyle name="Обычный 6 28 2 2 2" xfId="35634"/>
    <cellStyle name="Обычный 6 28 2 3" xfId="35635"/>
    <cellStyle name="Обычный 6 28 3" xfId="35636"/>
    <cellStyle name="Обычный 6 28 3 2" xfId="35637"/>
    <cellStyle name="Обычный 6 28 3 2 2" xfId="35638"/>
    <cellStyle name="Обычный 6 28 3 3" xfId="35639"/>
    <cellStyle name="Обычный 6 28 4" xfId="35640"/>
    <cellStyle name="Обычный 6 28 4 2" xfId="35641"/>
    <cellStyle name="Обычный 6 28 5" xfId="35642"/>
    <cellStyle name="Обычный 6 29" xfId="35643"/>
    <cellStyle name="Обычный 6 29 2" xfId="35644"/>
    <cellStyle name="Обычный 6 29 2 2" xfId="35645"/>
    <cellStyle name="Обычный 6 29 3" xfId="35646"/>
    <cellStyle name="Обычный 6 3" xfId="35647"/>
    <cellStyle name="Обычный 6 3 2" xfId="35648"/>
    <cellStyle name="Обычный 6 3 2 2" xfId="35649"/>
    <cellStyle name="Обычный 6 3 2 2 2" xfId="35650"/>
    <cellStyle name="Обычный 6 3 2 3" xfId="35651"/>
    <cellStyle name="Обычный 6 3 3" xfId="35652"/>
    <cellStyle name="Обычный 6 3 3 2" xfId="35653"/>
    <cellStyle name="Обычный 6 3 3 2 2" xfId="35654"/>
    <cellStyle name="Обычный 6 3 3 3" xfId="35655"/>
    <cellStyle name="Обычный 6 3 4" xfId="35656"/>
    <cellStyle name="Обычный 6 3 4 2" xfId="35657"/>
    <cellStyle name="Обычный 6 3 4 2 2" xfId="35658"/>
    <cellStyle name="Обычный 6 3 4 3" xfId="35659"/>
    <cellStyle name="Обычный 6 3 5" xfId="35660"/>
    <cellStyle name="Обычный 6 3 5 2" xfId="35661"/>
    <cellStyle name="Обычный 6 3 6" xfId="35662"/>
    <cellStyle name="Обычный 6 30" xfId="35663"/>
    <cellStyle name="Обычный 6 30 2" xfId="35664"/>
    <cellStyle name="Обычный 6 30 2 2" xfId="35665"/>
    <cellStyle name="Обычный 6 30 3" xfId="35666"/>
    <cellStyle name="Обычный 6 31" xfId="35667"/>
    <cellStyle name="Обычный 6 31 2" xfId="35668"/>
    <cellStyle name="Обычный 6 31 2 2" xfId="35669"/>
    <cellStyle name="Обычный 6 31 3" xfId="35670"/>
    <cellStyle name="Обычный 6 32" xfId="35671"/>
    <cellStyle name="Обычный 6 32 2" xfId="35672"/>
    <cellStyle name="Обычный 6 32 2 2" xfId="35673"/>
    <cellStyle name="Обычный 6 32 3" xfId="35674"/>
    <cellStyle name="Обычный 6 33" xfId="35675"/>
    <cellStyle name="Обычный 6 33 2" xfId="35676"/>
    <cellStyle name="Обычный 6 33 2 2" xfId="35677"/>
    <cellStyle name="Обычный 6 33 3" xfId="35678"/>
    <cellStyle name="Обычный 6 34" xfId="35679"/>
    <cellStyle name="Обычный 6 34 2" xfId="35680"/>
    <cellStyle name="Обычный 6 34 2 2" xfId="35681"/>
    <cellStyle name="Обычный 6 34 3" xfId="35682"/>
    <cellStyle name="Обычный 6 35" xfId="35683"/>
    <cellStyle name="Обычный 6 35 2" xfId="35684"/>
    <cellStyle name="Обычный 6 35 2 2" xfId="35685"/>
    <cellStyle name="Обычный 6 35 3" xfId="35686"/>
    <cellStyle name="Обычный 6 36" xfId="35687"/>
    <cellStyle name="Обычный 6 36 2" xfId="35688"/>
    <cellStyle name="Обычный 6 36 2 2" xfId="35689"/>
    <cellStyle name="Обычный 6 36 3" xfId="35690"/>
    <cellStyle name="Обычный 6 37" xfId="35691"/>
    <cellStyle name="Обычный 6 37 2" xfId="35692"/>
    <cellStyle name="Обычный 6 37 2 2" xfId="35693"/>
    <cellStyle name="Обычный 6 37 3" xfId="35694"/>
    <cellStyle name="Обычный 6 38" xfId="35695"/>
    <cellStyle name="Обычный 6 38 2" xfId="35696"/>
    <cellStyle name="Обычный 6 38 2 2" xfId="35697"/>
    <cellStyle name="Обычный 6 38 3" xfId="35698"/>
    <cellStyle name="Обычный 6 39" xfId="35699"/>
    <cellStyle name="Обычный 6 39 2" xfId="35700"/>
    <cellStyle name="Обычный 6 39 2 2" xfId="35701"/>
    <cellStyle name="Обычный 6 39 3" xfId="35702"/>
    <cellStyle name="Обычный 6 4" xfId="35703"/>
    <cellStyle name="Обычный 6 4 2" xfId="35704"/>
    <cellStyle name="Обычный 6 4 2 2" xfId="35705"/>
    <cellStyle name="Обычный 6 4 2 2 2" xfId="35706"/>
    <cellStyle name="Обычный 6 4 2 3" xfId="35707"/>
    <cellStyle name="Обычный 6 4 3" xfId="35708"/>
    <cellStyle name="Обычный 6 4 3 2" xfId="35709"/>
    <cellStyle name="Обычный 6 4 3 2 2" xfId="35710"/>
    <cellStyle name="Обычный 6 4 3 3" xfId="35711"/>
    <cellStyle name="Обычный 6 4 4" xfId="35712"/>
    <cellStyle name="Обычный 6 4 4 2" xfId="35713"/>
    <cellStyle name="Обычный 6 4 5" xfId="35714"/>
    <cellStyle name="Обычный 6 40" xfId="35715"/>
    <cellStyle name="Обычный 6 40 2" xfId="35716"/>
    <cellStyle name="Обычный 6 40 2 2" xfId="35717"/>
    <cellStyle name="Обычный 6 40 3" xfId="35718"/>
    <cellStyle name="Обычный 6 41" xfId="35719"/>
    <cellStyle name="Обычный 6 41 2" xfId="35720"/>
    <cellStyle name="Обычный 6 41 2 2" xfId="35721"/>
    <cellStyle name="Обычный 6 41 3" xfId="35722"/>
    <cellStyle name="Обычный 6 42" xfId="35723"/>
    <cellStyle name="Обычный 6 42 2" xfId="35724"/>
    <cellStyle name="Обычный 6 42 2 2" xfId="35725"/>
    <cellStyle name="Обычный 6 42 3" xfId="35726"/>
    <cellStyle name="Обычный 6 43" xfId="35727"/>
    <cellStyle name="Обычный 6 43 2" xfId="35728"/>
    <cellStyle name="Обычный 6 43 2 2" xfId="35729"/>
    <cellStyle name="Обычный 6 43 3" xfId="35730"/>
    <cellStyle name="Обычный 6 44" xfId="35731"/>
    <cellStyle name="Обычный 6 44 2" xfId="35732"/>
    <cellStyle name="Обычный 6 44 2 2" xfId="35733"/>
    <cellStyle name="Обычный 6 44 3" xfId="35734"/>
    <cellStyle name="Обычный 6 45" xfId="35735"/>
    <cellStyle name="Обычный 6 45 2" xfId="35736"/>
    <cellStyle name="Обычный 6 45 2 2" xfId="35737"/>
    <cellStyle name="Обычный 6 45 3" xfId="35738"/>
    <cellStyle name="Обычный 6 46" xfId="35739"/>
    <cellStyle name="Обычный 6 46 2" xfId="35740"/>
    <cellStyle name="Обычный 6 46 2 2" xfId="35741"/>
    <cellStyle name="Обычный 6 46 3" xfId="35742"/>
    <cellStyle name="Обычный 6 47" xfId="35743"/>
    <cellStyle name="Обычный 6 47 2" xfId="35744"/>
    <cellStyle name="Обычный 6 47 2 2" xfId="35745"/>
    <cellStyle name="Обычный 6 47 3" xfId="35746"/>
    <cellStyle name="Обычный 6 48" xfId="35747"/>
    <cellStyle name="Обычный 6 48 2" xfId="35748"/>
    <cellStyle name="Обычный 6 48 2 2" xfId="35749"/>
    <cellStyle name="Обычный 6 48 3" xfId="35750"/>
    <cellStyle name="Обычный 6 49" xfId="35751"/>
    <cellStyle name="Обычный 6 49 2" xfId="35752"/>
    <cellStyle name="Обычный 6 49 2 2" xfId="35753"/>
    <cellStyle name="Обычный 6 49 3" xfId="35754"/>
    <cellStyle name="Обычный 6 5" xfId="35755"/>
    <cellStyle name="Обычный 6 5 2" xfId="35756"/>
    <cellStyle name="Обычный 6 5 2 2" xfId="35757"/>
    <cellStyle name="Обычный 6 5 2 2 2" xfId="35758"/>
    <cellStyle name="Обычный 6 5 2 3" xfId="35759"/>
    <cellStyle name="Обычный 6 5 3" xfId="35760"/>
    <cellStyle name="Обычный 6 5 3 2" xfId="35761"/>
    <cellStyle name="Обычный 6 5 3 2 2" xfId="35762"/>
    <cellStyle name="Обычный 6 5 3 3" xfId="35763"/>
    <cellStyle name="Обычный 6 5 4" xfId="35764"/>
    <cellStyle name="Обычный 6 5 4 2" xfId="35765"/>
    <cellStyle name="Обычный 6 5 5" xfId="35766"/>
    <cellStyle name="Обычный 6 50" xfId="35767"/>
    <cellStyle name="Обычный 6 50 2" xfId="35768"/>
    <cellStyle name="Обычный 6 50 2 2" xfId="35769"/>
    <cellStyle name="Обычный 6 50 3" xfId="35770"/>
    <cellStyle name="Обычный 6 51" xfId="35771"/>
    <cellStyle name="Обычный 6 51 2" xfId="35772"/>
    <cellStyle name="Обычный 6 51 2 2" xfId="35773"/>
    <cellStyle name="Обычный 6 51 3" xfId="35774"/>
    <cellStyle name="Обычный 6 52" xfId="35775"/>
    <cellStyle name="Обычный 6 52 2" xfId="35776"/>
    <cellStyle name="Обычный 6 52 2 2" xfId="35777"/>
    <cellStyle name="Обычный 6 52 3" xfId="35778"/>
    <cellStyle name="Обычный 6 53" xfId="35779"/>
    <cellStyle name="Обычный 6 53 2" xfId="35780"/>
    <cellStyle name="Обычный 6 53 2 2" xfId="35781"/>
    <cellStyle name="Обычный 6 53 3" xfId="35782"/>
    <cellStyle name="Обычный 6 54" xfId="35783"/>
    <cellStyle name="Обычный 6 54 2" xfId="35784"/>
    <cellStyle name="Обычный 6 54 2 2" xfId="35785"/>
    <cellStyle name="Обычный 6 54 3" xfId="35786"/>
    <cellStyle name="Обычный 6 55" xfId="35787"/>
    <cellStyle name="Обычный 6 55 2" xfId="35788"/>
    <cellStyle name="Обычный 6 55 2 2" xfId="35789"/>
    <cellStyle name="Обычный 6 55 3" xfId="35790"/>
    <cellStyle name="Обычный 6 56" xfId="35791"/>
    <cellStyle name="Обычный 6 56 2" xfId="35792"/>
    <cellStyle name="Обычный 6 56 2 2" xfId="35793"/>
    <cellStyle name="Обычный 6 56 3" xfId="35794"/>
    <cellStyle name="Обычный 6 57" xfId="35795"/>
    <cellStyle name="Обычный 6 57 2" xfId="35796"/>
    <cellStyle name="Обычный 6 57 2 2" xfId="35797"/>
    <cellStyle name="Обычный 6 57 3" xfId="35798"/>
    <cellStyle name="Обычный 6 58" xfId="35799"/>
    <cellStyle name="Обычный 6 58 2" xfId="35800"/>
    <cellStyle name="Обычный 6 58 2 2" xfId="35801"/>
    <cellStyle name="Обычный 6 58 3" xfId="35802"/>
    <cellStyle name="Обычный 6 59" xfId="35803"/>
    <cellStyle name="Обычный 6 59 2" xfId="35804"/>
    <cellStyle name="Обычный 6 59 2 2" xfId="35805"/>
    <cellStyle name="Обычный 6 59 3" xfId="35806"/>
    <cellStyle name="Обычный 6 6" xfId="35807"/>
    <cellStyle name="Обычный 6 6 2" xfId="35808"/>
    <cellStyle name="Обычный 6 6 2 2" xfId="35809"/>
    <cellStyle name="Обычный 6 6 2 2 2" xfId="35810"/>
    <cellStyle name="Обычный 6 6 2 3" xfId="35811"/>
    <cellStyle name="Обычный 6 6 3" xfId="35812"/>
    <cellStyle name="Обычный 6 6 3 2" xfId="35813"/>
    <cellStyle name="Обычный 6 6 3 2 2" xfId="35814"/>
    <cellStyle name="Обычный 6 6 3 3" xfId="35815"/>
    <cellStyle name="Обычный 6 6 4" xfId="35816"/>
    <cellStyle name="Обычный 6 6 4 2" xfId="35817"/>
    <cellStyle name="Обычный 6 6 5" xfId="35818"/>
    <cellStyle name="Обычный 6 60" xfId="35819"/>
    <cellStyle name="Обычный 6 60 2" xfId="35820"/>
    <cellStyle name="Обычный 6 60 2 2" xfId="35821"/>
    <cellStyle name="Обычный 6 60 3" xfId="35822"/>
    <cellStyle name="Обычный 6 61" xfId="35823"/>
    <cellStyle name="Обычный 6 61 2" xfId="35824"/>
    <cellStyle name="Обычный 6 61 2 2" xfId="35825"/>
    <cellStyle name="Обычный 6 61 3" xfId="35826"/>
    <cellStyle name="Обычный 6 62" xfId="35827"/>
    <cellStyle name="Обычный 6 62 2" xfId="35828"/>
    <cellStyle name="Обычный 6 62 2 2" xfId="35829"/>
    <cellStyle name="Обычный 6 62 3" xfId="35830"/>
    <cellStyle name="Обычный 6 63" xfId="35831"/>
    <cellStyle name="Обычный 6 63 2" xfId="35832"/>
    <cellStyle name="Обычный 6 63 2 2" xfId="35833"/>
    <cellStyle name="Обычный 6 63 3" xfId="35834"/>
    <cellStyle name="Обычный 6 64" xfId="35835"/>
    <cellStyle name="Обычный 6 64 2" xfId="35836"/>
    <cellStyle name="Обычный 6 64 2 2" xfId="35837"/>
    <cellStyle name="Обычный 6 64 3" xfId="35838"/>
    <cellStyle name="Обычный 6 65" xfId="35839"/>
    <cellStyle name="Обычный 6 65 2" xfId="35840"/>
    <cellStyle name="Обычный 6 65 2 2" xfId="35841"/>
    <cellStyle name="Обычный 6 65 3" xfId="35842"/>
    <cellStyle name="Обычный 6 66" xfId="35843"/>
    <cellStyle name="Обычный 6 66 2" xfId="35844"/>
    <cellStyle name="Обычный 6 66 2 2" xfId="35845"/>
    <cellStyle name="Обычный 6 66 3" xfId="35846"/>
    <cellStyle name="Обычный 6 67" xfId="35847"/>
    <cellStyle name="Обычный 6 67 2" xfId="35848"/>
    <cellStyle name="Обычный 6 67 2 2" xfId="35849"/>
    <cellStyle name="Обычный 6 67 3" xfId="35850"/>
    <cellStyle name="Обычный 6 68" xfId="35851"/>
    <cellStyle name="Обычный 6 68 2" xfId="35852"/>
    <cellStyle name="Обычный 6 68 2 2" xfId="35853"/>
    <cellStyle name="Обычный 6 68 3" xfId="35854"/>
    <cellStyle name="Обычный 6 69" xfId="35855"/>
    <cellStyle name="Обычный 6 69 2" xfId="35856"/>
    <cellStyle name="Обычный 6 69 2 2" xfId="35857"/>
    <cellStyle name="Обычный 6 69 3" xfId="35858"/>
    <cellStyle name="Обычный 6 7" xfId="35859"/>
    <cellStyle name="Обычный 6 7 2" xfId="35860"/>
    <cellStyle name="Обычный 6 7 2 2" xfId="35861"/>
    <cellStyle name="Обычный 6 7 2 2 2" xfId="35862"/>
    <cellStyle name="Обычный 6 7 2 3" xfId="35863"/>
    <cellStyle name="Обычный 6 7 3" xfId="35864"/>
    <cellStyle name="Обычный 6 7 3 2" xfId="35865"/>
    <cellStyle name="Обычный 6 7 3 2 2" xfId="35866"/>
    <cellStyle name="Обычный 6 7 3 3" xfId="35867"/>
    <cellStyle name="Обычный 6 7 4" xfId="35868"/>
    <cellStyle name="Обычный 6 7 4 2" xfId="35869"/>
    <cellStyle name="Обычный 6 7 5" xfId="35870"/>
    <cellStyle name="Обычный 6 70" xfId="35871"/>
    <cellStyle name="Обычный 6 70 2" xfId="35872"/>
    <cellStyle name="Обычный 6 70 2 2" xfId="35873"/>
    <cellStyle name="Обычный 6 70 3" xfId="35874"/>
    <cellStyle name="Обычный 6 71" xfId="35875"/>
    <cellStyle name="Обычный 6 71 2" xfId="35876"/>
    <cellStyle name="Обычный 6 71 2 2" xfId="35877"/>
    <cellStyle name="Обычный 6 71 3" xfId="35878"/>
    <cellStyle name="Обычный 6 72" xfId="35879"/>
    <cellStyle name="Обычный 6 72 2" xfId="35880"/>
    <cellStyle name="Обычный 6 72 2 2" xfId="35881"/>
    <cellStyle name="Обычный 6 72 3" xfId="35882"/>
    <cellStyle name="Обычный 6 73" xfId="35883"/>
    <cellStyle name="Обычный 6 73 2" xfId="35884"/>
    <cellStyle name="Обычный 6 73 2 2" xfId="35885"/>
    <cellStyle name="Обычный 6 73 3" xfId="35886"/>
    <cellStyle name="Обычный 6 74" xfId="35887"/>
    <cellStyle name="Обычный 6 74 2" xfId="35888"/>
    <cellStyle name="Обычный 6 74 2 2" xfId="35889"/>
    <cellStyle name="Обычный 6 74 3" xfId="35890"/>
    <cellStyle name="Обычный 6 75" xfId="35891"/>
    <cellStyle name="Обычный 6 75 2" xfId="35892"/>
    <cellStyle name="Обычный 6 75 2 2" xfId="35893"/>
    <cellStyle name="Обычный 6 75 3" xfId="35894"/>
    <cellStyle name="Обычный 6 76" xfId="35895"/>
    <cellStyle name="Обычный 6 76 2" xfId="35896"/>
    <cellStyle name="Обычный 6 76 2 2" xfId="35897"/>
    <cellStyle name="Обычный 6 76 3" xfId="35898"/>
    <cellStyle name="Обычный 6 77" xfId="35899"/>
    <cellStyle name="Обычный 6 77 2" xfId="35900"/>
    <cellStyle name="Обычный 6 78" xfId="35901"/>
    <cellStyle name="Обычный 6 8" xfId="35902"/>
    <cellStyle name="Обычный 6 8 2" xfId="35903"/>
    <cellStyle name="Обычный 6 8 2 2" xfId="35904"/>
    <cellStyle name="Обычный 6 8 2 2 2" xfId="35905"/>
    <cellStyle name="Обычный 6 8 2 3" xfId="35906"/>
    <cellStyle name="Обычный 6 8 3" xfId="35907"/>
    <cellStyle name="Обычный 6 8 3 2" xfId="35908"/>
    <cellStyle name="Обычный 6 8 3 2 2" xfId="35909"/>
    <cellStyle name="Обычный 6 8 3 3" xfId="35910"/>
    <cellStyle name="Обычный 6 8 4" xfId="35911"/>
    <cellStyle name="Обычный 6 8 4 2" xfId="35912"/>
    <cellStyle name="Обычный 6 8 5" xfId="35913"/>
    <cellStyle name="Обычный 6 9" xfId="35914"/>
    <cellStyle name="Обычный 6 9 2" xfId="35915"/>
    <cellStyle name="Обычный 6 9 2 2" xfId="35916"/>
    <cellStyle name="Обычный 6 9 2 2 2" xfId="35917"/>
    <cellStyle name="Обычный 6 9 2 3" xfId="35918"/>
    <cellStyle name="Обычный 6 9 3" xfId="35919"/>
    <cellStyle name="Обычный 6 9 3 2" xfId="35920"/>
    <cellStyle name="Обычный 6 9 3 2 2" xfId="35921"/>
    <cellStyle name="Обычный 6 9 3 3" xfId="35922"/>
    <cellStyle name="Обычный 6 9 4" xfId="35923"/>
    <cellStyle name="Обычный 6 9 4 2" xfId="35924"/>
    <cellStyle name="Обычный 6 9 5" xfId="35925"/>
    <cellStyle name="Обычный 60" xfId="35926"/>
    <cellStyle name="Обычный 60 10" xfId="35927"/>
    <cellStyle name="Обычный 60 10 2" xfId="35928"/>
    <cellStyle name="Обычный 60 10 2 2" xfId="35929"/>
    <cellStyle name="Обычный 60 10 2 2 2" xfId="35930"/>
    <cellStyle name="Обычный 60 10 2 3" xfId="35931"/>
    <cellStyle name="Обычный 60 10 3" xfId="35932"/>
    <cellStyle name="Обычный 60 10 3 2" xfId="35933"/>
    <cellStyle name="Обычный 60 10 3 2 2" xfId="35934"/>
    <cellStyle name="Обычный 60 10 3 3" xfId="35935"/>
    <cellStyle name="Обычный 60 10 4" xfId="35936"/>
    <cellStyle name="Обычный 60 10 4 2" xfId="35937"/>
    <cellStyle name="Обычный 60 10 5" xfId="35938"/>
    <cellStyle name="Обычный 60 11" xfId="35939"/>
    <cellStyle name="Обычный 60 11 2" xfId="35940"/>
    <cellStyle name="Обычный 60 11 2 2" xfId="35941"/>
    <cellStyle name="Обычный 60 11 2 2 2" xfId="35942"/>
    <cellStyle name="Обычный 60 11 2 3" xfId="35943"/>
    <cellStyle name="Обычный 60 11 3" xfId="35944"/>
    <cellStyle name="Обычный 60 11 3 2" xfId="35945"/>
    <cellStyle name="Обычный 60 11 3 2 2" xfId="35946"/>
    <cellStyle name="Обычный 60 11 3 3" xfId="35947"/>
    <cellStyle name="Обычный 60 11 4" xfId="35948"/>
    <cellStyle name="Обычный 60 11 4 2" xfId="35949"/>
    <cellStyle name="Обычный 60 11 5" xfId="35950"/>
    <cellStyle name="Обычный 60 12" xfId="35951"/>
    <cellStyle name="Обычный 60 12 2" xfId="35952"/>
    <cellStyle name="Обычный 60 12 2 2" xfId="35953"/>
    <cellStyle name="Обычный 60 12 2 2 2" xfId="35954"/>
    <cellStyle name="Обычный 60 12 2 3" xfId="35955"/>
    <cellStyle name="Обычный 60 12 3" xfId="35956"/>
    <cellStyle name="Обычный 60 12 3 2" xfId="35957"/>
    <cellStyle name="Обычный 60 12 3 2 2" xfId="35958"/>
    <cellStyle name="Обычный 60 12 3 3" xfId="35959"/>
    <cellStyle name="Обычный 60 12 4" xfId="35960"/>
    <cellStyle name="Обычный 60 12 4 2" xfId="35961"/>
    <cellStyle name="Обычный 60 12 5" xfId="35962"/>
    <cellStyle name="Обычный 60 13" xfId="35963"/>
    <cellStyle name="Обычный 60 13 2" xfId="35964"/>
    <cellStyle name="Обычный 60 13 2 2" xfId="35965"/>
    <cellStyle name="Обычный 60 13 2 2 2" xfId="35966"/>
    <cellStyle name="Обычный 60 13 2 3" xfId="35967"/>
    <cellStyle name="Обычный 60 13 3" xfId="35968"/>
    <cellStyle name="Обычный 60 13 3 2" xfId="35969"/>
    <cellStyle name="Обычный 60 13 3 2 2" xfId="35970"/>
    <cellStyle name="Обычный 60 13 3 3" xfId="35971"/>
    <cellStyle name="Обычный 60 13 4" xfId="35972"/>
    <cellStyle name="Обычный 60 13 4 2" xfId="35973"/>
    <cellStyle name="Обычный 60 13 5" xfId="35974"/>
    <cellStyle name="Обычный 60 14" xfId="35975"/>
    <cellStyle name="Обычный 60 14 2" xfId="35976"/>
    <cellStyle name="Обычный 60 14 2 2" xfId="35977"/>
    <cellStyle name="Обычный 60 14 2 2 2" xfId="35978"/>
    <cellStyle name="Обычный 60 14 2 3" xfId="35979"/>
    <cellStyle name="Обычный 60 14 3" xfId="35980"/>
    <cellStyle name="Обычный 60 14 3 2" xfId="35981"/>
    <cellStyle name="Обычный 60 14 3 2 2" xfId="35982"/>
    <cellStyle name="Обычный 60 14 3 3" xfId="35983"/>
    <cellStyle name="Обычный 60 14 4" xfId="35984"/>
    <cellStyle name="Обычный 60 14 4 2" xfId="35985"/>
    <cellStyle name="Обычный 60 14 5" xfId="35986"/>
    <cellStyle name="Обычный 60 15" xfId="35987"/>
    <cellStyle name="Обычный 60 15 2" xfId="35988"/>
    <cellStyle name="Обычный 60 15 2 2" xfId="35989"/>
    <cellStyle name="Обычный 60 15 2 2 2" xfId="35990"/>
    <cellStyle name="Обычный 60 15 2 3" xfId="35991"/>
    <cellStyle name="Обычный 60 15 3" xfId="35992"/>
    <cellStyle name="Обычный 60 15 3 2" xfId="35993"/>
    <cellStyle name="Обычный 60 15 3 2 2" xfId="35994"/>
    <cellStyle name="Обычный 60 15 3 3" xfId="35995"/>
    <cellStyle name="Обычный 60 15 4" xfId="35996"/>
    <cellStyle name="Обычный 60 15 4 2" xfId="35997"/>
    <cellStyle name="Обычный 60 15 5" xfId="35998"/>
    <cellStyle name="Обычный 60 16" xfId="35999"/>
    <cellStyle name="Обычный 60 16 2" xfId="36000"/>
    <cellStyle name="Обычный 60 16 2 2" xfId="36001"/>
    <cellStyle name="Обычный 60 16 2 2 2" xfId="36002"/>
    <cellStyle name="Обычный 60 16 2 3" xfId="36003"/>
    <cellStyle name="Обычный 60 16 3" xfId="36004"/>
    <cellStyle name="Обычный 60 16 3 2" xfId="36005"/>
    <cellStyle name="Обычный 60 16 3 2 2" xfId="36006"/>
    <cellStyle name="Обычный 60 16 3 3" xfId="36007"/>
    <cellStyle name="Обычный 60 16 4" xfId="36008"/>
    <cellStyle name="Обычный 60 16 4 2" xfId="36009"/>
    <cellStyle name="Обычный 60 16 5" xfId="36010"/>
    <cellStyle name="Обычный 60 17" xfId="36011"/>
    <cellStyle name="Обычный 60 17 2" xfId="36012"/>
    <cellStyle name="Обычный 60 17 2 2" xfId="36013"/>
    <cellStyle name="Обычный 60 17 2 2 2" xfId="36014"/>
    <cellStyle name="Обычный 60 17 2 3" xfId="36015"/>
    <cellStyle name="Обычный 60 17 3" xfId="36016"/>
    <cellStyle name="Обычный 60 17 3 2" xfId="36017"/>
    <cellStyle name="Обычный 60 17 3 2 2" xfId="36018"/>
    <cellStyle name="Обычный 60 17 3 3" xfId="36019"/>
    <cellStyle name="Обычный 60 17 4" xfId="36020"/>
    <cellStyle name="Обычный 60 17 4 2" xfId="36021"/>
    <cellStyle name="Обычный 60 17 5" xfId="36022"/>
    <cellStyle name="Обычный 60 18" xfId="36023"/>
    <cellStyle name="Обычный 60 18 2" xfId="36024"/>
    <cellStyle name="Обычный 60 18 2 2" xfId="36025"/>
    <cellStyle name="Обычный 60 18 2 2 2" xfId="36026"/>
    <cellStyle name="Обычный 60 18 2 3" xfId="36027"/>
    <cellStyle name="Обычный 60 18 3" xfId="36028"/>
    <cellStyle name="Обычный 60 18 3 2" xfId="36029"/>
    <cellStyle name="Обычный 60 18 3 2 2" xfId="36030"/>
    <cellStyle name="Обычный 60 18 3 3" xfId="36031"/>
    <cellStyle name="Обычный 60 18 4" xfId="36032"/>
    <cellStyle name="Обычный 60 18 4 2" xfId="36033"/>
    <cellStyle name="Обычный 60 18 5" xfId="36034"/>
    <cellStyle name="Обычный 60 19" xfId="36035"/>
    <cellStyle name="Обычный 60 19 2" xfId="36036"/>
    <cellStyle name="Обычный 60 19 2 2" xfId="36037"/>
    <cellStyle name="Обычный 60 19 2 2 2" xfId="36038"/>
    <cellStyle name="Обычный 60 19 2 3" xfId="36039"/>
    <cellStyle name="Обычный 60 19 3" xfId="36040"/>
    <cellStyle name="Обычный 60 19 3 2" xfId="36041"/>
    <cellStyle name="Обычный 60 19 3 2 2" xfId="36042"/>
    <cellStyle name="Обычный 60 19 3 3" xfId="36043"/>
    <cellStyle name="Обычный 60 19 4" xfId="36044"/>
    <cellStyle name="Обычный 60 19 4 2" xfId="36045"/>
    <cellStyle name="Обычный 60 19 5" xfId="36046"/>
    <cellStyle name="Обычный 60 2" xfId="36047"/>
    <cellStyle name="Обычный 60 2 2" xfId="36048"/>
    <cellStyle name="Обычный 60 2 2 2" xfId="36049"/>
    <cellStyle name="Обычный 60 2 2 2 2" xfId="36050"/>
    <cellStyle name="Обычный 60 2 2 3" xfId="36051"/>
    <cellStyle name="Обычный 60 2 3" xfId="36052"/>
    <cellStyle name="Обычный 60 2 3 2" xfId="36053"/>
    <cellStyle name="Обычный 60 2 3 2 2" xfId="36054"/>
    <cellStyle name="Обычный 60 2 3 3" xfId="36055"/>
    <cellStyle name="Обычный 60 2 4" xfId="36056"/>
    <cellStyle name="Обычный 60 2 4 2" xfId="36057"/>
    <cellStyle name="Обычный 60 2 5" xfId="36058"/>
    <cellStyle name="Обычный 60 20" xfId="36059"/>
    <cellStyle name="Обычный 60 20 2" xfId="36060"/>
    <cellStyle name="Обычный 60 20 2 2" xfId="36061"/>
    <cellStyle name="Обычный 60 20 2 2 2" xfId="36062"/>
    <cellStyle name="Обычный 60 20 2 3" xfId="36063"/>
    <cellStyle name="Обычный 60 20 3" xfId="36064"/>
    <cellStyle name="Обычный 60 20 3 2" xfId="36065"/>
    <cellStyle name="Обычный 60 20 3 2 2" xfId="36066"/>
    <cellStyle name="Обычный 60 20 3 3" xfId="36067"/>
    <cellStyle name="Обычный 60 20 4" xfId="36068"/>
    <cellStyle name="Обычный 60 20 4 2" xfId="36069"/>
    <cellStyle name="Обычный 60 20 5" xfId="36070"/>
    <cellStyle name="Обычный 60 21" xfId="36071"/>
    <cellStyle name="Обычный 60 21 2" xfId="36072"/>
    <cellStyle name="Обычный 60 21 2 2" xfId="36073"/>
    <cellStyle name="Обычный 60 21 2 2 2" xfId="36074"/>
    <cellStyle name="Обычный 60 21 2 3" xfId="36075"/>
    <cellStyle name="Обычный 60 21 3" xfId="36076"/>
    <cellStyle name="Обычный 60 21 3 2" xfId="36077"/>
    <cellStyle name="Обычный 60 21 3 2 2" xfId="36078"/>
    <cellStyle name="Обычный 60 21 3 3" xfId="36079"/>
    <cellStyle name="Обычный 60 21 4" xfId="36080"/>
    <cellStyle name="Обычный 60 21 4 2" xfId="36081"/>
    <cellStyle name="Обычный 60 21 5" xfId="36082"/>
    <cellStyle name="Обычный 60 22" xfId="36083"/>
    <cellStyle name="Обычный 60 22 2" xfId="36084"/>
    <cellStyle name="Обычный 60 22 2 2" xfId="36085"/>
    <cellStyle name="Обычный 60 22 2 2 2" xfId="36086"/>
    <cellStyle name="Обычный 60 22 2 3" xfId="36087"/>
    <cellStyle name="Обычный 60 22 3" xfId="36088"/>
    <cellStyle name="Обычный 60 22 3 2" xfId="36089"/>
    <cellStyle name="Обычный 60 22 3 2 2" xfId="36090"/>
    <cellStyle name="Обычный 60 22 3 3" xfId="36091"/>
    <cellStyle name="Обычный 60 22 4" xfId="36092"/>
    <cellStyle name="Обычный 60 22 4 2" xfId="36093"/>
    <cellStyle name="Обычный 60 22 5" xfId="36094"/>
    <cellStyle name="Обычный 60 23" xfId="36095"/>
    <cellStyle name="Обычный 60 23 2" xfId="36096"/>
    <cellStyle name="Обычный 60 23 2 2" xfId="36097"/>
    <cellStyle name="Обычный 60 23 2 2 2" xfId="36098"/>
    <cellStyle name="Обычный 60 23 2 3" xfId="36099"/>
    <cellStyle name="Обычный 60 23 3" xfId="36100"/>
    <cellStyle name="Обычный 60 23 3 2" xfId="36101"/>
    <cellStyle name="Обычный 60 23 3 2 2" xfId="36102"/>
    <cellStyle name="Обычный 60 23 3 3" xfId="36103"/>
    <cellStyle name="Обычный 60 23 4" xfId="36104"/>
    <cellStyle name="Обычный 60 23 4 2" xfId="36105"/>
    <cellStyle name="Обычный 60 23 5" xfId="36106"/>
    <cellStyle name="Обычный 60 24" xfId="36107"/>
    <cellStyle name="Обычный 60 24 2" xfId="36108"/>
    <cellStyle name="Обычный 60 24 2 2" xfId="36109"/>
    <cellStyle name="Обычный 60 24 2 2 2" xfId="36110"/>
    <cellStyle name="Обычный 60 24 2 3" xfId="36111"/>
    <cellStyle name="Обычный 60 24 3" xfId="36112"/>
    <cellStyle name="Обычный 60 24 3 2" xfId="36113"/>
    <cellStyle name="Обычный 60 24 3 2 2" xfId="36114"/>
    <cellStyle name="Обычный 60 24 3 3" xfId="36115"/>
    <cellStyle name="Обычный 60 24 4" xfId="36116"/>
    <cellStyle name="Обычный 60 24 4 2" xfId="36117"/>
    <cellStyle name="Обычный 60 24 5" xfId="36118"/>
    <cellStyle name="Обычный 60 25" xfId="36119"/>
    <cellStyle name="Обычный 60 25 2" xfId="36120"/>
    <cellStyle name="Обычный 60 25 2 2" xfId="36121"/>
    <cellStyle name="Обычный 60 25 2 2 2" xfId="36122"/>
    <cellStyle name="Обычный 60 25 2 3" xfId="36123"/>
    <cellStyle name="Обычный 60 25 3" xfId="36124"/>
    <cellStyle name="Обычный 60 25 3 2" xfId="36125"/>
    <cellStyle name="Обычный 60 25 3 2 2" xfId="36126"/>
    <cellStyle name="Обычный 60 25 3 3" xfId="36127"/>
    <cellStyle name="Обычный 60 25 4" xfId="36128"/>
    <cellStyle name="Обычный 60 25 4 2" xfId="36129"/>
    <cellStyle name="Обычный 60 25 5" xfId="36130"/>
    <cellStyle name="Обычный 60 26" xfId="36131"/>
    <cellStyle name="Обычный 60 26 2" xfId="36132"/>
    <cellStyle name="Обычный 60 26 2 2" xfId="36133"/>
    <cellStyle name="Обычный 60 26 2 2 2" xfId="36134"/>
    <cellStyle name="Обычный 60 26 2 3" xfId="36135"/>
    <cellStyle name="Обычный 60 26 3" xfId="36136"/>
    <cellStyle name="Обычный 60 26 3 2" xfId="36137"/>
    <cellStyle name="Обычный 60 26 3 2 2" xfId="36138"/>
    <cellStyle name="Обычный 60 26 3 3" xfId="36139"/>
    <cellStyle name="Обычный 60 26 4" xfId="36140"/>
    <cellStyle name="Обычный 60 26 4 2" xfId="36141"/>
    <cellStyle name="Обычный 60 26 5" xfId="36142"/>
    <cellStyle name="Обычный 60 27" xfId="36143"/>
    <cellStyle name="Обычный 60 27 2" xfId="36144"/>
    <cellStyle name="Обычный 60 27 2 2" xfId="36145"/>
    <cellStyle name="Обычный 60 27 2 2 2" xfId="36146"/>
    <cellStyle name="Обычный 60 27 2 3" xfId="36147"/>
    <cellStyle name="Обычный 60 27 3" xfId="36148"/>
    <cellStyle name="Обычный 60 27 3 2" xfId="36149"/>
    <cellStyle name="Обычный 60 27 3 2 2" xfId="36150"/>
    <cellStyle name="Обычный 60 27 3 3" xfId="36151"/>
    <cellStyle name="Обычный 60 27 4" xfId="36152"/>
    <cellStyle name="Обычный 60 27 4 2" xfId="36153"/>
    <cellStyle name="Обычный 60 27 5" xfId="36154"/>
    <cellStyle name="Обычный 60 28" xfId="36155"/>
    <cellStyle name="Обычный 60 28 2" xfId="36156"/>
    <cellStyle name="Обычный 60 28 2 2" xfId="36157"/>
    <cellStyle name="Обычный 60 28 2 2 2" xfId="36158"/>
    <cellStyle name="Обычный 60 28 2 3" xfId="36159"/>
    <cellStyle name="Обычный 60 28 3" xfId="36160"/>
    <cellStyle name="Обычный 60 28 3 2" xfId="36161"/>
    <cellStyle name="Обычный 60 28 3 2 2" xfId="36162"/>
    <cellStyle name="Обычный 60 28 3 3" xfId="36163"/>
    <cellStyle name="Обычный 60 28 4" xfId="36164"/>
    <cellStyle name="Обычный 60 28 4 2" xfId="36165"/>
    <cellStyle name="Обычный 60 28 5" xfId="36166"/>
    <cellStyle name="Обычный 60 29" xfId="36167"/>
    <cellStyle name="Обычный 60 29 2" xfId="36168"/>
    <cellStyle name="Обычный 60 29 2 2" xfId="36169"/>
    <cellStyle name="Обычный 60 29 3" xfId="36170"/>
    <cellStyle name="Обычный 60 3" xfId="36171"/>
    <cellStyle name="Обычный 60 3 2" xfId="36172"/>
    <cellStyle name="Обычный 60 3 2 2" xfId="36173"/>
    <cellStyle name="Обычный 60 3 2 2 2" xfId="36174"/>
    <cellStyle name="Обычный 60 3 2 3" xfId="36175"/>
    <cellStyle name="Обычный 60 3 3" xfId="36176"/>
    <cellStyle name="Обычный 60 3 3 2" xfId="36177"/>
    <cellStyle name="Обычный 60 3 3 2 2" xfId="36178"/>
    <cellStyle name="Обычный 60 3 3 3" xfId="36179"/>
    <cellStyle name="Обычный 60 3 4" xfId="36180"/>
    <cellStyle name="Обычный 60 3 4 2" xfId="36181"/>
    <cellStyle name="Обычный 60 3 5" xfId="36182"/>
    <cellStyle name="Обычный 60 30" xfId="36183"/>
    <cellStyle name="Обычный 60 30 2" xfId="36184"/>
    <cellStyle name="Обычный 60 30 2 2" xfId="36185"/>
    <cellStyle name="Обычный 60 30 3" xfId="36186"/>
    <cellStyle name="Обычный 60 31" xfId="36187"/>
    <cellStyle name="Обычный 60 31 2" xfId="36188"/>
    <cellStyle name="Обычный 60 31 2 2" xfId="36189"/>
    <cellStyle name="Обычный 60 31 3" xfId="36190"/>
    <cellStyle name="Обычный 60 32" xfId="36191"/>
    <cellStyle name="Обычный 60 32 2" xfId="36192"/>
    <cellStyle name="Обычный 60 32 2 2" xfId="36193"/>
    <cellStyle name="Обычный 60 32 3" xfId="36194"/>
    <cellStyle name="Обычный 60 33" xfId="36195"/>
    <cellStyle name="Обычный 60 33 2" xfId="36196"/>
    <cellStyle name="Обычный 60 33 2 2" xfId="36197"/>
    <cellStyle name="Обычный 60 33 3" xfId="36198"/>
    <cellStyle name="Обычный 60 34" xfId="36199"/>
    <cellStyle name="Обычный 60 34 2" xfId="36200"/>
    <cellStyle name="Обычный 60 34 2 2" xfId="36201"/>
    <cellStyle name="Обычный 60 34 3" xfId="36202"/>
    <cellStyle name="Обычный 60 35" xfId="36203"/>
    <cellStyle name="Обычный 60 35 2" xfId="36204"/>
    <cellStyle name="Обычный 60 35 2 2" xfId="36205"/>
    <cellStyle name="Обычный 60 35 3" xfId="36206"/>
    <cellStyle name="Обычный 60 36" xfId="36207"/>
    <cellStyle name="Обычный 60 36 2" xfId="36208"/>
    <cellStyle name="Обычный 60 36 2 2" xfId="36209"/>
    <cellStyle name="Обычный 60 36 3" xfId="36210"/>
    <cellStyle name="Обычный 60 37" xfId="36211"/>
    <cellStyle name="Обычный 60 37 2" xfId="36212"/>
    <cellStyle name="Обычный 60 37 2 2" xfId="36213"/>
    <cellStyle name="Обычный 60 37 3" xfId="36214"/>
    <cellStyle name="Обычный 60 38" xfId="36215"/>
    <cellStyle name="Обычный 60 38 2" xfId="36216"/>
    <cellStyle name="Обычный 60 38 2 2" xfId="36217"/>
    <cellStyle name="Обычный 60 38 3" xfId="36218"/>
    <cellStyle name="Обычный 60 39" xfId="36219"/>
    <cellStyle name="Обычный 60 39 2" xfId="36220"/>
    <cellStyle name="Обычный 60 39 2 2" xfId="36221"/>
    <cellStyle name="Обычный 60 39 3" xfId="36222"/>
    <cellStyle name="Обычный 60 4" xfId="36223"/>
    <cellStyle name="Обычный 60 4 2" xfId="36224"/>
    <cellStyle name="Обычный 60 4 2 2" xfId="36225"/>
    <cellStyle name="Обычный 60 4 2 2 2" xfId="36226"/>
    <cellStyle name="Обычный 60 4 2 3" xfId="36227"/>
    <cellStyle name="Обычный 60 4 3" xfId="36228"/>
    <cellStyle name="Обычный 60 4 3 2" xfId="36229"/>
    <cellStyle name="Обычный 60 4 3 2 2" xfId="36230"/>
    <cellStyle name="Обычный 60 4 3 3" xfId="36231"/>
    <cellStyle name="Обычный 60 4 4" xfId="36232"/>
    <cellStyle name="Обычный 60 4 4 2" xfId="36233"/>
    <cellStyle name="Обычный 60 4 5" xfId="36234"/>
    <cellStyle name="Обычный 60 40" xfId="36235"/>
    <cellStyle name="Обычный 60 40 2" xfId="36236"/>
    <cellStyle name="Обычный 60 40 2 2" xfId="36237"/>
    <cellStyle name="Обычный 60 40 3" xfId="36238"/>
    <cellStyle name="Обычный 60 41" xfId="36239"/>
    <cellStyle name="Обычный 60 41 2" xfId="36240"/>
    <cellStyle name="Обычный 60 41 2 2" xfId="36241"/>
    <cellStyle name="Обычный 60 41 3" xfId="36242"/>
    <cellStyle name="Обычный 60 42" xfId="36243"/>
    <cellStyle name="Обычный 60 42 2" xfId="36244"/>
    <cellStyle name="Обычный 60 42 2 2" xfId="36245"/>
    <cellStyle name="Обычный 60 42 3" xfId="36246"/>
    <cellStyle name="Обычный 60 43" xfId="36247"/>
    <cellStyle name="Обычный 60 43 2" xfId="36248"/>
    <cellStyle name="Обычный 60 43 2 2" xfId="36249"/>
    <cellStyle name="Обычный 60 43 3" xfId="36250"/>
    <cellStyle name="Обычный 60 44" xfId="36251"/>
    <cellStyle name="Обычный 60 44 2" xfId="36252"/>
    <cellStyle name="Обычный 60 44 2 2" xfId="36253"/>
    <cellStyle name="Обычный 60 44 3" xfId="36254"/>
    <cellStyle name="Обычный 60 45" xfId="36255"/>
    <cellStyle name="Обычный 60 45 2" xfId="36256"/>
    <cellStyle name="Обычный 60 45 2 2" xfId="36257"/>
    <cellStyle name="Обычный 60 45 3" xfId="36258"/>
    <cellStyle name="Обычный 60 46" xfId="36259"/>
    <cellStyle name="Обычный 60 46 2" xfId="36260"/>
    <cellStyle name="Обычный 60 46 2 2" xfId="36261"/>
    <cellStyle name="Обычный 60 46 3" xfId="36262"/>
    <cellStyle name="Обычный 60 47" xfId="36263"/>
    <cellStyle name="Обычный 60 47 2" xfId="36264"/>
    <cellStyle name="Обычный 60 47 2 2" xfId="36265"/>
    <cellStyle name="Обычный 60 47 3" xfId="36266"/>
    <cellStyle name="Обычный 60 48" xfId="36267"/>
    <cellStyle name="Обычный 60 48 2" xfId="36268"/>
    <cellStyle name="Обычный 60 48 2 2" xfId="36269"/>
    <cellStyle name="Обычный 60 48 3" xfId="36270"/>
    <cellStyle name="Обычный 60 49" xfId="36271"/>
    <cellStyle name="Обычный 60 49 2" xfId="36272"/>
    <cellStyle name="Обычный 60 49 2 2" xfId="36273"/>
    <cellStyle name="Обычный 60 49 3" xfId="36274"/>
    <cellStyle name="Обычный 60 5" xfId="36275"/>
    <cellStyle name="Обычный 60 5 2" xfId="36276"/>
    <cellStyle name="Обычный 60 5 2 2" xfId="36277"/>
    <cellStyle name="Обычный 60 5 2 2 2" xfId="36278"/>
    <cellStyle name="Обычный 60 5 2 3" xfId="36279"/>
    <cellStyle name="Обычный 60 5 3" xfId="36280"/>
    <cellStyle name="Обычный 60 5 3 2" xfId="36281"/>
    <cellStyle name="Обычный 60 5 3 2 2" xfId="36282"/>
    <cellStyle name="Обычный 60 5 3 3" xfId="36283"/>
    <cellStyle name="Обычный 60 5 4" xfId="36284"/>
    <cellStyle name="Обычный 60 5 4 2" xfId="36285"/>
    <cellStyle name="Обычный 60 5 5" xfId="36286"/>
    <cellStyle name="Обычный 60 50" xfId="36287"/>
    <cellStyle name="Обычный 60 50 2" xfId="36288"/>
    <cellStyle name="Обычный 60 50 2 2" xfId="36289"/>
    <cellStyle name="Обычный 60 50 3" xfId="36290"/>
    <cellStyle name="Обычный 60 51" xfId="36291"/>
    <cellStyle name="Обычный 60 51 2" xfId="36292"/>
    <cellStyle name="Обычный 60 51 2 2" xfId="36293"/>
    <cellStyle name="Обычный 60 51 3" xfId="36294"/>
    <cellStyle name="Обычный 60 52" xfId="36295"/>
    <cellStyle name="Обычный 60 52 2" xfId="36296"/>
    <cellStyle name="Обычный 60 52 2 2" xfId="36297"/>
    <cellStyle name="Обычный 60 52 3" xfId="36298"/>
    <cellStyle name="Обычный 60 53" xfId="36299"/>
    <cellStyle name="Обычный 60 53 2" xfId="36300"/>
    <cellStyle name="Обычный 60 53 2 2" xfId="36301"/>
    <cellStyle name="Обычный 60 53 3" xfId="36302"/>
    <cellStyle name="Обычный 60 54" xfId="36303"/>
    <cellStyle name="Обычный 60 54 2" xfId="36304"/>
    <cellStyle name="Обычный 60 54 2 2" xfId="36305"/>
    <cellStyle name="Обычный 60 54 3" xfId="36306"/>
    <cellStyle name="Обычный 60 55" xfId="36307"/>
    <cellStyle name="Обычный 60 55 2" xfId="36308"/>
    <cellStyle name="Обычный 60 55 2 2" xfId="36309"/>
    <cellStyle name="Обычный 60 55 3" xfId="36310"/>
    <cellStyle name="Обычный 60 56" xfId="36311"/>
    <cellStyle name="Обычный 60 56 2" xfId="36312"/>
    <cellStyle name="Обычный 60 56 2 2" xfId="36313"/>
    <cellStyle name="Обычный 60 56 3" xfId="36314"/>
    <cellStyle name="Обычный 60 57" xfId="36315"/>
    <cellStyle name="Обычный 60 57 2" xfId="36316"/>
    <cellStyle name="Обычный 60 57 2 2" xfId="36317"/>
    <cellStyle name="Обычный 60 57 3" xfId="36318"/>
    <cellStyle name="Обычный 60 58" xfId="36319"/>
    <cellStyle name="Обычный 60 58 2" xfId="36320"/>
    <cellStyle name="Обычный 60 58 2 2" xfId="36321"/>
    <cellStyle name="Обычный 60 58 3" xfId="36322"/>
    <cellStyle name="Обычный 60 59" xfId="36323"/>
    <cellStyle name="Обычный 60 59 2" xfId="36324"/>
    <cellStyle name="Обычный 60 59 2 2" xfId="36325"/>
    <cellStyle name="Обычный 60 59 3" xfId="36326"/>
    <cellStyle name="Обычный 60 6" xfId="36327"/>
    <cellStyle name="Обычный 60 6 2" xfId="36328"/>
    <cellStyle name="Обычный 60 6 2 2" xfId="36329"/>
    <cellStyle name="Обычный 60 6 2 2 2" xfId="36330"/>
    <cellStyle name="Обычный 60 6 2 3" xfId="36331"/>
    <cellStyle name="Обычный 60 6 3" xfId="36332"/>
    <cellStyle name="Обычный 60 6 3 2" xfId="36333"/>
    <cellStyle name="Обычный 60 6 3 2 2" xfId="36334"/>
    <cellStyle name="Обычный 60 6 3 3" xfId="36335"/>
    <cellStyle name="Обычный 60 6 4" xfId="36336"/>
    <cellStyle name="Обычный 60 6 4 2" xfId="36337"/>
    <cellStyle name="Обычный 60 6 5" xfId="36338"/>
    <cellStyle name="Обычный 60 60" xfId="36339"/>
    <cellStyle name="Обычный 60 60 2" xfId="36340"/>
    <cellStyle name="Обычный 60 60 2 2" xfId="36341"/>
    <cellStyle name="Обычный 60 60 3" xfId="36342"/>
    <cellStyle name="Обычный 60 61" xfId="36343"/>
    <cellStyle name="Обычный 60 61 2" xfId="36344"/>
    <cellStyle name="Обычный 60 61 2 2" xfId="36345"/>
    <cellStyle name="Обычный 60 61 3" xfId="36346"/>
    <cellStyle name="Обычный 60 62" xfId="36347"/>
    <cellStyle name="Обычный 60 62 2" xfId="36348"/>
    <cellStyle name="Обычный 60 62 2 2" xfId="36349"/>
    <cellStyle name="Обычный 60 62 3" xfId="36350"/>
    <cellStyle name="Обычный 60 63" xfId="36351"/>
    <cellStyle name="Обычный 60 63 2" xfId="36352"/>
    <cellStyle name="Обычный 60 63 2 2" xfId="36353"/>
    <cellStyle name="Обычный 60 63 3" xfId="36354"/>
    <cellStyle name="Обычный 60 64" xfId="36355"/>
    <cellStyle name="Обычный 60 64 2" xfId="36356"/>
    <cellStyle name="Обычный 60 64 2 2" xfId="36357"/>
    <cellStyle name="Обычный 60 64 3" xfId="36358"/>
    <cellStyle name="Обычный 60 65" xfId="36359"/>
    <cellStyle name="Обычный 60 65 2" xfId="36360"/>
    <cellStyle name="Обычный 60 65 2 2" xfId="36361"/>
    <cellStyle name="Обычный 60 65 3" xfId="36362"/>
    <cellStyle name="Обычный 60 66" xfId="36363"/>
    <cellStyle name="Обычный 60 66 2" xfId="36364"/>
    <cellStyle name="Обычный 60 66 2 2" xfId="36365"/>
    <cellStyle name="Обычный 60 66 3" xfId="36366"/>
    <cellStyle name="Обычный 60 67" xfId="36367"/>
    <cellStyle name="Обычный 60 67 2" xfId="36368"/>
    <cellStyle name="Обычный 60 67 2 2" xfId="36369"/>
    <cellStyle name="Обычный 60 67 3" xfId="36370"/>
    <cellStyle name="Обычный 60 68" xfId="36371"/>
    <cellStyle name="Обычный 60 68 2" xfId="36372"/>
    <cellStyle name="Обычный 60 68 2 2" xfId="36373"/>
    <cellStyle name="Обычный 60 68 3" xfId="36374"/>
    <cellStyle name="Обычный 60 69" xfId="36375"/>
    <cellStyle name="Обычный 60 69 2" xfId="36376"/>
    <cellStyle name="Обычный 60 69 2 2" xfId="36377"/>
    <cellStyle name="Обычный 60 69 3" xfId="36378"/>
    <cellStyle name="Обычный 60 7" xfId="36379"/>
    <cellStyle name="Обычный 60 7 2" xfId="36380"/>
    <cellStyle name="Обычный 60 7 2 2" xfId="36381"/>
    <cellStyle name="Обычный 60 7 2 2 2" xfId="36382"/>
    <cellStyle name="Обычный 60 7 2 3" xfId="36383"/>
    <cellStyle name="Обычный 60 7 3" xfId="36384"/>
    <cellStyle name="Обычный 60 7 3 2" xfId="36385"/>
    <cellStyle name="Обычный 60 7 3 2 2" xfId="36386"/>
    <cellStyle name="Обычный 60 7 3 3" xfId="36387"/>
    <cellStyle name="Обычный 60 7 4" xfId="36388"/>
    <cellStyle name="Обычный 60 7 4 2" xfId="36389"/>
    <cellStyle name="Обычный 60 7 5" xfId="36390"/>
    <cellStyle name="Обычный 60 70" xfId="36391"/>
    <cellStyle name="Обычный 60 70 2" xfId="36392"/>
    <cellStyle name="Обычный 60 70 2 2" xfId="36393"/>
    <cellStyle name="Обычный 60 70 3" xfId="36394"/>
    <cellStyle name="Обычный 60 71" xfId="36395"/>
    <cellStyle name="Обычный 60 71 2" xfId="36396"/>
    <cellStyle name="Обычный 60 71 2 2" xfId="36397"/>
    <cellStyle name="Обычный 60 71 3" xfId="36398"/>
    <cellStyle name="Обычный 60 72" xfId="36399"/>
    <cellStyle name="Обычный 60 72 2" xfId="36400"/>
    <cellStyle name="Обычный 60 72 2 2" xfId="36401"/>
    <cellStyle name="Обычный 60 72 3" xfId="36402"/>
    <cellStyle name="Обычный 60 73" xfId="36403"/>
    <cellStyle name="Обычный 60 73 2" xfId="36404"/>
    <cellStyle name="Обычный 60 73 2 2" xfId="36405"/>
    <cellStyle name="Обычный 60 73 3" xfId="36406"/>
    <cellStyle name="Обычный 60 74" xfId="36407"/>
    <cellStyle name="Обычный 60 74 2" xfId="36408"/>
    <cellStyle name="Обычный 60 74 2 2" xfId="36409"/>
    <cellStyle name="Обычный 60 74 3" xfId="36410"/>
    <cellStyle name="Обычный 60 75" xfId="36411"/>
    <cellStyle name="Обычный 60 75 2" xfId="36412"/>
    <cellStyle name="Обычный 60 75 2 2" xfId="36413"/>
    <cellStyle name="Обычный 60 75 3" xfId="36414"/>
    <cellStyle name="Обычный 60 76" xfId="36415"/>
    <cellStyle name="Обычный 60 76 2" xfId="36416"/>
    <cellStyle name="Обычный 60 77" xfId="36417"/>
    <cellStyle name="Обычный 60 8" xfId="36418"/>
    <cellStyle name="Обычный 60 8 2" xfId="36419"/>
    <cellStyle name="Обычный 60 8 2 2" xfId="36420"/>
    <cellStyle name="Обычный 60 8 2 2 2" xfId="36421"/>
    <cellStyle name="Обычный 60 8 2 3" xfId="36422"/>
    <cellStyle name="Обычный 60 8 3" xfId="36423"/>
    <cellStyle name="Обычный 60 8 3 2" xfId="36424"/>
    <cellStyle name="Обычный 60 8 3 2 2" xfId="36425"/>
    <cellStyle name="Обычный 60 8 3 3" xfId="36426"/>
    <cellStyle name="Обычный 60 8 4" xfId="36427"/>
    <cellStyle name="Обычный 60 8 4 2" xfId="36428"/>
    <cellStyle name="Обычный 60 8 5" xfId="36429"/>
    <cellStyle name="Обычный 60 9" xfId="36430"/>
    <cellStyle name="Обычный 60 9 2" xfId="36431"/>
    <cellStyle name="Обычный 60 9 2 2" xfId="36432"/>
    <cellStyle name="Обычный 60 9 2 2 2" xfId="36433"/>
    <cellStyle name="Обычный 60 9 2 3" xfId="36434"/>
    <cellStyle name="Обычный 60 9 3" xfId="36435"/>
    <cellStyle name="Обычный 60 9 3 2" xfId="36436"/>
    <cellStyle name="Обычный 60 9 3 2 2" xfId="36437"/>
    <cellStyle name="Обычный 60 9 3 3" xfId="36438"/>
    <cellStyle name="Обычный 60 9 4" xfId="36439"/>
    <cellStyle name="Обычный 60 9 4 2" xfId="36440"/>
    <cellStyle name="Обычный 60 9 5" xfId="36441"/>
    <cellStyle name="Обычный 61" xfId="36442"/>
    <cellStyle name="Обычный 61 10" xfId="36443"/>
    <cellStyle name="Обычный 61 10 2" xfId="36444"/>
    <cellStyle name="Обычный 61 10 2 2" xfId="36445"/>
    <cellStyle name="Обычный 61 10 2 2 2" xfId="36446"/>
    <cellStyle name="Обычный 61 10 2 3" xfId="36447"/>
    <cellStyle name="Обычный 61 10 3" xfId="36448"/>
    <cellStyle name="Обычный 61 10 3 2" xfId="36449"/>
    <cellStyle name="Обычный 61 10 3 2 2" xfId="36450"/>
    <cellStyle name="Обычный 61 10 3 3" xfId="36451"/>
    <cellStyle name="Обычный 61 10 4" xfId="36452"/>
    <cellStyle name="Обычный 61 10 4 2" xfId="36453"/>
    <cellStyle name="Обычный 61 10 5" xfId="36454"/>
    <cellStyle name="Обычный 61 11" xfId="36455"/>
    <cellStyle name="Обычный 61 11 2" xfId="36456"/>
    <cellStyle name="Обычный 61 11 2 2" xfId="36457"/>
    <cellStyle name="Обычный 61 11 2 2 2" xfId="36458"/>
    <cellStyle name="Обычный 61 11 2 3" xfId="36459"/>
    <cellStyle name="Обычный 61 11 3" xfId="36460"/>
    <cellStyle name="Обычный 61 11 3 2" xfId="36461"/>
    <cellStyle name="Обычный 61 11 3 2 2" xfId="36462"/>
    <cellStyle name="Обычный 61 11 3 3" xfId="36463"/>
    <cellStyle name="Обычный 61 11 4" xfId="36464"/>
    <cellStyle name="Обычный 61 11 4 2" xfId="36465"/>
    <cellStyle name="Обычный 61 11 5" xfId="36466"/>
    <cellStyle name="Обычный 61 12" xfId="36467"/>
    <cellStyle name="Обычный 61 12 2" xfId="36468"/>
    <cellStyle name="Обычный 61 12 2 2" xfId="36469"/>
    <cellStyle name="Обычный 61 12 2 2 2" xfId="36470"/>
    <cellStyle name="Обычный 61 12 2 3" xfId="36471"/>
    <cellStyle name="Обычный 61 12 3" xfId="36472"/>
    <cellStyle name="Обычный 61 12 3 2" xfId="36473"/>
    <cellStyle name="Обычный 61 12 3 2 2" xfId="36474"/>
    <cellStyle name="Обычный 61 12 3 3" xfId="36475"/>
    <cellStyle name="Обычный 61 12 4" xfId="36476"/>
    <cellStyle name="Обычный 61 12 4 2" xfId="36477"/>
    <cellStyle name="Обычный 61 12 5" xfId="36478"/>
    <cellStyle name="Обычный 61 13" xfId="36479"/>
    <cellStyle name="Обычный 61 13 2" xfId="36480"/>
    <cellStyle name="Обычный 61 13 2 2" xfId="36481"/>
    <cellStyle name="Обычный 61 13 2 2 2" xfId="36482"/>
    <cellStyle name="Обычный 61 13 2 3" xfId="36483"/>
    <cellStyle name="Обычный 61 13 3" xfId="36484"/>
    <cellStyle name="Обычный 61 13 3 2" xfId="36485"/>
    <cellStyle name="Обычный 61 13 3 2 2" xfId="36486"/>
    <cellStyle name="Обычный 61 13 3 3" xfId="36487"/>
    <cellStyle name="Обычный 61 13 4" xfId="36488"/>
    <cellStyle name="Обычный 61 13 4 2" xfId="36489"/>
    <cellStyle name="Обычный 61 13 5" xfId="36490"/>
    <cellStyle name="Обычный 61 14" xfId="36491"/>
    <cellStyle name="Обычный 61 14 2" xfId="36492"/>
    <cellStyle name="Обычный 61 14 2 2" xfId="36493"/>
    <cellStyle name="Обычный 61 14 2 2 2" xfId="36494"/>
    <cellStyle name="Обычный 61 14 2 3" xfId="36495"/>
    <cellStyle name="Обычный 61 14 3" xfId="36496"/>
    <cellStyle name="Обычный 61 14 3 2" xfId="36497"/>
    <cellStyle name="Обычный 61 14 3 2 2" xfId="36498"/>
    <cellStyle name="Обычный 61 14 3 3" xfId="36499"/>
    <cellStyle name="Обычный 61 14 4" xfId="36500"/>
    <cellStyle name="Обычный 61 14 4 2" xfId="36501"/>
    <cellStyle name="Обычный 61 14 5" xfId="36502"/>
    <cellStyle name="Обычный 61 15" xfId="36503"/>
    <cellStyle name="Обычный 61 15 2" xfId="36504"/>
    <cellStyle name="Обычный 61 15 2 2" xfId="36505"/>
    <cellStyle name="Обычный 61 15 2 2 2" xfId="36506"/>
    <cellStyle name="Обычный 61 15 2 3" xfId="36507"/>
    <cellStyle name="Обычный 61 15 3" xfId="36508"/>
    <cellStyle name="Обычный 61 15 3 2" xfId="36509"/>
    <cellStyle name="Обычный 61 15 3 2 2" xfId="36510"/>
    <cellStyle name="Обычный 61 15 3 3" xfId="36511"/>
    <cellStyle name="Обычный 61 15 4" xfId="36512"/>
    <cellStyle name="Обычный 61 15 4 2" xfId="36513"/>
    <cellStyle name="Обычный 61 15 5" xfId="36514"/>
    <cellStyle name="Обычный 61 16" xfId="36515"/>
    <cellStyle name="Обычный 61 16 2" xfId="36516"/>
    <cellStyle name="Обычный 61 16 2 2" xfId="36517"/>
    <cellStyle name="Обычный 61 16 2 2 2" xfId="36518"/>
    <cellStyle name="Обычный 61 16 2 3" xfId="36519"/>
    <cellStyle name="Обычный 61 16 3" xfId="36520"/>
    <cellStyle name="Обычный 61 16 3 2" xfId="36521"/>
    <cellStyle name="Обычный 61 16 3 2 2" xfId="36522"/>
    <cellStyle name="Обычный 61 16 3 3" xfId="36523"/>
    <cellStyle name="Обычный 61 16 4" xfId="36524"/>
    <cellStyle name="Обычный 61 16 4 2" xfId="36525"/>
    <cellStyle name="Обычный 61 16 5" xfId="36526"/>
    <cellStyle name="Обычный 61 17" xfId="36527"/>
    <cellStyle name="Обычный 61 17 2" xfId="36528"/>
    <cellStyle name="Обычный 61 17 2 2" xfId="36529"/>
    <cellStyle name="Обычный 61 17 2 2 2" xfId="36530"/>
    <cellStyle name="Обычный 61 17 2 3" xfId="36531"/>
    <cellStyle name="Обычный 61 17 3" xfId="36532"/>
    <cellStyle name="Обычный 61 17 3 2" xfId="36533"/>
    <cellStyle name="Обычный 61 17 3 2 2" xfId="36534"/>
    <cellStyle name="Обычный 61 17 3 3" xfId="36535"/>
    <cellStyle name="Обычный 61 17 4" xfId="36536"/>
    <cellStyle name="Обычный 61 17 4 2" xfId="36537"/>
    <cellStyle name="Обычный 61 17 5" xfId="36538"/>
    <cellStyle name="Обычный 61 18" xfId="36539"/>
    <cellStyle name="Обычный 61 18 2" xfId="36540"/>
    <cellStyle name="Обычный 61 18 2 2" xfId="36541"/>
    <cellStyle name="Обычный 61 18 2 2 2" xfId="36542"/>
    <cellStyle name="Обычный 61 18 2 3" xfId="36543"/>
    <cellStyle name="Обычный 61 18 3" xfId="36544"/>
    <cellStyle name="Обычный 61 18 3 2" xfId="36545"/>
    <cellStyle name="Обычный 61 18 3 2 2" xfId="36546"/>
    <cellStyle name="Обычный 61 18 3 3" xfId="36547"/>
    <cellStyle name="Обычный 61 18 4" xfId="36548"/>
    <cellStyle name="Обычный 61 18 4 2" xfId="36549"/>
    <cellStyle name="Обычный 61 18 5" xfId="36550"/>
    <cellStyle name="Обычный 61 19" xfId="36551"/>
    <cellStyle name="Обычный 61 19 2" xfId="36552"/>
    <cellStyle name="Обычный 61 19 2 2" xfId="36553"/>
    <cellStyle name="Обычный 61 19 2 2 2" xfId="36554"/>
    <cellStyle name="Обычный 61 19 2 3" xfId="36555"/>
    <cellStyle name="Обычный 61 19 3" xfId="36556"/>
    <cellStyle name="Обычный 61 19 3 2" xfId="36557"/>
    <cellStyle name="Обычный 61 19 3 2 2" xfId="36558"/>
    <cellStyle name="Обычный 61 19 3 3" xfId="36559"/>
    <cellStyle name="Обычный 61 19 4" xfId="36560"/>
    <cellStyle name="Обычный 61 19 4 2" xfId="36561"/>
    <cellStyle name="Обычный 61 19 5" xfId="36562"/>
    <cellStyle name="Обычный 61 2" xfId="36563"/>
    <cellStyle name="Обычный 61 2 2" xfId="36564"/>
    <cellStyle name="Обычный 61 2 2 2" xfId="36565"/>
    <cellStyle name="Обычный 61 2 2 2 2" xfId="36566"/>
    <cellStyle name="Обычный 61 2 2 3" xfId="36567"/>
    <cellStyle name="Обычный 61 2 3" xfId="36568"/>
    <cellStyle name="Обычный 61 2 3 2" xfId="36569"/>
    <cellStyle name="Обычный 61 2 3 2 2" xfId="36570"/>
    <cellStyle name="Обычный 61 2 3 3" xfId="36571"/>
    <cellStyle name="Обычный 61 2 4" xfId="36572"/>
    <cellStyle name="Обычный 61 2 4 2" xfId="36573"/>
    <cellStyle name="Обычный 61 2 5" xfId="36574"/>
    <cellStyle name="Обычный 61 20" xfId="36575"/>
    <cellStyle name="Обычный 61 20 2" xfId="36576"/>
    <cellStyle name="Обычный 61 20 2 2" xfId="36577"/>
    <cellStyle name="Обычный 61 20 2 2 2" xfId="36578"/>
    <cellStyle name="Обычный 61 20 2 3" xfId="36579"/>
    <cellStyle name="Обычный 61 20 3" xfId="36580"/>
    <cellStyle name="Обычный 61 20 3 2" xfId="36581"/>
    <cellStyle name="Обычный 61 20 3 2 2" xfId="36582"/>
    <cellStyle name="Обычный 61 20 3 3" xfId="36583"/>
    <cellStyle name="Обычный 61 20 4" xfId="36584"/>
    <cellStyle name="Обычный 61 20 4 2" xfId="36585"/>
    <cellStyle name="Обычный 61 20 5" xfId="36586"/>
    <cellStyle name="Обычный 61 21" xfId="36587"/>
    <cellStyle name="Обычный 61 21 2" xfId="36588"/>
    <cellStyle name="Обычный 61 21 2 2" xfId="36589"/>
    <cellStyle name="Обычный 61 21 2 2 2" xfId="36590"/>
    <cellStyle name="Обычный 61 21 2 3" xfId="36591"/>
    <cellStyle name="Обычный 61 21 3" xfId="36592"/>
    <cellStyle name="Обычный 61 21 3 2" xfId="36593"/>
    <cellStyle name="Обычный 61 21 3 2 2" xfId="36594"/>
    <cellStyle name="Обычный 61 21 3 3" xfId="36595"/>
    <cellStyle name="Обычный 61 21 4" xfId="36596"/>
    <cellStyle name="Обычный 61 21 4 2" xfId="36597"/>
    <cellStyle name="Обычный 61 21 5" xfId="36598"/>
    <cellStyle name="Обычный 61 22" xfId="36599"/>
    <cellStyle name="Обычный 61 22 2" xfId="36600"/>
    <cellStyle name="Обычный 61 22 2 2" xfId="36601"/>
    <cellStyle name="Обычный 61 22 2 2 2" xfId="36602"/>
    <cellStyle name="Обычный 61 22 2 3" xfId="36603"/>
    <cellStyle name="Обычный 61 22 3" xfId="36604"/>
    <cellStyle name="Обычный 61 22 3 2" xfId="36605"/>
    <cellStyle name="Обычный 61 22 3 2 2" xfId="36606"/>
    <cellStyle name="Обычный 61 22 3 3" xfId="36607"/>
    <cellStyle name="Обычный 61 22 4" xfId="36608"/>
    <cellStyle name="Обычный 61 22 4 2" xfId="36609"/>
    <cellStyle name="Обычный 61 22 5" xfId="36610"/>
    <cellStyle name="Обычный 61 23" xfId="36611"/>
    <cellStyle name="Обычный 61 23 2" xfId="36612"/>
    <cellStyle name="Обычный 61 23 2 2" xfId="36613"/>
    <cellStyle name="Обычный 61 23 2 2 2" xfId="36614"/>
    <cellStyle name="Обычный 61 23 2 3" xfId="36615"/>
    <cellStyle name="Обычный 61 23 3" xfId="36616"/>
    <cellStyle name="Обычный 61 23 3 2" xfId="36617"/>
    <cellStyle name="Обычный 61 23 3 2 2" xfId="36618"/>
    <cellStyle name="Обычный 61 23 3 3" xfId="36619"/>
    <cellStyle name="Обычный 61 23 4" xfId="36620"/>
    <cellStyle name="Обычный 61 23 4 2" xfId="36621"/>
    <cellStyle name="Обычный 61 23 5" xfId="36622"/>
    <cellStyle name="Обычный 61 24" xfId="36623"/>
    <cellStyle name="Обычный 61 24 2" xfId="36624"/>
    <cellStyle name="Обычный 61 24 2 2" xfId="36625"/>
    <cellStyle name="Обычный 61 24 2 2 2" xfId="36626"/>
    <cellStyle name="Обычный 61 24 2 3" xfId="36627"/>
    <cellStyle name="Обычный 61 24 3" xfId="36628"/>
    <cellStyle name="Обычный 61 24 3 2" xfId="36629"/>
    <cellStyle name="Обычный 61 24 3 2 2" xfId="36630"/>
    <cellStyle name="Обычный 61 24 3 3" xfId="36631"/>
    <cellStyle name="Обычный 61 24 4" xfId="36632"/>
    <cellStyle name="Обычный 61 24 4 2" xfId="36633"/>
    <cellStyle name="Обычный 61 24 5" xfId="36634"/>
    <cellStyle name="Обычный 61 25" xfId="36635"/>
    <cellStyle name="Обычный 61 25 2" xfId="36636"/>
    <cellStyle name="Обычный 61 25 2 2" xfId="36637"/>
    <cellStyle name="Обычный 61 25 2 2 2" xfId="36638"/>
    <cellStyle name="Обычный 61 25 2 3" xfId="36639"/>
    <cellStyle name="Обычный 61 25 3" xfId="36640"/>
    <cellStyle name="Обычный 61 25 3 2" xfId="36641"/>
    <cellStyle name="Обычный 61 25 3 2 2" xfId="36642"/>
    <cellStyle name="Обычный 61 25 3 3" xfId="36643"/>
    <cellStyle name="Обычный 61 25 4" xfId="36644"/>
    <cellStyle name="Обычный 61 25 4 2" xfId="36645"/>
    <cellStyle name="Обычный 61 25 5" xfId="36646"/>
    <cellStyle name="Обычный 61 26" xfId="36647"/>
    <cellStyle name="Обычный 61 26 2" xfId="36648"/>
    <cellStyle name="Обычный 61 26 2 2" xfId="36649"/>
    <cellStyle name="Обычный 61 26 2 2 2" xfId="36650"/>
    <cellStyle name="Обычный 61 26 2 3" xfId="36651"/>
    <cellStyle name="Обычный 61 26 3" xfId="36652"/>
    <cellStyle name="Обычный 61 26 3 2" xfId="36653"/>
    <cellStyle name="Обычный 61 26 3 2 2" xfId="36654"/>
    <cellStyle name="Обычный 61 26 3 3" xfId="36655"/>
    <cellStyle name="Обычный 61 26 4" xfId="36656"/>
    <cellStyle name="Обычный 61 26 4 2" xfId="36657"/>
    <cellStyle name="Обычный 61 26 5" xfId="36658"/>
    <cellStyle name="Обычный 61 27" xfId="36659"/>
    <cellStyle name="Обычный 61 27 2" xfId="36660"/>
    <cellStyle name="Обычный 61 27 2 2" xfId="36661"/>
    <cellStyle name="Обычный 61 27 2 2 2" xfId="36662"/>
    <cellStyle name="Обычный 61 27 2 3" xfId="36663"/>
    <cellStyle name="Обычный 61 27 3" xfId="36664"/>
    <cellStyle name="Обычный 61 27 3 2" xfId="36665"/>
    <cellStyle name="Обычный 61 27 3 2 2" xfId="36666"/>
    <cellStyle name="Обычный 61 27 3 3" xfId="36667"/>
    <cellStyle name="Обычный 61 27 4" xfId="36668"/>
    <cellStyle name="Обычный 61 27 4 2" xfId="36669"/>
    <cellStyle name="Обычный 61 27 5" xfId="36670"/>
    <cellStyle name="Обычный 61 28" xfId="36671"/>
    <cellStyle name="Обычный 61 28 2" xfId="36672"/>
    <cellStyle name="Обычный 61 28 2 2" xfId="36673"/>
    <cellStyle name="Обычный 61 28 2 2 2" xfId="36674"/>
    <cellStyle name="Обычный 61 28 2 3" xfId="36675"/>
    <cellStyle name="Обычный 61 28 3" xfId="36676"/>
    <cellStyle name="Обычный 61 28 3 2" xfId="36677"/>
    <cellStyle name="Обычный 61 28 3 2 2" xfId="36678"/>
    <cellStyle name="Обычный 61 28 3 3" xfId="36679"/>
    <cellStyle name="Обычный 61 28 4" xfId="36680"/>
    <cellStyle name="Обычный 61 28 4 2" xfId="36681"/>
    <cellStyle name="Обычный 61 28 5" xfId="36682"/>
    <cellStyle name="Обычный 61 29" xfId="36683"/>
    <cellStyle name="Обычный 61 29 2" xfId="36684"/>
    <cellStyle name="Обычный 61 29 2 2" xfId="36685"/>
    <cellStyle name="Обычный 61 29 3" xfId="36686"/>
    <cellStyle name="Обычный 61 3" xfId="36687"/>
    <cellStyle name="Обычный 61 3 2" xfId="36688"/>
    <cellStyle name="Обычный 61 3 2 2" xfId="36689"/>
    <cellStyle name="Обычный 61 3 2 2 2" xfId="36690"/>
    <cellStyle name="Обычный 61 3 2 3" xfId="36691"/>
    <cellStyle name="Обычный 61 3 3" xfId="36692"/>
    <cellStyle name="Обычный 61 3 3 2" xfId="36693"/>
    <cellStyle name="Обычный 61 3 3 2 2" xfId="36694"/>
    <cellStyle name="Обычный 61 3 3 3" xfId="36695"/>
    <cellStyle name="Обычный 61 3 4" xfId="36696"/>
    <cellStyle name="Обычный 61 3 4 2" xfId="36697"/>
    <cellStyle name="Обычный 61 3 5" xfId="36698"/>
    <cellStyle name="Обычный 61 30" xfId="36699"/>
    <cellStyle name="Обычный 61 30 2" xfId="36700"/>
    <cellStyle name="Обычный 61 30 2 2" xfId="36701"/>
    <cellStyle name="Обычный 61 30 3" xfId="36702"/>
    <cellStyle name="Обычный 61 31" xfId="36703"/>
    <cellStyle name="Обычный 61 31 2" xfId="36704"/>
    <cellStyle name="Обычный 61 31 2 2" xfId="36705"/>
    <cellStyle name="Обычный 61 31 3" xfId="36706"/>
    <cellStyle name="Обычный 61 32" xfId="36707"/>
    <cellStyle name="Обычный 61 32 2" xfId="36708"/>
    <cellStyle name="Обычный 61 32 2 2" xfId="36709"/>
    <cellStyle name="Обычный 61 32 3" xfId="36710"/>
    <cellStyle name="Обычный 61 33" xfId="36711"/>
    <cellStyle name="Обычный 61 33 2" xfId="36712"/>
    <cellStyle name="Обычный 61 33 2 2" xfId="36713"/>
    <cellStyle name="Обычный 61 33 3" xfId="36714"/>
    <cellStyle name="Обычный 61 34" xfId="36715"/>
    <cellStyle name="Обычный 61 34 2" xfId="36716"/>
    <cellStyle name="Обычный 61 34 2 2" xfId="36717"/>
    <cellStyle name="Обычный 61 34 3" xfId="36718"/>
    <cellStyle name="Обычный 61 35" xfId="36719"/>
    <cellStyle name="Обычный 61 35 2" xfId="36720"/>
    <cellStyle name="Обычный 61 35 2 2" xfId="36721"/>
    <cellStyle name="Обычный 61 35 3" xfId="36722"/>
    <cellStyle name="Обычный 61 36" xfId="36723"/>
    <cellStyle name="Обычный 61 36 2" xfId="36724"/>
    <cellStyle name="Обычный 61 36 2 2" xfId="36725"/>
    <cellStyle name="Обычный 61 36 3" xfId="36726"/>
    <cellStyle name="Обычный 61 37" xfId="36727"/>
    <cellStyle name="Обычный 61 37 2" xfId="36728"/>
    <cellStyle name="Обычный 61 37 2 2" xfId="36729"/>
    <cellStyle name="Обычный 61 37 3" xfId="36730"/>
    <cellStyle name="Обычный 61 38" xfId="36731"/>
    <cellStyle name="Обычный 61 38 2" xfId="36732"/>
    <cellStyle name="Обычный 61 38 2 2" xfId="36733"/>
    <cellStyle name="Обычный 61 38 3" xfId="36734"/>
    <cellStyle name="Обычный 61 39" xfId="36735"/>
    <cellStyle name="Обычный 61 39 2" xfId="36736"/>
    <cellStyle name="Обычный 61 39 2 2" xfId="36737"/>
    <cellStyle name="Обычный 61 39 3" xfId="36738"/>
    <cellStyle name="Обычный 61 4" xfId="36739"/>
    <cellStyle name="Обычный 61 4 2" xfId="36740"/>
    <cellStyle name="Обычный 61 4 2 2" xfId="36741"/>
    <cellStyle name="Обычный 61 4 2 2 2" xfId="36742"/>
    <cellStyle name="Обычный 61 4 2 3" xfId="36743"/>
    <cellStyle name="Обычный 61 4 3" xfId="36744"/>
    <cellStyle name="Обычный 61 4 3 2" xfId="36745"/>
    <cellStyle name="Обычный 61 4 3 2 2" xfId="36746"/>
    <cellStyle name="Обычный 61 4 3 3" xfId="36747"/>
    <cellStyle name="Обычный 61 4 4" xfId="36748"/>
    <cellStyle name="Обычный 61 4 4 2" xfId="36749"/>
    <cellStyle name="Обычный 61 4 5" xfId="36750"/>
    <cellStyle name="Обычный 61 40" xfId="36751"/>
    <cellStyle name="Обычный 61 40 2" xfId="36752"/>
    <cellStyle name="Обычный 61 40 2 2" xfId="36753"/>
    <cellStyle name="Обычный 61 40 3" xfId="36754"/>
    <cellStyle name="Обычный 61 41" xfId="36755"/>
    <cellStyle name="Обычный 61 41 2" xfId="36756"/>
    <cellStyle name="Обычный 61 41 2 2" xfId="36757"/>
    <cellStyle name="Обычный 61 41 3" xfId="36758"/>
    <cellStyle name="Обычный 61 42" xfId="36759"/>
    <cellStyle name="Обычный 61 42 2" xfId="36760"/>
    <cellStyle name="Обычный 61 42 2 2" xfId="36761"/>
    <cellStyle name="Обычный 61 42 3" xfId="36762"/>
    <cellStyle name="Обычный 61 43" xfId="36763"/>
    <cellStyle name="Обычный 61 43 2" xfId="36764"/>
    <cellStyle name="Обычный 61 43 2 2" xfId="36765"/>
    <cellStyle name="Обычный 61 43 3" xfId="36766"/>
    <cellStyle name="Обычный 61 44" xfId="36767"/>
    <cellStyle name="Обычный 61 44 2" xfId="36768"/>
    <cellStyle name="Обычный 61 44 2 2" xfId="36769"/>
    <cellStyle name="Обычный 61 44 3" xfId="36770"/>
    <cellStyle name="Обычный 61 45" xfId="36771"/>
    <cellStyle name="Обычный 61 45 2" xfId="36772"/>
    <cellStyle name="Обычный 61 45 2 2" xfId="36773"/>
    <cellStyle name="Обычный 61 45 3" xfId="36774"/>
    <cellStyle name="Обычный 61 46" xfId="36775"/>
    <cellStyle name="Обычный 61 46 2" xfId="36776"/>
    <cellStyle name="Обычный 61 46 2 2" xfId="36777"/>
    <cellStyle name="Обычный 61 46 3" xfId="36778"/>
    <cellStyle name="Обычный 61 47" xfId="36779"/>
    <cellStyle name="Обычный 61 47 2" xfId="36780"/>
    <cellStyle name="Обычный 61 47 2 2" xfId="36781"/>
    <cellStyle name="Обычный 61 47 3" xfId="36782"/>
    <cellStyle name="Обычный 61 48" xfId="36783"/>
    <cellStyle name="Обычный 61 48 2" xfId="36784"/>
    <cellStyle name="Обычный 61 48 2 2" xfId="36785"/>
    <cellStyle name="Обычный 61 48 3" xfId="36786"/>
    <cellStyle name="Обычный 61 49" xfId="36787"/>
    <cellStyle name="Обычный 61 49 2" xfId="36788"/>
    <cellStyle name="Обычный 61 49 2 2" xfId="36789"/>
    <cellStyle name="Обычный 61 49 3" xfId="36790"/>
    <cellStyle name="Обычный 61 5" xfId="36791"/>
    <cellStyle name="Обычный 61 5 2" xfId="36792"/>
    <cellStyle name="Обычный 61 5 2 2" xfId="36793"/>
    <cellStyle name="Обычный 61 5 2 2 2" xfId="36794"/>
    <cellStyle name="Обычный 61 5 2 3" xfId="36795"/>
    <cellStyle name="Обычный 61 5 3" xfId="36796"/>
    <cellStyle name="Обычный 61 5 3 2" xfId="36797"/>
    <cellStyle name="Обычный 61 5 3 2 2" xfId="36798"/>
    <cellStyle name="Обычный 61 5 3 3" xfId="36799"/>
    <cellStyle name="Обычный 61 5 4" xfId="36800"/>
    <cellStyle name="Обычный 61 5 4 2" xfId="36801"/>
    <cellStyle name="Обычный 61 5 5" xfId="36802"/>
    <cellStyle name="Обычный 61 50" xfId="36803"/>
    <cellStyle name="Обычный 61 50 2" xfId="36804"/>
    <cellStyle name="Обычный 61 50 2 2" xfId="36805"/>
    <cellStyle name="Обычный 61 50 3" xfId="36806"/>
    <cellStyle name="Обычный 61 51" xfId="36807"/>
    <cellStyle name="Обычный 61 51 2" xfId="36808"/>
    <cellStyle name="Обычный 61 51 2 2" xfId="36809"/>
    <cellStyle name="Обычный 61 51 3" xfId="36810"/>
    <cellStyle name="Обычный 61 52" xfId="36811"/>
    <cellStyle name="Обычный 61 52 2" xfId="36812"/>
    <cellStyle name="Обычный 61 52 2 2" xfId="36813"/>
    <cellStyle name="Обычный 61 52 3" xfId="36814"/>
    <cellStyle name="Обычный 61 53" xfId="36815"/>
    <cellStyle name="Обычный 61 53 2" xfId="36816"/>
    <cellStyle name="Обычный 61 53 2 2" xfId="36817"/>
    <cellStyle name="Обычный 61 53 3" xfId="36818"/>
    <cellStyle name="Обычный 61 54" xfId="36819"/>
    <cellStyle name="Обычный 61 54 2" xfId="36820"/>
    <cellStyle name="Обычный 61 54 2 2" xfId="36821"/>
    <cellStyle name="Обычный 61 54 3" xfId="36822"/>
    <cellStyle name="Обычный 61 55" xfId="36823"/>
    <cellStyle name="Обычный 61 55 2" xfId="36824"/>
    <cellStyle name="Обычный 61 55 2 2" xfId="36825"/>
    <cellStyle name="Обычный 61 55 3" xfId="36826"/>
    <cellStyle name="Обычный 61 56" xfId="36827"/>
    <cellStyle name="Обычный 61 56 2" xfId="36828"/>
    <cellStyle name="Обычный 61 56 2 2" xfId="36829"/>
    <cellStyle name="Обычный 61 56 3" xfId="36830"/>
    <cellStyle name="Обычный 61 57" xfId="36831"/>
    <cellStyle name="Обычный 61 57 2" xfId="36832"/>
    <cellStyle name="Обычный 61 57 2 2" xfId="36833"/>
    <cellStyle name="Обычный 61 57 3" xfId="36834"/>
    <cellStyle name="Обычный 61 58" xfId="36835"/>
    <cellStyle name="Обычный 61 58 2" xfId="36836"/>
    <cellStyle name="Обычный 61 58 2 2" xfId="36837"/>
    <cellStyle name="Обычный 61 58 3" xfId="36838"/>
    <cellStyle name="Обычный 61 59" xfId="36839"/>
    <cellStyle name="Обычный 61 59 2" xfId="36840"/>
    <cellStyle name="Обычный 61 59 2 2" xfId="36841"/>
    <cellStyle name="Обычный 61 59 3" xfId="36842"/>
    <cellStyle name="Обычный 61 6" xfId="36843"/>
    <cellStyle name="Обычный 61 6 2" xfId="36844"/>
    <cellStyle name="Обычный 61 6 2 2" xfId="36845"/>
    <cellStyle name="Обычный 61 6 2 2 2" xfId="36846"/>
    <cellStyle name="Обычный 61 6 2 3" xfId="36847"/>
    <cellStyle name="Обычный 61 6 3" xfId="36848"/>
    <cellStyle name="Обычный 61 6 3 2" xfId="36849"/>
    <cellStyle name="Обычный 61 6 3 2 2" xfId="36850"/>
    <cellStyle name="Обычный 61 6 3 3" xfId="36851"/>
    <cellStyle name="Обычный 61 6 4" xfId="36852"/>
    <cellStyle name="Обычный 61 6 4 2" xfId="36853"/>
    <cellStyle name="Обычный 61 6 5" xfId="36854"/>
    <cellStyle name="Обычный 61 60" xfId="36855"/>
    <cellStyle name="Обычный 61 60 2" xfId="36856"/>
    <cellStyle name="Обычный 61 60 2 2" xfId="36857"/>
    <cellStyle name="Обычный 61 60 3" xfId="36858"/>
    <cellStyle name="Обычный 61 61" xfId="36859"/>
    <cellStyle name="Обычный 61 61 2" xfId="36860"/>
    <cellStyle name="Обычный 61 61 2 2" xfId="36861"/>
    <cellStyle name="Обычный 61 61 3" xfId="36862"/>
    <cellStyle name="Обычный 61 62" xfId="36863"/>
    <cellStyle name="Обычный 61 62 2" xfId="36864"/>
    <cellStyle name="Обычный 61 62 2 2" xfId="36865"/>
    <cellStyle name="Обычный 61 62 3" xfId="36866"/>
    <cellStyle name="Обычный 61 63" xfId="36867"/>
    <cellStyle name="Обычный 61 63 2" xfId="36868"/>
    <cellStyle name="Обычный 61 63 2 2" xfId="36869"/>
    <cellStyle name="Обычный 61 63 3" xfId="36870"/>
    <cellStyle name="Обычный 61 64" xfId="36871"/>
    <cellStyle name="Обычный 61 64 2" xfId="36872"/>
    <cellStyle name="Обычный 61 64 2 2" xfId="36873"/>
    <cellStyle name="Обычный 61 64 3" xfId="36874"/>
    <cellStyle name="Обычный 61 65" xfId="36875"/>
    <cellStyle name="Обычный 61 65 2" xfId="36876"/>
    <cellStyle name="Обычный 61 65 2 2" xfId="36877"/>
    <cellStyle name="Обычный 61 65 3" xfId="36878"/>
    <cellStyle name="Обычный 61 66" xfId="36879"/>
    <cellStyle name="Обычный 61 66 2" xfId="36880"/>
    <cellStyle name="Обычный 61 66 2 2" xfId="36881"/>
    <cellStyle name="Обычный 61 66 3" xfId="36882"/>
    <cellStyle name="Обычный 61 67" xfId="36883"/>
    <cellStyle name="Обычный 61 67 2" xfId="36884"/>
    <cellStyle name="Обычный 61 67 2 2" xfId="36885"/>
    <cellStyle name="Обычный 61 67 3" xfId="36886"/>
    <cellStyle name="Обычный 61 68" xfId="36887"/>
    <cellStyle name="Обычный 61 68 2" xfId="36888"/>
    <cellStyle name="Обычный 61 68 2 2" xfId="36889"/>
    <cellStyle name="Обычный 61 68 3" xfId="36890"/>
    <cellStyle name="Обычный 61 69" xfId="36891"/>
    <cellStyle name="Обычный 61 69 2" xfId="36892"/>
    <cellStyle name="Обычный 61 69 2 2" xfId="36893"/>
    <cellStyle name="Обычный 61 69 3" xfId="36894"/>
    <cellStyle name="Обычный 61 7" xfId="36895"/>
    <cellStyle name="Обычный 61 7 2" xfId="36896"/>
    <cellStyle name="Обычный 61 7 2 2" xfId="36897"/>
    <cellStyle name="Обычный 61 7 2 2 2" xfId="36898"/>
    <cellStyle name="Обычный 61 7 2 3" xfId="36899"/>
    <cellStyle name="Обычный 61 7 3" xfId="36900"/>
    <cellStyle name="Обычный 61 7 3 2" xfId="36901"/>
    <cellStyle name="Обычный 61 7 3 2 2" xfId="36902"/>
    <cellStyle name="Обычный 61 7 3 3" xfId="36903"/>
    <cellStyle name="Обычный 61 7 4" xfId="36904"/>
    <cellStyle name="Обычный 61 7 4 2" xfId="36905"/>
    <cellStyle name="Обычный 61 7 5" xfId="36906"/>
    <cellStyle name="Обычный 61 70" xfId="36907"/>
    <cellStyle name="Обычный 61 70 2" xfId="36908"/>
    <cellStyle name="Обычный 61 70 2 2" xfId="36909"/>
    <cellStyle name="Обычный 61 70 3" xfId="36910"/>
    <cellStyle name="Обычный 61 71" xfId="36911"/>
    <cellStyle name="Обычный 61 71 2" xfId="36912"/>
    <cellStyle name="Обычный 61 71 2 2" xfId="36913"/>
    <cellStyle name="Обычный 61 71 3" xfId="36914"/>
    <cellStyle name="Обычный 61 72" xfId="36915"/>
    <cellStyle name="Обычный 61 72 2" xfId="36916"/>
    <cellStyle name="Обычный 61 72 2 2" xfId="36917"/>
    <cellStyle name="Обычный 61 72 3" xfId="36918"/>
    <cellStyle name="Обычный 61 73" xfId="36919"/>
    <cellStyle name="Обычный 61 73 2" xfId="36920"/>
    <cellStyle name="Обычный 61 73 2 2" xfId="36921"/>
    <cellStyle name="Обычный 61 73 3" xfId="36922"/>
    <cellStyle name="Обычный 61 74" xfId="36923"/>
    <cellStyle name="Обычный 61 74 2" xfId="36924"/>
    <cellStyle name="Обычный 61 74 2 2" xfId="36925"/>
    <cellStyle name="Обычный 61 74 3" xfId="36926"/>
    <cellStyle name="Обычный 61 75" xfId="36927"/>
    <cellStyle name="Обычный 61 75 2" xfId="36928"/>
    <cellStyle name="Обычный 61 75 2 2" xfId="36929"/>
    <cellStyle name="Обычный 61 75 3" xfId="36930"/>
    <cellStyle name="Обычный 61 76" xfId="36931"/>
    <cellStyle name="Обычный 61 76 2" xfId="36932"/>
    <cellStyle name="Обычный 61 77" xfId="36933"/>
    <cellStyle name="Обычный 61 8" xfId="36934"/>
    <cellStyle name="Обычный 61 8 2" xfId="36935"/>
    <cellStyle name="Обычный 61 8 2 2" xfId="36936"/>
    <cellStyle name="Обычный 61 8 2 2 2" xfId="36937"/>
    <cellStyle name="Обычный 61 8 2 3" xfId="36938"/>
    <cellStyle name="Обычный 61 8 3" xfId="36939"/>
    <cellStyle name="Обычный 61 8 3 2" xfId="36940"/>
    <cellStyle name="Обычный 61 8 3 2 2" xfId="36941"/>
    <cellStyle name="Обычный 61 8 3 3" xfId="36942"/>
    <cellStyle name="Обычный 61 8 4" xfId="36943"/>
    <cellStyle name="Обычный 61 8 4 2" xfId="36944"/>
    <cellStyle name="Обычный 61 8 5" xfId="36945"/>
    <cellStyle name="Обычный 61 9" xfId="36946"/>
    <cellStyle name="Обычный 61 9 2" xfId="36947"/>
    <cellStyle name="Обычный 61 9 2 2" xfId="36948"/>
    <cellStyle name="Обычный 61 9 2 2 2" xfId="36949"/>
    <cellStyle name="Обычный 61 9 2 3" xfId="36950"/>
    <cellStyle name="Обычный 61 9 3" xfId="36951"/>
    <cellStyle name="Обычный 61 9 3 2" xfId="36952"/>
    <cellStyle name="Обычный 61 9 3 2 2" xfId="36953"/>
    <cellStyle name="Обычный 61 9 3 3" xfId="36954"/>
    <cellStyle name="Обычный 61 9 4" xfId="36955"/>
    <cellStyle name="Обычный 61 9 4 2" xfId="36956"/>
    <cellStyle name="Обычный 61 9 5" xfId="36957"/>
    <cellStyle name="Обычный 62" xfId="36958"/>
    <cellStyle name="Обычный 62 10" xfId="36959"/>
    <cellStyle name="Обычный 62 10 2" xfId="36960"/>
    <cellStyle name="Обычный 62 10 2 2" xfId="36961"/>
    <cellStyle name="Обычный 62 10 2 2 2" xfId="36962"/>
    <cellStyle name="Обычный 62 10 2 3" xfId="36963"/>
    <cellStyle name="Обычный 62 10 3" xfId="36964"/>
    <cellStyle name="Обычный 62 10 3 2" xfId="36965"/>
    <cellStyle name="Обычный 62 10 3 2 2" xfId="36966"/>
    <cellStyle name="Обычный 62 10 3 3" xfId="36967"/>
    <cellStyle name="Обычный 62 10 4" xfId="36968"/>
    <cellStyle name="Обычный 62 10 4 2" xfId="36969"/>
    <cellStyle name="Обычный 62 10 5" xfId="36970"/>
    <cellStyle name="Обычный 62 11" xfId="36971"/>
    <cellStyle name="Обычный 62 11 2" xfId="36972"/>
    <cellStyle name="Обычный 62 11 2 2" xfId="36973"/>
    <cellStyle name="Обычный 62 11 2 2 2" xfId="36974"/>
    <cellStyle name="Обычный 62 11 2 3" xfId="36975"/>
    <cellStyle name="Обычный 62 11 3" xfId="36976"/>
    <cellStyle name="Обычный 62 11 3 2" xfId="36977"/>
    <cellStyle name="Обычный 62 11 3 2 2" xfId="36978"/>
    <cellStyle name="Обычный 62 11 3 3" xfId="36979"/>
    <cellStyle name="Обычный 62 11 4" xfId="36980"/>
    <cellStyle name="Обычный 62 11 4 2" xfId="36981"/>
    <cellStyle name="Обычный 62 11 5" xfId="36982"/>
    <cellStyle name="Обычный 62 12" xfId="36983"/>
    <cellStyle name="Обычный 62 12 2" xfId="36984"/>
    <cellStyle name="Обычный 62 12 2 2" xfId="36985"/>
    <cellStyle name="Обычный 62 12 2 2 2" xfId="36986"/>
    <cellStyle name="Обычный 62 12 2 3" xfId="36987"/>
    <cellStyle name="Обычный 62 12 3" xfId="36988"/>
    <cellStyle name="Обычный 62 12 3 2" xfId="36989"/>
    <cellStyle name="Обычный 62 12 3 2 2" xfId="36990"/>
    <cellStyle name="Обычный 62 12 3 3" xfId="36991"/>
    <cellStyle name="Обычный 62 12 4" xfId="36992"/>
    <cellStyle name="Обычный 62 12 4 2" xfId="36993"/>
    <cellStyle name="Обычный 62 12 5" xfId="36994"/>
    <cellStyle name="Обычный 62 13" xfId="36995"/>
    <cellStyle name="Обычный 62 13 2" xfId="36996"/>
    <cellStyle name="Обычный 62 13 2 2" xfId="36997"/>
    <cellStyle name="Обычный 62 13 2 2 2" xfId="36998"/>
    <cellStyle name="Обычный 62 13 2 3" xfId="36999"/>
    <cellStyle name="Обычный 62 13 3" xfId="37000"/>
    <cellStyle name="Обычный 62 13 3 2" xfId="37001"/>
    <cellStyle name="Обычный 62 13 3 2 2" xfId="37002"/>
    <cellStyle name="Обычный 62 13 3 3" xfId="37003"/>
    <cellStyle name="Обычный 62 13 4" xfId="37004"/>
    <cellStyle name="Обычный 62 13 4 2" xfId="37005"/>
    <cellStyle name="Обычный 62 13 5" xfId="37006"/>
    <cellStyle name="Обычный 62 14" xfId="37007"/>
    <cellStyle name="Обычный 62 14 2" xfId="37008"/>
    <cellStyle name="Обычный 62 14 2 2" xfId="37009"/>
    <cellStyle name="Обычный 62 14 2 2 2" xfId="37010"/>
    <cellStyle name="Обычный 62 14 2 3" xfId="37011"/>
    <cellStyle name="Обычный 62 14 3" xfId="37012"/>
    <cellStyle name="Обычный 62 14 3 2" xfId="37013"/>
    <cellStyle name="Обычный 62 14 3 2 2" xfId="37014"/>
    <cellStyle name="Обычный 62 14 3 3" xfId="37015"/>
    <cellStyle name="Обычный 62 14 4" xfId="37016"/>
    <cellStyle name="Обычный 62 14 4 2" xfId="37017"/>
    <cellStyle name="Обычный 62 14 5" xfId="37018"/>
    <cellStyle name="Обычный 62 15" xfId="37019"/>
    <cellStyle name="Обычный 62 15 2" xfId="37020"/>
    <cellStyle name="Обычный 62 15 2 2" xfId="37021"/>
    <cellStyle name="Обычный 62 15 2 2 2" xfId="37022"/>
    <cellStyle name="Обычный 62 15 2 3" xfId="37023"/>
    <cellStyle name="Обычный 62 15 3" xfId="37024"/>
    <cellStyle name="Обычный 62 15 3 2" xfId="37025"/>
    <cellStyle name="Обычный 62 15 3 2 2" xfId="37026"/>
    <cellStyle name="Обычный 62 15 3 3" xfId="37027"/>
    <cellStyle name="Обычный 62 15 4" xfId="37028"/>
    <cellStyle name="Обычный 62 15 4 2" xfId="37029"/>
    <cellStyle name="Обычный 62 15 5" xfId="37030"/>
    <cellStyle name="Обычный 62 16" xfId="37031"/>
    <cellStyle name="Обычный 62 16 2" xfId="37032"/>
    <cellStyle name="Обычный 62 16 2 2" xfId="37033"/>
    <cellStyle name="Обычный 62 16 2 2 2" xfId="37034"/>
    <cellStyle name="Обычный 62 16 2 3" xfId="37035"/>
    <cellStyle name="Обычный 62 16 3" xfId="37036"/>
    <cellStyle name="Обычный 62 16 3 2" xfId="37037"/>
    <cellStyle name="Обычный 62 16 3 2 2" xfId="37038"/>
    <cellStyle name="Обычный 62 16 3 3" xfId="37039"/>
    <cellStyle name="Обычный 62 16 4" xfId="37040"/>
    <cellStyle name="Обычный 62 16 4 2" xfId="37041"/>
    <cellStyle name="Обычный 62 16 5" xfId="37042"/>
    <cellStyle name="Обычный 62 17" xfId="37043"/>
    <cellStyle name="Обычный 62 17 2" xfId="37044"/>
    <cellStyle name="Обычный 62 17 2 2" xfId="37045"/>
    <cellStyle name="Обычный 62 17 2 2 2" xfId="37046"/>
    <cellStyle name="Обычный 62 17 2 3" xfId="37047"/>
    <cellStyle name="Обычный 62 17 3" xfId="37048"/>
    <cellStyle name="Обычный 62 17 3 2" xfId="37049"/>
    <cellStyle name="Обычный 62 17 3 2 2" xfId="37050"/>
    <cellStyle name="Обычный 62 17 3 3" xfId="37051"/>
    <cellStyle name="Обычный 62 17 4" xfId="37052"/>
    <cellStyle name="Обычный 62 17 4 2" xfId="37053"/>
    <cellStyle name="Обычный 62 17 5" xfId="37054"/>
    <cellStyle name="Обычный 62 18" xfId="37055"/>
    <cellStyle name="Обычный 62 18 2" xfId="37056"/>
    <cellStyle name="Обычный 62 18 2 2" xfId="37057"/>
    <cellStyle name="Обычный 62 18 2 2 2" xfId="37058"/>
    <cellStyle name="Обычный 62 18 2 3" xfId="37059"/>
    <cellStyle name="Обычный 62 18 3" xfId="37060"/>
    <cellStyle name="Обычный 62 18 3 2" xfId="37061"/>
    <cellStyle name="Обычный 62 18 3 2 2" xfId="37062"/>
    <cellStyle name="Обычный 62 18 3 3" xfId="37063"/>
    <cellStyle name="Обычный 62 18 4" xfId="37064"/>
    <cellStyle name="Обычный 62 18 4 2" xfId="37065"/>
    <cellStyle name="Обычный 62 18 5" xfId="37066"/>
    <cellStyle name="Обычный 62 19" xfId="37067"/>
    <cellStyle name="Обычный 62 19 2" xfId="37068"/>
    <cellStyle name="Обычный 62 19 2 2" xfId="37069"/>
    <cellStyle name="Обычный 62 19 2 2 2" xfId="37070"/>
    <cellStyle name="Обычный 62 19 2 3" xfId="37071"/>
    <cellStyle name="Обычный 62 19 3" xfId="37072"/>
    <cellStyle name="Обычный 62 19 3 2" xfId="37073"/>
    <cellStyle name="Обычный 62 19 3 2 2" xfId="37074"/>
    <cellStyle name="Обычный 62 19 3 3" xfId="37075"/>
    <cellStyle name="Обычный 62 19 4" xfId="37076"/>
    <cellStyle name="Обычный 62 19 4 2" xfId="37077"/>
    <cellStyle name="Обычный 62 19 5" xfId="37078"/>
    <cellStyle name="Обычный 62 2" xfId="37079"/>
    <cellStyle name="Обычный 62 2 2" xfId="37080"/>
    <cellStyle name="Обычный 62 2 2 2" xfId="37081"/>
    <cellStyle name="Обычный 62 2 2 2 2" xfId="37082"/>
    <cellStyle name="Обычный 62 2 2 3" xfId="37083"/>
    <cellStyle name="Обычный 62 2 3" xfId="37084"/>
    <cellStyle name="Обычный 62 2 3 2" xfId="37085"/>
    <cellStyle name="Обычный 62 2 3 2 2" xfId="37086"/>
    <cellStyle name="Обычный 62 2 3 3" xfId="37087"/>
    <cellStyle name="Обычный 62 2 4" xfId="37088"/>
    <cellStyle name="Обычный 62 2 4 2" xfId="37089"/>
    <cellStyle name="Обычный 62 2 5" xfId="37090"/>
    <cellStyle name="Обычный 62 20" xfId="37091"/>
    <cellStyle name="Обычный 62 20 2" xfId="37092"/>
    <cellStyle name="Обычный 62 20 2 2" xfId="37093"/>
    <cellStyle name="Обычный 62 20 2 2 2" xfId="37094"/>
    <cellStyle name="Обычный 62 20 2 3" xfId="37095"/>
    <cellStyle name="Обычный 62 20 3" xfId="37096"/>
    <cellStyle name="Обычный 62 20 3 2" xfId="37097"/>
    <cellStyle name="Обычный 62 20 3 2 2" xfId="37098"/>
    <cellStyle name="Обычный 62 20 3 3" xfId="37099"/>
    <cellStyle name="Обычный 62 20 4" xfId="37100"/>
    <cellStyle name="Обычный 62 20 4 2" xfId="37101"/>
    <cellStyle name="Обычный 62 20 5" xfId="37102"/>
    <cellStyle name="Обычный 62 21" xfId="37103"/>
    <cellStyle name="Обычный 62 21 2" xfId="37104"/>
    <cellStyle name="Обычный 62 21 2 2" xfId="37105"/>
    <cellStyle name="Обычный 62 21 2 2 2" xfId="37106"/>
    <cellStyle name="Обычный 62 21 2 3" xfId="37107"/>
    <cellStyle name="Обычный 62 21 3" xfId="37108"/>
    <cellStyle name="Обычный 62 21 3 2" xfId="37109"/>
    <cellStyle name="Обычный 62 21 3 2 2" xfId="37110"/>
    <cellStyle name="Обычный 62 21 3 3" xfId="37111"/>
    <cellStyle name="Обычный 62 21 4" xfId="37112"/>
    <cellStyle name="Обычный 62 21 4 2" xfId="37113"/>
    <cellStyle name="Обычный 62 21 5" xfId="37114"/>
    <cellStyle name="Обычный 62 22" xfId="37115"/>
    <cellStyle name="Обычный 62 22 2" xfId="37116"/>
    <cellStyle name="Обычный 62 22 2 2" xfId="37117"/>
    <cellStyle name="Обычный 62 22 2 2 2" xfId="37118"/>
    <cellStyle name="Обычный 62 22 2 3" xfId="37119"/>
    <cellStyle name="Обычный 62 22 3" xfId="37120"/>
    <cellStyle name="Обычный 62 22 3 2" xfId="37121"/>
    <cellStyle name="Обычный 62 22 3 2 2" xfId="37122"/>
    <cellStyle name="Обычный 62 22 3 3" xfId="37123"/>
    <cellStyle name="Обычный 62 22 4" xfId="37124"/>
    <cellStyle name="Обычный 62 22 4 2" xfId="37125"/>
    <cellStyle name="Обычный 62 22 5" xfId="37126"/>
    <cellStyle name="Обычный 62 23" xfId="37127"/>
    <cellStyle name="Обычный 62 23 2" xfId="37128"/>
    <cellStyle name="Обычный 62 23 2 2" xfId="37129"/>
    <cellStyle name="Обычный 62 23 2 2 2" xfId="37130"/>
    <cellStyle name="Обычный 62 23 2 3" xfId="37131"/>
    <cellStyle name="Обычный 62 23 3" xfId="37132"/>
    <cellStyle name="Обычный 62 23 3 2" xfId="37133"/>
    <cellStyle name="Обычный 62 23 3 2 2" xfId="37134"/>
    <cellStyle name="Обычный 62 23 3 3" xfId="37135"/>
    <cellStyle name="Обычный 62 23 4" xfId="37136"/>
    <cellStyle name="Обычный 62 23 4 2" xfId="37137"/>
    <cellStyle name="Обычный 62 23 5" xfId="37138"/>
    <cellStyle name="Обычный 62 24" xfId="37139"/>
    <cellStyle name="Обычный 62 24 2" xfId="37140"/>
    <cellStyle name="Обычный 62 24 2 2" xfId="37141"/>
    <cellStyle name="Обычный 62 24 2 2 2" xfId="37142"/>
    <cellStyle name="Обычный 62 24 2 3" xfId="37143"/>
    <cellStyle name="Обычный 62 24 3" xfId="37144"/>
    <cellStyle name="Обычный 62 24 3 2" xfId="37145"/>
    <cellStyle name="Обычный 62 24 3 2 2" xfId="37146"/>
    <cellStyle name="Обычный 62 24 3 3" xfId="37147"/>
    <cellStyle name="Обычный 62 24 4" xfId="37148"/>
    <cellStyle name="Обычный 62 24 4 2" xfId="37149"/>
    <cellStyle name="Обычный 62 24 5" xfId="37150"/>
    <cellStyle name="Обычный 62 25" xfId="37151"/>
    <cellStyle name="Обычный 62 25 2" xfId="37152"/>
    <cellStyle name="Обычный 62 25 2 2" xfId="37153"/>
    <cellStyle name="Обычный 62 25 2 2 2" xfId="37154"/>
    <cellStyle name="Обычный 62 25 2 3" xfId="37155"/>
    <cellStyle name="Обычный 62 25 3" xfId="37156"/>
    <cellStyle name="Обычный 62 25 3 2" xfId="37157"/>
    <cellStyle name="Обычный 62 25 3 2 2" xfId="37158"/>
    <cellStyle name="Обычный 62 25 3 3" xfId="37159"/>
    <cellStyle name="Обычный 62 25 4" xfId="37160"/>
    <cellStyle name="Обычный 62 25 4 2" xfId="37161"/>
    <cellStyle name="Обычный 62 25 5" xfId="37162"/>
    <cellStyle name="Обычный 62 26" xfId="37163"/>
    <cellStyle name="Обычный 62 26 2" xfId="37164"/>
    <cellStyle name="Обычный 62 26 2 2" xfId="37165"/>
    <cellStyle name="Обычный 62 26 2 2 2" xfId="37166"/>
    <cellStyle name="Обычный 62 26 2 3" xfId="37167"/>
    <cellStyle name="Обычный 62 26 3" xfId="37168"/>
    <cellStyle name="Обычный 62 26 3 2" xfId="37169"/>
    <cellStyle name="Обычный 62 26 3 2 2" xfId="37170"/>
    <cellStyle name="Обычный 62 26 3 3" xfId="37171"/>
    <cellStyle name="Обычный 62 26 4" xfId="37172"/>
    <cellStyle name="Обычный 62 26 4 2" xfId="37173"/>
    <cellStyle name="Обычный 62 26 5" xfId="37174"/>
    <cellStyle name="Обычный 62 27" xfId="37175"/>
    <cellStyle name="Обычный 62 27 2" xfId="37176"/>
    <cellStyle name="Обычный 62 27 2 2" xfId="37177"/>
    <cellStyle name="Обычный 62 27 2 2 2" xfId="37178"/>
    <cellStyle name="Обычный 62 27 2 3" xfId="37179"/>
    <cellStyle name="Обычный 62 27 3" xfId="37180"/>
    <cellStyle name="Обычный 62 27 3 2" xfId="37181"/>
    <cellStyle name="Обычный 62 27 3 2 2" xfId="37182"/>
    <cellStyle name="Обычный 62 27 3 3" xfId="37183"/>
    <cellStyle name="Обычный 62 27 4" xfId="37184"/>
    <cellStyle name="Обычный 62 27 4 2" xfId="37185"/>
    <cellStyle name="Обычный 62 27 5" xfId="37186"/>
    <cellStyle name="Обычный 62 28" xfId="37187"/>
    <cellStyle name="Обычный 62 28 2" xfId="37188"/>
    <cellStyle name="Обычный 62 28 2 2" xfId="37189"/>
    <cellStyle name="Обычный 62 28 2 2 2" xfId="37190"/>
    <cellStyle name="Обычный 62 28 2 3" xfId="37191"/>
    <cellStyle name="Обычный 62 28 3" xfId="37192"/>
    <cellStyle name="Обычный 62 28 3 2" xfId="37193"/>
    <cellStyle name="Обычный 62 28 3 2 2" xfId="37194"/>
    <cellStyle name="Обычный 62 28 3 3" xfId="37195"/>
    <cellStyle name="Обычный 62 28 4" xfId="37196"/>
    <cellStyle name="Обычный 62 28 4 2" xfId="37197"/>
    <cellStyle name="Обычный 62 28 5" xfId="37198"/>
    <cellStyle name="Обычный 62 29" xfId="37199"/>
    <cellStyle name="Обычный 62 29 2" xfId="37200"/>
    <cellStyle name="Обычный 62 29 2 2" xfId="37201"/>
    <cellStyle name="Обычный 62 29 3" xfId="37202"/>
    <cellStyle name="Обычный 62 3" xfId="37203"/>
    <cellStyle name="Обычный 62 3 2" xfId="37204"/>
    <cellStyle name="Обычный 62 3 2 2" xfId="37205"/>
    <cellStyle name="Обычный 62 3 2 2 2" xfId="37206"/>
    <cellStyle name="Обычный 62 3 2 3" xfId="37207"/>
    <cellStyle name="Обычный 62 3 3" xfId="37208"/>
    <cellStyle name="Обычный 62 3 3 2" xfId="37209"/>
    <cellStyle name="Обычный 62 3 3 2 2" xfId="37210"/>
    <cellStyle name="Обычный 62 3 3 3" xfId="37211"/>
    <cellStyle name="Обычный 62 3 4" xfId="37212"/>
    <cellStyle name="Обычный 62 3 4 2" xfId="37213"/>
    <cellStyle name="Обычный 62 3 5" xfId="37214"/>
    <cellStyle name="Обычный 62 30" xfId="37215"/>
    <cellStyle name="Обычный 62 30 2" xfId="37216"/>
    <cellStyle name="Обычный 62 30 2 2" xfId="37217"/>
    <cellStyle name="Обычный 62 30 3" xfId="37218"/>
    <cellStyle name="Обычный 62 31" xfId="37219"/>
    <cellStyle name="Обычный 62 31 2" xfId="37220"/>
    <cellStyle name="Обычный 62 31 2 2" xfId="37221"/>
    <cellStyle name="Обычный 62 31 3" xfId="37222"/>
    <cellStyle name="Обычный 62 32" xfId="37223"/>
    <cellStyle name="Обычный 62 32 2" xfId="37224"/>
    <cellStyle name="Обычный 62 32 2 2" xfId="37225"/>
    <cellStyle name="Обычный 62 32 3" xfId="37226"/>
    <cellStyle name="Обычный 62 33" xfId="37227"/>
    <cellStyle name="Обычный 62 33 2" xfId="37228"/>
    <cellStyle name="Обычный 62 33 2 2" xfId="37229"/>
    <cellStyle name="Обычный 62 33 3" xfId="37230"/>
    <cellStyle name="Обычный 62 34" xfId="37231"/>
    <cellStyle name="Обычный 62 34 2" xfId="37232"/>
    <cellStyle name="Обычный 62 34 2 2" xfId="37233"/>
    <cellStyle name="Обычный 62 34 3" xfId="37234"/>
    <cellStyle name="Обычный 62 35" xfId="37235"/>
    <cellStyle name="Обычный 62 35 2" xfId="37236"/>
    <cellStyle name="Обычный 62 35 2 2" xfId="37237"/>
    <cellStyle name="Обычный 62 35 3" xfId="37238"/>
    <cellStyle name="Обычный 62 36" xfId="37239"/>
    <cellStyle name="Обычный 62 36 2" xfId="37240"/>
    <cellStyle name="Обычный 62 36 2 2" xfId="37241"/>
    <cellStyle name="Обычный 62 36 3" xfId="37242"/>
    <cellStyle name="Обычный 62 37" xfId="37243"/>
    <cellStyle name="Обычный 62 37 2" xfId="37244"/>
    <cellStyle name="Обычный 62 37 2 2" xfId="37245"/>
    <cellStyle name="Обычный 62 37 3" xfId="37246"/>
    <cellStyle name="Обычный 62 38" xfId="37247"/>
    <cellStyle name="Обычный 62 38 2" xfId="37248"/>
    <cellStyle name="Обычный 62 38 2 2" xfId="37249"/>
    <cellStyle name="Обычный 62 38 3" xfId="37250"/>
    <cellStyle name="Обычный 62 39" xfId="37251"/>
    <cellStyle name="Обычный 62 39 2" xfId="37252"/>
    <cellStyle name="Обычный 62 39 2 2" xfId="37253"/>
    <cellStyle name="Обычный 62 39 3" xfId="37254"/>
    <cellStyle name="Обычный 62 4" xfId="37255"/>
    <cellStyle name="Обычный 62 4 2" xfId="37256"/>
    <cellStyle name="Обычный 62 4 2 2" xfId="37257"/>
    <cellStyle name="Обычный 62 4 2 2 2" xfId="37258"/>
    <cellStyle name="Обычный 62 4 2 3" xfId="37259"/>
    <cellStyle name="Обычный 62 4 3" xfId="37260"/>
    <cellStyle name="Обычный 62 4 3 2" xfId="37261"/>
    <cellStyle name="Обычный 62 4 3 2 2" xfId="37262"/>
    <cellStyle name="Обычный 62 4 3 3" xfId="37263"/>
    <cellStyle name="Обычный 62 4 4" xfId="37264"/>
    <cellStyle name="Обычный 62 4 4 2" xfId="37265"/>
    <cellStyle name="Обычный 62 4 5" xfId="37266"/>
    <cellStyle name="Обычный 62 40" xfId="37267"/>
    <cellStyle name="Обычный 62 40 2" xfId="37268"/>
    <cellStyle name="Обычный 62 40 2 2" xfId="37269"/>
    <cellStyle name="Обычный 62 40 3" xfId="37270"/>
    <cellStyle name="Обычный 62 41" xfId="37271"/>
    <cellStyle name="Обычный 62 41 2" xfId="37272"/>
    <cellStyle name="Обычный 62 41 2 2" xfId="37273"/>
    <cellStyle name="Обычный 62 41 3" xfId="37274"/>
    <cellStyle name="Обычный 62 42" xfId="37275"/>
    <cellStyle name="Обычный 62 42 2" xfId="37276"/>
    <cellStyle name="Обычный 62 42 2 2" xfId="37277"/>
    <cellStyle name="Обычный 62 42 3" xfId="37278"/>
    <cellStyle name="Обычный 62 43" xfId="37279"/>
    <cellStyle name="Обычный 62 43 2" xfId="37280"/>
    <cellStyle name="Обычный 62 43 2 2" xfId="37281"/>
    <cellStyle name="Обычный 62 43 3" xfId="37282"/>
    <cellStyle name="Обычный 62 44" xfId="37283"/>
    <cellStyle name="Обычный 62 44 2" xfId="37284"/>
    <cellStyle name="Обычный 62 44 2 2" xfId="37285"/>
    <cellStyle name="Обычный 62 44 3" xfId="37286"/>
    <cellStyle name="Обычный 62 45" xfId="37287"/>
    <cellStyle name="Обычный 62 45 2" xfId="37288"/>
    <cellStyle name="Обычный 62 45 2 2" xfId="37289"/>
    <cellStyle name="Обычный 62 45 3" xfId="37290"/>
    <cellStyle name="Обычный 62 46" xfId="37291"/>
    <cellStyle name="Обычный 62 46 2" xfId="37292"/>
    <cellStyle name="Обычный 62 46 2 2" xfId="37293"/>
    <cellStyle name="Обычный 62 46 3" xfId="37294"/>
    <cellStyle name="Обычный 62 47" xfId="37295"/>
    <cellStyle name="Обычный 62 47 2" xfId="37296"/>
    <cellStyle name="Обычный 62 47 2 2" xfId="37297"/>
    <cellStyle name="Обычный 62 47 3" xfId="37298"/>
    <cellStyle name="Обычный 62 48" xfId="37299"/>
    <cellStyle name="Обычный 62 48 2" xfId="37300"/>
    <cellStyle name="Обычный 62 48 2 2" xfId="37301"/>
    <cellStyle name="Обычный 62 48 3" xfId="37302"/>
    <cellStyle name="Обычный 62 49" xfId="37303"/>
    <cellStyle name="Обычный 62 49 2" xfId="37304"/>
    <cellStyle name="Обычный 62 49 2 2" xfId="37305"/>
    <cellStyle name="Обычный 62 49 3" xfId="37306"/>
    <cellStyle name="Обычный 62 5" xfId="37307"/>
    <cellStyle name="Обычный 62 5 2" xfId="37308"/>
    <cellStyle name="Обычный 62 5 2 2" xfId="37309"/>
    <cellStyle name="Обычный 62 5 2 2 2" xfId="37310"/>
    <cellStyle name="Обычный 62 5 2 3" xfId="37311"/>
    <cellStyle name="Обычный 62 5 3" xfId="37312"/>
    <cellStyle name="Обычный 62 5 3 2" xfId="37313"/>
    <cellStyle name="Обычный 62 5 3 2 2" xfId="37314"/>
    <cellStyle name="Обычный 62 5 3 3" xfId="37315"/>
    <cellStyle name="Обычный 62 5 4" xfId="37316"/>
    <cellStyle name="Обычный 62 5 4 2" xfId="37317"/>
    <cellStyle name="Обычный 62 5 5" xfId="37318"/>
    <cellStyle name="Обычный 62 50" xfId="37319"/>
    <cellStyle name="Обычный 62 50 2" xfId="37320"/>
    <cellStyle name="Обычный 62 50 2 2" xfId="37321"/>
    <cellStyle name="Обычный 62 50 3" xfId="37322"/>
    <cellStyle name="Обычный 62 51" xfId="37323"/>
    <cellStyle name="Обычный 62 51 2" xfId="37324"/>
    <cellStyle name="Обычный 62 51 2 2" xfId="37325"/>
    <cellStyle name="Обычный 62 51 3" xfId="37326"/>
    <cellStyle name="Обычный 62 52" xfId="37327"/>
    <cellStyle name="Обычный 62 52 2" xfId="37328"/>
    <cellStyle name="Обычный 62 52 2 2" xfId="37329"/>
    <cellStyle name="Обычный 62 52 3" xfId="37330"/>
    <cellStyle name="Обычный 62 53" xfId="37331"/>
    <cellStyle name="Обычный 62 53 2" xfId="37332"/>
    <cellStyle name="Обычный 62 53 2 2" xfId="37333"/>
    <cellStyle name="Обычный 62 53 3" xfId="37334"/>
    <cellStyle name="Обычный 62 54" xfId="37335"/>
    <cellStyle name="Обычный 62 54 2" xfId="37336"/>
    <cellStyle name="Обычный 62 54 2 2" xfId="37337"/>
    <cellStyle name="Обычный 62 54 3" xfId="37338"/>
    <cellStyle name="Обычный 62 55" xfId="37339"/>
    <cellStyle name="Обычный 62 55 2" xfId="37340"/>
    <cellStyle name="Обычный 62 55 2 2" xfId="37341"/>
    <cellStyle name="Обычный 62 55 3" xfId="37342"/>
    <cellStyle name="Обычный 62 56" xfId="37343"/>
    <cellStyle name="Обычный 62 56 2" xfId="37344"/>
    <cellStyle name="Обычный 62 56 2 2" xfId="37345"/>
    <cellStyle name="Обычный 62 56 3" xfId="37346"/>
    <cellStyle name="Обычный 62 57" xfId="37347"/>
    <cellStyle name="Обычный 62 57 2" xfId="37348"/>
    <cellStyle name="Обычный 62 57 2 2" xfId="37349"/>
    <cellStyle name="Обычный 62 57 3" xfId="37350"/>
    <cellStyle name="Обычный 62 58" xfId="37351"/>
    <cellStyle name="Обычный 62 58 2" xfId="37352"/>
    <cellStyle name="Обычный 62 58 2 2" xfId="37353"/>
    <cellStyle name="Обычный 62 58 3" xfId="37354"/>
    <cellStyle name="Обычный 62 59" xfId="37355"/>
    <cellStyle name="Обычный 62 59 2" xfId="37356"/>
    <cellStyle name="Обычный 62 59 2 2" xfId="37357"/>
    <cellStyle name="Обычный 62 59 3" xfId="37358"/>
    <cellStyle name="Обычный 62 6" xfId="37359"/>
    <cellStyle name="Обычный 62 6 2" xfId="37360"/>
    <cellStyle name="Обычный 62 6 2 2" xfId="37361"/>
    <cellStyle name="Обычный 62 6 2 2 2" xfId="37362"/>
    <cellStyle name="Обычный 62 6 2 3" xfId="37363"/>
    <cellStyle name="Обычный 62 6 3" xfId="37364"/>
    <cellStyle name="Обычный 62 6 3 2" xfId="37365"/>
    <cellStyle name="Обычный 62 6 3 2 2" xfId="37366"/>
    <cellStyle name="Обычный 62 6 3 3" xfId="37367"/>
    <cellStyle name="Обычный 62 6 4" xfId="37368"/>
    <cellStyle name="Обычный 62 6 4 2" xfId="37369"/>
    <cellStyle name="Обычный 62 6 5" xfId="37370"/>
    <cellStyle name="Обычный 62 60" xfId="37371"/>
    <cellStyle name="Обычный 62 60 2" xfId="37372"/>
    <cellStyle name="Обычный 62 60 2 2" xfId="37373"/>
    <cellStyle name="Обычный 62 60 3" xfId="37374"/>
    <cellStyle name="Обычный 62 61" xfId="37375"/>
    <cellStyle name="Обычный 62 61 2" xfId="37376"/>
    <cellStyle name="Обычный 62 61 2 2" xfId="37377"/>
    <cellStyle name="Обычный 62 61 3" xfId="37378"/>
    <cellStyle name="Обычный 62 62" xfId="37379"/>
    <cellStyle name="Обычный 62 62 2" xfId="37380"/>
    <cellStyle name="Обычный 62 62 2 2" xfId="37381"/>
    <cellStyle name="Обычный 62 62 3" xfId="37382"/>
    <cellStyle name="Обычный 62 63" xfId="37383"/>
    <cellStyle name="Обычный 62 63 2" xfId="37384"/>
    <cellStyle name="Обычный 62 63 2 2" xfId="37385"/>
    <cellStyle name="Обычный 62 63 3" xfId="37386"/>
    <cellStyle name="Обычный 62 64" xfId="37387"/>
    <cellStyle name="Обычный 62 64 2" xfId="37388"/>
    <cellStyle name="Обычный 62 64 2 2" xfId="37389"/>
    <cellStyle name="Обычный 62 64 3" xfId="37390"/>
    <cellStyle name="Обычный 62 65" xfId="37391"/>
    <cellStyle name="Обычный 62 65 2" xfId="37392"/>
    <cellStyle name="Обычный 62 65 2 2" xfId="37393"/>
    <cellStyle name="Обычный 62 65 3" xfId="37394"/>
    <cellStyle name="Обычный 62 66" xfId="37395"/>
    <cellStyle name="Обычный 62 66 2" xfId="37396"/>
    <cellStyle name="Обычный 62 66 2 2" xfId="37397"/>
    <cellStyle name="Обычный 62 66 3" xfId="37398"/>
    <cellStyle name="Обычный 62 67" xfId="37399"/>
    <cellStyle name="Обычный 62 67 2" xfId="37400"/>
    <cellStyle name="Обычный 62 67 2 2" xfId="37401"/>
    <cellStyle name="Обычный 62 67 3" xfId="37402"/>
    <cellStyle name="Обычный 62 68" xfId="37403"/>
    <cellStyle name="Обычный 62 68 2" xfId="37404"/>
    <cellStyle name="Обычный 62 68 2 2" xfId="37405"/>
    <cellStyle name="Обычный 62 68 3" xfId="37406"/>
    <cellStyle name="Обычный 62 69" xfId="37407"/>
    <cellStyle name="Обычный 62 69 2" xfId="37408"/>
    <cellStyle name="Обычный 62 69 2 2" xfId="37409"/>
    <cellStyle name="Обычный 62 69 3" xfId="37410"/>
    <cellStyle name="Обычный 62 7" xfId="37411"/>
    <cellStyle name="Обычный 62 7 2" xfId="37412"/>
    <cellStyle name="Обычный 62 7 2 2" xfId="37413"/>
    <cellStyle name="Обычный 62 7 2 2 2" xfId="37414"/>
    <cellStyle name="Обычный 62 7 2 3" xfId="37415"/>
    <cellStyle name="Обычный 62 7 3" xfId="37416"/>
    <cellStyle name="Обычный 62 7 3 2" xfId="37417"/>
    <cellStyle name="Обычный 62 7 3 2 2" xfId="37418"/>
    <cellStyle name="Обычный 62 7 3 3" xfId="37419"/>
    <cellStyle name="Обычный 62 7 4" xfId="37420"/>
    <cellStyle name="Обычный 62 7 4 2" xfId="37421"/>
    <cellStyle name="Обычный 62 7 5" xfId="37422"/>
    <cellStyle name="Обычный 62 70" xfId="37423"/>
    <cellStyle name="Обычный 62 70 2" xfId="37424"/>
    <cellStyle name="Обычный 62 70 2 2" xfId="37425"/>
    <cellStyle name="Обычный 62 70 3" xfId="37426"/>
    <cellStyle name="Обычный 62 71" xfId="37427"/>
    <cellStyle name="Обычный 62 71 2" xfId="37428"/>
    <cellStyle name="Обычный 62 71 2 2" xfId="37429"/>
    <cellStyle name="Обычный 62 71 3" xfId="37430"/>
    <cellStyle name="Обычный 62 72" xfId="37431"/>
    <cellStyle name="Обычный 62 72 2" xfId="37432"/>
    <cellStyle name="Обычный 62 72 2 2" xfId="37433"/>
    <cellStyle name="Обычный 62 72 3" xfId="37434"/>
    <cellStyle name="Обычный 62 73" xfId="37435"/>
    <cellStyle name="Обычный 62 73 2" xfId="37436"/>
    <cellStyle name="Обычный 62 73 2 2" xfId="37437"/>
    <cellStyle name="Обычный 62 73 3" xfId="37438"/>
    <cellStyle name="Обычный 62 74" xfId="37439"/>
    <cellStyle name="Обычный 62 74 2" xfId="37440"/>
    <cellStyle name="Обычный 62 75" xfId="37441"/>
    <cellStyle name="Обычный 62 8" xfId="37442"/>
    <cellStyle name="Обычный 62 8 2" xfId="37443"/>
    <cellStyle name="Обычный 62 8 2 2" xfId="37444"/>
    <cellStyle name="Обычный 62 8 2 2 2" xfId="37445"/>
    <cellStyle name="Обычный 62 8 2 3" xfId="37446"/>
    <cellStyle name="Обычный 62 8 3" xfId="37447"/>
    <cellStyle name="Обычный 62 8 3 2" xfId="37448"/>
    <cellStyle name="Обычный 62 8 3 2 2" xfId="37449"/>
    <cellStyle name="Обычный 62 8 3 3" xfId="37450"/>
    <cellStyle name="Обычный 62 8 4" xfId="37451"/>
    <cellStyle name="Обычный 62 8 4 2" xfId="37452"/>
    <cellStyle name="Обычный 62 8 5" xfId="37453"/>
    <cellStyle name="Обычный 62 9" xfId="37454"/>
    <cellStyle name="Обычный 62 9 2" xfId="37455"/>
    <cellStyle name="Обычный 62 9 2 2" xfId="37456"/>
    <cellStyle name="Обычный 62 9 2 2 2" xfId="37457"/>
    <cellStyle name="Обычный 62 9 2 3" xfId="37458"/>
    <cellStyle name="Обычный 62 9 3" xfId="37459"/>
    <cellStyle name="Обычный 62 9 3 2" xfId="37460"/>
    <cellStyle name="Обычный 62 9 3 2 2" xfId="37461"/>
    <cellStyle name="Обычный 62 9 3 3" xfId="37462"/>
    <cellStyle name="Обычный 62 9 4" xfId="37463"/>
    <cellStyle name="Обычный 62 9 4 2" xfId="37464"/>
    <cellStyle name="Обычный 62 9 5" xfId="37465"/>
    <cellStyle name="Обычный 63" xfId="37466"/>
    <cellStyle name="Обычный 63 10" xfId="37467"/>
    <cellStyle name="Обычный 63 10 2" xfId="37468"/>
    <cellStyle name="Обычный 63 10 2 2" xfId="37469"/>
    <cellStyle name="Обычный 63 10 2 2 2" xfId="37470"/>
    <cellStyle name="Обычный 63 10 2 3" xfId="37471"/>
    <cellStyle name="Обычный 63 10 3" xfId="37472"/>
    <cellStyle name="Обычный 63 10 3 2" xfId="37473"/>
    <cellStyle name="Обычный 63 10 3 2 2" xfId="37474"/>
    <cellStyle name="Обычный 63 10 3 3" xfId="37475"/>
    <cellStyle name="Обычный 63 10 4" xfId="37476"/>
    <cellStyle name="Обычный 63 10 4 2" xfId="37477"/>
    <cellStyle name="Обычный 63 10 5" xfId="37478"/>
    <cellStyle name="Обычный 63 11" xfId="37479"/>
    <cellStyle name="Обычный 63 11 2" xfId="37480"/>
    <cellStyle name="Обычный 63 11 2 2" xfId="37481"/>
    <cellStyle name="Обычный 63 11 2 2 2" xfId="37482"/>
    <cellStyle name="Обычный 63 11 2 3" xfId="37483"/>
    <cellStyle name="Обычный 63 11 3" xfId="37484"/>
    <cellStyle name="Обычный 63 11 3 2" xfId="37485"/>
    <cellStyle name="Обычный 63 11 3 2 2" xfId="37486"/>
    <cellStyle name="Обычный 63 11 3 3" xfId="37487"/>
    <cellStyle name="Обычный 63 11 4" xfId="37488"/>
    <cellStyle name="Обычный 63 11 4 2" xfId="37489"/>
    <cellStyle name="Обычный 63 11 5" xfId="37490"/>
    <cellStyle name="Обычный 63 12" xfId="37491"/>
    <cellStyle name="Обычный 63 12 2" xfId="37492"/>
    <cellStyle name="Обычный 63 12 2 2" xfId="37493"/>
    <cellStyle name="Обычный 63 12 2 2 2" xfId="37494"/>
    <cellStyle name="Обычный 63 12 2 3" xfId="37495"/>
    <cellStyle name="Обычный 63 12 3" xfId="37496"/>
    <cellStyle name="Обычный 63 12 3 2" xfId="37497"/>
    <cellStyle name="Обычный 63 12 3 2 2" xfId="37498"/>
    <cellStyle name="Обычный 63 12 3 3" xfId="37499"/>
    <cellStyle name="Обычный 63 12 4" xfId="37500"/>
    <cellStyle name="Обычный 63 12 4 2" xfId="37501"/>
    <cellStyle name="Обычный 63 12 5" xfId="37502"/>
    <cellStyle name="Обычный 63 13" xfId="37503"/>
    <cellStyle name="Обычный 63 13 2" xfId="37504"/>
    <cellStyle name="Обычный 63 13 2 2" xfId="37505"/>
    <cellStyle name="Обычный 63 13 2 2 2" xfId="37506"/>
    <cellStyle name="Обычный 63 13 2 3" xfId="37507"/>
    <cellStyle name="Обычный 63 13 3" xfId="37508"/>
    <cellStyle name="Обычный 63 13 3 2" xfId="37509"/>
    <cellStyle name="Обычный 63 13 3 2 2" xfId="37510"/>
    <cellStyle name="Обычный 63 13 3 3" xfId="37511"/>
    <cellStyle name="Обычный 63 13 4" xfId="37512"/>
    <cellStyle name="Обычный 63 13 4 2" xfId="37513"/>
    <cellStyle name="Обычный 63 13 5" xfId="37514"/>
    <cellStyle name="Обычный 63 14" xfId="37515"/>
    <cellStyle name="Обычный 63 14 2" xfId="37516"/>
    <cellStyle name="Обычный 63 14 2 2" xfId="37517"/>
    <cellStyle name="Обычный 63 14 2 2 2" xfId="37518"/>
    <cellStyle name="Обычный 63 14 2 3" xfId="37519"/>
    <cellStyle name="Обычный 63 14 3" xfId="37520"/>
    <cellStyle name="Обычный 63 14 3 2" xfId="37521"/>
    <cellStyle name="Обычный 63 14 3 2 2" xfId="37522"/>
    <cellStyle name="Обычный 63 14 3 3" xfId="37523"/>
    <cellStyle name="Обычный 63 14 4" xfId="37524"/>
    <cellStyle name="Обычный 63 14 4 2" xfId="37525"/>
    <cellStyle name="Обычный 63 14 5" xfId="37526"/>
    <cellStyle name="Обычный 63 15" xfId="37527"/>
    <cellStyle name="Обычный 63 15 2" xfId="37528"/>
    <cellStyle name="Обычный 63 15 2 2" xfId="37529"/>
    <cellStyle name="Обычный 63 15 2 2 2" xfId="37530"/>
    <cellStyle name="Обычный 63 15 2 3" xfId="37531"/>
    <cellStyle name="Обычный 63 15 3" xfId="37532"/>
    <cellStyle name="Обычный 63 15 3 2" xfId="37533"/>
    <cellStyle name="Обычный 63 15 3 2 2" xfId="37534"/>
    <cellStyle name="Обычный 63 15 3 3" xfId="37535"/>
    <cellStyle name="Обычный 63 15 4" xfId="37536"/>
    <cellStyle name="Обычный 63 15 4 2" xfId="37537"/>
    <cellStyle name="Обычный 63 15 5" xfId="37538"/>
    <cellStyle name="Обычный 63 16" xfId="37539"/>
    <cellStyle name="Обычный 63 16 2" xfId="37540"/>
    <cellStyle name="Обычный 63 16 2 2" xfId="37541"/>
    <cellStyle name="Обычный 63 16 2 2 2" xfId="37542"/>
    <cellStyle name="Обычный 63 16 2 3" xfId="37543"/>
    <cellStyle name="Обычный 63 16 3" xfId="37544"/>
    <cellStyle name="Обычный 63 16 3 2" xfId="37545"/>
    <cellStyle name="Обычный 63 16 3 2 2" xfId="37546"/>
    <cellStyle name="Обычный 63 16 3 3" xfId="37547"/>
    <cellStyle name="Обычный 63 16 4" xfId="37548"/>
    <cellStyle name="Обычный 63 16 4 2" xfId="37549"/>
    <cellStyle name="Обычный 63 16 5" xfId="37550"/>
    <cellStyle name="Обычный 63 17" xfId="37551"/>
    <cellStyle name="Обычный 63 17 2" xfId="37552"/>
    <cellStyle name="Обычный 63 17 2 2" xfId="37553"/>
    <cellStyle name="Обычный 63 17 2 2 2" xfId="37554"/>
    <cellStyle name="Обычный 63 17 2 3" xfId="37555"/>
    <cellStyle name="Обычный 63 17 3" xfId="37556"/>
    <cellStyle name="Обычный 63 17 3 2" xfId="37557"/>
    <cellStyle name="Обычный 63 17 3 2 2" xfId="37558"/>
    <cellStyle name="Обычный 63 17 3 3" xfId="37559"/>
    <cellStyle name="Обычный 63 17 4" xfId="37560"/>
    <cellStyle name="Обычный 63 17 4 2" xfId="37561"/>
    <cellStyle name="Обычный 63 17 5" xfId="37562"/>
    <cellStyle name="Обычный 63 18" xfId="37563"/>
    <cellStyle name="Обычный 63 18 2" xfId="37564"/>
    <cellStyle name="Обычный 63 18 2 2" xfId="37565"/>
    <cellStyle name="Обычный 63 18 2 2 2" xfId="37566"/>
    <cellStyle name="Обычный 63 18 2 3" xfId="37567"/>
    <cellStyle name="Обычный 63 18 3" xfId="37568"/>
    <cellStyle name="Обычный 63 18 3 2" xfId="37569"/>
    <cellStyle name="Обычный 63 18 3 2 2" xfId="37570"/>
    <cellStyle name="Обычный 63 18 3 3" xfId="37571"/>
    <cellStyle name="Обычный 63 18 4" xfId="37572"/>
    <cellStyle name="Обычный 63 18 4 2" xfId="37573"/>
    <cellStyle name="Обычный 63 18 5" xfId="37574"/>
    <cellStyle name="Обычный 63 19" xfId="37575"/>
    <cellStyle name="Обычный 63 19 2" xfId="37576"/>
    <cellStyle name="Обычный 63 19 2 2" xfId="37577"/>
    <cellStyle name="Обычный 63 19 2 2 2" xfId="37578"/>
    <cellStyle name="Обычный 63 19 2 3" xfId="37579"/>
    <cellStyle name="Обычный 63 19 3" xfId="37580"/>
    <cellStyle name="Обычный 63 19 3 2" xfId="37581"/>
    <cellStyle name="Обычный 63 19 3 2 2" xfId="37582"/>
    <cellStyle name="Обычный 63 19 3 3" xfId="37583"/>
    <cellStyle name="Обычный 63 19 4" xfId="37584"/>
    <cellStyle name="Обычный 63 19 4 2" xfId="37585"/>
    <cellStyle name="Обычный 63 19 5" xfId="37586"/>
    <cellStyle name="Обычный 63 2" xfId="37587"/>
    <cellStyle name="Обычный 63 2 2" xfId="37588"/>
    <cellStyle name="Обычный 63 2 2 2" xfId="37589"/>
    <cellStyle name="Обычный 63 2 2 2 2" xfId="37590"/>
    <cellStyle name="Обычный 63 2 2 3" xfId="37591"/>
    <cellStyle name="Обычный 63 2 3" xfId="37592"/>
    <cellStyle name="Обычный 63 2 3 2" xfId="37593"/>
    <cellStyle name="Обычный 63 2 3 2 2" xfId="37594"/>
    <cellStyle name="Обычный 63 2 3 3" xfId="37595"/>
    <cellStyle name="Обычный 63 2 4" xfId="37596"/>
    <cellStyle name="Обычный 63 2 4 2" xfId="37597"/>
    <cellStyle name="Обычный 63 2 5" xfId="37598"/>
    <cellStyle name="Обычный 63 20" xfId="37599"/>
    <cellStyle name="Обычный 63 20 2" xfId="37600"/>
    <cellStyle name="Обычный 63 20 2 2" xfId="37601"/>
    <cellStyle name="Обычный 63 20 2 2 2" xfId="37602"/>
    <cellStyle name="Обычный 63 20 2 3" xfId="37603"/>
    <cellStyle name="Обычный 63 20 3" xfId="37604"/>
    <cellStyle name="Обычный 63 20 3 2" xfId="37605"/>
    <cellStyle name="Обычный 63 20 3 2 2" xfId="37606"/>
    <cellStyle name="Обычный 63 20 3 3" xfId="37607"/>
    <cellStyle name="Обычный 63 20 4" xfId="37608"/>
    <cellStyle name="Обычный 63 20 4 2" xfId="37609"/>
    <cellStyle name="Обычный 63 20 5" xfId="37610"/>
    <cellStyle name="Обычный 63 21" xfId="37611"/>
    <cellStyle name="Обычный 63 21 2" xfId="37612"/>
    <cellStyle name="Обычный 63 21 2 2" xfId="37613"/>
    <cellStyle name="Обычный 63 21 2 2 2" xfId="37614"/>
    <cellStyle name="Обычный 63 21 2 3" xfId="37615"/>
    <cellStyle name="Обычный 63 21 3" xfId="37616"/>
    <cellStyle name="Обычный 63 21 3 2" xfId="37617"/>
    <cellStyle name="Обычный 63 21 3 2 2" xfId="37618"/>
    <cellStyle name="Обычный 63 21 3 3" xfId="37619"/>
    <cellStyle name="Обычный 63 21 4" xfId="37620"/>
    <cellStyle name="Обычный 63 21 4 2" xfId="37621"/>
    <cellStyle name="Обычный 63 21 5" xfId="37622"/>
    <cellStyle name="Обычный 63 22" xfId="37623"/>
    <cellStyle name="Обычный 63 22 2" xfId="37624"/>
    <cellStyle name="Обычный 63 22 2 2" xfId="37625"/>
    <cellStyle name="Обычный 63 22 2 2 2" xfId="37626"/>
    <cellStyle name="Обычный 63 22 2 3" xfId="37627"/>
    <cellStyle name="Обычный 63 22 3" xfId="37628"/>
    <cellStyle name="Обычный 63 22 3 2" xfId="37629"/>
    <cellStyle name="Обычный 63 22 3 2 2" xfId="37630"/>
    <cellStyle name="Обычный 63 22 3 3" xfId="37631"/>
    <cellStyle name="Обычный 63 22 4" xfId="37632"/>
    <cellStyle name="Обычный 63 22 4 2" xfId="37633"/>
    <cellStyle name="Обычный 63 22 5" xfId="37634"/>
    <cellStyle name="Обычный 63 23" xfId="37635"/>
    <cellStyle name="Обычный 63 23 2" xfId="37636"/>
    <cellStyle name="Обычный 63 23 2 2" xfId="37637"/>
    <cellStyle name="Обычный 63 23 2 2 2" xfId="37638"/>
    <cellStyle name="Обычный 63 23 2 3" xfId="37639"/>
    <cellStyle name="Обычный 63 23 3" xfId="37640"/>
    <cellStyle name="Обычный 63 23 3 2" xfId="37641"/>
    <cellStyle name="Обычный 63 23 3 2 2" xfId="37642"/>
    <cellStyle name="Обычный 63 23 3 3" xfId="37643"/>
    <cellStyle name="Обычный 63 23 4" xfId="37644"/>
    <cellStyle name="Обычный 63 23 4 2" xfId="37645"/>
    <cellStyle name="Обычный 63 23 5" xfId="37646"/>
    <cellStyle name="Обычный 63 24" xfId="37647"/>
    <cellStyle name="Обычный 63 24 2" xfId="37648"/>
    <cellStyle name="Обычный 63 24 2 2" xfId="37649"/>
    <cellStyle name="Обычный 63 24 2 2 2" xfId="37650"/>
    <cellStyle name="Обычный 63 24 2 3" xfId="37651"/>
    <cellStyle name="Обычный 63 24 3" xfId="37652"/>
    <cellStyle name="Обычный 63 24 3 2" xfId="37653"/>
    <cellStyle name="Обычный 63 24 3 2 2" xfId="37654"/>
    <cellStyle name="Обычный 63 24 3 3" xfId="37655"/>
    <cellStyle name="Обычный 63 24 4" xfId="37656"/>
    <cellStyle name="Обычный 63 24 4 2" xfId="37657"/>
    <cellStyle name="Обычный 63 24 5" xfId="37658"/>
    <cellStyle name="Обычный 63 25" xfId="37659"/>
    <cellStyle name="Обычный 63 25 2" xfId="37660"/>
    <cellStyle name="Обычный 63 25 2 2" xfId="37661"/>
    <cellStyle name="Обычный 63 25 2 2 2" xfId="37662"/>
    <cellStyle name="Обычный 63 25 2 3" xfId="37663"/>
    <cellStyle name="Обычный 63 25 3" xfId="37664"/>
    <cellStyle name="Обычный 63 25 3 2" xfId="37665"/>
    <cellStyle name="Обычный 63 25 3 2 2" xfId="37666"/>
    <cellStyle name="Обычный 63 25 3 3" xfId="37667"/>
    <cellStyle name="Обычный 63 25 4" xfId="37668"/>
    <cellStyle name="Обычный 63 25 4 2" xfId="37669"/>
    <cellStyle name="Обычный 63 25 5" xfId="37670"/>
    <cellStyle name="Обычный 63 26" xfId="37671"/>
    <cellStyle name="Обычный 63 26 2" xfId="37672"/>
    <cellStyle name="Обычный 63 26 2 2" xfId="37673"/>
    <cellStyle name="Обычный 63 26 2 2 2" xfId="37674"/>
    <cellStyle name="Обычный 63 26 2 3" xfId="37675"/>
    <cellStyle name="Обычный 63 26 3" xfId="37676"/>
    <cellStyle name="Обычный 63 26 3 2" xfId="37677"/>
    <cellStyle name="Обычный 63 26 3 2 2" xfId="37678"/>
    <cellStyle name="Обычный 63 26 3 3" xfId="37679"/>
    <cellStyle name="Обычный 63 26 4" xfId="37680"/>
    <cellStyle name="Обычный 63 26 4 2" xfId="37681"/>
    <cellStyle name="Обычный 63 26 5" xfId="37682"/>
    <cellStyle name="Обычный 63 27" xfId="37683"/>
    <cellStyle name="Обычный 63 27 2" xfId="37684"/>
    <cellStyle name="Обычный 63 27 2 2" xfId="37685"/>
    <cellStyle name="Обычный 63 27 2 2 2" xfId="37686"/>
    <cellStyle name="Обычный 63 27 2 3" xfId="37687"/>
    <cellStyle name="Обычный 63 27 3" xfId="37688"/>
    <cellStyle name="Обычный 63 27 3 2" xfId="37689"/>
    <cellStyle name="Обычный 63 27 3 2 2" xfId="37690"/>
    <cellStyle name="Обычный 63 27 3 3" xfId="37691"/>
    <cellStyle name="Обычный 63 27 4" xfId="37692"/>
    <cellStyle name="Обычный 63 27 4 2" xfId="37693"/>
    <cellStyle name="Обычный 63 27 5" xfId="37694"/>
    <cellStyle name="Обычный 63 28" xfId="37695"/>
    <cellStyle name="Обычный 63 28 2" xfId="37696"/>
    <cellStyle name="Обычный 63 28 2 2" xfId="37697"/>
    <cellStyle name="Обычный 63 28 2 2 2" xfId="37698"/>
    <cellStyle name="Обычный 63 28 2 3" xfId="37699"/>
    <cellStyle name="Обычный 63 28 3" xfId="37700"/>
    <cellStyle name="Обычный 63 28 3 2" xfId="37701"/>
    <cellStyle name="Обычный 63 28 3 2 2" xfId="37702"/>
    <cellStyle name="Обычный 63 28 3 3" xfId="37703"/>
    <cellStyle name="Обычный 63 28 4" xfId="37704"/>
    <cellStyle name="Обычный 63 28 4 2" xfId="37705"/>
    <cellStyle name="Обычный 63 28 5" xfId="37706"/>
    <cellStyle name="Обычный 63 29" xfId="37707"/>
    <cellStyle name="Обычный 63 29 2" xfId="37708"/>
    <cellStyle name="Обычный 63 29 2 2" xfId="37709"/>
    <cellStyle name="Обычный 63 29 3" xfId="37710"/>
    <cellStyle name="Обычный 63 3" xfId="37711"/>
    <cellStyle name="Обычный 63 3 2" xfId="37712"/>
    <cellStyle name="Обычный 63 3 2 2" xfId="37713"/>
    <cellStyle name="Обычный 63 3 2 2 2" xfId="37714"/>
    <cellStyle name="Обычный 63 3 2 3" xfId="37715"/>
    <cellStyle name="Обычный 63 3 3" xfId="37716"/>
    <cellStyle name="Обычный 63 3 3 2" xfId="37717"/>
    <cellStyle name="Обычный 63 3 3 2 2" xfId="37718"/>
    <cellStyle name="Обычный 63 3 3 3" xfId="37719"/>
    <cellStyle name="Обычный 63 3 4" xfId="37720"/>
    <cellStyle name="Обычный 63 3 4 2" xfId="37721"/>
    <cellStyle name="Обычный 63 3 5" xfId="37722"/>
    <cellStyle name="Обычный 63 30" xfId="37723"/>
    <cellStyle name="Обычный 63 30 2" xfId="37724"/>
    <cellStyle name="Обычный 63 30 2 2" xfId="37725"/>
    <cellStyle name="Обычный 63 30 3" xfId="37726"/>
    <cellStyle name="Обычный 63 31" xfId="37727"/>
    <cellStyle name="Обычный 63 31 2" xfId="37728"/>
    <cellStyle name="Обычный 63 31 2 2" xfId="37729"/>
    <cellStyle name="Обычный 63 31 3" xfId="37730"/>
    <cellStyle name="Обычный 63 32" xfId="37731"/>
    <cellStyle name="Обычный 63 32 2" xfId="37732"/>
    <cellStyle name="Обычный 63 32 2 2" xfId="37733"/>
    <cellStyle name="Обычный 63 32 3" xfId="37734"/>
    <cellStyle name="Обычный 63 33" xfId="37735"/>
    <cellStyle name="Обычный 63 33 2" xfId="37736"/>
    <cellStyle name="Обычный 63 33 2 2" xfId="37737"/>
    <cellStyle name="Обычный 63 33 3" xfId="37738"/>
    <cellStyle name="Обычный 63 34" xfId="37739"/>
    <cellStyle name="Обычный 63 34 2" xfId="37740"/>
    <cellStyle name="Обычный 63 34 2 2" xfId="37741"/>
    <cellStyle name="Обычный 63 34 3" xfId="37742"/>
    <cellStyle name="Обычный 63 35" xfId="37743"/>
    <cellStyle name="Обычный 63 35 2" xfId="37744"/>
    <cellStyle name="Обычный 63 35 2 2" xfId="37745"/>
    <cellStyle name="Обычный 63 35 3" xfId="37746"/>
    <cellStyle name="Обычный 63 36" xfId="37747"/>
    <cellStyle name="Обычный 63 36 2" xfId="37748"/>
    <cellStyle name="Обычный 63 36 2 2" xfId="37749"/>
    <cellStyle name="Обычный 63 36 3" xfId="37750"/>
    <cellStyle name="Обычный 63 37" xfId="37751"/>
    <cellStyle name="Обычный 63 37 2" xfId="37752"/>
    <cellStyle name="Обычный 63 37 2 2" xfId="37753"/>
    <cellStyle name="Обычный 63 37 3" xfId="37754"/>
    <cellStyle name="Обычный 63 38" xfId="37755"/>
    <cellStyle name="Обычный 63 38 2" xfId="37756"/>
    <cellStyle name="Обычный 63 38 2 2" xfId="37757"/>
    <cellStyle name="Обычный 63 38 3" xfId="37758"/>
    <cellStyle name="Обычный 63 39" xfId="37759"/>
    <cellStyle name="Обычный 63 39 2" xfId="37760"/>
    <cellStyle name="Обычный 63 39 2 2" xfId="37761"/>
    <cellStyle name="Обычный 63 39 3" xfId="37762"/>
    <cellStyle name="Обычный 63 4" xfId="37763"/>
    <cellStyle name="Обычный 63 4 2" xfId="37764"/>
    <cellStyle name="Обычный 63 4 2 2" xfId="37765"/>
    <cellStyle name="Обычный 63 4 2 2 2" xfId="37766"/>
    <cellStyle name="Обычный 63 4 2 3" xfId="37767"/>
    <cellStyle name="Обычный 63 4 3" xfId="37768"/>
    <cellStyle name="Обычный 63 4 3 2" xfId="37769"/>
    <cellStyle name="Обычный 63 4 3 2 2" xfId="37770"/>
    <cellStyle name="Обычный 63 4 3 3" xfId="37771"/>
    <cellStyle name="Обычный 63 4 4" xfId="37772"/>
    <cellStyle name="Обычный 63 4 4 2" xfId="37773"/>
    <cellStyle name="Обычный 63 4 5" xfId="37774"/>
    <cellStyle name="Обычный 63 40" xfId="37775"/>
    <cellStyle name="Обычный 63 40 2" xfId="37776"/>
    <cellStyle name="Обычный 63 40 2 2" xfId="37777"/>
    <cellStyle name="Обычный 63 40 3" xfId="37778"/>
    <cellStyle name="Обычный 63 41" xfId="37779"/>
    <cellStyle name="Обычный 63 41 2" xfId="37780"/>
    <cellStyle name="Обычный 63 41 2 2" xfId="37781"/>
    <cellStyle name="Обычный 63 41 3" xfId="37782"/>
    <cellStyle name="Обычный 63 42" xfId="37783"/>
    <cellStyle name="Обычный 63 42 2" xfId="37784"/>
    <cellStyle name="Обычный 63 42 2 2" xfId="37785"/>
    <cellStyle name="Обычный 63 42 3" xfId="37786"/>
    <cellStyle name="Обычный 63 43" xfId="37787"/>
    <cellStyle name="Обычный 63 43 2" xfId="37788"/>
    <cellStyle name="Обычный 63 43 2 2" xfId="37789"/>
    <cellStyle name="Обычный 63 43 3" xfId="37790"/>
    <cellStyle name="Обычный 63 44" xfId="37791"/>
    <cellStyle name="Обычный 63 44 2" xfId="37792"/>
    <cellStyle name="Обычный 63 44 2 2" xfId="37793"/>
    <cellStyle name="Обычный 63 44 3" xfId="37794"/>
    <cellStyle name="Обычный 63 45" xfId="37795"/>
    <cellStyle name="Обычный 63 45 2" xfId="37796"/>
    <cellStyle name="Обычный 63 45 2 2" xfId="37797"/>
    <cellStyle name="Обычный 63 45 3" xfId="37798"/>
    <cellStyle name="Обычный 63 46" xfId="37799"/>
    <cellStyle name="Обычный 63 46 2" xfId="37800"/>
    <cellStyle name="Обычный 63 46 2 2" xfId="37801"/>
    <cellStyle name="Обычный 63 46 3" xfId="37802"/>
    <cellStyle name="Обычный 63 47" xfId="37803"/>
    <cellStyle name="Обычный 63 47 2" xfId="37804"/>
    <cellStyle name="Обычный 63 47 2 2" xfId="37805"/>
    <cellStyle name="Обычный 63 47 3" xfId="37806"/>
    <cellStyle name="Обычный 63 48" xfId="37807"/>
    <cellStyle name="Обычный 63 48 2" xfId="37808"/>
    <cellStyle name="Обычный 63 48 2 2" xfId="37809"/>
    <cellStyle name="Обычный 63 48 3" xfId="37810"/>
    <cellStyle name="Обычный 63 49" xfId="37811"/>
    <cellStyle name="Обычный 63 49 2" xfId="37812"/>
    <cellStyle name="Обычный 63 49 2 2" xfId="37813"/>
    <cellStyle name="Обычный 63 49 3" xfId="37814"/>
    <cellStyle name="Обычный 63 5" xfId="37815"/>
    <cellStyle name="Обычный 63 5 2" xfId="37816"/>
    <cellStyle name="Обычный 63 5 2 2" xfId="37817"/>
    <cellStyle name="Обычный 63 5 2 2 2" xfId="37818"/>
    <cellStyle name="Обычный 63 5 2 3" xfId="37819"/>
    <cellStyle name="Обычный 63 5 3" xfId="37820"/>
    <cellStyle name="Обычный 63 5 3 2" xfId="37821"/>
    <cellStyle name="Обычный 63 5 3 2 2" xfId="37822"/>
    <cellStyle name="Обычный 63 5 3 3" xfId="37823"/>
    <cellStyle name="Обычный 63 5 4" xfId="37824"/>
    <cellStyle name="Обычный 63 5 4 2" xfId="37825"/>
    <cellStyle name="Обычный 63 5 5" xfId="37826"/>
    <cellStyle name="Обычный 63 50" xfId="37827"/>
    <cellStyle name="Обычный 63 50 2" xfId="37828"/>
    <cellStyle name="Обычный 63 50 2 2" xfId="37829"/>
    <cellStyle name="Обычный 63 50 3" xfId="37830"/>
    <cellStyle name="Обычный 63 51" xfId="37831"/>
    <cellStyle name="Обычный 63 51 2" xfId="37832"/>
    <cellStyle name="Обычный 63 51 2 2" xfId="37833"/>
    <cellStyle name="Обычный 63 51 3" xfId="37834"/>
    <cellStyle name="Обычный 63 52" xfId="37835"/>
    <cellStyle name="Обычный 63 52 2" xfId="37836"/>
    <cellStyle name="Обычный 63 52 2 2" xfId="37837"/>
    <cellStyle name="Обычный 63 52 3" xfId="37838"/>
    <cellStyle name="Обычный 63 53" xfId="37839"/>
    <cellStyle name="Обычный 63 53 2" xfId="37840"/>
    <cellStyle name="Обычный 63 53 2 2" xfId="37841"/>
    <cellStyle name="Обычный 63 53 3" xfId="37842"/>
    <cellStyle name="Обычный 63 54" xfId="37843"/>
    <cellStyle name="Обычный 63 54 2" xfId="37844"/>
    <cellStyle name="Обычный 63 54 2 2" xfId="37845"/>
    <cellStyle name="Обычный 63 54 3" xfId="37846"/>
    <cellStyle name="Обычный 63 55" xfId="37847"/>
    <cellStyle name="Обычный 63 55 2" xfId="37848"/>
    <cellStyle name="Обычный 63 55 2 2" xfId="37849"/>
    <cellStyle name="Обычный 63 55 3" xfId="37850"/>
    <cellStyle name="Обычный 63 56" xfId="37851"/>
    <cellStyle name="Обычный 63 56 2" xfId="37852"/>
    <cellStyle name="Обычный 63 56 2 2" xfId="37853"/>
    <cellStyle name="Обычный 63 56 3" xfId="37854"/>
    <cellStyle name="Обычный 63 57" xfId="37855"/>
    <cellStyle name="Обычный 63 57 2" xfId="37856"/>
    <cellStyle name="Обычный 63 57 2 2" xfId="37857"/>
    <cellStyle name="Обычный 63 57 3" xfId="37858"/>
    <cellStyle name="Обычный 63 58" xfId="37859"/>
    <cellStyle name="Обычный 63 58 2" xfId="37860"/>
    <cellStyle name="Обычный 63 58 2 2" xfId="37861"/>
    <cellStyle name="Обычный 63 58 3" xfId="37862"/>
    <cellStyle name="Обычный 63 59" xfId="37863"/>
    <cellStyle name="Обычный 63 59 2" xfId="37864"/>
    <cellStyle name="Обычный 63 59 2 2" xfId="37865"/>
    <cellStyle name="Обычный 63 59 3" xfId="37866"/>
    <cellStyle name="Обычный 63 6" xfId="37867"/>
    <cellStyle name="Обычный 63 6 2" xfId="37868"/>
    <cellStyle name="Обычный 63 6 2 2" xfId="37869"/>
    <cellStyle name="Обычный 63 6 2 2 2" xfId="37870"/>
    <cellStyle name="Обычный 63 6 2 3" xfId="37871"/>
    <cellStyle name="Обычный 63 6 3" xfId="37872"/>
    <cellStyle name="Обычный 63 6 3 2" xfId="37873"/>
    <cellStyle name="Обычный 63 6 3 2 2" xfId="37874"/>
    <cellStyle name="Обычный 63 6 3 3" xfId="37875"/>
    <cellStyle name="Обычный 63 6 4" xfId="37876"/>
    <cellStyle name="Обычный 63 6 4 2" xfId="37877"/>
    <cellStyle name="Обычный 63 6 5" xfId="37878"/>
    <cellStyle name="Обычный 63 60" xfId="37879"/>
    <cellStyle name="Обычный 63 60 2" xfId="37880"/>
    <cellStyle name="Обычный 63 60 2 2" xfId="37881"/>
    <cellStyle name="Обычный 63 60 3" xfId="37882"/>
    <cellStyle name="Обычный 63 61" xfId="37883"/>
    <cellStyle name="Обычный 63 61 2" xfId="37884"/>
    <cellStyle name="Обычный 63 61 2 2" xfId="37885"/>
    <cellStyle name="Обычный 63 61 3" xfId="37886"/>
    <cellStyle name="Обычный 63 62" xfId="37887"/>
    <cellStyle name="Обычный 63 62 2" xfId="37888"/>
    <cellStyle name="Обычный 63 62 2 2" xfId="37889"/>
    <cellStyle name="Обычный 63 62 3" xfId="37890"/>
    <cellStyle name="Обычный 63 63" xfId="37891"/>
    <cellStyle name="Обычный 63 63 2" xfId="37892"/>
    <cellStyle name="Обычный 63 63 2 2" xfId="37893"/>
    <cellStyle name="Обычный 63 63 3" xfId="37894"/>
    <cellStyle name="Обычный 63 64" xfId="37895"/>
    <cellStyle name="Обычный 63 64 2" xfId="37896"/>
    <cellStyle name="Обычный 63 64 2 2" xfId="37897"/>
    <cellStyle name="Обычный 63 64 3" xfId="37898"/>
    <cellStyle name="Обычный 63 65" xfId="37899"/>
    <cellStyle name="Обычный 63 65 2" xfId="37900"/>
    <cellStyle name="Обычный 63 65 2 2" xfId="37901"/>
    <cellStyle name="Обычный 63 65 3" xfId="37902"/>
    <cellStyle name="Обычный 63 66" xfId="37903"/>
    <cellStyle name="Обычный 63 66 2" xfId="37904"/>
    <cellStyle name="Обычный 63 66 2 2" xfId="37905"/>
    <cellStyle name="Обычный 63 66 3" xfId="37906"/>
    <cellStyle name="Обычный 63 67" xfId="37907"/>
    <cellStyle name="Обычный 63 67 2" xfId="37908"/>
    <cellStyle name="Обычный 63 67 2 2" xfId="37909"/>
    <cellStyle name="Обычный 63 67 3" xfId="37910"/>
    <cellStyle name="Обычный 63 68" xfId="37911"/>
    <cellStyle name="Обычный 63 68 2" xfId="37912"/>
    <cellStyle name="Обычный 63 68 2 2" xfId="37913"/>
    <cellStyle name="Обычный 63 68 3" xfId="37914"/>
    <cellStyle name="Обычный 63 69" xfId="37915"/>
    <cellStyle name="Обычный 63 69 2" xfId="37916"/>
    <cellStyle name="Обычный 63 69 2 2" xfId="37917"/>
    <cellStyle name="Обычный 63 69 3" xfId="37918"/>
    <cellStyle name="Обычный 63 7" xfId="37919"/>
    <cellStyle name="Обычный 63 7 2" xfId="37920"/>
    <cellStyle name="Обычный 63 7 2 2" xfId="37921"/>
    <cellStyle name="Обычный 63 7 2 2 2" xfId="37922"/>
    <cellStyle name="Обычный 63 7 2 3" xfId="37923"/>
    <cellStyle name="Обычный 63 7 3" xfId="37924"/>
    <cellStyle name="Обычный 63 7 3 2" xfId="37925"/>
    <cellStyle name="Обычный 63 7 3 2 2" xfId="37926"/>
    <cellStyle name="Обычный 63 7 3 3" xfId="37927"/>
    <cellStyle name="Обычный 63 7 4" xfId="37928"/>
    <cellStyle name="Обычный 63 7 4 2" xfId="37929"/>
    <cellStyle name="Обычный 63 7 5" xfId="37930"/>
    <cellStyle name="Обычный 63 70" xfId="37931"/>
    <cellStyle name="Обычный 63 70 2" xfId="37932"/>
    <cellStyle name="Обычный 63 70 2 2" xfId="37933"/>
    <cellStyle name="Обычный 63 70 3" xfId="37934"/>
    <cellStyle name="Обычный 63 71" xfId="37935"/>
    <cellStyle name="Обычный 63 71 2" xfId="37936"/>
    <cellStyle name="Обычный 63 71 2 2" xfId="37937"/>
    <cellStyle name="Обычный 63 71 3" xfId="37938"/>
    <cellStyle name="Обычный 63 72" xfId="37939"/>
    <cellStyle name="Обычный 63 72 2" xfId="37940"/>
    <cellStyle name="Обычный 63 72 2 2" xfId="37941"/>
    <cellStyle name="Обычный 63 72 3" xfId="37942"/>
    <cellStyle name="Обычный 63 73" xfId="37943"/>
    <cellStyle name="Обычный 63 73 2" xfId="37944"/>
    <cellStyle name="Обычный 63 73 2 2" xfId="37945"/>
    <cellStyle name="Обычный 63 73 3" xfId="37946"/>
    <cellStyle name="Обычный 63 74" xfId="37947"/>
    <cellStyle name="Обычный 63 74 2" xfId="37948"/>
    <cellStyle name="Обычный 63 75" xfId="37949"/>
    <cellStyle name="Обычный 63 8" xfId="37950"/>
    <cellStyle name="Обычный 63 8 2" xfId="37951"/>
    <cellStyle name="Обычный 63 8 2 2" xfId="37952"/>
    <cellStyle name="Обычный 63 8 2 2 2" xfId="37953"/>
    <cellStyle name="Обычный 63 8 2 3" xfId="37954"/>
    <cellStyle name="Обычный 63 8 3" xfId="37955"/>
    <cellStyle name="Обычный 63 8 3 2" xfId="37956"/>
    <cellStyle name="Обычный 63 8 3 2 2" xfId="37957"/>
    <cellStyle name="Обычный 63 8 3 3" xfId="37958"/>
    <cellStyle name="Обычный 63 8 4" xfId="37959"/>
    <cellStyle name="Обычный 63 8 4 2" xfId="37960"/>
    <cellStyle name="Обычный 63 8 5" xfId="37961"/>
    <cellStyle name="Обычный 63 9" xfId="37962"/>
    <cellStyle name="Обычный 63 9 2" xfId="37963"/>
    <cellStyle name="Обычный 63 9 2 2" xfId="37964"/>
    <cellStyle name="Обычный 63 9 2 2 2" xfId="37965"/>
    <cellStyle name="Обычный 63 9 2 3" xfId="37966"/>
    <cellStyle name="Обычный 63 9 3" xfId="37967"/>
    <cellStyle name="Обычный 63 9 3 2" xfId="37968"/>
    <cellStyle name="Обычный 63 9 3 2 2" xfId="37969"/>
    <cellStyle name="Обычный 63 9 3 3" xfId="37970"/>
    <cellStyle name="Обычный 63 9 4" xfId="37971"/>
    <cellStyle name="Обычный 63 9 4 2" xfId="37972"/>
    <cellStyle name="Обычный 63 9 5" xfId="37973"/>
    <cellStyle name="Обычный 64" xfId="37974"/>
    <cellStyle name="Обычный 64 10" xfId="37975"/>
    <cellStyle name="Обычный 64 10 2" xfId="37976"/>
    <cellStyle name="Обычный 64 10 2 2" xfId="37977"/>
    <cellStyle name="Обычный 64 10 2 2 2" xfId="37978"/>
    <cellStyle name="Обычный 64 10 2 3" xfId="37979"/>
    <cellStyle name="Обычный 64 10 3" xfId="37980"/>
    <cellStyle name="Обычный 64 10 3 2" xfId="37981"/>
    <cellStyle name="Обычный 64 10 3 2 2" xfId="37982"/>
    <cellStyle name="Обычный 64 10 3 3" xfId="37983"/>
    <cellStyle name="Обычный 64 10 4" xfId="37984"/>
    <cellStyle name="Обычный 64 10 4 2" xfId="37985"/>
    <cellStyle name="Обычный 64 10 5" xfId="37986"/>
    <cellStyle name="Обычный 64 11" xfId="37987"/>
    <cellStyle name="Обычный 64 11 2" xfId="37988"/>
    <cellStyle name="Обычный 64 11 2 2" xfId="37989"/>
    <cellStyle name="Обычный 64 11 2 2 2" xfId="37990"/>
    <cellStyle name="Обычный 64 11 2 3" xfId="37991"/>
    <cellStyle name="Обычный 64 11 3" xfId="37992"/>
    <cellStyle name="Обычный 64 11 3 2" xfId="37993"/>
    <cellStyle name="Обычный 64 11 3 2 2" xfId="37994"/>
    <cellStyle name="Обычный 64 11 3 3" xfId="37995"/>
    <cellStyle name="Обычный 64 11 4" xfId="37996"/>
    <cellStyle name="Обычный 64 11 4 2" xfId="37997"/>
    <cellStyle name="Обычный 64 11 5" xfId="37998"/>
    <cellStyle name="Обычный 64 12" xfId="37999"/>
    <cellStyle name="Обычный 64 12 2" xfId="38000"/>
    <cellStyle name="Обычный 64 12 2 2" xfId="38001"/>
    <cellStyle name="Обычный 64 12 2 2 2" xfId="38002"/>
    <cellStyle name="Обычный 64 12 2 3" xfId="38003"/>
    <cellStyle name="Обычный 64 12 3" xfId="38004"/>
    <cellStyle name="Обычный 64 12 3 2" xfId="38005"/>
    <cellStyle name="Обычный 64 12 3 2 2" xfId="38006"/>
    <cellStyle name="Обычный 64 12 3 3" xfId="38007"/>
    <cellStyle name="Обычный 64 12 4" xfId="38008"/>
    <cellStyle name="Обычный 64 12 4 2" xfId="38009"/>
    <cellStyle name="Обычный 64 12 5" xfId="38010"/>
    <cellStyle name="Обычный 64 13" xfId="38011"/>
    <cellStyle name="Обычный 64 13 2" xfId="38012"/>
    <cellStyle name="Обычный 64 13 2 2" xfId="38013"/>
    <cellStyle name="Обычный 64 13 2 2 2" xfId="38014"/>
    <cellStyle name="Обычный 64 13 2 3" xfId="38015"/>
    <cellStyle name="Обычный 64 13 3" xfId="38016"/>
    <cellStyle name="Обычный 64 13 3 2" xfId="38017"/>
    <cellStyle name="Обычный 64 13 3 2 2" xfId="38018"/>
    <cellStyle name="Обычный 64 13 3 3" xfId="38019"/>
    <cellStyle name="Обычный 64 13 4" xfId="38020"/>
    <cellStyle name="Обычный 64 13 4 2" xfId="38021"/>
    <cellStyle name="Обычный 64 13 5" xfId="38022"/>
    <cellStyle name="Обычный 64 14" xfId="38023"/>
    <cellStyle name="Обычный 64 14 2" xfId="38024"/>
    <cellStyle name="Обычный 64 14 2 2" xfId="38025"/>
    <cellStyle name="Обычный 64 14 2 2 2" xfId="38026"/>
    <cellStyle name="Обычный 64 14 2 3" xfId="38027"/>
    <cellStyle name="Обычный 64 14 3" xfId="38028"/>
    <cellStyle name="Обычный 64 14 3 2" xfId="38029"/>
    <cellStyle name="Обычный 64 14 3 2 2" xfId="38030"/>
    <cellStyle name="Обычный 64 14 3 3" xfId="38031"/>
    <cellStyle name="Обычный 64 14 4" xfId="38032"/>
    <cellStyle name="Обычный 64 14 4 2" xfId="38033"/>
    <cellStyle name="Обычный 64 14 5" xfId="38034"/>
    <cellStyle name="Обычный 64 15" xfId="38035"/>
    <cellStyle name="Обычный 64 15 2" xfId="38036"/>
    <cellStyle name="Обычный 64 15 2 2" xfId="38037"/>
    <cellStyle name="Обычный 64 15 2 2 2" xfId="38038"/>
    <cellStyle name="Обычный 64 15 2 3" xfId="38039"/>
    <cellStyle name="Обычный 64 15 3" xfId="38040"/>
    <cellStyle name="Обычный 64 15 3 2" xfId="38041"/>
    <cellStyle name="Обычный 64 15 3 2 2" xfId="38042"/>
    <cellStyle name="Обычный 64 15 3 3" xfId="38043"/>
    <cellStyle name="Обычный 64 15 4" xfId="38044"/>
    <cellStyle name="Обычный 64 15 4 2" xfId="38045"/>
    <cellStyle name="Обычный 64 15 5" xfId="38046"/>
    <cellStyle name="Обычный 64 16" xfId="38047"/>
    <cellStyle name="Обычный 64 16 2" xfId="38048"/>
    <cellStyle name="Обычный 64 16 2 2" xfId="38049"/>
    <cellStyle name="Обычный 64 16 2 2 2" xfId="38050"/>
    <cellStyle name="Обычный 64 16 2 3" xfId="38051"/>
    <cellStyle name="Обычный 64 16 3" xfId="38052"/>
    <cellStyle name="Обычный 64 16 3 2" xfId="38053"/>
    <cellStyle name="Обычный 64 16 3 2 2" xfId="38054"/>
    <cellStyle name="Обычный 64 16 3 3" xfId="38055"/>
    <cellStyle name="Обычный 64 16 4" xfId="38056"/>
    <cellStyle name="Обычный 64 16 4 2" xfId="38057"/>
    <cellStyle name="Обычный 64 16 5" xfId="38058"/>
    <cellStyle name="Обычный 64 17" xfId="38059"/>
    <cellStyle name="Обычный 64 17 2" xfId="38060"/>
    <cellStyle name="Обычный 64 17 2 2" xfId="38061"/>
    <cellStyle name="Обычный 64 17 2 2 2" xfId="38062"/>
    <cellStyle name="Обычный 64 17 2 3" xfId="38063"/>
    <cellStyle name="Обычный 64 17 3" xfId="38064"/>
    <cellStyle name="Обычный 64 17 3 2" xfId="38065"/>
    <cellStyle name="Обычный 64 17 3 2 2" xfId="38066"/>
    <cellStyle name="Обычный 64 17 3 3" xfId="38067"/>
    <cellStyle name="Обычный 64 17 4" xfId="38068"/>
    <cellStyle name="Обычный 64 17 4 2" xfId="38069"/>
    <cellStyle name="Обычный 64 17 5" xfId="38070"/>
    <cellStyle name="Обычный 64 18" xfId="38071"/>
    <cellStyle name="Обычный 64 18 2" xfId="38072"/>
    <cellStyle name="Обычный 64 18 2 2" xfId="38073"/>
    <cellStyle name="Обычный 64 18 2 2 2" xfId="38074"/>
    <cellStyle name="Обычный 64 18 2 3" xfId="38075"/>
    <cellStyle name="Обычный 64 18 3" xfId="38076"/>
    <cellStyle name="Обычный 64 18 3 2" xfId="38077"/>
    <cellStyle name="Обычный 64 18 3 2 2" xfId="38078"/>
    <cellStyle name="Обычный 64 18 3 3" xfId="38079"/>
    <cellStyle name="Обычный 64 18 4" xfId="38080"/>
    <cellStyle name="Обычный 64 18 4 2" xfId="38081"/>
    <cellStyle name="Обычный 64 18 5" xfId="38082"/>
    <cellStyle name="Обычный 64 19" xfId="38083"/>
    <cellStyle name="Обычный 64 19 2" xfId="38084"/>
    <cellStyle name="Обычный 64 19 2 2" xfId="38085"/>
    <cellStyle name="Обычный 64 19 2 2 2" xfId="38086"/>
    <cellStyle name="Обычный 64 19 2 3" xfId="38087"/>
    <cellStyle name="Обычный 64 19 3" xfId="38088"/>
    <cellStyle name="Обычный 64 19 3 2" xfId="38089"/>
    <cellStyle name="Обычный 64 19 3 2 2" xfId="38090"/>
    <cellStyle name="Обычный 64 19 3 3" xfId="38091"/>
    <cellStyle name="Обычный 64 19 4" xfId="38092"/>
    <cellStyle name="Обычный 64 19 4 2" xfId="38093"/>
    <cellStyle name="Обычный 64 19 5" xfId="38094"/>
    <cellStyle name="Обычный 64 2" xfId="38095"/>
    <cellStyle name="Обычный 64 2 2" xfId="38096"/>
    <cellStyle name="Обычный 64 2 2 2" xfId="38097"/>
    <cellStyle name="Обычный 64 2 2 2 2" xfId="38098"/>
    <cellStyle name="Обычный 64 2 2 3" xfId="38099"/>
    <cellStyle name="Обычный 64 2 3" xfId="38100"/>
    <cellStyle name="Обычный 64 2 3 2" xfId="38101"/>
    <cellStyle name="Обычный 64 2 3 2 2" xfId="38102"/>
    <cellStyle name="Обычный 64 2 3 3" xfId="38103"/>
    <cellStyle name="Обычный 64 2 4" xfId="38104"/>
    <cellStyle name="Обычный 64 2 4 2" xfId="38105"/>
    <cellStyle name="Обычный 64 2 5" xfId="38106"/>
    <cellStyle name="Обычный 64 20" xfId="38107"/>
    <cellStyle name="Обычный 64 20 2" xfId="38108"/>
    <cellStyle name="Обычный 64 20 2 2" xfId="38109"/>
    <cellStyle name="Обычный 64 20 2 2 2" xfId="38110"/>
    <cellStyle name="Обычный 64 20 2 3" xfId="38111"/>
    <cellStyle name="Обычный 64 20 3" xfId="38112"/>
    <cellStyle name="Обычный 64 20 3 2" xfId="38113"/>
    <cellStyle name="Обычный 64 20 3 2 2" xfId="38114"/>
    <cellStyle name="Обычный 64 20 3 3" xfId="38115"/>
    <cellStyle name="Обычный 64 20 4" xfId="38116"/>
    <cellStyle name="Обычный 64 20 4 2" xfId="38117"/>
    <cellStyle name="Обычный 64 20 5" xfId="38118"/>
    <cellStyle name="Обычный 64 21" xfId="38119"/>
    <cellStyle name="Обычный 64 21 2" xfId="38120"/>
    <cellStyle name="Обычный 64 21 2 2" xfId="38121"/>
    <cellStyle name="Обычный 64 21 2 2 2" xfId="38122"/>
    <cellStyle name="Обычный 64 21 2 3" xfId="38123"/>
    <cellStyle name="Обычный 64 21 3" xfId="38124"/>
    <cellStyle name="Обычный 64 21 3 2" xfId="38125"/>
    <cellStyle name="Обычный 64 21 3 2 2" xfId="38126"/>
    <cellStyle name="Обычный 64 21 3 3" xfId="38127"/>
    <cellStyle name="Обычный 64 21 4" xfId="38128"/>
    <cellStyle name="Обычный 64 21 4 2" xfId="38129"/>
    <cellStyle name="Обычный 64 21 5" xfId="38130"/>
    <cellStyle name="Обычный 64 22" xfId="38131"/>
    <cellStyle name="Обычный 64 22 2" xfId="38132"/>
    <cellStyle name="Обычный 64 22 2 2" xfId="38133"/>
    <cellStyle name="Обычный 64 22 2 2 2" xfId="38134"/>
    <cellStyle name="Обычный 64 22 2 3" xfId="38135"/>
    <cellStyle name="Обычный 64 22 3" xfId="38136"/>
    <cellStyle name="Обычный 64 22 3 2" xfId="38137"/>
    <cellStyle name="Обычный 64 22 3 2 2" xfId="38138"/>
    <cellStyle name="Обычный 64 22 3 3" xfId="38139"/>
    <cellStyle name="Обычный 64 22 4" xfId="38140"/>
    <cellStyle name="Обычный 64 22 4 2" xfId="38141"/>
    <cellStyle name="Обычный 64 22 5" xfId="38142"/>
    <cellStyle name="Обычный 64 23" xfId="38143"/>
    <cellStyle name="Обычный 64 23 2" xfId="38144"/>
    <cellStyle name="Обычный 64 23 2 2" xfId="38145"/>
    <cellStyle name="Обычный 64 23 2 2 2" xfId="38146"/>
    <cellStyle name="Обычный 64 23 2 3" xfId="38147"/>
    <cellStyle name="Обычный 64 23 3" xfId="38148"/>
    <cellStyle name="Обычный 64 23 3 2" xfId="38149"/>
    <cellStyle name="Обычный 64 23 3 2 2" xfId="38150"/>
    <cellStyle name="Обычный 64 23 3 3" xfId="38151"/>
    <cellStyle name="Обычный 64 23 4" xfId="38152"/>
    <cellStyle name="Обычный 64 23 4 2" xfId="38153"/>
    <cellStyle name="Обычный 64 23 5" xfId="38154"/>
    <cellStyle name="Обычный 64 24" xfId="38155"/>
    <cellStyle name="Обычный 64 24 2" xfId="38156"/>
    <cellStyle name="Обычный 64 24 2 2" xfId="38157"/>
    <cellStyle name="Обычный 64 24 2 2 2" xfId="38158"/>
    <cellStyle name="Обычный 64 24 2 3" xfId="38159"/>
    <cellStyle name="Обычный 64 24 3" xfId="38160"/>
    <cellStyle name="Обычный 64 24 3 2" xfId="38161"/>
    <cellStyle name="Обычный 64 24 3 2 2" xfId="38162"/>
    <cellStyle name="Обычный 64 24 3 3" xfId="38163"/>
    <cellStyle name="Обычный 64 24 4" xfId="38164"/>
    <cellStyle name="Обычный 64 24 4 2" xfId="38165"/>
    <cellStyle name="Обычный 64 24 5" xfId="38166"/>
    <cellStyle name="Обычный 64 25" xfId="38167"/>
    <cellStyle name="Обычный 64 25 2" xfId="38168"/>
    <cellStyle name="Обычный 64 25 2 2" xfId="38169"/>
    <cellStyle name="Обычный 64 25 2 2 2" xfId="38170"/>
    <cellStyle name="Обычный 64 25 2 3" xfId="38171"/>
    <cellStyle name="Обычный 64 25 3" xfId="38172"/>
    <cellStyle name="Обычный 64 25 3 2" xfId="38173"/>
    <cellStyle name="Обычный 64 25 3 2 2" xfId="38174"/>
    <cellStyle name="Обычный 64 25 3 3" xfId="38175"/>
    <cellStyle name="Обычный 64 25 4" xfId="38176"/>
    <cellStyle name="Обычный 64 25 4 2" xfId="38177"/>
    <cellStyle name="Обычный 64 25 5" xfId="38178"/>
    <cellStyle name="Обычный 64 26" xfId="38179"/>
    <cellStyle name="Обычный 64 26 2" xfId="38180"/>
    <cellStyle name="Обычный 64 26 2 2" xfId="38181"/>
    <cellStyle name="Обычный 64 26 2 2 2" xfId="38182"/>
    <cellStyle name="Обычный 64 26 2 3" xfId="38183"/>
    <cellStyle name="Обычный 64 26 3" xfId="38184"/>
    <cellStyle name="Обычный 64 26 3 2" xfId="38185"/>
    <cellStyle name="Обычный 64 26 3 2 2" xfId="38186"/>
    <cellStyle name="Обычный 64 26 3 3" xfId="38187"/>
    <cellStyle name="Обычный 64 26 4" xfId="38188"/>
    <cellStyle name="Обычный 64 26 4 2" xfId="38189"/>
    <cellStyle name="Обычный 64 26 5" xfId="38190"/>
    <cellStyle name="Обычный 64 27" xfId="38191"/>
    <cellStyle name="Обычный 64 27 2" xfId="38192"/>
    <cellStyle name="Обычный 64 27 2 2" xfId="38193"/>
    <cellStyle name="Обычный 64 27 2 2 2" xfId="38194"/>
    <cellStyle name="Обычный 64 27 2 3" xfId="38195"/>
    <cellStyle name="Обычный 64 27 3" xfId="38196"/>
    <cellStyle name="Обычный 64 27 3 2" xfId="38197"/>
    <cellStyle name="Обычный 64 27 3 2 2" xfId="38198"/>
    <cellStyle name="Обычный 64 27 3 3" xfId="38199"/>
    <cellStyle name="Обычный 64 27 4" xfId="38200"/>
    <cellStyle name="Обычный 64 27 4 2" xfId="38201"/>
    <cellStyle name="Обычный 64 27 5" xfId="38202"/>
    <cellStyle name="Обычный 64 28" xfId="38203"/>
    <cellStyle name="Обычный 64 28 2" xfId="38204"/>
    <cellStyle name="Обычный 64 28 2 2" xfId="38205"/>
    <cellStyle name="Обычный 64 28 2 2 2" xfId="38206"/>
    <cellStyle name="Обычный 64 28 2 3" xfId="38207"/>
    <cellStyle name="Обычный 64 28 3" xfId="38208"/>
    <cellStyle name="Обычный 64 28 3 2" xfId="38209"/>
    <cellStyle name="Обычный 64 28 3 2 2" xfId="38210"/>
    <cellStyle name="Обычный 64 28 3 3" xfId="38211"/>
    <cellStyle name="Обычный 64 28 4" xfId="38212"/>
    <cellStyle name="Обычный 64 28 4 2" xfId="38213"/>
    <cellStyle name="Обычный 64 28 5" xfId="38214"/>
    <cellStyle name="Обычный 64 29" xfId="38215"/>
    <cellStyle name="Обычный 64 29 2" xfId="38216"/>
    <cellStyle name="Обычный 64 29 2 2" xfId="38217"/>
    <cellStyle name="Обычный 64 29 3" xfId="38218"/>
    <cellStyle name="Обычный 64 3" xfId="38219"/>
    <cellStyle name="Обычный 64 3 2" xfId="38220"/>
    <cellStyle name="Обычный 64 3 2 2" xfId="38221"/>
    <cellStyle name="Обычный 64 3 2 2 2" xfId="38222"/>
    <cellStyle name="Обычный 64 3 2 3" xfId="38223"/>
    <cellStyle name="Обычный 64 3 3" xfId="38224"/>
    <cellStyle name="Обычный 64 3 3 2" xfId="38225"/>
    <cellStyle name="Обычный 64 3 3 2 2" xfId="38226"/>
    <cellStyle name="Обычный 64 3 3 3" xfId="38227"/>
    <cellStyle name="Обычный 64 3 4" xfId="38228"/>
    <cellStyle name="Обычный 64 3 4 2" xfId="38229"/>
    <cellStyle name="Обычный 64 3 5" xfId="38230"/>
    <cellStyle name="Обычный 64 30" xfId="38231"/>
    <cellStyle name="Обычный 64 30 2" xfId="38232"/>
    <cellStyle name="Обычный 64 30 2 2" xfId="38233"/>
    <cellStyle name="Обычный 64 30 3" xfId="38234"/>
    <cellStyle name="Обычный 64 31" xfId="38235"/>
    <cellStyle name="Обычный 64 31 2" xfId="38236"/>
    <cellStyle name="Обычный 64 31 2 2" xfId="38237"/>
    <cellStyle name="Обычный 64 31 3" xfId="38238"/>
    <cellStyle name="Обычный 64 32" xfId="38239"/>
    <cellStyle name="Обычный 64 32 2" xfId="38240"/>
    <cellStyle name="Обычный 64 32 2 2" xfId="38241"/>
    <cellStyle name="Обычный 64 32 3" xfId="38242"/>
    <cellStyle name="Обычный 64 33" xfId="38243"/>
    <cellStyle name="Обычный 64 33 2" xfId="38244"/>
    <cellStyle name="Обычный 64 33 2 2" xfId="38245"/>
    <cellStyle name="Обычный 64 33 3" xfId="38246"/>
    <cellStyle name="Обычный 64 34" xfId="38247"/>
    <cellStyle name="Обычный 64 34 2" xfId="38248"/>
    <cellStyle name="Обычный 64 34 2 2" xfId="38249"/>
    <cellStyle name="Обычный 64 34 3" xfId="38250"/>
    <cellStyle name="Обычный 64 35" xfId="38251"/>
    <cellStyle name="Обычный 64 35 2" xfId="38252"/>
    <cellStyle name="Обычный 64 35 2 2" xfId="38253"/>
    <cellStyle name="Обычный 64 35 3" xfId="38254"/>
    <cellStyle name="Обычный 64 36" xfId="38255"/>
    <cellStyle name="Обычный 64 36 2" xfId="38256"/>
    <cellStyle name="Обычный 64 36 2 2" xfId="38257"/>
    <cellStyle name="Обычный 64 36 3" xfId="38258"/>
    <cellStyle name="Обычный 64 37" xfId="38259"/>
    <cellStyle name="Обычный 64 37 2" xfId="38260"/>
    <cellStyle name="Обычный 64 37 2 2" xfId="38261"/>
    <cellStyle name="Обычный 64 37 3" xfId="38262"/>
    <cellStyle name="Обычный 64 38" xfId="38263"/>
    <cellStyle name="Обычный 64 38 2" xfId="38264"/>
    <cellStyle name="Обычный 64 38 2 2" xfId="38265"/>
    <cellStyle name="Обычный 64 38 3" xfId="38266"/>
    <cellStyle name="Обычный 64 39" xfId="38267"/>
    <cellStyle name="Обычный 64 39 2" xfId="38268"/>
    <cellStyle name="Обычный 64 39 2 2" xfId="38269"/>
    <cellStyle name="Обычный 64 39 3" xfId="38270"/>
    <cellStyle name="Обычный 64 4" xfId="38271"/>
    <cellStyle name="Обычный 64 4 2" xfId="38272"/>
    <cellStyle name="Обычный 64 4 2 2" xfId="38273"/>
    <cellStyle name="Обычный 64 4 2 2 2" xfId="38274"/>
    <cellStyle name="Обычный 64 4 2 3" xfId="38275"/>
    <cellStyle name="Обычный 64 4 3" xfId="38276"/>
    <cellStyle name="Обычный 64 4 3 2" xfId="38277"/>
    <cellStyle name="Обычный 64 4 3 2 2" xfId="38278"/>
    <cellStyle name="Обычный 64 4 3 3" xfId="38279"/>
    <cellStyle name="Обычный 64 4 4" xfId="38280"/>
    <cellStyle name="Обычный 64 4 4 2" xfId="38281"/>
    <cellStyle name="Обычный 64 4 5" xfId="38282"/>
    <cellStyle name="Обычный 64 40" xfId="38283"/>
    <cellStyle name="Обычный 64 40 2" xfId="38284"/>
    <cellStyle name="Обычный 64 40 2 2" xfId="38285"/>
    <cellStyle name="Обычный 64 40 3" xfId="38286"/>
    <cellStyle name="Обычный 64 41" xfId="38287"/>
    <cellStyle name="Обычный 64 41 2" xfId="38288"/>
    <cellStyle name="Обычный 64 41 2 2" xfId="38289"/>
    <cellStyle name="Обычный 64 41 3" xfId="38290"/>
    <cellStyle name="Обычный 64 42" xfId="38291"/>
    <cellStyle name="Обычный 64 42 2" xfId="38292"/>
    <cellStyle name="Обычный 64 42 2 2" xfId="38293"/>
    <cellStyle name="Обычный 64 42 3" xfId="38294"/>
    <cellStyle name="Обычный 64 43" xfId="38295"/>
    <cellStyle name="Обычный 64 43 2" xfId="38296"/>
    <cellStyle name="Обычный 64 43 2 2" xfId="38297"/>
    <cellStyle name="Обычный 64 43 3" xfId="38298"/>
    <cellStyle name="Обычный 64 44" xfId="38299"/>
    <cellStyle name="Обычный 64 44 2" xfId="38300"/>
    <cellStyle name="Обычный 64 44 2 2" xfId="38301"/>
    <cellStyle name="Обычный 64 44 3" xfId="38302"/>
    <cellStyle name="Обычный 64 45" xfId="38303"/>
    <cellStyle name="Обычный 64 45 2" xfId="38304"/>
    <cellStyle name="Обычный 64 45 2 2" xfId="38305"/>
    <cellStyle name="Обычный 64 45 3" xfId="38306"/>
    <cellStyle name="Обычный 64 46" xfId="38307"/>
    <cellStyle name="Обычный 64 46 2" xfId="38308"/>
    <cellStyle name="Обычный 64 46 2 2" xfId="38309"/>
    <cellStyle name="Обычный 64 46 3" xfId="38310"/>
    <cellStyle name="Обычный 64 47" xfId="38311"/>
    <cellStyle name="Обычный 64 47 2" xfId="38312"/>
    <cellStyle name="Обычный 64 47 2 2" xfId="38313"/>
    <cellStyle name="Обычный 64 47 3" xfId="38314"/>
    <cellStyle name="Обычный 64 48" xfId="38315"/>
    <cellStyle name="Обычный 64 48 2" xfId="38316"/>
    <cellStyle name="Обычный 64 48 2 2" xfId="38317"/>
    <cellStyle name="Обычный 64 48 3" xfId="38318"/>
    <cellStyle name="Обычный 64 49" xfId="38319"/>
    <cellStyle name="Обычный 64 49 2" xfId="38320"/>
    <cellStyle name="Обычный 64 49 2 2" xfId="38321"/>
    <cellStyle name="Обычный 64 49 3" xfId="38322"/>
    <cellStyle name="Обычный 64 5" xfId="38323"/>
    <cellStyle name="Обычный 64 5 2" xfId="38324"/>
    <cellStyle name="Обычный 64 5 2 2" xfId="38325"/>
    <cellStyle name="Обычный 64 5 2 2 2" xfId="38326"/>
    <cellStyle name="Обычный 64 5 2 3" xfId="38327"/>
    <cellStyle name="Обычный 64 5 3" xfId="38328"/>
    <cellStyle name="Обычный 64 5 3 2" xfId="38329"/>
    <cellStyle name="Обычный 64 5 3 2 2" xfId="38330"/>
    <cellStyle name="Обычный 64 5 3 3" xfId="38331"/>
    <cellStyle name="Обычный 64 5 4" xfId="38332"/>
    <cellStyle name="Обычный 64 5 4 2" xfId="38333"/>
    <cellStyle name="Обычный 64 5 5" xfId="38334"/>
    <cellStyle name="Обычный 64 50" xfId="38335"/>
    <cellStyle name="Обычный 64 50 2" xfId="38336"/>
    <cellStyle name="Обычный 64 50 2 2" xfId="38337"/>
    <cellStyle name="Обычный 64 50 3" xfId="38338"/>
    <cellStyle name="Обычный 64 51" xfId="38339"/>
    <cellStyle name="Обычный 64 51 2" xfId="38340"/>
    <cellStyle name="Обычный 64 51 2 2" xfId="38341"/>
    <cellStyle name="Обычный 64 51 3" xfId="38342"/>
    <cellStyle name="Обычный 64 52" xfId="38343"/>
    <cellStyle name="Обычный 64 52 2" xfId="38344"/>
    <cellStyle name="Обычный 64 52 2 2" xfId="38345"/>
    <cellStyle name="Обычный 64 52 3" xfId="38346"/>
    <cellStyle name="Обычный 64 53" xfId="38347"/>
    <cellStyle name="Обычный 64 53 2" xfId="38348"/>
    <cellStyle name="Обычный 64 53 2 2" xfId="38349"/>
    <cellStyle name="Обычный 64 53 3" xfId="38350"/>
    <cellStyle name="Обычный 64 54" xfId="38351"/>
    <cellStyle name="Обычный 64 54 2" xfId="38352"/>
    <cellStyle name="Обычный 64 54 2 2" xfId="38353"/>
    <cellStyle name="Обычный 64 54 3" xfId="38354"/>
    <cellStyle name="Обычный 64 55" xfId="38355"/>
    <cellStyle name="Обычный 64 55 2" xfId="38356"/>
    <cellStyle name="Обычный 64 55 2 2" xfId="38357"/>
    <cellStyle name="Обычный 64 55 3" xfId="38358"/>
    <cellStyle name="Обычный 64 56" xfId="38359"/>
    <cellStyle name="Обычный 64 56 2" xfId="38360"/>
    <cellStyle name="Обычный 64 56 2 2" xfId="38361"/>
    <cellStyle name="Обычный 64 56 3" xfId="38362"/>
    <cellStyle name="Обычный 64 57" xfId="38363"/>
    <cellStyle name="Обычный 64 57 2" xfId="38364"/>
    <cellStyle name="Обычный 64 57 2 2" xfId="38365"/>
    <cellStyle name="Обычный 64 57 3" xfId="38366"/>
    <cellStyle name="Обычный 64 58" xfId="38367"/>
    <cellStyle name="Обычный 64 58 2" xfId="38368"/>
    <cellStyle name="Обычный 64 58 2 2" xfId="38369"/>
    <cellStyle name="Обычный 64 58 3" xfId="38370"/>
    <cellStyle name="Обычный 64 59" xfId="38371"/>
    <cellStyle name="Обычный 64 59 2" xfId="38372"/>
    <cellStyle name="Обычный 64 59 2 2" xfId="38373"/>
    <cellStyle name="Обычный 64 59 3" xfId="38374"/>
    <cellStyle name="Обычный 64 6" xfId="38375"/>
    <cellStyle name="Обычный 64 6 2" xfId="38376"/>
    <cellStyle name="Обычный 64 6 2 2" xfId="38377"/>
    <cellStyle name="Обычный 64 6 2 2 2" xfId="38378"/>
    <cellStyle name="Обычный 64 6 2 3" xfId="38379"/>
    <cellStyle name="Обычный 64 6 3" xfId="38380"/>
    <cellStyle name="Обычный 64 6 3 2" xfId="38381"/>
    <cellStyle name="Обычный 64 6 3 2 2" xfId="38382"/>
    <cellStyle name="Обычный 64 6 3 3" xfId="38383"/>
    <cellStyle name="Обычный 64 6 4" xfId="38384"/>
    <cellStyle name="Обычный 64 6 4 2" xfId="38385"/>
    <cellStyle name="Обычный 64 6 5" xfId="38386"/>
    <cellStyle name="Обычный 64 60" xfId="38387"/>
    <cellStyle name="Обычный 64 60 2" xfId="38388"/>
    <cellStyle name="Обычный 64 60 2 2" xfId="38389"/>
    <cellStyle name="Обычный 64 60 3" xfId="38390"/>
    <cellStyle name="Обычный 64 61" xfId="38391"/>
    <cellStyle name="Обычный 64 61 2" xfId="38392"/>
    <cellStyle name="Обычный 64 61 2 2" xfId="38393"/>
    <cellStyle name="Обычный 64 61 3" xfId="38394"/>
    <cellStyle name="Обычный 64 62" xfId="38395"/>
    <cellStyle name="Обычный 64 62 2" xfId="38396"/>
    <cellStyle name="Обычный 64 62 2 2" xfId="38397"/>
    <cellStyle name="Обычный 64 62 3" xfId="38398"/>
    <cellStyle name="Обычный 64 63" xfId="38399"/>
    <cellStyle name="Обычный 64 63 2" xfId="38400"/>
    <cellStyle name="Обычный 64 63 2 2" xfId="38401"/>
    <cellStyle name="Обычный 64 63 3" xfId="38402"/>
    <cellStyle name="Обычный 64 64" xfId="38403"/>
    <cellStyle name="Обычный 64 64 2" xfId="38404"/>
    <cellStyle name="Обычный 64 64 2 2" xfId="38405"/>
    <cellStyle name="Обычный 64 64 3" xfId="38406"/>
    <cellStyle name="Обычный 64 65" xfId="38407"/>
    <cellStyle name="Обычный 64 65 2" xfId="38408"/>
    <cellStyle name="Обычный 64 65 2 2" xfId="38409"/>
    <cellStyle name="Обычный 64 65 3" xfId="38410"/>
    <cellStyle name="Обычный 64 66" xfId="38411"/>
    <cellStyle name="Обычный 64 66 2" xfId="38412"/>
    <cellStyle name="Обычный 64 66 2 2" xfId="38413"/>
    <cellStyle name="Обычный 64 66 3" xfId="38414"/>
    <cellStyle name="Обычный 64 67" xfId="38415"/>
    <cellStyle name="Обычный 64 67 2" xfId="38416"/>
    <cellStyle name="Обычный 64 67 2 2" xfId="38417"/>
    <cellStyle name="Обычный 64 67 3" xfId="38418"/>
    <cellStyle name="Обычный 64 68" xfId="38419"/>
    <cellStyle name="Обычный 64 68 2" xfId="38420"/>
    <cellStyle name="Обычный 64 68 2 2" xfId="38421"/>
    <cellStyle name="Обычный 64 68 3" xfId="38422"/>
    <cellStyle name="Обычный 64 69" xfId="38423"/>
    <cellStyle name="Обычный 64 69 2" xfId="38424"/>
    <cellStyle name="Обычный 64 69 2 2" xfId="38425"/>
    <cellStyle name="Обычный 64 69 3" xfId="38426"/>
    <cellStyle name="Обычный 64 7" xfId="38427"/>
    <cellStyle name="Обычный 64 7 2" xfId="38428"/>
    <cellStyle name="Обычный 64 7 2 2" xfId="38429"/>
    <cellStyle name="Обычный 64 7 2 2 2" xfId="38430"/>
    <cellStyle name="Обычный 64 7 2 3" xfId="38431"/>
    <cellStyle name="Обычный 64 7 3" xfId="38432"/>
    <cellStyle name="Обычный 64 7 3 2" xfId="38433"/>
    <cellStyle name="Обычный 64 7 3 2 2" xfId="38434"/>
    <cellStyle name="Обычный 64 7 3 3" xfId="38435"/>
    <cellStyle name="Обычный 64 7 4" xfId="38436"/>
    <cellStyle name="Обычный 64 7 4 2" xfId="38437"/>
    <cellStyle name="Обычный 64 7 5" xfId="38438"/>
    <cellStyle name="Обычный 64 70" xfId="38439"/>
    <cellStyle name="Обычный 64 70 2" xfId="38440"/>
    <cellStyle name="Обычный 64 70 2 2" xfId="38441"/>
    <cellStyle name="Обычный 64 70 3" xfId="38442"/>
    <cellStyle name="Обычный 64 71" xfId="38443"/>
    <cellStyle name="Обычный 64 71 2" xfId="38444"/>
    <cellStyle name="Обычный 64 71 2 2" xfId="38445"/>
    <cellStyle name="Обычный 64 71 3" xfId="38446"/>
    <cellStyle name="Обычный 64 72" xfId="38447"/>
    <cellStyle name="Обычный 64 72 2" xfId="38448"/>
    <cellStyle name="Обычный 64 72 2 2" xfId="38449"/>
    <cellStyle name="Обычный 64 72 3" xfId="38450"/>
    <cellStyle name="Обычный 64 73" xfId="38451"/>
    <cellStyle name="Обычный 64 73 2" xfId="38452"/>
    <cellStyle name="Обычный 64 73 2 2" xfId="38453"/>
    <cellStyle name="Обычный 64 73 3" xfId="38454"/>
    <cellStyle name="Обычный 64 74" xfId="38455"/>
    <cellStyle name="Обычный 64 74 2" xfId="38456"/>
    <cellStyle name="Обычный 64 75" xfId="38457"/>
    <cellStyle name="Обычный 64 8" xfId="38458"/>
    <cellStyle name="Обычный 64 8 2" xfId="38459"/>
    <cellStyle name="Обычный 64 8 2 2" xfId="38460"/>
    <cellStyle name="Обычный 64 8 2 2 2" xfId="38461"/>
    <cellStyle name="Обычный 64 8 2 3" xfId="38462"/>
    <cellStyle name="Обычный 64 8 3" xfId="38463"/>
    <cellStyle name="Обычный 64 8 3 2" xfId="38464"/>
    <cellStyle name="Обычный 64 8 3 2 2" xfId="38465"/>
    <cellStyle name="Обычный 64 8 3 3" xfId="38466"/>
    <cellStyle name="Обычный 64 8 4" xfId="38467"/>
    <cellStyle name="Обычный 64 8 4 2" xfId="38468"/>
    <cellStyle name="Обычный 64 8 5" xfId="38469"/>
    <cellStyle name="Обычный 64 9" xfId="38470"/>
    <cellStyle name="Обычный 64 9 2" xfId="38471"/>
    <cellStyle name="Обычный 64 9 2 2" xfId="38472"/>
    <cellStyle name="Обычный 64 9 2 2 2" xfId="38473"/>
    <cellStyle name="Обычный 64 9 2 3" xfId="38474"/>
    <cellStyle name="Обычный 64 9 3" xfId="38475"/>
    <cellStyle name="Обычный 64 9 3 2" xfId="38476"/>
    <cellStyle name="Обычный 64 9 3 2 2" xfId="38477"/>
    <cellStyle name="Обычный 64 9 3 3" xfId="38478"/>
    <cellStyle name="Обычный 64 9 4" xfId="38479"/>
    <cellStyle name="Обычный 64 9 4 2" xfId="38480"/>
    <cellStyle name="Обычный 64 9 5" xfId="38481"/>
    <cellStyle name="Обычный 65" xfId="38482"/>
    <cellStyle name="Обычный 65 10" xfId="38483"/>
    <cellStyle name="Обычный 65 10 2" xfId="38484"/>
    <cellStyle name="Обычный 65 10 2 2" xfId="38485"/>
    <cellStyle name="Обычный 65 10 2 2 2" xfId="38486"/>
    <cellStyle name="Обычный 65 10 2 3" xfId="38487"/>
    <cellStyle name="Обычный 65 10 3" xfId="38488"/>
    <cellStyle name="Обычный 65 10 3 2" xfId="38489"/>
    <cellStyle name="Обычный 65 10 3 2 2" xfId="38490"/>
    <cellStyle name="Обычный 65 10 3 3" xfId="38491"/>
    <cellStyle name="Обычный 65 10 4" xfId="38492"/>
    <cellStyle name="Обычный 65 10 4 2" xfId="38493"/>
    <cellStyle name="Обычный 65 10 5" xfId="38494"/>
    <cellStyle name="Обычный 65 11" xfId="38495"/>
    <cellStyle name="Обычный 65 11 2" xfId="38496"/>
    <cellStyle name="Обычный 65 11 2 2" xfId="38497"/>
    <cellStyle name="Обычный 65 11 2 2 2" xfId="38498"/>
    <cellStyle name="Обычный 65 11 2 3" xfId="38499"/>
    <cellStyle name="Обычный 65 11 3" xfId="38500"/>
    <cellStyle name="Обычный 65 11 3 2" xfId="38501"/>
    <cellStyle name="Обычный 65 11 3 2 2" xfId="38502"/>
    <cellStyle name="Обычный 65 11 3 3" xfId="38503"/>
    <cellStyle name="Обычный 65 11 4" xfId="38504"/>
    <cellStyle name="Обычный 65 11 4 2" xfId="38505"/>
    <cellStyle name="Обычный 65 11 5" xfId="38506"/>
    <cellStyle name="Обычный 65 12" xfId="38507"/>
    <cellStyle name="Обычный 65 12 2" xfId="38508"/>
    <cellStyle name="Обычный 65 12 2 2" xfId="38509"/>
    <cellStyle name="Обычный 65 12 2 2 2" xfId="38510"/>
    <cellStyle name="Обычный 65 12 2 3" xfId="38511"/>
    <cellStyle name="Обычный 65 12 3" xfId="38512"/>
    <cellStyle name="Обычный 65 12 3 2" xfId="38513"/>
    <cellStyle name="Обычный 65 12 3 2 2" xfId="38514"/>
    <cellStyle name="Обычный 65 12 3 3" xfId="38515"/>
    <cellStyle name="Обычный 65 12 4" xfId="38516"/>
    <cellStyle name="Обычный 65 12 4 2" xfId="38517"/>
    <cellStyle name="Обычный 65 12 5" xfId="38518"/>
    <cellStyle name="Обычный 65 13" xfId="38519"/>
    <cellStyle name="Обычный 65 13 2" xfId="38520"/>
    <cellStyle name="Обычный 65 13 2 2" xfId="38521"/>
    <cellStyle name="Обычный 65 13 2 2 2" xfId="38522"/>
    <cellStyle name="Обычный 65 13 2 3" xfId="38523"/>
    <cellStyle name="Обычный 65 13 3" xfId="38524"/>
    <cellStyle name="Обычный 65 13 3 2" xfId="38525"/>
    <cellStyle name="Обычный 65 13 3 2 2" xfId="38526"/>
    <cellStyle name="Обычный 65 13 3 3" xfId="38527"/>
    <cellStyle name="Обычный 65 13 4" xfId="38528"/>
    <cellStyle name="Обычный 65 13 4 2" xfId="38529"/>
    <cellStyle name="Обычный 65 13 5" xfId="38530"/>
    <cellStyle name="Обычный 65 14" xfId="38531"/>
    <cellStyle name="Обычный 65 14 2" xfId="38532"/>
    <cellStyle name="Обычный 65 14 2 2" xfId="38533"/>
    <cellStyle name="Обычный 65 14 2 2 2" xfId="38534"/>
    <cellStyle name="Обычный 65 14 2 3" xfId="38535"/>
    <cellStyle name="Обычный 65 14 3" xfId="38536"/>
    <cellStyle name="Обычный 65 14 3 2" xfId="38537"/>
    <cellStyle name="Обычный 65 14 3 2 2" xfId="38538"/>
    <cellStyle name="Обычный 65 14 3 3" xfId="38539"/>
    <cellStyle name="Обычный 65 14 4" xfId="38540"/>
    <cellStyle name="Обычный 65 14 4 2" xfId="38541"/>
    <cellStyle name="Обычный 65 14 5" xfId="38542"/>
    <cellStyle name="Обычный 65 15" xfId="38543"/>
    <cellStyle name="Обычный 65 15 2" xfId="38544"/>
    <cellStyle name="Обычный 65 15 2 2" xfId="38545"/>
    <cellStyle name="Обычный 65 15 2 2 2" xfId="38546"/>
    <cellStyle name="Обычный 65 15 2 3" xfId="38547"/>
    <cellStyle name="Обычный 65 15 3" xfId="38548"/>
    <cellStyle name="Обычный 65 15 3 2" xfId="38549"/>
    <cellStyle name="Обычный 65 15 3 2 2" xfId="38550"/>
    <cellStyle name="Обычный 65 15 3 3" xfId="38551"/>
    <cellStyle name="Обычный 65 15 4" xfId="38552"/>
    <cellStyle name="Обычный 65 15 4 2" xfId="38553"/>
    <cellStyle name="Обычный 65 15 5" xfId="38554"/>
    <cellStyle name="Обычный 65 16" xfId="38555"/>
    <cellStyle name="Обычный 65 16 2" xfId="38556"/>
    <cellStyle name="Обычный 65 16 2 2" xfId="38557"/>
    <cellStyle name="Обычный 65 16 2 2 2" xfId="38558"/>
    <cellStyle name="Обычный 65 16 2 3" xfId="38559"/>
    <cellStyle name="Обычный 65 16 3" xfId="38560"/>
    <cellStyle name="Обычный 65 16 3 2" xfId="38561"/>
    <cellStyle name="Обычный 65 16 3 2 2" xfId="38562"/>
    <cellStyle name="Обычный 65 16 3 3" xfId="38563"/>
    <cellStyle name="Обычный 65 16 4" xfId="38564"/>
    <cellStyle name="Обычный 65 16 4 2" xfId="38565"/>
    <cellStyle name="Обычный 65 16 5" xfId="38566"/>
    <cellStyle name="Обычный 65 17" xfId="38567"/>
    <cellStyle name="Обычный 65 17 2" xfId="38568"/>
    <cellStyle name="Обычный 65 17 2 2" xfId="38569"/>
    <cellStyle name="Обычный 65 17 2 2 2" xfId="38570"/>
    <cellStyle name="Обычный 65 17 2 3" xfId="38571"/>
    <cellStyle name="Обычный 65 17 3" xfId="38572"/>
    <cellStyle name="Обычный 65 17 3 2" xfId="38573"/>
    <cellStyle name="Обычный 65 17 3 2 2" xfId="38574"/>
    <cellStyle name="Обычный 65 17 3 3" xfId="38575"/>
    <cellStyle name="Обычный 65 17 4" xfId="38576"/>
    <cellStyle name="Обычный 65 17 4 2" xfId="38577"/>
    <cellStyle name="Обычный 65 17 5" xfId="38578"/>
    <cellStyle name="Обычный 65 18" xfId="38579"/>
    <cellStyle name="Обычный 65 18 2" xfId="38580"/>
    <cellStyle name="Обычный 65 18 2 2" xfId="38581"/>
    <cellStyle name="Обычный 65 18 2 2 2" xfId="38582"/>
    <cellStyle name="Обычный 65 18 2 3" xfId="38583"/>
    <cellStyle name="Обычный 65 18 3" xfId="38584"/>
    <cellStyle name="Обычный 65 18 3 2" xfId="38585"/>
    <cellStyle name="Обычный 65 18 3 2 2" xfId="38586"/>
    <cellStyle name="Обычный 65 18 3 3" xfId="38587"/>
    <cellStyle name="Обычный 65 18 4" xfId="38588"/>
    <cellStyle name="Обычный 65 18 4 2" xfId="38589"/>
    <cellStyle name="Обычный 65 18 5" xfId="38590"/>
    <cellStyle name="Обычный 65 19" xfId="38591"/>
    <cellStyle name="Обычный 65 19 2" xfId="38592"/>
    <cellStyle name="Обычный 65 19 2 2" xfId="38593"/>
    <cellStyle name="Обычный 65 19 2 2 2" xfId="38594"/>
    <cellStyle name="Обычный 65 19 2 3" xfId="38595"/>
    <cellStyle name="Обычный 65 19 3" xfId="38596"/>
    <cellStyle name="Обычный 65 19 3 2" xfId="38597"/>
    <cellStyle name="Обычный 65 19 3 2 2" xfId="38598"/>
    <cellStyle name="Обычный 65 19 3 3" xfId="38599"/>
    <cellStyle name="Обычный 65 19 4" xfId="38600"/>
    <cellStyle name="Обычный 65 19 4 2" xfId="38601"/>
    <cellStyle name="Обычный 65 19 5" xfId="38602"/>
    <cellStyle name="Обычный 65 2" xfId="38603"/>
    <cellStyle name="Обычный 65 2 2" xfId="38604"/>
    <cellStyle name="Обычный 65 2 2 2" xfId="38605"/>
    <cellStyle name="Обычный 65 2 2 2 2" xfId="38606"/>
    <cellStyle name="Обычный 65 2 2 3" xfId="38607"/>
    <cellStyle name="Обычный 65 2 3" xfId="38608"/>
    <cellStyle name="Обычный 65 2 3 2" xfId="38609"/>
    <cellStyle name="Обычный 65 2 3 2 2" xfId="38610"/>
    <cellStyle name="Обычный 65 2 3 3" xfId="38611"/>
    <cellStyle name="Обычный 65 2 4" xfId="38612"/>
    <cellStyle name="Обычный 65 2 4 2" xfId="38613"/>
    <cellStyle name="Обычный 65 2 5" xfId="38614"/>
    <cellStyle name="Обычный 65 20" xfId="38615"/>
    <cellStyle name="Обычный 65 20 2" xfId="38616"/>
    <cellStyle name="Обычный 65 20 2 2" xfId="38617"/>
    <cellStyle name="Обычный 65 20 2 2 2" xfId="38618"/>
    <cellStyle name="Обычный 65 20 2 3" xfId="38619"/>
    <cellStyle name="Обычный 65 20 3" xfId="38620"/>
    <cellStyle name="Обычный 65 20 3 2" xfId="38621"/>
    <cellStyle name="Обычный 65 20 3 2 2" xfId="38622"/>
    <cellStyle name="Обычный 65 20 3 3" xfId="38623"/>
    <cellStyle name="Обычный 65 20 4" xfId="38624"/>
    <cellStyle name="Обычный 65 20 4 2" xfId="38625"/>
    <cellStyle name="Обычный 65 20 5" xfId="38626"/>
    <cellStyle name="Обычный 65 21" xfId="38627"/>
    <cellStyle name="Обычный 65 21 2" xfId="38628"/>
    <cellStyle name="Обычный 65 21 2 2" xfId="38629"/>
    <cellStyle name="Обычный 65 21 2 2 2" xfId="38630"/>
    <cellStyle name="Обычный 65 21 2 3" xfId="38631"/>
    <cellStyle name="Обычный 65 21 3" xfId="38632"/>
    <cellStyle name="Обычный 65 21 3 2" xfId="38633"/>
    <cellStyle name="Обычный 65 21 3 2 2" xfId="38634"/>
    <cellStyle name="Обычный 65 21 3 3" xfId="38635"/>
    <cellStyle name="Обычный 65 21 4" xfId="38636"/>
    <cellStyle name="Обычный 65 21 4 2" xfId="38637"/>
    <cellStyle name="Обычный 65 21 5" xfId="38638"/>
    <cellStyle name="Обычный 65 22" xfId="38639"/>
    <cellStyle name="Обычный 65 22 2" xfId="38640"/>
    <cellStyle name="Обычный 65 22 2 2" xfId="38641"/>
    <cellStyle name="Обычный 65 22 2 2 2" xfId="38642"/>
    <cellStyle name="Обычный 65 22 2 3" xfId="38643"/>
    <cellStyle name="Обычный 65 22 3" xfId="38644"/>
    <cellStyle name="Обычный 65 22 3 2" xfId="38645"/>
    <cellStyle name="Обычный 65 22 3 2 2" xfId="38646"/>
    <cellStyle name="Обычный 65 22 3 3" xfId="38647"/>
    <cellStyle name="Обычный 65 22 4" xfId="38648"/>
    <cellStyle name="Обычный 65 22 4 2" xfId="38649"/>
    <cellStyle name="Обычный 65 22 5" xfId="38650"/>
    <cellStyle name="Обычный 65 23" xfId="38651"/>
    <cellStyle name="Обычный 65 23 2" xfId="38652"/>
    <cellStyle name="Обычный 65 23 2 2" xfId="38653"/>
    <cellStyle name="Обычный 65 23 2 2 2" xfId="38654"/>
    <cellStyle name="Обычный 65 23 2 3" xfId="38655"/>
    <cellStyle name="Обычный 65 23 3" xfId="38656"/>
    <cellStyle name="Обычный 65 23 3 2" xfId="38657"/>
    <cellStyle name="Обычный 65 23 3 2 2" xfId="38658"/>
    <cellStyle name="Обычный 65 23 3 3" xfId="38659"/>
    <cellStyle name="Обычный 65 23 4" xfId="38660"/>
    <cellStyle name="Обычный 65 23 4 2" xfId="38661"/>
    <cellStyle name="Обычный 65 23 5" xfId="38662"/>
    <cellStyle name="Обычный 65 24" xfId="38663"/>
    <cellStyle name="Обычный 65 24 2" xfId="38664"/>
    <cellStyle name="Обычный 65 24 2 2" xfId="38665"/>
    <cellStyle name="Обычный 65 24 2 2 2" xfId="38666"/>
    <cellStyle name="Обычный 65 24 2 3" xfId="38667"/>
    <cellStyle name="Обычный 65 24 3" xfId="38668"/>
    <cellStyle name="Обычный 65 24 3 2" xfId="38669"/>
    <cellStyle name="Обычный 65 24 3 2 2" xfId="38670"/>
    <cellStyle name="Обычный 65 24 3 3" xfId="38671"/>
    <cellStyle name="Обычный 65 24 4" xfId="38672"/>
    <cellStyle name="Обычный 65 24 4 2" xfId="38673"/>
    <cellStyle name="Обычный 65 24 5" xfId="38674"/>
    <cellStyle name="Обычный 65 25" xfId="38675"/>
    <cellStyle name="Обычный 65 25 2" xfId="38676"/>
    <cellStyle name="Обычный 65 25 2 2" xfId="38677"/>
    <cellStyle name="Обычный 65 25 2 2 2" xfId="38678"/>
    <cellStyle name="Обычный 65 25 2 3" xfId="38679"/>
    <cellStyle name="Обычный 65 25 3" xfId="38680"/>
    <cellStyle name="Обычный 65 25 3 2" xfId="38681"/>
    <cellStyle name="Обычный 65 25 3 2 2" xfId="38682"/>
    <cellStyle name="Обычный 65 25 3 3" xfId="38683"/>
    <cellStyle name="Обычный 65 25 4" xfId="38684"/>
    <cellStyle name="Обычный 65 25 4 2" xfId="38685"/>
    <cellStyle name="Обычный 65 25 5" xfId="38686"/>
    <cellStyle name="Обычный 65 26" xfId="38687"/>
    <cellStyle name="Обычный 65 26 2" xfId="38688"/>
    <cellStyle name="Обычный 65 26 2 2" xfId="38689"/>
    <cellStyle name="Обычный 65 26 2 2 2" xfId="38690"/>
    <cellStyle name="Обычный 65 26 2 3" xfId="38691"/>
    <cellStyle name="Обычный 65 26 3" xfId="38692"/>
    <cellStyle name="Обычный 65 26 3 2" xfId="38693"/>
    <cellStyle name="Обычный 65 26 3 2 2" xfId="38694"/>
    <cellStyle name="Обычный 65 26 3 3" xfId="38695"/>
    <cellStyle name="Обычный 65 26 4" xfId="38696"/>
    <cellStyle name="Обычный 65 26 4 2" xfId="38697"/>
    <cellStyle name="Обычный 65 26 5" xfId="38698"/>
    <cellStyle name="Обычный 65 27" xfId="38699"/>
    <cellStyle name="Обычный 65 27 2" xfId="38700"/>
    <cellStyle name="Обычный 65 27 2 2" xfId="38701"/>
    <cellStyle name="Обычный 65 27 2 2 2" xfId="38702"/>
    <cellStyle name="Обычный 65 27 2 3" xfId="38703"/>
    <cellStyle name="Обычный 65 27 3" xfId="38704"/>
    <cellStyle name="Обычный 65 27 3 2" xfId="38705"/>
    <cellStyle name="Обычный 65 27 3 2 2" xfId="38706"/>
    <cellStyle name="Обычный 65 27 3 3" xfId="38707"/>
    <cellStyle name="Обычный 65 27 4" xfId="38708"/>
    <cellStyle name="Обычный 65 27 4 2" xfId="38709"/>
    <cellStyle name="Обычный 65 27 5" xfId="38710"/>
    <cellStyle name="Обычный 65 28" xfId="38711"/>
    <cellStyle name="Обычный 65 28 2" xfId="38712"/>
    <cellStyle name="Обычный 65 28 2 2" xfId="38713"/>
    <cellStyle name="Обычный 65 28 2 2 2" xfId="38714"/>
    <cellStyle name="Обычный 65 28 2 3" xfId="38715"/>
    <cellStyle name="Обычный 65 28 3" xfId="38716"/>
    <cellStyle name="Обычный 65 28 3 2" xfId="38717"/>
    <cellStyle name="Обычный 65 28 3 2 2" xfId="38718"/>
    <cellStyle name="Обычный 65 28 3 3" xfId="38719"/>
    <cellStyle name="Обычный 65 28 4" xfId="38720"/>
    <cellStyle name="Обычный 65 28 4 2" xfId="38721"/>
    <cellStyle name="Обычный 65 28 5" xfId="38722"/>
    <cellStyle name="Обычный 65 29" xfId="38723"/>
    <cellStyle name="Обычный 65 29 2" xfId="38724"/>
    <cellStyle name="Обычный 65 29 2 2" xfId="38725"/>
    <cellStyle name="Обычный 65 29 3" xfId="38726"/>
    <cellStyle name="Обычный 65 3" xfId="38727"/>
    <cellStyle name="Обычный 65 3 2" xfId="38728"/>
    <cellStyle name="Обычный 65 3 2 2" xfId="38729"/>
    <cellStyle name="Обычный 65 3 2 2 2" xfId="38730"/>
    <cellStyle name="Обычный 65 3 2 3" xfId="38731"/>
    <cellStyle name="Обычный 65 3 3" xfId="38732"/>
    <cellStyle name="Обычный 65 3 3 2" xfId="38733"/>
    <cellStyle name="Обычный 65 3 3 2 2" xfId="38734"/>
    <cellStyle name="Обычный 65 3 3 3" xfId="38735"/>
    <cellStyle name="Обычный 65 3 4" xfId="38736"/>
    <cellStyle name="Обычный 65 3 4 2" xfId="38737"/>
    <cellStyle name="Обычный 65 3 5" xfId="38738"/>
    <cellStyle name="Обычный 65 30" xfId="38739"/>
    <cellStyle name="Обычный 65 30 2" xfId="38740"/>
    <cellStyle name="Обычный 65 30 2 2" xfId="38741"/>
    <cellStyle name="Обычный 65 30 3" xfId="38742"/>
    <cellStyle name="Обычный 65 31" xfId="38743"/>
    <cellStyle name="Обычный 65 31 2" xfId="38744"/>
    <cellStyle name="Обычный 65 31 2 2" xfId="38745"/>
    <cellStyle name="Обычный 65 31 3" xfId="38746"/>
    <cellStyle name="Обычный 65 32" xfId="38747"/>
    <cellStyle name="Обычный 65 32 2" xfId="38748"/>
    <cellStyle name="Обычный 65 32 2 2" xfId="38749"/>
    <cellStyle name="Обычный 65 32 3" xfId="38750"/>
    <cellStyle name="Обычный 65 33" xfId="38751"/>
    <cellStyle name="Обычный 65 33 2" xfId="38752"/>
    <cellStyle name="Обычный 65 33 2 2" xfId="38753"/>
    <cellStyle name="Обычный 65 33 3" xfId="38754"/>
    <cellStyle name="Обычный 65 34" xfId="38755"/>
    <cellStyle name="Обычный 65 34 2" xfId="38756"/>
    <cellStyle name="Обычный 65 34 2 2" xfId="38757"/>
    <cellStyle name="Обычный 65 34 3" xfId="38758"/>
    <cellStyle name="Обычный 65 35" xfId="38759"/>
    <cellStyle name="Обычный 65 35 2" xfId="38760"/>
    <cellStyle name="Обычный 65 35 2 2" xfId="38761"/>
    <cellStyle name="Обычный 65 35 3" xfId="38762"/>
    <cellStyle name="Обычный 65 36" xfId="38763"/>
    <cellStyle name="Обычный 65 36 2" xfId="38764"/>
    <cellStyle name="Обычный 65 36 2 2" xfId="38765"/>
    <cellStyle name="Обычный 65 36 3" xfId="38766"/>
    <cellStyle name="Обычный 65 37" xfId="38767"/>
    <cellStyle name="Обычный 65 37 2" xfId="38768"/>
    <cellStyle name="Обычный 65 37 2 2" xfId="38769"/>
    <cellStyle name="Обычный 65 37 3" xfId="38770"/>
    <cellStyle name="Обычный 65 38" xfId="38771"/>
    <cellStyle name="Обычный 65 38 2" xfId="38772"/>
    <cellStyle name="Обычный 65 38 2 2" xfId="38773"/>
    <cellStyle name="Обычный 65 38 3" xfId="38774"/>
    <cellStyle name="Обычный 65 39" xfId="38775"/>
    <cellStyle name="Обычный 65 39 2" xfId="38776"/>
    <cellStyle name="Обычный 65 39 2 2" xfId="38777"/>
    <cellStyle name="Обычный 65 39 3" xfId="38778"/>
    <cellStyle name="Обычный 65 4" xfId="38779"/>
    <cellStyle name="Обычный 65 4 2" xfId="38780"/>
    <cellStyle name="Обычный 65 4 2 2" xfId="38781"/>
    <cellStyle name="Обычный 65 4 2 2 2" xfId="38782"/>
    <cellStyle name="Обычный 65 4 2 3" xfId="38783"/>
    <cellStyle name="Обычный 65 4 3" xfId="38784"/>
    <cellStyle name="Обычный 65 4 3 2" xfId="38785"/>
    <cellStyle name="Обычный 65 4 3 2 2" xfId="38786"/>
    <cellStyle name="Обычный 65 4 3 3" xfId="38787"/>
    <cellStyle name="Обычный 65 4 4" xfId="38788"/>
    <cellStyle name="Обычный 65 4 4 2" xfId="38789"/>
    <cellStyle name="Обычный 65 4 5" xfId="38790"/>
    <cellStyle name="Обычный 65 40" xfId="38791"/>
    <cellStyle name="Обычный 65 40 2" xfId="38792"/>
    <cellStyle name="Обычный 65 40 2 2" xfId="38793"/>
    <cellStyle name="Обычный 65 40 3" xfId="38794"/>
    <cellStyle name="Обычный 65 41" xfId="38795"/>
    <cellStyle name="Обычный 65 41 2" xfId="38796"/>
    <cellStyle name="Обычный 65 41 2 2" xfId="38797"/>
    <cellStyle name="Обычный 65 41 3" xfId="38798"/>
    <cellStyle name="Обычный 65 42" xfId="38799"/>
    <cellStyle name="Обычный 65 42 2" xfId="38800"/>
    <cellStyle name="Обычный 65 42 2 2" xfId="38801"/>
    <cellStyle name="Обычный 65 42 3" xfId="38802"/>
    <cellStyle name="Обычный 65 43" xfId="38803"/>
    <cellStyle name="Обычный 65 43 2" xfId="38804"/>
    <cellStyle name="Обычный 65 43 2 2" xfId="38805"/>
    <cellStyle name="Обычный 65 43 3" xfId="38806"/>
    <cellStyle name="Обычный 65 44" xfId="38807"/>
    <cellStyle name="Обычный 65 44 2" xfId="38808"/>
    <cellStyle name="Обычный 65 44 2 2" xfId="38809"/>
    <cellStyle name="Обычный 65 44 3" xfId="38810"/>
    <cellStyle name="Обычный 65 45" xfId="38811"/>
    <cellStyle name="Обычный 65 45 2" xfId="38812"/>
    <cellStyle name="Обычный 65 45 2 2" xfId="38813"/>
    <cellStyle name="Обычный 65 45 3" xfId="38814"/>
    <cellStyle name="Обычный 65 46" xfId="38815"/>
    <cellStyle name="Обычный 65 46 2" xfId="38816"/>
    <cellStyle name="Обычный 65 46 2 2" xfId="38817"/>
    <cellStyle name="Обычный 65 46 3" xfId="38818"/>
    <cellStyle name="Обычный 65 47" xfId="38819"/>
    <cellStyle name="Обычный 65 47 2" xfId="38820"/>
    <cellStyle name="Обычный 65 47 2 2" xfId="38821"/>
    <cellStyle name="Обычный 65 47 3" xfId="38822"/>
    <cellStyle name="Обычный 65 48" xfId="38823"/>
    <cellStyle name="Обычный 65 48 2" xfId="38824"/>
    <cellStyle name="Обычный 65 48 2 2" xfId="38825"/>
    <cellStyle name="Обычный 65 48 3" xfId="38826"/>
    <cellStyle name="Обычный 65 49" xfId="38827"/>
    <cellStyle name="Обычный 65 49 2" xfId="38828"/>
    <cellStyle name="Обычный 65 49 2 2" xfId="38829"/>
    <cellStyle name="Обычный 65 49 3" xfId="38830"/>
    <cellStyle name="Обычный 65 5" xfId="38831"/>
    <cellStyle name="Обычный 65 5 2" xfId="38832"/>
    <cellStyle name="Обычный 65 5 2 2" xfId="38833"/>
    <cellStyle name="Обычный 65 5 2 2 2" xfId="38834"/>
    <cellStyle name="Обычный 65 5 2 3" xfId="38835"/>
    <cellStyle name="Обычный 65 5 3" xfId="38836"/>
    <cellStyle name="Обычный 65 5 3 2" xfId="38837"/>
    <cellStyle name="Обычный 65 5 3 2 2" xfId="38838"/>
    <cellStyle name="Обычный 65 5 3 3" xfId="38839"/>
    <cellStyle name="Обычный 65 5 4" xfId="38840"/>
    <cellStyle name="Обычный 65 5 4 2" xfId="38841"/>
    <cellStyle name="Обычный 65 5 5" xfId="38842"/>
    <cellStyle name="Обычный 65 50" xfId="38843"/>
    <cellStyle name="Обычный 65 50 2" xfId="38844"/>
    <cellStyle name="Обычный 65 50 2 2" xfId="38845"/>
    <cellStyle name="Обычный 65 50 3" xfId="38846"/>
    <cellStyle name="Обычный 65 51" xfId="38847"/>
    <cellStyle name="Обычный 65 51 2" xfId="38848"/>
    <cellStyle name="Обычный 65 51 2 2" xfId="38849"/>
    <cellStyle name="Обычный 65 51 3" xfId="38850"/>
    <cellStyle name="Обычный 65 52" xfId="38851"/>
    <cellStyle name="Обычный 65 52 2" xfId="38852"/>
    <cellStyle name="Обычный 65 52 2 2" xfId="38853"/>
    <cellStyle name="Обычный 65 52 3" xfId="38854"/>
    <cellStyle name="Обычный 65 53" xfId="38855"/>
    <cellStyle name="Обычный 65 53 2" xfId="38856"/>
    <cellStyle name="Обычный 65 53 2 2" xfId="38857"/>
    <cellStyle name="Обычный 65 53 3" xfId="38858"/>
    <cellStyle name="Обычный 65 54" xfId="38859"/>
    <cellStyle name="Обычный 65 54 2" xfId="38860"/>
    <cellStyle name="Обычный 65 54 2 2" xfId="38861"/>
    <cellStyle name="Обычный 65 54 3" xfId="38862"/>
    <cellStyle name="Обычный 65 55" xfId="38863"/>
    <cellStyle name="Обычный 65 55 2" xfId="38864"/>
    <cellStyle name="Обычный 65 55 2 2" xfId="38865"/>
    <cellStyle name="Обычный 65 55 3" xfId="38866"/>
    <cellStyle name="Обычный 65 56" xfId="38867"/>
    <cellStyle name="Обычный 65 56 2" xfId="38868"/>
    <cellStyle name="Обычный 65 56 2 2" xfId="38869"/>
    <cellStyle name="Обычный 65 56 3" xfId="38870"/>
    <cellStyle name="Обычный 65 57" xfId="38871"/>
    <cellStyle name="Обычный 65 57 2" xfId="38872"/>
    <cellStyle name="Обычный 65 57 2 2" xfId="38873"/>
    <cellStyle name="Обычный 65 57 3" xfId="38874"/>
    <cellStyle name="Обычный 65 58" xfId="38875"/>
    <cellStyle name="Обычный 65 58 2" xfId="38876"/>
    <cellStyle name="Обычный 65 58 2 2" xfId="38877"/>
    <cellStyle name="Обычный 65 58 3" xfId="38878"/>
    <cellStyle name="Обычный 65 59" xfId="38879"/>
    <cellStyle name="Обычный 65 59 2" xfId="38880"/>
    <cellStyle name="Обычный 65 59 2 2" xfId="38881"/>
    <cellStyle name="Обычный 65 59 3" xfId="38882"/>
    <cellStyle name="Обычный 65 6" xfId="38883"/>
    <cellStyle name="Обычный 65 6 2" xfId="38884"/>
    <cellStyle name="Обычный 65 6 2 2" xfId="38885"/>
    <cellStyle name="Обычный 65 6 2 2 2" xfId="38886"/>
    <cellStyle name="Обычный 65 6 2 3" xfId="38887"/>
    <cellStyle name="Обычный 65 6 3" xfId="38888"/>
    <cellStyle name="Обычный 65 6 3 2" xfId="38889"/>
    <cellStyle name="Обычный 65 6 3 2 2" xfId="38890"/>
    <cellStyle name="Обычный 65 6 3 3" xfId="38891"/>
    <cellStyle name="Обычный 65 6 4" xfId="38892"/>
    <cellStyle name="Обычный 65 6 4 2" xfId="38893"/>
    <cellStyle name="Обычный 65 6 5" xfId="38894"/>
    <cellStyle name="Обычный 65 60" xfId="38895"/>
    <cellStyle name="Обычный 65 60 2" xfId="38896"/>
    <cellStyle name="Обычный 65 60 2 2" xfId="38897"/>
    <cellStyle name="Обычный 65 60 3" xfId="38898"/>
    <cellStyle name="Обычный 65 61" xfId="38899"/>
    <cellStyle name="Обычный 65 61 2" xfId="38900"/>
    <cellStyle name="Обычный 65 61 2 2" xfId="38901"/>
    <cellStyle name="Обычный 65 61 3" xfId="38902"/>
    <cellStyle name="Обычный 65 62" xfId="38903"/>
    <cellStyle name="Обычный 65 62 2" xfId="38904"/>
    <cellStyle name="Обычный 65 62 2 2" xfId="38905"/>
    <cellStyle name="Обычный 65 62 3" xfId="38906"/>
    <cellStyle name="Обычный 65 63" xfId="38907"/>
    <cellStyle name="Обычный 65 63 2" xfId="38908"/>
    <cellStyle name="Обычный 65 63 2 2" xfId="38909"/>
    <cellStyle name="Обычный 65 63 3" xfId="38910"/>
    <cellStyle name="Обычный 65 64" xfId="38911"/>
    <cellStyle name="Обычный 65 64 2" xfId="38912"/>
    <cellStyle name="Обычный 65 64 2 2" xfId="38913"/>
    <cellStyle name="Обычный 65 64 3" xfId="38914"/>
    <cellStyle name="Обычный 65 65" xfId="38915"/>
    <cellStyle name="Обычный 65 65 2" xfId="38916"/>
    <cellStyle name="Обычный 65 65 2 2" xfId="38917"/>
    <cellStyle name="Обычный 65 65 3" xfId="38918"/>
    <cellStyle name="Обычный 65 66" xfId="38919"/>
    <cellStyle name="Обычный 65 66 2" xfId="38920"/>
    <cellStyle name="Обычный 65 66 2 2" xfId="38921"/>
    <cellStyle name="Обычный 65 66 3" xfId="38922"/>
    <cellStyle name="Обычный 65 67" xfId="38923"/>
    <cellStyle name="Обычный 65 67 2" xfId="38924"/>
    <cellStyle name="Обычный 65 67 2 2" xfId="38925"/>
    <cellStyle name="Обычный 65 67 3" xfId="38926"/>
    <cellStyle name="Обычный 65 68" xfId="38927"/>
    <cellStyle name="Обычный 65 68 2" xfId="38928"/>
    <cellStyle name="Обычный 65 68 2 2" xfId="38929"/>
    <cellStyle name="Обычный 65 68 3" xfId="38930"/>
    <cellStyle name="Обычный 65 69" xfId="38931"/>
    <cellStyle name="Обычный 65 69 2" xfId="38932"/>
    <cellStyle name="Обычный 65 69 2 2" xfId="38933"/>
    <cellStyle name="Обычный 65 69 3" xfId="38934"/>
    <cellStyle name="Обычный 65 7" xfId="38935"/>
    <cellStyle name="Обычный 65 7 2" xfId="38936"/>
    <cellStyle name="Обычный 65 7 2 2" xfId="38937"/>
    <cellStyle name="Обычный 65 7 2 2 2" xfId="38938"/>
    <cellStyle name="Обычный 65 7 2 3" xfId="38939"/>
    <cellStyle name="Обычный 65 7 3" xfId="38940"/>
    <cellStyle name="Обычный 65 7 3 2" xfId="38941"/>
    <cellStyle name="Обычный 65 7 3 2 2" xfId="38942"/>
    <cellStyle name="Обычный 65 7 3 3" xfId="38943"/>
    <cellStyle name="Обычный 65 7 4" xfId="38944"/>
    <cellStyle name="Обычный 65 7 4 2" xfId="38945"/>
    <cellStyle name="Обычный 65 7 5" xfId="38946"/>
    <cellStyle name="Обычный 65 70" xfId="38947"/>
    <cellStyle name="Обычный 65 70 2" xfId="38948"/>
    <cellStyle name="Обычный 65 70 2 2" xfId="38949"/>
    <cellStyle name="Обычный 65 70 3" xfId="38950"/>
    <cellStyle name="Обычный 65 71" xfId="38951"/>
    <cellStyle name="Обычный 65 71 2" xfId="38952"/>
    <cellStyle name="Обычный 65 71 2 2" xfId="38953"/>
    <cellStyle name="Обычный 65 71 3" xfId="38954"/>
    <cellStyle name="Обычный 65 72" xfId="38955"/>
    <cellStyle name="Обычный 65 72 2" xfId="38956"/>
    <cellStyle name="Обычный 65 72 2 2" xfId="38957"/>
    <cellStyle name="Обычный 65 72 3" xfId="38958"/>
    <cellStyle name="Обычный 65 73" xfId="38959"/>
    <cellStyle name="Обычный 65 73 2" xfId="38960"/>
    <cellStyle name="Обычный 65 73 2 2" xfId="38961"/>
    <cellStyle name="Обычный 65 73 3" xfId="38962"/>
    <cellStyle name="Обычный 65 74" xfId="38963"/>
    <cellStyle name="Обычный 65 74 2" xfId="38964"/>
    <cellStyle name="Обычный 65 75" xfId="38965"/>
    <cellStyle name="Обычный 65 8" xfId="38966"/>
    <cellStyle name="Обычный 65 8 2" xfId="38967"/>
    <cellStyle name="Обычный 65 8 2 2" xfId="38968"/>
    <cellStyle name="Обычный 65 8 2 2 2" xfId="38969"/>
    <cellStyle name="Обычный 65 8 2 3" xfId="38970"/>
    <cellStyle name="Обычный 65 8 3" xfId="38971"/>
    <cellStyle name="Обычный 65 8 3 2" xfId="38972"/>
    <cellStyle name="Обычный 65 8 3 2 2" xfId="38973"/>
    <cellStyle name="Обычный 65 8 3 3" xfId="38974"/>
    <cellStyle name="Обычный 65 8 4" xfId="38975"/>
    <cellStyle name="Обычный 65 8 4 2" xfId="38976"/>
    <cellStyle name="Обычный 65 8 5" xfId="38977"/>
    <cellStyle name="Обычный 65 9" xfId="38978"/>
    <cellStyle name="Обычный 65 9 2" xfId="38979"/>
    <cellStyle name="Обычный 65 9 2 2" xfId="38980"/>
    <cellStyle name="Обычный 65 9 2 2 2" xfId="38981"/>
    <cellStyle name="Обычный 65 9 2 3" xfId="38982"/>
    <cellStyle name="Обычный 65 9 3" xfId="38983"/>
    <cellStyle name="Обычный 65 9 3 2" xfId="38984"/>
    <cellStyle name="Обычный 65 9 3 2 2" xfId="38985"/>
    <cellStyle name="Обычный 65 9 3 3" xfId="38986"/>
    <cellStyle name="Обычный 65 9 4" xfId="38987"/>
    <cellStyle name="Обычный 65 9 4 2" xfId="38988"/>
    <cellStyle name="Обычный 65 9 5" xfId="38989"/>
    <cellStyle name="Обычный 66" xfId="38990"/>
    <cellStyle name="Обычный 66 10" xfId="38991"/>
    <cellStyle name="Обычный 66 10 2" xfId="38992"/>
    <cellStyle name="Обычный 66 10 2 2" xfId="38993"/>
    <cellStyle name="Обычный 66 10 2 2 2" xfId="38994"/>
    <cellStyle name="Обычный 66 10 2 3" xfId="38995"/>
    <cellStyle name="Обычный 66 10 3" xfId="38996"/>
    <cellStyle name="Обычный 66 10 3 2" xfId="38997"/>
    <cellStyle name="Обычный 66 10 3 2 2" xfId="38998"/>
    <cellStyle name="Обычный 66 10 3 3" xfId="38999"/>
    <cellStyle name="Обычный 66 10 4" xfId="39000"/>
    <cellStyle name="Обычный 66 10 4 2" xfId="39001"/>
    <cellStyle name="Обычный 66 10 5" xfId="39002"/>
    <cellStyle name="Обычный 66 11" xfId="39003"/>
    <cellStyle name="Обычный 66 11 2" xfId="39004"/>
    <cellStyle name="Обычный 66 11 2 2" xfId="39005"/>
    <cellStyle name="Обычный 66 11 2 2 2" xfId="39006"/>
    <cellStyle name="Обычный 66 11 2 3" xfId="39007"/>
    <cellStyle name="Обычный 66 11 3" xfId="39008"/>
    <cellStyle name="Обычный 66 11 3 2" xfId="39009"/>
    <cellStyle name="Обычный 66 11 3 2 2" xfId="39010"/>
    <cellStyle name="Обычный 66 11 3 3" xfId="39011"/>
    <cellStyle name="Обычный 66 11 4" xfId="39012"/>
    <cellStyle name="Обычный 66 11 4 2" xfId="39013"/>
    <cellStyle name="Обычный 66 11 5" xfId="39014"/>
    <cellStyle name="Обычный 66 12" xfId="39015"/>
    <cellStyle name="Обычный 66 12 2" xfId="39016"/>
    <cellStyle name="Обычный 66 12 2 2" xfId="39017"/>
    <cellStyle name="Обычный 66 12 2 2 2" xfId="39018"/>
    <cellStyle name="Обычный 66 12 2 3" xfId="39019"/>
    <cellStyle name="Обычный 66 12 3" xfId="39020"/>
    <cellStyle name="Обычный 66 12 3 2" xfId="39021"/>
    <cellStyle name="Обычный 66 12 3 2 2" xfId="39022"/>
    <cellStyle name="Обычный 66 12 3 3" xfId="39023"/>
    <cellStyle name="Обычный 66 12 4" xfId="39024"/>
    <cellStyle name="Обычный 66 12 4 2" xfId="39025"/>
    <cellStyle name="Обычный 66 12 5" xfId="39026"/>
    <cellStyle name="Обычный 66 13" xfId="39027"/>
    <cellStyle name="Обычный 66 13 2" xfId="39028"/>
    <cellStyle name="Обычный 66 13 2 2" xfId="39029"/>
    <cellStyle name="Обычный 66 13 2 2 2" xfId="39030"/>
    <cellStyle name="Обычный 66 13 2 3" xfId="39031"/>
    <cellStyle name="Обычный 66 13 3" xfId="39032"/>
    <cellStyle name="Обычный 66 13 3 2" xfId="39033"/>
    <cellStyle name="Обычный 66 13 3 2 2" xfId="39034"/>
    <cellStyle name="Обычный 66 13 3 3" xfId="39035"/>
    <cellStyle name="Обычный 66 13 4" xfId="39036"/>
    <cellStyle name="Обычный 66 13 4 2" xfId="39037"/>
    <cellStyle name="Обычный 66 13 5" xfId="39038"/>
    <cellStyle name="Обычный 66 14" xfId="39039"/>
    <cellStyle name="Обычный 66 14 2" xfId="39040"/>
    <cellStyle name="Обычный 66 14 2 2" xfId="39041"/>
    <cellStyle name="Обычный 66 14 2 2 2" xfId="39042"/>
    <cellStyle name="Обычный 66 14 2 3" xfId="39043"/>
    <cellStyle name="Обычный 66 14 3" xfId="39044"/>
    <cellStyle name="Обычный 66 14 3 2" xfId="39045"/>
    <cellStyle name="Обычный 66 14 3 2 2" xfId="39046"/>
    <cellStyle name="Обычный 66 14 3 3" xfId="39047"/>
    <cellStyle name="Обычный 66 14 4" xfId="39048"/>
    <cellStyle name="Обычный 66 14 4 2" xfId="39049"/>
    <cellStyle name="Обычный 66 14 5" xfId="39050"/>
    <cellStyle name="Обычный 66 15" xfId="39051"/>
    <cellStyle name="Обычный 66 15 2" xfId="39052"/>
    <cellStyle name="Обычный 66 15 2 2" xfId="39053"/>
    <cellStyle name="Обычный 66 15 2 2 2" xfId="39054"/>
    <cellStyle name="Обычный 66 15 2 3" xfId="39055"/>
    <cellStyle name="Обычный 66 15 3" xfId="39056"/>
    <cellStyle name="Обычный 66 15 3 2" xfId="39057"/>
    <cellStyle name="Обычный 66 15 3 2 2" xfId="39058"/>
    <cellStyle name="Обычный 66 15 3 3" xfId="39059"/>
    <cellStyle name="Обычный 66 15 4" xfId="39060"/>
    <cellStyle name="Обычный 66 15 4 2" xfId="39061"/>
    <cellStyle name="Обычный 66 15 5" xfId="39062"/>
    <cellStyle name="Обычный 66 16" xfId="39063"/>
    <cellStyle name="Обычный 66 16 2" xfId="39064"/>
    <cellStyle name="Обычный 66 16 2 2" xfId="39065"/>
    <cellStyle name="Обычный 66 16 2 2 2" xfId="39066"/>
    <cellStyle name="Обычный 66 16 2 3" xfId="39067"/>
    <cellStyle name="Обычный 66 16 3" xfId="39068"/>
    <cellStyle name="Обычный 66 16 3 2" xfId="39069"/>
    <cellStyle name="Обычный 66 16 3 2 2" xfId="39070"/>
    <cellStyle name="Обычный 66 16 3 3" xfId="39071"/>
    <cellStyle name="Обычный 66 16 4" xfId="39072"/>
    <cellStyle name="Обычный 66 16 4 2" xfId="39073"/>
    <cellStyle name="Обычный 66 16 5" xfId="39074"/>
    <cellStyle name="Обычный 66 17" xfId="39075"/>
    <cellStyle name="Обычный 66 17 2" xfId="39076"/>
    <cellStyle name="Обычный 66 17 2 2" xfId="39077"/>
    <cellStyle name="Обычный 66 17 2 2 2" xfId="39078"/>
    <cellStyle name="Обычный 66 17 2 3" xfId="39079"/>
    <cellStyle name="Обычный 66 17 3" xfId="39080"/>
    <cellStyle name="Обычный 66 17 3 2" xfId="39081"/>
    <cellStyle name="Обычный 66 17 3 2 2" xfId="39082"/>
    <cellStyle name="Обычный 66 17 3 3" xfId="39083"/>
    <cellStyle name="Обычный 66 17 4" xfId="39084"/>
    <cellStyle name="Обычный 66 17 4 2" xfId="39085"/>
    <cellStyle name="Обычный 66 17 5" xfId="39086"/>
    <cellStyle name="Обычный 66 18" xfId="39087"/>
    <cellStyle name="Обычный 66 18 2" xfId="39088"/>
    <cellStyle name="Обычный 66 18 2 2" xfId="39089"/>
    <cellStyle name="Обычный 66 18 2 2 2" xfId="39090"/>
    <cellStyle name="Обычный 66 18 2 3" xfId="39091"/>
    <cellStyle name="Обычный 66 18 3" xfId="39092"/>
    <cellStyle name="Обычный 66 18 3 2" xfId="39093"/>
    <cellStyle name="Обычный 66 18 3 2 2" xfId="39094"/>
    <cellStyle name="Обычный 66 18 3 3" xfId="39095"/>
    <cellStyle name="Обычный 66 18 4" xfId="39096"/>
    <cellStyle name="Обычный 66 18 4 2" xfId="39097"/>
    <cellStyle name="Обычный 66 18 5" xfId="39098"/>
    <cellStyle name="Обычный 66 19" xfId="39099"/>
    <cellStyle name="Обычный 66 19 2" xfId="39100"/>
    <cellStyle name="Обычный 66 19 2 2" xfId="39101"/>
    <cellStyle name="Обычный 66 19 2 2 2" xfId="39102"/>
    <cellStyle name="Обычный 66 19 2 3" xfId="39103"/>
    <cellStyle name="Обычный 66 19 3" xfId="39104"/>
    <cellStyle name="Обычный 66 19 3 2" xfId="39105"/>
    <cellStyle name="Обычный 66 19 3 2 2" xfId="39106"/>
    <cellStyle name="Обычный 66 19 3 3" xfId="39107"/>
    <cellStyle name="Обычный 66 19 4" xfId="39108"/>
    <cellStyle name="Обычный 66 19 4 2" xfId="39109"/>
    <cellStyle name="Обычный 66 19 5" xfId="39110"/>
    <cellStyle name="Обычный 66 2" xfId="39111"/>
    <cellStyle name="Обычный 66 2 2" xfId="39112"/>
    <cellStyle name="Обычный 66 2 2 2" xfId="39113"/>
    <cellStyle name="Обычный 66 2 2 2 2" xfId="39114"/>
    <cellStyle name="Обычный 66 2 2 3" xfId="39115"/>
    <cellStyle name="Обычный 66 2 3" xfId="39116"/>
    <cellStyle name="Обычный 66 2 3 2" xfId="39117"/>
    <cellStyle name="Обычный 66 2 3 2 2" xfId="39118"/>
    <cellStyle name="Обычный 66 2 3 3" xfId="39119"/>
    <cellStyle name="Обычный 66 2 4" xfId="39120"/>
    <cellStyle name="Обычный 66 2 4 2" xfId="39121"/>
    <cellStyle name="Обычный 66 2 5" xfId="39122"/>
    <cellStyle name="Обычный 66 20" xfId="39123"/>
    <cellStyle name="Обычный 66 20 2" xfId="39124"/>
    <cellStyle name="Обычный 66 20 2 2" xfId="39125"/>
    <cellStyle name="Обычный 66 20 2 2 2" xfId="39126"/>
    <cellStyle name="Обычный 66 20 2 3" xfId="39127"/>
    <cellStyle name="Обычный 66 20 3" xfId="39128"/>
    <cellStyle name="Обычный 66 20 3 2" xfId="39129"/>
    <cellStyle name="Обычный 66 20 3 2 2" xfId="39130"/>
    <cellStyle name="Обычный 66 20 3 3" xfId="39131"/>
    <cellStyle name="Обычный 66 20 4" xfId="39132"/>
    <cellStyle name="Обычный 66 20 4 2" xfId="39133"/>
    <cellStyle name="Обычный 66 20 5" xfId="39134"/>
    <cellStyle name="Обычный 66 21" xfId="39135"/>
    <cellStyle name="Обычный 66 21 2" xfId="39136"/>
    <cellStyle name="Обычный 66 21 2 2" xfId="39137"/>
    <cellStyle name="Обычный 66 21 2 2 2" xfId="39138"/>
    <cellStyle name="Обычный 66 21 2 3" xfId="39139"/>
    <cellStyle name="Обычный 66 21 3" xfId="39140"/>
    <cellStyle name="Обычный 66 21 3 2" xfId="39141"/>
    <cellStyle name="Обычный 66 21 3 2 2" xfId="39142"/>
    <cellStyle name="Обычный 66 21 3 3" xfId="39143"/>
    <cellStyle name="Обычный 66 21 4" xfId="39144"/>
    <cellStyle name="Обычный 66 21 4 2" xfId="39145"/>
    <cellStyle name="Обычный 66 21 5" xfId="39146"/>
    <cellStyle name="Обычный 66 22" xfId="39147"/>
    <cellStyle name="Обычный 66 22 2" xfId="39148"/>
    <cellStyle name="Обычный 66 22 2 2" xfId="39149"/>
    <cellStyle name="Обычный 66 22 2 2 2" xfId="39150"/>
    <cellStyle name="Обычный 66 22 2 3" xfId="39151"/>
    <cellStyle name="Обычный 66 22 3" xfId="39152"/>
    <cellStyle name="Обычный 66 22 3 2" xfId="39153"/>
    <cellStyle name="Обычный 66 22 3 2 2" xfId="39154"/>
    <cellStyle name="Обычный 66 22 3 3" xfId="39155"/>
    <cellStyle name="Обычный 66 22 4" xfId="39156"/>
    <cellStyle name="Обычный 66 22 4 2" xfId="39157"/>
    <cellStyle name="Обычный 66 22 5" xfId="39158"/>
    <cellStyle name="Обычный 66 23" xfId="39159"/>
    <cellStyle name="Обычный 66 23 2" xfId="39160"/>
    <cellStyle name="Обычный 66 23 2 2" xfId="39161"/>
    <cellStyle name="Обычный 66 23 2 2 2" xfId="39162"/>
    <cellStyle name="Обычный 66 23 2 3" xfId="39163"/>
    <cellStyle name="Обычный 66 23 3" xfId="39164"/>
    <cellStyle name="Обычный 66 23 3 2" xfId="39165"/>
    <cellStyle name="Обычный 66 23 3 2 2" xfId="39166"/>
    <cellStyle name="Обычный 66 23 3 3" xfId="39167"/>
    <cellStyle name="Обычный 66 23 4" xfId="39168"/>
    <cellStyle name="Обычный 66 23 4 2" xfId="39169"/>
    <cellStyle name="Обычный 66 23 5" xfId="39170"/>
    <cellStyle name="Обычный 66 24" xfId="39171"/>
    <cellStyle name="Обычный 66 24 2" xfId="39172"/>
    <cellStyle name="Обычный 66 24 2 2" xfId="39173"/>
    <cellStyle name="Обычный 66 24 2 2 2" xfId="39174"/>
    <cellStyle name="Обычный 66 24 2 3" xfId="39175"/>
    <cellStyle name="Обычный 66 24 3" xfId="39176"/>
    <cellStyle name="Обычный 66 24 3 2" xfId="39177"/>
    <cellStyle name="Обычный 66 24 3 2 2" xfId="39178"/>
    <cellStyle name="Обычный 66 24 3 3" xfId="39179"/>
    <cellStyle name="Обычный 66 24 4" xfId="39180"/>
    <cellStyle name="Обычный 66 24 4 2" xfId="39181"/>
    <cellStyle name="Обычный 66 24 5" xfId="39182"/>
    <cellStyle name="Обычный 66 25" xfId="39183"/>
    <cellStyle name="Обычный 66 25 2" xfId="39184"/>
    <cellStyle name="Обычный 66 25 2 2" xfId="39185"/>
    <cellStyle name="Обычный 66 25 2 2 2" xfId="39186"/>
    <cellStyle name="Обычный 66 25 2 3" xfId="39187"/>
    <cellStyle name="Обычный 66 25 3" xfId="39188"/>
    <cellStyle name="Обычный 66 25 3 2" xfId="39189"/>
    <cellStyle name="Обычный 66 25 3 2 2" xfId="39190"/>
    <cellStyle name="Обычный 66 25 3 3" xfId="39191"/>
    <cellStyle name="Обычный 66 25 4" xfId="39192"/>
    <cellStyle name="Обычный 66 25 4 2" xfId="39193"/>
    <cellStyle name="Обычный 66 25 5" xfId="39194"/>
    <cellStyle name="Обычный 66 26" xfId="39195"/>
    <cellStyle name="Обычный 66 26 2" xfId="39196"/>
    <cellStyle name="Обычный 66 26 2 2" xfId="39197"/>
    <cellStyle name="Обычный 66 26 2 2 2" xfId="39198"/>
    <cellStyle name="Обычный 66 26 2 3" xfId="39199"/>
    <cellStyle name="Обычный 66 26 3" xfId="39200"/>
    <cellStyle name="Обычный 66 26 3 2" xfId="39201"/>
    <cellStyle name="Обычный 66 26 3 2 2" xfId="39202"/>
    <cellStyle name="Обычный 66 26 3 3" xfId="39203"/>
    <cellStyle name="Обычный 66 26 4" xfId="39204"/>
    <cellStyle name="Обычный 66 26 4 2" xfId="39205"/>
    <cellStyle name="Обычный 66 26 5" xfId="39206"/>
    <cellStyle name="Обычный 66 27" xfId="39207"/>
    <cellStyle name="Обычный 66 27 2" xfId="39208"/>
    <cellStyle name="Обычный 66 27 2 2" xfId="39209"/>
    <cellStyle name="Обычный 66 27 2 2 2" xfId="39210"/>
    <cellStyle name="Обычный 66 27 2 3" xfId="39211"/>
    <cellStyle name="Обычный 66 27 3" xfId="39212"/>
    <cellStyle name="Обычный 66 27 3 2" xfId="39213"/>
    <cellStyle name="Обычный 66 27 3 2 2" xfId="39214"/>
    <cellStyle name="Обычный 66 27 3 3" xfId="39215"/>
    <cellStyle name="Обычный 66 27 4" xfId="39216"/>
    <cellStyle name="Обычный 66 27 4 2" xfId="39217"/>
    <cellStyle name="Обычный 66 27 5" xfId="39218"/>
    <cellStyle name="Обычный 66 28" xfId="39219"/>
    <cellStyle name="Обычный 66 28 2" xfId="39220"/>
    <cellStyle name="Обычный 66 28 2 2" xfId="39221"/>
    <cellStyle name="Обычный 66 28 2 2 2" xfId="39222"/>
    <cellStyle name="Обычный 66 28 2 3" xfId="39223"/>
    <cellStyle name="Обычный 66 28 3" xfId="39224"/>
    <cellStyle name="Обычный 66 28 3 2" xfId="39225"/>
    <cellStyle name="Обычный 66 28 3 2 2" xfId="39226"/>
    <cellStyle name="Обычный 66 28 3 3" xfId="39227"/>
    <cellStyle name="Обычный 66 28 4" xfId="39228"/>
    <cellStyle name="Обычный 66 28 4 2" xfId="39229"/>
    <cellStyle name="Обычный 66 28 5" xfId="39230"/>
    <cellStyle name="Обычный 66 29" xfId="39231"/>
    <cellStyle name="Обычный 66 29 2" xfId="39232"/>
    <cellStyle name="Обычный 66 29 2 2" xfId="39233"/>
    <cellStyle name="Обычный 66 29 3" xfId="39234"/>
    <cellStyle name="Обычный 66 3" xfId="39235"/>
    <cellStyle name="Обычный 66 3 2" xfId="39236"/>
    <cellStyle name="Обычный 66 3 2 2" xfId="39237"/>
    <cellStyle name="Обычный 66 3 2 2 2" xfId="39238"/>
    <cellStyle name="Обычный 66 3 2 3" xfId="39239"/>
    <cellStyle name="Обычный 66 3 3" xfId="39240"/>
    <cellStyle name="Обычный 66 3 3 2" xfId="39241"/>
    <cellStyle name="Обычный 66 3 3 2 2" xfId="39242"/>
    <cellStyle name="Обычный 66 3 3 3" xfId="39243"/>
    <cellStyle name="Обычный 66 3 4" xfId="39244"/>
    <cellStyle name="Обычный 66 3 4 2" xfId="39245"/>
    <cellStyle name="Обычный 66 3 5" xfId="39246"/>
    <cellStyle name="Обычный 66 30" xfId="39247"/>
    <cellStyle name="Обычный 66 30 2" xfId="39248"/>
    <cellStyle name="Обычный 66 30 2 2" xfId="39249"/>
    <cellStyle name="Обычный 66 30 3" xfId="39250"/>
    <cellStyle name="Обычный 66 31" xfId="39251"/>
    <cellStyle name="Обычный 66 31 2" xfId="39252"/>
    <cellStyle name="Обычный 66 31 2 2" xfId="39253"/>
    <cellStyle name="Обычный 66 31 3" xfId="39254"/>
    <cellStyle name="Обычный 66 32" xfId="39255"/>
    <cellStyle name="Обычный 66 32 2" xfId="39256"/>
    <cellStyle name="Обычный 66 32 2 2" xfId="39257"/>
    <cellStyle name="Обычный 66 32 3" xfId="39258"/>
    <cellStyle name="Обычный 66 33" xfId="39259"/>
    <cellStyle name="Обычный 66 33 2" xfId="39260"/>
    <cellStyle name="Обычный 66 33 2 2" xfId="39261"/>
    <cellStyle name="Обычный 66 33 3" xfId="39262"/>
    <cellStyle name="Обычный 66 34" xfId="39263"/>
    <cellStyle name="Обычный 66 34 2" xfId="39264"/>
    <cellStyle name="Обычный 66 34 2 2" xfId="39265"/>
    <cellStyle name="Обычный 66 34 3" xfId="39266"/>
    <cellStyle name="Обычный 66 35" xfId="39267"/>
    <cellStyle name="Обычный 66 35 2" xfId="39268"/>
    <cellStyle name="Обычный 66 35 2 2" xfId="39269"/>
    <cellStyle name="Обычный 66 35 3" xfId="39270"/>
    <cellStyle name="Обычный 66 36" xfId="39271"/>
    <cellStyle name="Обычный 66 36 2" xfId="39272"/>
    <cellStyle name="Обычный 66 36 2 2" xfId="39273"/>
    <cellStyle name="Обычный 66 36 3" xfId="39274"/>
    <cellStyle name="Обычный 66 37" xfId="39275"/>
    <cellStyle name="Обычный 66 37 2" xfId="39276"/>
    <cellStyle name="Обычный 66 37 2 2" xfId="39277"/>
    <cellStyle name="Обычный 66 37 3" xfId="39278"/>
    <cellStyle name="Обычный 66 38" xfId="39279"/>
    <cellStyle name="Обычный 66 38 2" xfId="39280"/>
    <cellStyle name="Обычный 66 38 2 2" xfId="39281"/>
    <cellStyle name="Обычный 66 38 3" xfId="39282"/>
    <cellStyle name="Обычный 66 39" xfId="39283"/>
    <cellStyle name="Обычный 66 39 2" xfId="39284"/>
    <cellStyle name="Обычный 66 39 2 2" xfId="39285"/>
    <cellStyle name="Обычный 66 39 3" xfId="39286"/>
    <cellStyle name="Обычный 66 4" xfId="39287"/>
    <cellStyle name="Обычный 66 4 2" xfId="39288"/>
    <cellStyle name="Обычный 66 4 2 2" xfId="39289"/>
    <cellStyle name="Обычный 66 4 2 2 2" xfId="39290"/>
    <cellStyle name="Обычный 66 4 2 3" xfId="39291"/>
    <cellStyle name="Обычный 66 4 3" xfId="39292"/>
    <cellStyle name="Обычный 66 4 3 2" xfId="39293"/>
    <cellStyle name="Обычный 66 4 3 2 2" xfId="39294"/>
    <cellStyle name="Обычный 66 4 3 3" xfId="39295"/>
    <cellStyle name="Обычный 66 4 4" xfId="39296"/>
    <cellStyle name="Обычный 66 4 4 2" xfId="39297"/>
    <cellStyle name="Обычный 66 4 5" xfId="39298"/>
    <cellStyle name="Обычный 66 40" xfId="39299"/>
    <cellStyle name="Обычный 66 40 2" xfId="39300"/>
    <cellStyle name="Обычный 66 40 2 2" xfId="39301"/>
    <cellStyle name="Обычный 66 40 3" xfId="39302"/>
    <cellStyle name="Обычный 66 41" xfId="39303"/>
    <cellStyle name="Обычный 66 41 2" xfId="39304"/>
    <cellStyle name="Обычный 66 41 2 2" xfId="39305"/>
    <cellStyle name="Обычный 66 41 3" xfId="39306"/>
    <cellStyle name="Обычный 66 42" xfId="39307"/>
    <cellStyle name="Обычный 66 42 2" xfId="39308"/>
    <cellStyle name="Обычный 66 42 2 2" xfId="39309"/>
    <cellStyle name="Обычный 66 42 3" xfId="39310"/>
    <cellStyle name="Обычный 66 43" xfId="39311"/>
    <cellStyle name="Обычный 66 43 2" xfId="39312"/>
    <cellStyle name="Обычный 66 43 2 2" xfId="39313"/>
    <cellStyle name="Обычный 66 43 3" xfId="39314"/>
    <cellStyle name="Обычный 66 44" xfId="39315"/>
    <cellStyle name="Обычный 66 44 2" xfId="39316"/>
    <cellStyle name="Обычный 66 44 2 2" xfId="39317"/>
    <cellStyle name="Обычный 66 44 3" xfId="39318"/>
    <cellStyle name="Обычный 66 45" xfId="39319"/>
    <cellStyle name="Обычный 66 45 2" xfId="39320"/>
    <cellStyle name="Обычный 66 45 2 2" xfId="39321"/>
    <cellStyle name="Обычный 66 45 3" xfId="39322"/>
    <cellStyle name="Обычный 66 46" xfId="39323"/>
    <cellStyle name="Обычный 66 46 2" xfId="39324"/>
    <cellStyle name="Обычный 66 46 2 2" xfId="39325"/>
    <cellStyle name="Обычный 66 46 3" xfId="39326"/>
    <cellStyle name="Обычный 66 47" xfId="39327"/>
    <cellStyle name="Обычный 66 47 2" xfId="39328"/>
    <cellStyle name="Обычный 66 47 2 2" xfId="39329"/>
    <cellStyle name="Обычный 66 47 3" xfId="39330"/>
    <cellStyle name="Обычный 66 48" xfId="39331"/>
    <cellStyle name="Обычный 66 48 2" xfId="39332"/>
    <cellStyle name="Обычный 66 48 2 2" xfId="39333"/>
    <cellStyle name="Обычный 66 48 3" xfId="39334"/>
    <cellStyle name="Обычный 66 49" xfId="39335"/>
    <cellStyle name="Обычный 66 49 2" xfId="39336"/>
    <cellStyle name="Обычный 66 49 2 2" xfId="39337"/>
    <cellStyle name="Обычный 66 49 3" xfId="39338"/>
    <cellStyle name="Обычный 66 5" xfId="39339"/>
    <cellStyle name="Обычный 66 5 2" xfId="39340"/>
    <cellStyle name="Обычный 66 5 2 2" xfId="39341"/>
    <cellStyle name="Обычный 66 5 2 2 2" xfId="39342"/>
    <cellStyle name="Обычный 66 5 2 3" xfId="39343"/>
    <cellStyle name="Обычный 66 5 3" xfId="39344"/>
    <cellStyle name="Обычный 66 5 3 2" xfId="39345"/>
    <cellStyle name="Обычный 66 5 3 2 2" xfId="39346"/>
    <cellStyle name="Обычный 66 5 3 3" xfId="39347"/>
    <cellStyle name="Обычный 66 5 4" xfId="39348"/>
    <cellStyle name="Обычный 66 5 4 2" xfId="39349"/>
    <cellStyle name="Обычный 66 5 5" xfId="39350"/>
    <cellStyle name="Обычный 66 50" xfId="39351"/>
    <cellStyle name="Обычный 66 50 2" xfId="39352"/>
    <cellStyle name="Обычный 66 50 2 2" xfId="39353"/>
    <cellStyle name="Обычный 66 50 3" xfId="39354"/>
    <cellStyle name="Обычный 66 51" xfId="39355"/>
    <cellStyle name="Обычный 66 51 2" xfId="39356"/>
    <cellStyle name="Обычный 66 51 2 2" xfId="39357"/>
    <cellStyle name="Обычный 66 51 3" xfId="39358"/>
    <cellStyle name="Обычный 66 52" xfId="39359"/>
    <cellStyle name="Обычный 66 52 2" xfId="39360"/>
    <cellStyle name="Обычный 66 52 2 2" xfId="39361"/>
    <cellStyle name="Обычный 66 52 3" xfId="39362"/>
    <cellStyle name="Обычный 66 53" xfId="39363"/>
    <cellStyle name="Обычный 66 53 2" xfId="39364"/>
    <cellStyle name="Обычный 66 53 2 2" xfId="39365"/>
    <cellStyle name="Обычный 66 53 3" xfId="39366"/>
    <cellStyle name="Обычный 66 54" xfId="39367"/>
    <cellStyle name="Обычный 66 54 2" xfId="39368"/>
    <cellStyle name="Обычный 66 54 2 2" xfId="39369"/>
    <cellStyle name="Обычный 66 54 3" xfId="39370"/>
    <cellStyle name="Обычный 66 55" xfId="39371"/>
    <cellStyle name="Обычный 66 55 2" xfId="39372"/>
    <cellStyle name="Обычный 66 55 2 2" xfId="39373"/>
    <cellStyle name="Обычный 66 55 3" xfId="39374"/>
    <cellStyle name="Обычный 66 56" xfId="39375"/>
    <cellStyle name="Обычный 66 56 2" xfId="39376"/>
    <cellStyle name="Обычный 66 56 2 2" xfId="39377"/>
    <cellStyle name="Обычный 66 56 3" xfId="39378"/>
    <cellStyle name="Обычный 66 57" xfId="39379"/>
    <cellStyle name="Обычный 66 57 2" xfId="39380"/>
    <cellStyle name="Обычный 66 57 2 2" xfId="39381"/>
    <cellStyle name="Обычный 66 57 3" xfId="39382"/>
    <cellStyle name="Обычный 66 58" xfId="39383"/>
    <cellStyle name="Обычный 66 58 2" xfId="39384"/>
    <cellStyle name="Обычный 66 58 2 2" xfId="39385"/>
    <cellStyle name="Обычный 66 58 3" xfId="39386"/>
    <cellStyle name="Обычный 66 59" xfId="39387"/>
    <cellStyle name="Обычный 66 59 2" xfId="39388"/>
    <cellStyle name="Обычный 66 59 2 2" xfId="39389"/>
    <cellStyle name="Обычный 66 59 3" xfId="39390"/>
    <cellStyle name="Обычный 66 6" xfId="39391"/>
    <cellStyle name="Обычный 66 6 2" xfId="39392"/>
    <cellStyle name="Обычный 66 6 2 2" xfId="39393"/>
    <cellStyle name="Обычный 66 6 2 2 2" xfId="39394"/>
    <cellStyle name="Обычный 66 6 2 3" xfId="39395"/>
    <cellStyle name="Обычный 66 6 3" xfId="39396"/>
    <cellStyle name="Обычный 66 6 3 2" xfId="39397"/>
    <cellStyle name="Обычный 66 6 3 2 2" xfId="39398"/>
    <cellStyle name="Обычный 66 6 3 3" xfId="39399"/>
    <cellStyle name="Обычный 66 6 4" xfId="39400"/>
    <cellStyle name="Обычный 66 6 4 2" xfId="39401"/>
    <cellStyle name="Обычный 66 6 5" xfId="39402"/>
    <cellStyle name="Обычный 66 60" xfId="39403"/>
    <cellStyle name="Обычный 66 60 2" xfId="39404"/>
    <cellStyle name="Обычный 66 60 2 2" xfId="39405"/>
    <cellStyle name="Обычный 66 60 3" xfId="39406"/>
    <cellStyle name="Обычный 66 61" xfId="39407"/>
    <cellStyle name="Обычный 66 61 2" xfId="39408"/>
    <cellStyle name="Обычный 66 61 2 2" xfId="39409"/>
    <cellStyle name="Обычный 66 61 3" xfId="39410"/>
    <cellStyle name="Обычный 66 62" xfId="39411"/>
    <cellStyle name="Обычный 66 62 2" xfId="39412"/>
    <cellStyle name="Обычный 66 62 2 2" xfId="39413"/>
    <cellStyle name="Обычный 66 62 3" xfId="39414"/>
    <cellStyle name="Обычный 66 63" xfId="39415"/>
    <cellStyle name="Обычный 66 63 2" xfId="39416"/>
    <cellStyle name="Обычный 66 63 2 2" xfId="39417"/>
    <cellStyle name="Обычный 66 63 3" xfId="39418"/>
    <cellStyle name="Обычный 66 64" xfId="39419"/>
    <cellStyle name="Обычный 66 64 2" xfId="39420"/>
    <cellStyle name="Обычный 66 64 2 2" xfId="39421"/>
    <cellStyle name="Обычный 66 64 3" xfId="39422"/>
    <cellStyle name="Обычный 66 65" xfId="39423"/>
    <cellStyle name="Обычный 66 65 2" xfId="39424"/>
    <cellStyle name="Обычный 66 65 2 2" xfId="39425"/>
    <cellStyle name="Обычный 66 65 3" xfId="39426"/>
    <cellStyle name="Обычный 66 66" xfId="39427"/>
    <cellStyle name="Обычный 66 66 2" xfId="39428"/>
    <cellStyle name="Обычный 66 66 2 2" xfId="39429"/>
    <cellStyle name="Обычный 66 66 3" xfId="39430"/>
    <cellStyle name="Обычный 66 67" xfId="39431"/>
    <cellStyle name="Обычный 66 67 2" xfId="39432"/>
    <cellStyle name="Обычный 66 67 2 2" xfId="39433"/>
    <cellStyle name="Обычный 66 67 3" xfId="39434"/>
    <cellStyle name="Обычный 66 68" xfId="39435"/>
    <cellStyle name="Обычный 66 68 2" xfId="39436"/>
    <cellStyle name="Обычный 66 68 2 2" xfId="39437"/>
    <cellStyle name="Обычный 66 68 3" xfId="39438"/>
    <cellStyle name="Обычный 66 69" xfId="39439"/>
    <cellStyle name="Обычный 66 69 2" xfId="39440"/>
    <cellStyle name="Обычный 66 69 2 2" xfId="39441"/>
    <cellStyle name="Обычный 66 69 3" xfId="39442"/>
    <cellStyle name="Обычный 66 7" xfId="39443"/>
    <cellStyle name="Обычный 66 7 2" xfId="39444"/>
    <cellStyle name="Обычный 66 7 2 2" xfId="39445"/>
    <cellStyle name="Обычный 66 7 2 2 2" xfId="39446"/>
    <cellStyle name="Обычный 66 7 2 3" xfId="39447"/>
    <cellStyle name="Обычный 66 7 3" xfId="39448"/>
    <cellStyle name="Обычный 66 7 3 2" xfId="39449"/>
    <cellStyle name="Обычный 66 7 3 2 2" xfId="39450"/>
    <cellStyle name="Обычный 66 7 3 3" xfId="39451"/>
    <cellStyle name="Обычный 66 7 4" xfId="39452"/>
    <cellStyle name="Обычный 66 7 4 2" xfId="39453"/>
    <cellStyle name="Обычный 66 7 5" xfId="39454"/>
    <cellStyle name="Обычный 66 70" xfId="39455"/>
    <cellStyle name="Обычный 66 70 2" xfId="39456"/>
    <cellStyle name="Обычный 66 70 2 2" xfId="39457"/>
    <cellStyle name="Обычный 66 70 3" xfId="39458"/>
    <cellStyle name="Обычный 66 71" xfId="39459"/>
    <cellStyle name="Обычный 66 71 2" xfId="39460"/>
    <cellStyle name="Обычный 66 71 2 2" xfId="39461"/>
    <cellStyle name="Обычный 66 71 3" xfId="39462"/>
    <cellStyle name="Обычный 66 72" xfId="39463"/>
    <cellStyle name="Обычный 66 72 2" xfId="39464"/>
    <cellStyle name="Обычный 66 72 2 2" xfId="39465"/>
    <cellStyle name="Обычный 66 72 3" xfId="39466"/>
    <cellStyle name="Обычный 66 73" xfId="39467"/>
    <cellStyle name="Обычный 66 73 2" xfId="39468"/>
    <cellStyle name="Обычный 66 73 2 2" xfId="39469"/>
    <cellStyle name="Обычный 66 73 3" xfId="39470"/>
    <cellStyle name="Обычный 66 74" xfId="39471"/>
    <cellStyle name="Обычный 66 74 2" xfId="39472"/>
    <cellStyle name="Обычный 66 75" xfId="39473"/>
    <cellStyle name="Обычный 66 8" xfId="39474"/>
    <cellStyle name="Обычный 66 8 2" xfId="39475"/>
    <cellStyle name="Обычный 66 8 2 2" xfId="39476"/>
    <cellStyle name="Обычный 66 8 2 2 2" xfId="39477"/>
    <cellStyle name="Обычный 66 8 2 3" xfId="39478"/>
    <cellStyle name="Обычный 66 8 3" xfId="39479"/>
    <cellStyle name="Обычный 66 8 3 2" xfId="39480"/>
    <cellStyle name="Обычный 66 8 3 2 2" xfId="39481"/>
    <cellStyle name="Обычный 66 8 3 3" xfId="39482"/>
    <cellStyle name="Обычный 66 8 4" xfId="39483"/>
    <cellStyle name="Обычный 66 8 4 2" xfId="39484"/>
    <cellStyle name="Обычный 66 8 5" xfId="39485"/>
    <cellStyle name="Обычный 66 9" xfId="39486"/>
    <cellStyle name="Обычный 66 9 2" xfId="39487"/>
    <cellStyle name="Обычный 66 9 2 2" xfId="39488"/>
    <cellStyle name="Обычный 66 9 2 2 2" xfId="39489"/>
    <cellStyle name="Обычный 66 9 2 3" xfId="39490"/>
    <cellStyle name="Обычный 66 9 3" xfId="39491"/>
    <cellStyle name="Обычный 66 9 3 2" xfId="39492"/>
    <cellStyle name="Обычный 66 9 3 2 2" xfId="39493"/>
    <cellStyle name="Обычный 66 9 3 3" xfId="39494"/>
    <cellStyle name="Обычный 66 9 4" xfId="39495"/>
    <cellStyle name="Обычный 66 9 4 2" xfId="39496"/>
    <cellStyle name="Обычный 66 9 5" xfId="39497"/>
    <cellStyle name="Обычный 67" xfId="39498"/>
    <cellStyle name="Обычный 67 10" xfId="39499"/>
    <cellStyle name="Обычный 67 10 2" xfId="39500"/>
    <cellStyle name="Обычный 67 10 2 2" xfId="39501"/>
    <cellStyle name="Обычный 67 10 2 2 2" xfId="39502"/>
    <cellStyle name="Обычный 67 10 2 3" xfId="39503"/>
    <cellStyle name="Обычный 67 10 3" xfId="39504"/>
    <cellStyle name="Обычный 67 10 3 2" xfId="39505"/>
    <cellStyle name="Обычный 67 10 3 2 2" xfId="39506"/>
    <cellStyle name="Обычный 67 10 3 3" xfId="39507"/>
    <cellStyle name="Обычный 67 10 4" xfId="39508"/>
    <cellStyle name="Обычный 67 10 4 2" xfId="39509"/>
    <cellStyle name="Обычный 67 10 5" xfId="39510"/>
    <cellStyle name="Обычный 67 11" xfId="39511"/>
    <cellStyle name="Обычный 67 11 2" xfId="39512"/>
    <cellStyle name="Обычный 67 11 2 2" xfId="39513"/>
    <cellStyle name="Обычный 67 11 2 2 2" xfId="39514"/>
    <cellStyle name="Обычный 67 11 2 3" xfId="39515"/>
    <cellStyle name="Обычный 67 11 3" xfId="39516"/>
    <cellStyle name="Обычный 67 11 3 2" xfId="39517"/>
    <cellStyle name="Обычный 67 11 3 2 2" xfId="39518"/>
    <cellStyle name="Обычный 67 11 3 3" xfId="39519"/>
    <cellStyle name="Обычный 67 11 4" xfId="39520"/>
    <cellStyle name="Обычный 67 11 4 2" xfId="39521"/>
    <cellStyle name="Обычный 67 11 5" xfId="39522"/>
    <cellStyle name="Обычный 67 12" xfId="39523"/>
    <cellStyle name="Обычный 67 12 2" xfId="39524"/>
    <cellStyle name="Обычный 67 12 2 2" xfId="39525"/>
    <cellStyle name="Обычный 67 12 2 2 2" xfId="39526"/>
    <cellStyle name="Обычный 67 12 2 3" xfId="39527"/>
    <cellStyle name="Обычный 67 12 3" xfId="39528"/>
    <cellStyle name="Обычный 67 12 3 2" xfId="39529"/>
    <cellStyle name="Обычный 67 12 3 2 2" xfId="39530"/>
    <cellStyle name="Обычный 67 12 3 3" xfId="39531"/>
    <cellStyle name="Обычный 67 12 4" xfId="39532"/>
    <cellStyle name="Обычный 67 12 4 2" xfId="39533"/>
    <cellStyle name="Обычный 67 12 5" xfId="39534"/>
    <cellStyle name="Обычный 67 13" xfId="39535"/>
    <cellStyle name="Обычный 67 13 2" xfId="39536"/>
    <cellStyle name="Обычный 67 13 2 2" xfId="39537"/>
    <cellStyle name="Обычный 67 13 2 2 2" xfId="39538"/>
    <cellStyle name="Обычный 67 13 2 3" xfId="39539"/>
    <cellStyle name="Обычный 67 13 3" xfId="39540"/>
    <cellStyle name="Обычный 67 13 3 2" xfId="39541"/>
    <cellStyle name="Обычный 67 13 3 2 2" xfId="39542"/>
    <cellStyle name="Обычный 67 13 3 3" xfId="39543"/>
    <cellStyle name="Обычный 67 13 4" xfId="39544"/>
    <cellStyle name="Обычный 67 13 4 2" xfId="39545"/>
    <cellStyle name="Обычный 67 13 5" xfId="39546"/>
    <cellStyle name="Обычный 67 14" xfId="39547"/>
    <cellStyle name="Обычный 67 14 2" xfId="39548"/>
    <cellStyle name="Обычный 67 14 2 2" xfId="39549"/>
    <cellStyle name="Обычный 67 14 2 2 2" xfId="39550"/>
    <cellStyle name="Обычный 67 14 2 3" xfId="39551"/>
    <cellStyle name="Обычный 67 14 3" xfId="39552"/>
    <cellStyle name="Обычный 67 14 3 2" xfId="39553"/>
    <cellStyle name="Обычный 67 14 3 2 2" xfId="39554"/>
    <cellStyle name="Обычный 67 14 3 3" xfId="39555"/>
    <cellStyle name="Обычный 67 14 4" xfId="39556"/>
    <cellStyle name="Обычный 67 14 4 2" xfId="39557"/>
    <cellStyle name="Обычный 67 14 5" xfId="39558"/>
    <cellStyle name="Обычный 67 15" xfId="39559"/>
    <cellStyle name="Обычный 67 15 2" xfId="39560"/>
    <cellStyle name="Обычный 67 15 2 2" xfId="39561"/>
    <cellStyle name="Обычный 67 15 2 2 2" xfId="39562"/>
    <cellStyle name="Обычный 67 15 2 3" xfId="39563"/>
    <cellStyle name="Обычный 67 15 3" xfId="39564"/>
    <cellStyle name="Обычный 67 15 3 2" xfId="39565"/>
    <cellStyle name="Обычный 67 15 3 2 2" xfId="39566"/>
    <cellStyle name="Обычный 67 15 3 3" xfId="39567"/>
    <cellStyle name="Обычный 67 15 4" xfId="39568"/>
    <cellStyle name="Обычный 67 15 4 2" xfId="39569"/>
    <cellStyle name="Обычный 67 15 5" xfId="39570"/>
    <cellStyle name="Обычный 67 16" xfId="39571"/>
    <cellStyle name="Обычный 67 16 2" xfId="39572"/>
    <cellStyle name="Обычный 67 16 2 2" xfId="39573"/>
    <cellStyle name="Обычный 67 16 2 2 2" xfId="39574"/>
    <cellStyle name="Обычный 67 16 2 3" xfId="39575"/>
    <cellStyle name="Обычный 67 16 3" xfId="39576"/>
    <cellStyle name="Обычный 67 16 3 2" xfId="39577"/>
    <cellStyle name="Обычный 67 16 3 2 2" xfId="39578"/>
    <cellStyle name="Обычный 67 16 3 3" xfId="39579"/>
    <cellStyle name="Обычный 67 16 4" xfId="39580"/>
    <cellStyle name="Обычный 67 16 4 2" xfId="39581"/>
    <cellStyle name="Обычный 67 16 5" xfId="39582"/>
    <cellStyle name="Обычный 67 17" xfId="39583"/>
    <cellStyle name="Обычный 67 17 2" xfId="39584"/>
    <cellStyle name="Обычный 67 17 2 2" xfId="39585"/>
    <cellStyle name="Обычный 67 17 2 2 2" xfId="39586"/>
    <cellStyle name="Обычный 67 17 2 3" xfId="39587"/>
    <cellStyle name="Обычный 67 17 3" xfId="39588"/>
    <cellStyle name="Обычный 67 17 3 2" xfId="39589"/>
    <cellStyle name="Обычный 67 17 3 2 2" xfId="39590"/>
    <cellStyle name="Обычный 67 17 3 3" xfId="39591"/>
    <cellStyle name="Обычный 67 17 4" xfId="39592"/>
    <cellStyle name="Обычный 67 17 4 2" xfId="39593"/>
    <cellStyle name="Обычный 67 17 5" xfId="39594"/>
    <cellStyle name="Обычный 67 18" xfId="39595"/>
    <cellStyle name="Обычный 67 18 2" xfId="39596"/>
    <cellStyle name="Обычный 67 18 2 2" xfId="39597"/>
    <cellStyle name="Обычный 67 18 2 2 2" xfId="39598"/>
    <cellStyle name="Обычный 67 18 2 3" xfId="39599"/>
    <cellStyle name="Обычный 67 18 3" xfId="39600"/>
    <cellStyle name="Обычный 67 18 3 2" xfId="39601"/>
    <cellStyle name="Обычный 67 18 3 2 2" xfId="39602"/>
    <cellStyle name="Обычный 67 18 3 3" xfId="39603"/>
    <cellStyle name="Обычный 67 18 4" xfId="39604"/>
    <cellStyle name="Обычный 67 18 4 2" xfId="39605"/>
    <cellStyle name="Обычный 67 18 5" xfId="39606"/>
    <cellStyle name="Обычный 67 19" xfId="39607"/>
    <cellStyle name="Обычный 67 19 2" xfId="39608"/>
    <cellStyle name="Обычный 67 19 2 2" xfId="39609"/>
    <cellStyle name="Обычный 67 19 2 2 2" xfId="39610"/>
    <cellStyle name="Обычный 67 19 2 3" xfId="39611"/>
    <cellStyle name="Обычный 67 19 3" xfId="39612"/>
    <cellStyle name="Обычный 67 19 3 2" xfId="39613"/>
    <cellStyle name="Обычный 67 19 3 2 2" xfId="39614"/>
    <cellStyle name="Обычный 67 19 3 3" xfId="39615"/>
    <cellStyle name="Обычный 67 19 4" xfId="39616"/>
    <cellStyle name="Обычный 67 19 4 2" xfId="39617"/>
    <cellStyle name="Обычный 67 19 5" xfId="39618"/>
    <cellStyle name="Обычный 67 2" xfId="39619"/>
    <cellStyle name="Обычный 67 2 2" xfId="39620"/>
    <cellStyle name="Обычный 67 2 2 2" xfId="39621"/>
    <cellStyle name="Обычный 67 2 2 2 2" xfId="39622"/>
    <cellStyle name="Обычный 67 2 2 3" xfId="39623"/>
    <cellStyle name="Обычный 67 2 3" xfId="39624"/>
    <cellStyle name="Обычный 67 2 3 2" xfId="39625"/>
    <cellStyle name="Обычный 67 2 3 2 2" xfId="39626"/>
    <cellStyle name="Обычный 67 2 3 3" xfId="39627"/>
    <cellStyle name="Обычный 67 2 4" xfId="39628"/>
    <cellStyle name="Обычный 67 2 4 2" xfId="39629"/>
    <cellStyle name="Обычный 67 2 5" xfId="39630"/>
    <cellStyle name="Обычный 67 20" xfId="39631"/>
    <cellStyle name="Обычный 67 20 2" xfId="39632"/>
    <cellStyle name="Обычный 67 20 2 2" xfId="39633"/>
    <cellStyle name="Обычный 67 20 2 2 2" xfId="39634"/>
    <cellStyle name="Обычный 67 20 2 3" xfId="39635"/>
    <cellStyle name="Обычный 67 20 3" xfId="39636"/>
    <cellStyle name="Обычный 67 20 3 2" xfId="39637"/>
    <cellStyle name="Обычный 67 20 3 2 2" xfId="39638"/>
    <cellStyle name="Обычный 67 20 3 3" xfId="39639"/>
    <cellStyle name="Обычный 67 20 4" xfId="39640"/>
    <cellStyle name="Обычный 67 20 4 2" xfId="39641"/>
    <cellStyle name="Обычный 67 20 5" xfId="39642"/>
    <cellStyle name="Обычный 67 21" xfId="39643"/>
    <cellStyle name="Обычный 67 21 2" xfId="39644"/>
    <cellStyle name="Обычный 67 21 2 2" xfId="39645"/>
    <cellStyle name="Обычный 67 21 2 2 2" xfId="39646"/>
    <cellStyle name="Обычный 67 21 2 3" xfId="39647"/>
    <cellStyle name="Обычный 67 21 3" xfId="39648"/>
    <cellStyle name="Обычный 67 21 3 2" xfId="39649"/>
    <cellStyle name="Обычный 67 21 3 2 2" xfId="39650"/>
    <cellStyle name="Обычный 67 21 3 3" xfId="39651"/>
    <cellStyle name="Обычный 67 21 4" xfId="39652"/>
    <cellStyle name="Обычный 67 21 4 2" xfId="39653"/>
    <cellStyle name="Обычный 67 21 5" xfId="39654"/>
    <cellStyle name="Обычный 67 22" xfId="39655"/>
    <cellStyle name="Обычный 67 22 2" xfId="39656"/>
    <cellStyle name="Обычный 67 22 2 2" xfId="39657"/>
    <cellStyle name="Обычный 67 22 2 2 2" xfId="39658"/>
    <cellStyle name="Обычный 67 22 2 3" xfId="39659"/>
    <cellStyle name="Обычный 67 22 3" xfId="39660"/>
    <cellStyle name="Обычный 67 22 3 2" xfId="39661"/>
    <cellStyle name="Обычный 67 22 3 2 2" xfId="39662"/>
    <cellStyle name="Обычный 67 22 3 3" xfId="39663"/>
    <cellStyle name="Обычный 67 22 4" xfId="39664"/>
    <cellStyle name="Обычный 67 22 4 2" xfId="39665"/>
    <cellStyle name="Обычный 67 22 5" xfId="39666"/>
    <cellStyle name="Обычный 67 23" xfId="39667"/>
    <cellStyle name="Обычный 67 23 2" xfId="39668"/>
    <cellStyle name="Обычный 67 23 2 2" xfId="39669"/>
    <cellStyle name="Обычный 67 23 2 2 2" xfId="39670"/>
    <cellStyle name="Обычный 67 23 2 3" xfId="39671"/>
    <cellStyle name="Обычный 67 23 3" xfId="39672"/>
    <cellStyle name="Обычный 67 23 3 2" xfId="39673"/>
    <cellStyle name="Обычный 67 23 3 2 2" xfId="39674"/>
    <cellStyle name="Обычный 67 23 3 3" xfId="39675"/>
    <cellStyle name="Обычный 67 23 4" xfId="39676"/>
    <cellStyle name="Обычный 67 23 4 2" xfId="39677"/>
    <cellStyle name="Обычный 67 23 5" xfId="39678"/>
    <cellStyle name="Обычный 67 24" xfId="39679"/>
    <cellStyle name="Обычный 67 24 2" xfId="39680"/>
    <cellStyle name="Обычный 67 24 2 2" xfId="39681"/>
    <cellStyle name="Обычный 67 24 2 2 2" xfId="39682"/>
    <cellStyle name="Обычный 67 24 2 3" xfId="39683"/>
    <cellStyle name="Обычный 67 24 3" xfId="39684"/>
    <cellStyle name="Обычный 67 24 3 2" xfId="39685"/>
    <cellStyle name="Обычный 67 24 3 2 2" xfId="39686"/>
    <cellStyle name="Обычный 67 24 3 3" xfId="39687"/>
    <cellStyle name="Обычный 67 24 4" xfId="39688"/>
    <cellStyle name="Обычный 67 24 4 2" xfId="39689"/>
    <cellStyle name="Обычный 67 24 5" xfId="39690"/>
    <cellStyle name="Обычный 67 25" xfId="39691"/>
    <cellStyle name="Обычный 67 25 2" xfId="39692"/>
    <cellStyle name="Обычный 67 25 2 2" xfId="39693"/>
    <cellStyle name="Обычный 67 25 2 2 2" xfId="39694"/>
    <cellStyle name="Обычный 67 25 2 3" xfId="39695"/>
    <cellStyle name="Обычный 67 25 3" xfId="39696"/>
    <cellStyle name="Обычный 67 25 3 2" xfId="39697"/>
    <cellStyle name="Обычный 67 25 3 2 2" xfId="39698"/>
    <cellStyle name="Обычный 67 25 3 3" xfId="39699"/>
    <cellStyle name="Обычный 67 25 4" xfId="39700"/>
    <cellStyle name="Обычный 67 25 4 2" xfId="39701"/>
    <cellStyle name="Обычный 67 25 5" xfId="39702"/>
    <cellStyle name="Обычный 67 26" xfId="39703"/>
    <cellStyle name="Обычный 67 26 2" xfId="39704"/>
    <cellStyle name="Обычный 67 26 2 2" xfId="39705"/>
    <cellStyle name="Обычный 67 26 2 2 2" xfId="39706"/>
    <cellStyle name="Обычный 67 26 2 3" xfId="39707"/>
    <cellStyle name="Обычный 67 26 3" xfId="39708"/>
    <cellStyle name="Обычный 67 26 3 2" xfId="39709"/>
    <cellStyle name="Обычный 67 26 3 2 2" xfId="39710"/>
    <cellStyle name="Обычный 67 26 3 3" xfId="39711"/>
    <cellStyle name="Обычный 67 26 4" xfId="39712"/>
    <cellStyle name="Обычный 67 26 4 2" xfId="39713"/>
    <cellStyle name="Обычный 67 26 5" xfId="39714"/>
    <cellStyle name="Обычный 67 27" xfId="39715"/>
    <cellStyle name="Обычный 67 27 2" xfId="39716"/>
    <cellStyle name="Обычный 67 27 2 2" xfId="39717"/>
    <cellStyle name="Обычный 67 27 2 2 2" xfId="39718"/>
    <cellStyle name="Обычный 67 27 2 3" xfId="39719"/>
    <cellStyle name="Обычный 67 27 3" xfId="39720"/>
    <cellStyle name="Обычный 67 27 3 2" xfId="39721"/>
    <cellStyle name="Обычный 67 27 3 2 2" xfId="39722"/>
    <cellStyle name="Обычный 67 27 3 3" xfId="39723"/>
    <cellStyle name="Обычный 67 27 4" xfId="39724"/>
    <cellStyle name="Обычный 67 27 4 2" xfId="39725"/>
    <cellStyle name="Обычный 67 27 5" xfId="39726"/>
    <cellStyle name="Обычный 67 28" xfId="39727"/>
    <cellStyle name="Обычный 67 28 2" xfId="39728"/>
    <cellStyle name="Обычный 67 28 2 2" xfId="39729"/>
    <cellStyle name="Обычный 67 28 2 2 2" xfId="39730"/>
    <cellStyle name="Обычный 67 28 2 3" xfId="39731"/>
    <cellStyle name="Обычный 67 28 3" xfId="39732"/>
    <cellStyle name="Обычный 67 28 3 2" xfId="39733"/>
    <cellStyle name="Обычный 67 28 3 2 2" xfId="39734"/>
    <cellStyle name="Обычный 67 28 3 3" xfId="39735"/>
    <cellStyle name="Обычный 67 28 4" xfId="39736"/>
    <cellStyle name="Обычный 67 28 4 2" xfId="39737"/>
    <cellStyle name="Обычный 67 28 5" xfId="39738"/>
    <cellStyle name="Обычный 67 29" xfId="39739"/>
    <cellStyle name="Обычный 67 29 2" xfId="39740"/>
    <cellStyle name="Обычный 67 29 2 2" xfId="39741"/>
    <cellStyle name="Обычный 67 29 3" xfId="39742"/>
    <cellStyle name="Обычный 67 3" xfId="39743"/>
    <cellStyle name="Обычный 67 3 2" xfId="39744"/>
    <cellStyle name="Обычный 67 3 2 2" xfId="39745"/>
    <cellStyle name="Обычный 67 3 2 2 2" xfId="39746"/>
    <cellStyle name="Обычный 67 3 2 3" xfId="39747"/>
    <cellStyle name="Обычный 67 3 3" xfId="39748"/>
    <cellStyle name="Обычный 67 3 3 2" xfId="39749"/>
    <cellStyle name="Обычный 67 3 3 2 2" xfId="39750"/>
    <cellStyle name="Обычный 67 3 3 3" xfId="39751"/>
    <cellStyle name="Обычный 67 3 4" xfId="39752"/>
    <cellStyle name="Обычный 67 3 4 2" xfId="39753"/>
    <cellStyle name="Обычный 67 3 5" xfId="39754"/>
    <cellStyle name="Обычный 67 30" xfId="39755"/>
    <cellStyle name="Обычный 67 30 2" xfId="39756"/>
    <cellStyle name="Обычный 67 30 2 2" xfId="39757"/>
    <cellStyle name="Обычный 67 30 3" xfId="39758"/>
    <cellStyle name="Обычный 67 31" xfId="39759"/>
    <cellStyle name="Обычный 67 31 2" xfId="39760"/>
    <cellStyle name="Обычный 67 31 2 2" xfId="39761"/>
    <cellStyle name="Обычный 67 31 3" xfId="39762"/>
    <cellStyle name="Обычный 67 32" xfId="39763"/>
    <cellStyle name="Обычный 67 32 2" xfId="39764"/>
    <cellStyle name="Обычный 67 32 2 2" xfId="39765"/>
    <cellStyle name="Обычный 67 32 3" xfId="39766"/>
    <cellStyle name="Обычный 67 33" xfId="39767"/>
    <cellStyle name="Обычный 67 33 2" xfId="39768"/>
    <cellStyle name="Обычный 67 33 2 2" xfId="39769"/>
    <cellStyle name="Обычный 67 33 3" xfId="39770"/>
    <cellStyle name="Обычный 67 34" xfId="39771"/>
    <cellStyle name="Обычный 67 34 2" xfId="39772"/>
    <cellStyle name="Обычный 67 34 2 2" xfId="39773"/>
    <cellStyle name="Обычный 67 34 3" xfId="39774"/>
    <cellStyle name="Обычный 67 35" xfId="39775"/>
    <cellStyle name="Обычный 67 35 2" xfId="39776"/>
    <cellStyle name="Обычный 67 35 2 2" xfId="39777"/>
    <cellStyle name="Обычный 67 35 3" xfId="39778"/>
    <cellStyle name="Обычный 67 36" xfId="39779"/>
    <cellStyle name="Обычный 67 36 2" xfId="39780"/>
    <cellStyle name="Обычный 67 36 2 2" xfId="39781"/>
    <cellStyle name="Обычный 67 36 3" xfId="39782"/>
    <cellStyle name="Обычный 67 37" xfId="39783"/>
    <cellStyle name="Обычный 67 37 2" xfId="39784"/>
    <cellStyle name="Обычный 67 37 2 2" xfId="39785"/>
    <cellStyle name="Обычный 67 37 3" xfId="39786"/>
    <cellStyle name="Обычный 67 38" xfId="39787"/>
    <cellStyle name="Обычный 67 38 2" xfId="39788"/>
    <cellStyle name="Обычный 67 38 2 2" xfId="39789"/>
    <cellStyle name="Обычный 67 38 3" xfId="39790"/>
    <cellStyle name="Обычный 67 39" xfId="39791"/>
    <cellStyle name="Обычный 67 39 2" xfId="39792"/>
    <cellStyle name="Обычный 67 39 2 2" xfId="39793"/>
    <cellStyle name="Обычный 67 39 3" xfId="39794"/>
    <cellStyle name="Обычный 67 4" xfId="39795"/>
    <cellStyle name="Обычный 67 4 2" xfId="39796"/>
    <cellStyle name="Обычный 67 4 2 2" xfId="39797"/>
    <cellStyle name="Обычный 67 4 2 2 2" xfId="39798"/>
    <cellStyle name="Обычный 67 4 2 3" xfId="39799"/>
    <cellStyle name="Обычный 67 4 3" xfId="39800"/>
    <cellStyle name="Обычный 67 4 3 2" xfId="39801"/>
    <cellStyle name="Обычный 67 4 3 2 2" xfId="39802"/>
    <cellStyle name="Обычный 67 4 3 3" xfId="39803"/>
    <cellStyle name="Обычный 67 4 4" xfId="39804"/>
    <cellStyle name="Обычный 67 4 4 2" xfId="39805"/>
    <cellStyle name="Обычный 67 4 5" xfId="39806"/>
    <cellStyle name="Обычный 67 40" xfId="39807"/>
    <cellStyle name="Обычный 67 40 2" xfId="39808"/>
    <cellStyle name="Обычный 67 40 2 2" xfId="39809"/>
    <cellStyle name="Обычный 67 40 3" xfId="39810"/>
    <cellStyle name="Обычный 67 41" xfId="39811"/>
    <cellStyle name="Обычный 67 41 2" xfId="39812"/>
    <cellStyle name="Обычный 67 41 2 2" xfId="39813"/>
    <cellStyle name="Обычный 67 41 3" xfId="39814"/>
    <cellStyle name="Обычный 67 42" xfId="39815"/>
    <cellStyle name="Обычный 67 42 2" xfId="39816"/>
    <cellStyle name="Обычный 67 42 2 2" xfId="39817"/>
    <cellStyle name="Обычный 67 42 3" xfId="39818"/>
    <cellStyle name="Обычный 67 43" xfId="39819"/>
    <cellStyle name="Обычный 67 43 2" xfId="39820"/>
    <cellStyle name="Обычный 67 43 2 2" xfId="39821"/>
    <cellStyle name="Обычный 67 43 3" xfId="39822"/>
    <cellStyle name="Обычный 67 44" xfId="39823"/>
    <cellStyle name="Обычный 67 44 2" xfId="39824"/>
    <cellStyle name="Обычный 67 44 2 2" xfId="39825"/>
    <cellStyle name="Обычный 67 44 3" xfId="39826"/>
    <cellStyle name="Обычный 67 45" xfId="39827"/>
    <cellStyle name="Обычный 67 45 2" xfId="39828"/>
    <cellStyle name="Обычный 67 45 2 2" xfId="39829"/>
    <cellStyle name="Обычный 67 45 3" xfId="39830"/>
    <cellStyle name="Обычный 67 46" xfId="39831"/>
    <cellStyle name="Обычный 67 46 2" xfId="39832"/>
    <cellStyle name="Обычный 67 46 2 2" xfId="39833"/>
    <cellStyle name="Обычный 67 46 3" xfId="39834"/>
    <cellStyle name="Обычный 67 47" xfId="39835"/>
    <cellStyle name="Обычный 67 47 2" xfId="39836"/>
    <cellStyle name="Обычный 67 47 2 2" xfId="39837"/>
    <cellStyle name="Обычный 67 47 3" xfId="39838"/>
    <cellStyle name="Обычный 67 48" xfId="39839"/>
    <cellStyle name="Обычный 67 48 2" xfId="39840"/>
    <cellStyle name="Обычный 67 48 2 2" xfId="39841"/>
    <cellStyle name="Обычный 67 48 3" xfId="39842"/>
    <cellStyle name="Обычный 67 49" xfId="39843"/>
    <cellStyle name="Обычный 67 49 2" xfId="39844"/>
    <cellStyle name="Обычный 67 49 2 2" xfId="39845"/>
    <cellStyle name="Обычный 67 49 3" xfId="39846"/>
    <cellStyle name="Обычный 67 5" xfId="39847"/>
    <cellStyle name="Обычный 67 5 2" xfId="39848"/>
    <cellStyle name="Обычный 67 5 2 2" xfId="39849"/>
    <cellStyle name="Обычный 67 5 2 2 2" xfId="39850"/>
    <cellStyle name="Обычный 67 5 2 3" xfId="39851"/>
    <cellStyle name="Обычный 67 5 3" xfId="39852"/>
    <cellStyle name="Обычный 67 5 3 2" xfId="39853"/>
    <cellStyle name="Обычный 67 5 3 2 2" xfId="39854"/>
    <cellStyle name="Обычный 67 5 3 3" xfId="39855"/>
    <cellStyle name="Обычный 67 5 4" xfId="39856"/>
    <cellStyle name="Обычный 67 5 4 2" xfId="39857"/>
    <cellStyle name="Обычный 67 5 5" xfId="39858"/>
    <cellStyle name="Обычный 67 50" xfId="39859"/>
    <cellStyle name="Обычный 67 50 2" xfId="39860"/>
    <cellStyle name="Обычный 67 50 2 2" xfId="39861"/>
    <cellStyle name="Обычный 67 50 3" xfId="39862"/>
    <cellStyle name="Обычный 67 51" xfId="39863"/>
    <cellStyle name="Обычный 67 51 2" xfId="39864"/>
    <cellStyle name="Обычный 67 51 2 2" xfId="39865"/>
    <cellStyle name="Обычный 67 51 3" xfId="39866"/>
    <cellStyle name="Обычный 67 52" xfId="39867"/>
    <cellStyle name="Обычный 67 52 2" xfId="39868"/>
    <cellStyle name="Обычный 67 52 2 2" xfId="39869"/>
    <cellStyle name="Обычный 67 52 3" xfId="39870"/>
    <cellStyle name="Обычный 67 53" xfId="39871"/>
    <cellStyle name="Обычный 67 53 2" xfId="39872"/>
    <cellStyle name="Обычный 67 53 2 2" xfId="39873"/>
    <cellStyle name="Обычный 67 53 3" xfId="39874"/>
    <cellStyle name="Обычный 67 54" xfId="39875"/>
    <cellStyle name="Обычный 67 54 2" xfId="39876"/>
    <cellStyle name="Обычный 67 54 2 2" xfId="39877"/>
    <cellStyle name="Обычный 67 54 3" xfId="39878"/>
    <cellStyle name="Обычный 67 55" xfId="39879"/>
    <cellStyle name="Обычный 67 55 2" xfId="39880"/>
    <cellStyle name="Обычный 67 55 2 2" xfId="39881"/>
    <cellStyle name="Обычный 67 55 3" xfId="39882"/>
    <cellStyle name="Обычный 67 56" xfId="39883"/>
    <cellStyle name="Обычный 67 56 2" xfId="39884"/>
    <cellStyle name="Обычный 67 56 2 2" xfId="39885"/>
    <cellStyle name="Обычный 67 56 3" xfId="39886"/>
    <cellStyle name="Обычный 67 57" xfId="39887"/>
    <cellStyle name="Обычный 67 57 2" xfId="39888"/>
    <cellStyle name="Обычный 67 57 2 2" xfId="39889"/>
    <cellStyle name="Обычный 67 57 3" xfId="39890"/>
    <cellStyle name="Обычный 67 58" xfId="39891"/>
    <cellStyle name="Обычный 67 58 2" xfId="39892"/>
    <cellStyle name="Обычный 67 58 2 2" xfId="39893"/>
    <cellStyle name="Обычный 67 58 3" xfId="39894"/>
    <cellStyle name="Обычный 67 59" xfId="39895"/>
    <cellStyle name="Обычный 67 59 2" xfId="39896"/>
    <cellStyle name="Обычный 67 59 2 2" xfId="39897"/>
    <cellStyle name="Обычный 67 59 3" xfId="39898"/>
    <cellStyle name="Обычный 67 6" xfId="39899"/>
    <cellStyle name="Обычный 67 6 2" xfId="39900"/>
    <cellStyle name="Обычный 67 6 2 2" xfId="39901"/>
    <cellStyle name="Обычный 67 6 2 2 2" xfId="39902"/>
    <cellStyle name="Обычный 67 6 2 3" xfId="39903"/>
    <cellStyle name="Обычный 67 6 3" xfId="39904"/>
    <cellStyle name="Обычный 67 6 3 2" xfId="39905"/>
    <cellStyle name="Обычный 67 6 3 2 2" xfId="39906"/>
    <cellStyle name="Обычный 67 6 3 3" xfId="39907"/>
    <cellStyle name="Обычный 67 6 4" xfId="39908"/>
    <cellStyle name="Обычный 67 6 4 2" xfId="39909"/>
    <cellStyle name="Обычный 67 6 5" xfId="39910"/>
    <cellStyle name="Обычный 67 60" xfId="39911"/>
    <cellStyle name="Обычный 67 60 2" xfId="39912"/>
    <cellStyle name="Обычный 67 60 2 2" xfId="39913"/>
    <cellStyle name="Обычный 67 60 3" xfId="39914"/>
    <cellStyle name="Обычный 67 61" xfId="39915"/>
    <cellStyle name="Обычный 67 61 2" xfId="39916"/>
    <cellStyle name="Обычный 67 61 2 2" xfId="39917"/>
    <cellStyle name="Обычный 67 61 3" xfId="39918"/>
    <cellStyle name="Обычный 67 62" xfId="39919"/>
    <cellStyle name="Обычный 67 62 2" xfId="39920"/>
    <cellStyle name="Обычный 67 62 2 2" xfId="39921"/>
    <cellStyle name="Обычный 67 62 3" xfId="39922"/>
    <cellStyle name="Обычный 67 63" xfId="39923"/>
    <cellStyle name="Обычный 67 63 2" xfId="39924"/>
    <cellStyle name="Обычный 67 63 2 2" xfId="39925"/>
    <cellStyle name="Обычный 67 63 3" xfId="39926"/>
    <cellStyle name="Обычный 67 64" xfId="39927"/>
    <cellStyle name="Обычный 67 64 2" xfId="39928"/>
    <cellStyle name="Обычный 67 64 2 2" xfId="39929"/>
    <cellStyle name="Обычный 67 64 3" xfId="39930"/>
    <cellStyle name="Обычный 67 65" xfId="39931"/>
    <cellStyle name="Обычный 67 65 2" xfId="39932"/>
    <cellStyle name="Обычный 67 65 2 2" xfId="39933"/>
    <cellStyle name="Обычный 67 65 3" xfId="39934"/>
    <cellStyle name="Обычный 67 66" xfId="39935"/>
    <cellStyle name="Обычный 67 66 2" xfId="39936"/>
    <cellStyle name="Обычный 67 66 2 2" xfId="39937"/>
    <cellStyle name="Обычный 67 66 3" xfId="39938"/>
    <cellStyle name="Обычный 67 67" xfId="39939"/>
    <cellStyle name="Обычный 67 67 2" xfId="39940"/>
    <cellStyle name="Обычный 67 67 2 2" xfId="39941"/>
    <cellStyle name="Обычный 67 67 3" xfId="39942"/>
    <cellStyle name="Обычный 67 68" xfId="39943"/>
    <cellStyle name="Обычный 67 68 2" xfId="39944"/>
    <cellStyle name="Обычный 67 68 2 2" xfId="39945"/>
    <cellStyle name="Обычный 67 68 3" xfId="39946"/>
    <cellStyle name="Обычный 67 69" xfId="39947"/>
    <cellStyle name="Обычный 67 69 2" xfId="39948"/>
    <cellStyle name="Обычный 67 69 2 2" xfId="39949"/>
    <cellStyle name="Обычный 67 69 3" xfId="39950"/>
    <cellStyle name="Обычный 67 7" xfId="39951"/>
    <cellStyle name="Обычный 67 7 2" xfId="39952"/>
    <cellStyle name="Обычный 67 7 2 2" xfId="39953"/>
    <cellStyle name="Обычный 67 7 2 2 2" xfId="39954"/>
    <cellStyle name="Обычный 67 7 2 3" xfId="39955"/>
    <cellStyle name="Обычный 67 7 3" xfId="39956"/>
    <cellStyle name="Обычный 67 7 3 2" xfId="39957"/>
    <cellStyle name="Обычный 67 7 3 2 2" xfId="39958"/>
    <cellStyle name="Обычный 67 7 3 3" xfId="39959"/>
    <cellStyle name="Обычный 67 7 4" xfId="39960"/>
    <cellStyle name="Обычный 67 7 4 2" xfId="39961"/>
    <cellStyle name="Обычный 67 7 5" xfId="39962"/>
    <cellStyle name="Обычный 67 70" xfId="39963"/>
    <cellStyle name="Обычный 67 70 2" xfId="39964"/>
    <cellStyle name="Обычный 67 70 2 2" xfId="39965"/>
    <cellStyle name="Обычный 67 70 3" xfId="39966"/>
    <cellStyle name="Обычный 67 71" xfId="39967"/>
    <cellStyle name="Обычный 67 71 2" xfId="39968"/>
    <cellStyle name="Обычный 67 71 2 2" xfId="39969"/>
    <cellStyle name="Обычный 67 71 3" xfId="39970"/>
    <cellStyle name="Обычный 67 72" xfId="39971"/>
    <cellStyle name="Обычный 67 72 2" xfId="39972"/>
    <cellStyle name="Обычный 67 72 2 2" xfId="39973"/>
    <cellStyle name="Обычный 67 72 3" xfId="39974"/>
    <cellStyle name="Обычный 67 73" xfId="39975"/>
    <cellStyle name="Обычный 67 73 2" xfId="39976"/>
    <cellStyle name="Обычный 67 73 2 2" xfId="39977"/>
    <cellStyle name="Обычный 67 73 3" xfId="39978"/>
    <cellStyle name="Обычный 67 74" xfId="39979"/>
    <cellStyle name="Обычный 67 74 2" xfId="39980"/>
    <cellStyle name="Обычный 67 74 2 2" xfId="39981"/>
    <cellStyle name="Обычный 67 74 3" xfId="39982"/>
    <cellStyle name="Обычный 67 75" xfId="39983"/>
    <cellStyle name="Обычный 67 75 2" xfId="39984"/>
    <cellStyle name="Обычный 67 75 2 2" xfId="39985"/>
    <cellStyle name="Обычный 67 75 3" xfId="39986"/>
    <cellStyle name="Обычный 67 76" xfId="39987"/>
    <cellStyle name="Обычный 67 76 2" xfId="39988"/>
    <cellStyle name="Обычный 67 77" xfId="39989"/>
    <cellStyle name="Обычный 67 8" xfId="39990"/>
    <cellStyle name="Обычный 67 8 2" xfId="39991"/>
    <cellStyle name="Обычный 67 8 2 2" xfId="39992"/>
    <cellStyle name="Обычный 67 8 2 2 2" xfId="39993"/>
    <cellStyle name="Обычный 67 8 2 3" xfId="39994"/>
    <cellStyle name="Обычный 67 8 3" xfId="39995"/>
    <cellStyle name="Обычный 67 8 3 2" xfId="39996"/>
    <cellStyle name="Обычный 67 8 3 2 2" xfId="39997"/>
    <cellStyle name="Обычный 67 8 3 3" xfId="39998"/>
    <cellStyle name="Обычный 67 8 4" xfId="39999"/>
    <cellStyle name="Обычный 67 8 4 2" xfId="40000"/>
    <cellStyle name="Обычный 67 8 5" xfId="40001"/>
    <cellStyle name="Обычный 67 9" xfId="40002"/>
    <cellStyle name="Обычный 67 9 2" xfId="40003"/>
    <cellStyle name="Обычный 67 9 2 2" xfId="40004"/>
    <cellStyle name="Обычный 67 9 2 2 2" xfId="40005"/>
    <cellStyle name="Обычный 67 9 2 3" xfId="40006"/>
    <cellStyle name="Обычный 67 9 3" xfId="40007"/>
    <cellStyle name="Обычный 67 9 3 2" xfId="40008"/>
    <cellStyle name="Обычный 67 9 3 2 2" xfId="40009"/>
    <cellStyle name="Обычный 67 9 3 3" xfId="40010"/>
    <cellStyle name="Обычный 67 9 4" xfId="40011"/>
    <cellStyle name="Обычный 67 9 4 2" xfId="40012"/>
    <cellStyle name="Обычный 67 9 5" xfId="40013"/>
    <cellStyle name="Обычный 68" xfId="40014"/>
    <cellStyle name="Обычный 68 10" xfId="40015"/>
    <cellStyle name="Обычный 68 10 2" xfId="40016"/>
    <cellStyle name="Обычный 68 10 2 2" xfId="40017"/>
    <cellStyle name="Обычный 68 10 2 2 2" xfId="40018"/>
    <cellStyle name="Обычный 68 10 2 3" xfId="40019"/>
    <cellStyle name="Обычный 68 10 3" xfId="40020"/>
    <cellStyle name="Обычный 68 10 3 2" xfId="40021"/>
    <cellStyle name="Обычный 68 10 3 2 2" xfId="40022"/>
    <cellStyle name="Обычный 68 10 3 3" xfId="40023"/>
    <cellStyle name="Обычный 68 10 4" xfId="40024"/>
    <cellStyle name="Обычный 68 10 4 2" xfId="40025"/>
    <cellStyle name="Обычный 68 10 5" xfId="40026"/>
    <cellStyle name="Обычный 68 11" xfId="40027"/>
    <cellStyle name="Обычный 68 11 2" xfId="40028"/>
    <cellStyle name="Обычный 68 11 2 2" xfId="40029"/>
    <cellStyle name="Обычный 68 11 2 2 2" xfId="40030"/>
    <cellStyle name="Обычный 68 11 2 3" xfId="40031"/>
    <cellStyle name="Обычный 68 11 3" xfId="40032"/>
    <cellStyle name="Обычный 68 11 3 2" xfId="40033"/>
    <cellStyle name="Обычный 68 11 3 2 2" xfId="40034"/>
    <cellStyle name="Обычный 68 11 3 3" xfId="40035"/>
    <cellStyle name="Обычный 68 11 4" xfId="40036"/>
    <cellStyle name="Обычный 68 11 4 2" xfId="40037"/>
    <cellStyle name="Обычный 68 11 5" xfId="40038"/>
    <cellStyle name="Обычный 68 12" xfId="40039"/>
    <cellStyle name="Обычный 68 12 2" xfId="40040"/>
    <cellStyle name="Обычный 68 12 2 2" xfId="40041"/>
    <cellStyle name="Обычный 68 12 2 2 2" xfId="40042"/>
    <cellStyle name="Обычный 68 12 2 3" xfId="40043"/>
    <cellStyle name="Обычный 68 12 3" xfId="40044"/>
    <cellStyle name="Обычный 68 12 3 2" xfId="40045"/>
    <cellStyle name="Обычный 68 12 3 2 2" xfId="40046"/>
    <cellStyle name="Обычный 68 12 3 3" xfId="40047"/>
    <cellStyle name="Обычный 68 12 4" xfId="40048"/>
    <cellStyle name="Обычный 68 12 4 2" xfId="40049"/>
    <cellStyle name="Обычный 68 12 5" xfId="40050"/>
    <cellStyle name="Обычный 68 13" xfId="40051"/>
    <cellStyle name="Обычный 68 13 2" xfId="40052"/>
    <cellStyle name="Обычный 68 13 2 2" xfId="40053"/>
    <cellStyle name="Обычный 68 13 2 2 2" xfId="40054"/>
    <cellStyle name="Обычный 68 13 2 3" xfId="40055"/>
    <cellStyle name="Обычный 68 13 3" xfId="40056"/>
    <cellStyle name="Обычный 68 13 3 2" xfId="40057"/>
    <cellStyle name="Обычный 68 13 3 2 2" xfId="40058"/>
    <cellStyle name="Обычный 68 13 3 3" xfId="40059"/>
    <cellStyle name="Обычный 68 13 4" xfId="40060"/>
    <cellStyle name="Обычный 68 13 4 2" xfId="40061"/>
    <cellStyle name="Обычный 68 13 5" xfId="40062"/>
    <cellStyle name="Обычный 68 14" xfId="40063"/>
    <cellStyle name="Обычный 68 14 2" xfId="40064"/>
    <cellStyle name="Обычный 68 14 2 2" xfId="40065"/>
    <cellStyle name="Обычный 68 14 2 2 2" xfId="40066"/>
    <cellStyle name="Обычный 68 14 2 3" xfId="40067"/>
    <cellStyle name="Обычный 68 14 3" xfId="40068"/>
    <cellStyle name="Обычный 68 14 3 2" xfId="40069"/>
    <cellStyle name="Обычный 68 14 3 2 2" xfId="40070"/>
    <cellStyle name="Обычный 68 14 3 3" xfId="40071"/>
    <cellStyle name="Обычный 68 14 4" xfId="40072"/>
    <cellStyle name="Обычный 68 14 4 2" xfId="40073"/>
    <cellStyle name="Обычный 68 14 5" xfId="40074"/>
    <cellStyle name="Обычный 68 15" xfId="40075"/>
    <cellStyle name="Обычный 68 15 2" xfId="40076"/>
    <cellStyle name="Обычный 68 15 2 2" xfId="40077"/>
    <cellStyle name="Обычный 68 15 2 2 2" xfId="40078"/>
    <cellStyle name="Обычный 68 15 2 3" xfId="40079"/>
    <cellStyle name="Обычный 68 15 3" xfId="40080"/>
    <cellStyle name="Обычный 68 15 3 2" xfId="40081"/>
    <cellStyle name="Обычный 68 15 3 2 2" xfId="40082"/>
    <cellStyle name="Обычный 68 15 3 3" xfId="40083"/>
    <cellStyle name="Обычный 68 15 4" xfId="40084"/>
    <cellStyle name="Обычный 68 15 4 2" xfId="40085"/>
    <cellStyle name="Обычный 68 15 5" xfId="40086"/>
    <cellStyle name="Обычный 68 16" xfId="40087"/>
    <cellStyle name="Обычный 68 16 2" xfId="40088"/>
    <cellStyle name="Обычный 68 16 2 2" xfId="40089"/>
    <cellStyle name="Обычный 68 16 2 2 2" xfId="40090"/>
    <cellStyle name="Обычный 68 16 2 3" xfId="40091"/>
    <cellStyle name="Обычный 68 16 3" xfId="40092"/>
    <cellStyle name="Обычный 68 16 3 2" xfId="40093"/>
    <cellStyle name="Обычный 68 16 3 2 2" xfId="40094"/>
    <cellStyle name="Обычный 68 16 3 3" xfId="40095"/>
    <cellStyle name="Обычный 68 16 4" xfId="40096"/>
    <cellStyle name="Обычный 68 16 4 2" xfId="40097"/>
    <cellStyle name="Обычный 68 16 5" xfId="40098"/>
    <cellStyle name="Обычный 68 17" xfId="40099"/>
    <cellStyle name="Обычный 68 17 2" xfId="40100"/>
    <cellStyle name="Обычный 68 17 2 2" xfId="40101"/>
    <cellStyle name="Обычный 68 17 2 2 2" xfId="40102"/>
    <cellStyle name="Обычный 68 17 2 3" xfId="40103"/>
    <cellStyle name="Обычный 68 17 3" xfId="40104"/>
    <cellStyle name="Обычный 68 17 3 2" xfId="40105"/>
    <cellStyle name="Обычный 68 17 3 2 2" xfId="40106"/>
    <cellStyle name="Обычный 68 17 3 3" xfId="40107"/>
    <cellStyle name="Обычный 68 17 4" xfId="40108"/>
    <cellStyle name="Обычный 68 17 4 2" xfId="40109"/>
    <cellStyle name="Обычный 68 17 5" xfId="40110"/>
    <cellStyle name="Обычный 68 18" xfId="40111"/>
    <cellStyle name="Обычный 68 18 2" xfId="40112"/>
    <cellStyle name="Обычный 68 18 2 2" xfId="40113"/>
    <cellStyle name="Обычный 68 18 2 2 2" xfId="40114"/>
    <cellStyle name="Обычный 68 18 2 3" xfId="40115"/>
    <cellStyle name="Обычный 68 18 3" xfId="40116"/>
    <cellStyle name="Обычный 68 18 3 2" xfId="40117"/>
    <cellStyle name="Обычный 68 18 3 2 2" xfId="40118"/>
    <cellStyle name="Обычный 68 18 3 3" xfId="40119"/>
    <cellStyle name="Обычный 68 18 4" xfId="40120"/>
    <cellStyle name="Обычный 68 18 4 2" xfId="40121"/>
    <cellStyle name="Обычный 68 18 5" xfId="40122"/>
    <cellStyle name="Обычный 68 19" xfId="40123"/>
    <cellStyle name="Обычный 68 19 2" xfId="40124"/>
    <cellStyle name="Обычный 68 19 2 2" xfId="40125"/>
    <cellStyle name="Обычный 68 19 2 2 2" xfId="40126"/>
    <cellStyle name="Обычный 68 19 2 3" xfId="40127"/>
    <cellStyle name="Обычный 68 19 3" xfId="40128"/>
    <cellStyle name="Обычный 68 19 3 2" xfId="40129"/>
    <cellStyle name="Обычный 68 19 3 2 2" xfId="40130"/>
    <cellStyle name="Обычный 68 19 3 3" xfId="40131"/>
    <cellStyle name="Обычный 68 19 4" xfId="40132"/>
    <cellStyle name="Обычный 68 19 4 2" xfId="40133"/>
    <cellStyle name="Обычный 68 19 5" xfId="40134"/>
    <cellStyle name="Обычный 68 2" xfId="40135"/>
    <cellStyle name="Обычный 68 2 2" xfId="40136"/>
    <cellStyle name="Обычный 68 2 2 2" xfId="40137"/>
    <cellStyle name="Обычный 68 2 2 2 2" xfId="40138"/>
    <cellStyle name="Обычный 68 2 2 3" xfId="40139"/>
    <cellStyle name="Обычный 68 2 3" xfId="40140"/>
    <cellStyle name="Обычный 68 2 3 2" xfId="40141"/>
    <cellStyle name="Обычный 68 2 3 2 2" xfId="40142"/>
    <cellStyle name="Обычный 68 2 3 3" xfId="40143"/>
    <cellStyle name="Обычный 68 2 4" xfId="40144"/>
    <cellStyle name="Обычный 68 2 4 2" xfId="40145"/>
    <cellStyle name="Обычный 68 2 5" xfId="40146"/>
    <cellStyle name="Обычный 68 20" xfId="40147"/>
    <cellStyle name="Обычный 68 20 2" xfId="40148"/>
    <cellStyle name="Обычный 68 20 2 2" xfId="40149"/>
    <cellStyle name="Обычный 68 20 2 2 2" xfId="40150"/>
    <cellStyle name="Обычный 68 20 2 3" xfId="40151"/>
    <cellStyle name="Обычный 68 20 3" xfId="40152"/>
    <cellStyle name="Обычный 68 20 3 2" xfId="40153"/>
    <cellStyle name="Обычный 68 20 3 2 2" xfId="40154"/>
    <cellStyle name="Обычный 68 20 3 3" xfId="40155"/>
    <cellStyle name="Обычный 68 20 4" xfId="40156"/>
    <cellStyle name="Обычный 68 20 4 2" xfId="40157"/>
    <cellStyle name="Обычный 68 20 5" xfId="40158"/>
    <cellStyle name="Обычный 68 21" xfId="40159"/>
    <cellStyle name="Обычный 68 21 2" xfId="40160"/>
    <cellStyle name="Обычный 68 21 2 2" xfId="40161"/>
    <cellStyle name="Обычный 68 21 2 2 2" xfId="40162"/>
    <cellStyle name="Обычный 68 21 2 3" xfId="40163"/>
    <cellStyle name="Обычный 68 21 3" xfId="40164"/>
    <cellStyle name="Обычный 68 21 3 2" xfId="40165"/>
    <cellStyle name="Обычный 68 21 3 2 2" xfId="40166"/>
    <cellStyle name="Обычный 68 21 3 3" xfId="40167"/>
    <cellStyle name="Обычный 68 21 4" xfId="40168"/>
    <cellStyle name="Обычный 68 21 4 2" xfId="40169"/>
    <cellStyle name="Обычный 68 21 5" xfId="40170"/>
    <cellStyle name="Обычный 68 22" xfId="40171"/>
    <cellStyle name="Обычный 68 22 2" xfId="40172"/>
    <cellStyle name="Обычный 68 22 2 2" xfId="40173"/>
    <cellStyle name="Обычный 68 22 2 2 2" xfId="40174"/>
    <cellStyle name="Обычный 68 22 2 3" xfId="40175"/>
    <cellStyle name="Обычный 68 22 3" xfId="40176"/>
    <cellStyle name="Обычный 68 22 3 2" xfId="40177"/>
    <cellStyle name="Обычный 68 22 3 2 2" xfId="40178"/>
    <cellStyle name="Обычный 68 22 3 3" xfId="40179"/>
    <cellStyle name="Обычный 68 22 4" xfId="40180"/>
    <cellStyle name="Обычный 68 22 4 2" xfId="40181"/>
    <cellStyle name="Обычный 68 22 5" xfId="40182"/>
    <cellStyle name="Обычный 68 23" xfId="40183"/>
    <cellStyle name="Обычный 68 23 2" xfId="40184"/>
    <cellStyle name="Обычный 68 23 2 2" xfId="40185"/>
    <cellStyle name="Обычный 68 23 2 2 2" xfId="40186"/>
    <cellStyle name="Обычный 68 23 2 3" xfId="40187"/>
    <cellStyle name="Обычный 68 23 3" xfId="40188"/>
    <cellStyle name="Обычный 68 23 3 2" xfId="40189"/>
    <cellStyle name="Обычный 68 23 3 2 2" xfId="40190"/>
    <cellStyle name="Обычный 68 23 3 3" xfId="40191"/>
    <cellStyle name="Обычный 68 23 4" xfId="40192"/>
    <cellStyle name="Обычный 68 23 4 2" xfId="40193"/>
    <cellStyle name="Обычный 68 23 5" xfId="40194"/>
    <cellStyle name="Обычный 68 24" xfId="40195"/>
    <cellStyle name="Обычный 68 24 2" xfId="40196"/>
    <cellStyle name="Обычный 68 24 2 2" xfId="40197"/>
    <cellStyle name="Обычный 68 24 2 2 2" xfId="40198"/>
    <cellStyle name="Обычный 68 24 2 3" xfId="40199"/>
    <cellStyle name="Обычный 68 24 3" xfId="40200"/>
    <cellStyle name="Обычный 68 24 3 2" xfId="40201"/>
    <cellStyle name="Обычный 68 24 3 2 2" xfId="40202"/>
    <cellStyle name="Обычный 68 24 3 3" xfId="40203"/>
    <cellStyle name="Обычный 68 24 4" xfId="40204"/>
    <cellStyle name="Обычный 68 24 4 2" xfId="40205"/>
    <cellStyle name="Обычный 68 24 5" xfId="40206"/>
    <cellStyle name="Обычный 68 25" xfId="40207"/>
    <cellStyle name="Обычный 68 25 2" xfId="40208"/>
    <cellStyle name="Обычный 68 25 2 2" xfId="40209"/>
    <cellStyle name="Обычный 68 25 2 2 2" xfId="40210"/>
    <cellStyle name="Обычный 68 25 2 3" xfId="40211"/>
    <cellStyle name="Обычный 68 25 3" xfId="40212"/>
    <cellStyle name="Обычный 68 25 3 2" xfId="40213"/>
    <cellStyle name="Обычный 68 25 3 2 2" xfId="40214"/>
    <cellStyle name="Обычный 68 25 3 3" xfId="40215"/>
    <cellStyle name="Обычный 68 25 4" xfId="40216"/>
    <cellStyle name="Обычный 68 25 4 2" xfId="40217"/>
    <cellStyle name="Обычный 68 25 5" xfId="40218"/>
    <cellStyle name="Обычный 68 26" xfId="40219"/>
    <cellStyle name="Обычный 68 26 2" xfId="40220"/>
    <cellStyle name="Обычный 68 26 2 2" xfId="40221"/>
    <cellStyle name="Обычный 68 26 2 2 2" xfId="40222"/>
    <cellStyle name="Обычный 68 26 2 3" xfId="40223"/>
    <cellStyle name="Обычный 68 26 3" xfId="40224"/>
    <cellStyle name="Обычный 68 26 3 2" xfId="40225"/>
    <cellStyle name="Обычный 68 26 3 2 2" xfId="40226"/>
    <cellStyle name="Обычный 68 26 3 3" xfId="40227"/>
    <cellStyle name="Обычный 68 26 4" xfId="40228"/>
    <cellStyle name="Обычный 68 26 4 2" xfId="40229"/>
    <cellStyle name="Обычный 68 26 5" xfId="40230"/>
    <cellStyle name="Обычный 68 27" xfId="40231"/>
    <cellStyle name="Обычный 68 27 2" xfId="40232"/>
    <cellStyle name="Обычный 68 27 2 2" xfId="40233"/>
    <cellStyle name="Обычный 68 27 2 2 2" xfId="40234"/>
    <cellStyle name="Обычный 68 27 2 3" xfId="40235"/>
    <cellStyle name="Обычный 68 27 3" xfId="40236"/>
    <cellStyle name="Обычный 68 27 3 2" xfId="40237"/>
    <cellStyle name="Обычный 68 27 3 2 2" xfId="40238"/>
    <cellStyle name="Обычный 68 27 3 3" xfId="40239"/>
    <cellStyle name="Обычный 68 27 4" xfId="40240"/>
    <cellStyle name="Обычный 68 27 4 2" xfId="40241"/>
    <cellStyle name="Обычный 68 27 5" xfId="40242"/>
    <cellStyle name="Обычный 68 28" xfId="40243"/>
    <cellStyle name="Обычный 68 28 2" xfId="40244"/>
    <cellStyle name="Обычный 68 28 2 2" xfId="40245"/>
    <cellStyle name="Обычный 68 28 2 2 2" xfId="40246"/>
    <cellStyle name="Обычный 68 28 2 3" xfId="40247"/>
    <cellStyle name="Обычный 68 28 3" xfId="40248"/>
    <cellStyle name="Обычный 68 28 3 2" xfId="40249"/>
    <cellStyle name="Обычный 68 28 3 2 2" xfId="40250"/>
    <cellStyle name="Обычный 68 28 3 3" xfId="40251"/>
    <cellStyle name="Обычный 68 28 4" xfId="40252"/>
    <cellStyle name="Обычный 68 28 4 2" xfId="40253"/>
    <cellStyle name="Обычный 68 28 5" xfId="40254"/>
    <cellStyle name="Обычный 68 29" xfId="40255"/>
    <cellStyle name="Обычный 68 29 2" xfId="40256"/>
    <cellStyle name="Обычный 68 29 2 2" xfId="40257"/>
    <cellStyle name="Обычный 68 29 3" xfId="40258"/>
    <cellStyle name="Обычный 68 3" xfId="40259"/>
    <cellStyle name="Обычный 68 3 2" xfId="40260"/>
    <cellStyle name="Обычный 68 3 2 2" xfId="40261"/>
    <cellStyle name="Обычный 68 3 2 2 2" xfId="40262"/>
    <cellStyle name="Обычный 68 3 2 3" xfId="40263"/>
    <cellStyle name="Обычный 68 3 3" xfId="40264"/>
    <cellStyle name="Обычный 68 3 3 2" xfId="40265"/>
    <cellStyle name="Обычный 68 3 3 2 2" xfId="40266"/>
    <cellStyle name="Обычный 68 3 3 3" xfId="40267"/>
    <cellStyle name="Обычный 68 3 4" xfId="40268"/>
    <cellStyle name="Обычный 68 3 4 2" xfId="40269"/>
    <cellStyle name="Обычный 68 3 5" xfId="40270"/>
    <cellStyle name="Обычный 68 30" xfId="40271"/>
    <cellStyle name="Обычный 68 30 2" xfId="40272"/>
    <cellStyle name="Обычный 68 30 2 2" xfId="40273"/>
    <cellStyle name="Обычный 68 30 3" xfId="40274"/>
    <cellStyle name="Обычный 68 31" xfId="40275"/>
    <cellStyle name="Обычный 68 31 2" xfId="40276"/>
    <cellStyle name="Обычный 68 31 2 2" xfId="40277"/>
    <cellStyle name="Обычный 68 31 3" xfId="40278"/>
    <cellStyle name="Обычный 68 32" xfId="40279"/>
    <cellStyle name="Обычный 68 32 2" xfId="40280"/>
    <cellStyle name="Обычный 68 32 2 2" xfId="40281"/>
    <cellStyle name="Обычный 68 32 3" xfId="40282"/>
    <cellStyle name="Обычный 68 33" xfId="40283"/>
    <cellStyle name="Обычный 68 33 2" xfId="40284"/>
    <cellStyle name="Обычный 68 33 2 2" xfId="40285"/>
    <cellStyle name="Обычный 68 33 3" xfId="40286"/>
    <cellStyle name="Обычный 68 34" xfId="40287"/>
    <cellStyle name="Обычный 68 34 2" xfId="40288"/>
    <cellStyle name="Обычный 68 34 2 2" xfId="40289"/>
    <cellStyle name="Обычный 68 34 3" xfId="40290"/>
    <cellStyle name="Обычный 68 35" xfId="40291"/>
    <cellStyle name="Обычный 68 35 2" xfId="40292"/>
    <cellStyle name="Обычный 68 35 2 2" xfId="40293"/>
    <cellStyle name="Обычный 68 35 3" xfId="40294"/>
    <cellStyle name="Обычный 68 36" xfId="40295"/>
    <cellStyle name="Обычный 68 36 2" xfId="40296"/>
    <cellStyle name="Обычный 68 36 2 2" xfId="40297"/>
    <cellStyle name="Обычный 68 36 3" xfId="40298"/>
    <cellStyle name="Обычный 68 37" xfId="40299"/>
    <cellStyle name="Обычный 68 37 2" xfId="40300"/>
    <cellStyle name="Обычный 68 37 2 2" xfId="40301"/>
    <cellStyle name="Обычный 68 37 3" xfId="40302"/>
    <cellStyle name="Обычный 68 38" xfId="40303"/>
    <cellStyle name="Обычный 68 38 2" xfId="40304"/>
    <cellStyle name="Обычный 68 38 2 2" xfId="40305"/>
    <cellStyle name="Обычный 68 38 3" xfId="40306"/>
    <cellStyle name="Обычный 68 39" xfId="40307"/>
    <cellStyle name="Обычный 68 39 2" xfId="40308"/>
    <cellStyle name="Обычный 68 39 2 2" xfId="40309"/>
    <cellStyle name="Обычный 68 39 3" xfId="40310"/>
    <cellStyle name="Обычный 68 4" xfId="40311"/>
    <cellStyle name="Обычный 68 4 2" xfId="40312"/>
    <cellStyle name="Обычный 68 4 2 2" xfId="40313"/>
    <cellStyle name="Обычный 68 4 2 2 2" xfId="40314"/>
    <cellStyle name="Обычный 68 4 2 3" xfId="40315"/>
    <cellStyle name="Обычный 68 4 3" xfId="40316"/>
    <cellStyle name="Обычный 68 4 3 2" xfId="40317"/>
    <cellStyle name="Обычный 68 4 3 2 2" xfId="40318"/>
    <cellStyle name="Обычный 68 4 3 3" xfId="40319"/>
    <cellStyle name="Обычный 68 4 4" xfId="40320"/>
    <cellStyle name="Обычный 68 4 4 2" xfId="40321"/>
    <cellStyle name="Обычный 68 4 5" xfId="40322"/>
    <cellStyle name="Обычный 68 40" xfId="40323"/>
    <cellStyle name="Обычный 68 40 2" xfId="40324"/>
    <cellStyle name="Обычный 68 40 2 2" xfId="40325"/>
    <cellStyle name="Обычный 68 40 3" xfId="40326"/>
    <cellStyle name="Обычный 68 41" xfId="40327"/>
    <cellStyle name="Обычный 68 41 2" xfId="40328"/>
    <cellStyle name="Обычный 68 41 2 2" xfId="40329"/>
    <cellStyle name="Обычный 68 41 3" xfId="40330"/>
    <cellStyle name="Обычный 68 42" xfId="40331"/>
    <cellStyle name="Обычный 68 42 2" xfId="40332"/>
    <cellStyle name="Обычный 68 42 2 2" xfId="40333"/>
    <cellStyle name="Обычный 68 42 3" xfId="40334"/>
    <cellStyle name="Обычный 68 43" xfId="40335"/>
    <cellStyle name="Обычный 68 43 2" xfId="40336"/>
    <cellStyle name="Обычный 68 43 2 2" xfId="40337"/>
    <cellStyle name="Обычный 68 43 3" xfId="40338"/>
    <cellStyle name="Обычный 68 44" xfId="40339"/>
    <cellStyle name="Обычный 68 44 2" xfId="40340"/>
    <cellStyle name="Обычный 68 44 2 2" xfId="40341"/>
    <cellStyle name="Обычный 68 44 3" xfId="40342"/>
    <cellStyle name="Обычный 68 45" xfId="40343"/>
    <cellStyle name="Обычный 68 45 2" xfId="40344"/>
    <cellStyle name="Обычный 68 45 2 2" xfId="40345"/>
    <cellStyle name="Обычный 68 45 3" xfId="40346"/>
    <cellStyle name="Обычный 68 46" xfId="40347"/>
    <cellStyle name="Обычный 68 46 2" xfId="40348"/>
    <cellStyle name="Обычный 68 46 2 2" xfId="40349"/>
    <cellStyle name="Обычный 68 46 3" xfId="40350"/>
    <cellStyle name="Обычный 68 47" xfId="40351"/>
    <cellStyle name="Обычный 68 47 2" xfId="40352"/>
    <cellStyle name="Обычный 68 47 2 2" xfId="40353"/>
    <cellStyle name="Обычный 68 47 3" xfId="40354"/>
    <cellStyle name="Обычный 68 48" xfId="40355"/>
    <cellStyle name="Обычный 68 48 2" xfId="40356"/>
    <cellStyle name="Обычный 68 48 2 2" xfId="40357"/>
    <cellStyle name="Обычный 68 48 3" xfId="40358"/>
    <cellStyle name="Обычный 68 49" xfId="40359"/>
    <cellStyle name="Обычный 68 49 2" xfId="40360"/>
    <cellStyle name="Обычный 68 49 2 2" xfId="40361"/>
    <cellStyle name="Обычный 68 49 3" xfId="40362"/>
    <cellStyle name="Обычный 68 5" xfId="40363"/>
    <cellStyle name="Обычный 68 5 2" xfId="40364"/>
    <cellStyle name="Обычный 68 5 2 2" xfId="40365"/>
    <cellStyle name="Обычный 68 5 2 2 2" xfId="40366"/>
    <cellStyle name="Обычный 68 5 2 3" xfId="40367"/>
    <cellStyle name="Обычный 68 5 3" xfId="40368"/>
    <cellStyle name="Обычный 68 5 3 2" xfId="40369"/>
    <cellStyle name="Обычный 68 5 3 2 2" xfId="40370"/>
    <cellStyle name="Обычный 68 5 3 3" xfId="40371"/>
    <cellStyle name="Обычный 68 5 4" xfId="40372"/>
    <cellStyle name="Обычный 68 5 4 2" xfId="40373"/>
    <cellStyle name="Обычный 68 5 5" xfId="40374"/>
    <cellStyle name="Обычный 68 50" xfId="40375"/>
    <cellStyle name="Обычный 68 50 2" xfId="40376"/>
    <cellStyle name="Обычный 68 50 2 2" xfId="40377"/>
    <cellStyle name="Обычный 68 50 3" xfId="40378"/>
    <cellStyle name="Обычный 68 51" xfId="40379"/>
    <cellStyle name="Обычный 68 51 2" xfId="40380"/>
    <cellStyle name="Обычный 68 51 2 2" xfId="40381"/>
    <cellStyle name="Обычный 68 51 3" xfId="40382"/>
    <cellStyle name="Обычный 68 52" xfId="40383"/>
    <cellStyle name="Обычный 68 52 2" xfId="40384"/>
    <cellStyle name="Обычный 68 52 2 2" xfId="40385"/>
    <cellStyle name="Обычный 68 52 3" xfId="40386"/>
    <cellStyle name="Обычный 68 53" xfId="40387"/>
    <cellStyle name="Обычный 68 53 2" xfId="40388"/>
    <cellStyle name="Обычный 68 53 2 2" xfId="40389"/>
    <cellStyle name="Обычный 68 53 3" xfId="40390"/>
    <cellStyle name="Обычный 68 54" xfId="40391"/>
    <cellStyle name="Обычный 68 54 2" xfId="40392"/>
    <cellStyle name="Обычный 68 54 2 2" xfId="40393"/>
    <cellStyle name="Обычный 68 54 3" xfId="40394"/>
    <cellStyle name="Обычный 68 55" xfId="40395"/>
    <cellStyle name="Обычный 68 55 2" xfId="40396"/>
    <cellStyle name="Обычный 68 55 2 2" xfId="40397"/>
    <cellStyle name="Обычный 68 55 3" xfId="40398"/>
    <cellStyle name="Обычный 68 56" xfId="40399"/>
    <cellStyle name="Обычный 68 56 2" xfId="40400"/>
    <cellStyle name="Обычный 68 56 2 2" xfId="40401"/>
    <cellStyle name="Обычный 68 56 3" xfId="40402"/>
    <cellStyle name="Обычный 68 57" xfId="40403"/>
    <cellStyle name="Обычный 68 57 2" xfId="40404"/>
    <cellStyle name="Обычный 68 57 2 2" xfId="40405"/>
    <cellStyle name="Обычный 68 57 3" xfId="40406"/>
    <cellStyle name="Обычный 68 58" xfId="40407"/>
    <cellStyle name="Обычный 68 58 2" xfId="40408"/>
    <cellStyle name="Обычный 68 58 2 2" xfId="40409"/>
    <cellStyle name="Обычный 68 58 3" xfId="40410"/>
    <cellStyle name="Обычный 68 59" xfId="40411"/>
    <cellStyle name="Обычный 68 59 2" xfId="40412"/>
    <cellStyle name="Обычный 68 59 2 2" xfId="40413"/>
    <cellStyle name="Обычный 68 59 3" xfId="40414"/>
    <cellStyle name="Обычный 68 6" xfId="40415"/>
    <cellStyle name="Обычный 68 6 2" xfId="40416"/>
    <cellStyle name="Обычный 68 6 2 2" xfId="40417"/>
    <cellStyle name="Обычный 68 6 2 2 2" xfId="40418"/>
    <cellStyle name="Обычный 68 6 2 3" xfId="40419"/>
    <cellStyle name="Обычный 68 6 3" xfId="40420"/>
    <cellStyle name="Обычный 68 6 3 2" xfId="40421"/>
    <cellStyle name="Обычный 68 6 3 2 2" xfId="40422"/>
    <cellStyle name="Обычный 68 6 3 3" xfId="40423"/>
    <cellStyle name="Обычный 68 6 4" xfId="40424"/>
    <cellStyle name="Обычный 68 6 4 2" xfId="40425"/>
    <cellStyle name="Обычный 68 6 5" xfId="40426"/>
    <cellStyle name="Обычный 68 60" xfId="40427"/>
    <cellStyle name="Обычный 68 60 2" xfId="40428"/>
    <cellStyle name="Обычный 68 60 2 2" xfId="40429"/>
    <cellStyle name="Обычный 68 60 3" xfId="40430"/>
    <cellStyle name="Обычный 68 61" xfId="40431"/>
    <cellStyle name="Обычный 68 61 2" xfId="40432"/>
    <cellStyle name="Обычный 68 61 2 2" xfId="40433"/>
    <cellStyle name="Обычный 68 61 3" xfId="40434"/>
    <cellStyle name="Обычный 68 62" xfId="40435"/>
    <cellStyle name="Обычный 68 62 2" xfId="40436"/>
    <cellStyle name="Обычный 68 62 2 2" xfId="40437"/>
    <cellStyle name="Обычный 68 62 3" xfId="40438"/>
    <cellStyle name="Обычный 68 63" xfId="40439"/>
    <cellStyle name="Обычный 68 63 2" xfId="40440"/>
    <cellStyle name="Обычный 68 63 2 2" xfId="40441"/>
    <cellStyle name="Обычный 68 63 3" xfId="40442"/>
    <cellStyle name="Обычный 68 64" xfId="40443"/>
    <cellStyle name="Обычный 68 64 2" xfId="40444"/>
    <cellStyle name="Обычный 68 64 2 2" xfId="40445"/>
    <cellStyle name="Обычный 68 64 3" xfId="40446"/>
    <cellStyle name="Обычный 68 65" xfId="40447"/>
    <cellStyle name="Обычный 68 65 2" xfId="40448"/>
    <cellStyle name="Обычный 68 65 2 2" xfId="40449"/>
    <cellStyle name="Обычный 68 65 3" xfId="40450"/>
    <cellStyle name="Обычный 68 66" xfId="40451"/>
    <cellStyle name="Обычный 68 66 2" xfId="40452"/>
    <cellStyle name="Обычный 68 66 2 2" xfId="40453"/>
    <cellStyle name="Обычный 68 66 3" xfId="40454"/>
    <cellStyle name="Обычный 68 67" xfId="40455"/>
    <cellStyle name="Обычный 68 67 2" xfId="40456"/>
    <cellStyle name="Обычный 68 67 2 2" xfId="40457"/>
    <cellStyle name="Обычный 68 67 3" xfId="40458"/>
    <cellStyle name="Обычный 68 68" xfId="40459"/>
    <cellStyle name="Обычный 68 68 2" xfId="40460"/>
    <cellStyle name="Обычный 68 68 2 2" xfId="40461"/>
    <cellStyle name="Обычный 68 68 3" xfId="40462"/>
    <cellStyle name="Обычный 68 69" xfId="40463"/>
    <cellStyle name="Обычный 68 69 2" xfId="40464"/>
    <cellStyle name="Обычный 68 69 2 2" xfId="40465"/>
    <cellStyle name="Обычный 68 69 3" xfId="40466"/>
    <cellStyle name="Обычный 68 7" xfId="40467"/>
    <cellStyle name="Обычный 68 7 2" xfId="40468"/>
    <cellStyle name="Обычный 68 7 2 2" xfId="40469"/>
    <cellStyle name="Обычный 68 7 2 2 2" xfId="40470"/>
    <cellStyle name="Обычный 68 7 2 3" xfId="40471"/>
    <cellStyle name="Обычный 68 7 3" xfId="40472"/>
    <cellStyle name="Обычный 68 7 3 2" xfId="40473"/>
    <cellStyle name="Обычный 68 7 3 2 2" xfId="40474"/>
    <cellStyle name="Обычный 68 7 3 3" xfId="40475"/>
    <cellStyle name="Обычный 68 7 4" xfId="40476"/>
    <cellStyle name="Обычный 68 7 4 2" xfId="40477"/>
    <cellStyle name="Обычный 68 7 5" xfId="40478"/>
    <cellStyle name="Обычный 68 70" xfId="40479"/>
    <cellStyle name="Обычный 68 70 2" xfId="40480"/>
    <cellStyle name="Обычный 68 70 2 2" xfId="40481"/>
    <cellStyle name="Обычный 68 70 3" xfId="40482"/>
    <cellStyle name="Обычный 68 71" xfId="40483"/>
    <cellStyle name="Обычный 68 71 2" xfId="40484"/>
    <cellStyle name="Обычный 68 71 2 2" xfId="40485"/>
    <cellStyle name="Обычный 68 71 3" xfId="40486"/>
    <cellStyle name="Обычный 68 72" xfId="40487"/>
    <cellStyle name="Обычный 68 72 2" xfId="40488"/>
    <cellStyle name="Обычный 68 72 2 2" xfId="40489"/>
    <cellStyle name="Обычный 68 72 3" xfId="40490"/>
    <cellStyle name="Обычный 68 73" xfId="40491"/>
    <cellStyle name="Обычный 68 73 2" xfId="40492"/>
    <cellStyle name="Обычный 68 73 2 2" xfId="40493"/>
    <cellStyle name="Обычный 68 73 3" xfId="40494"/>
    <cellStyle name="Обычный 68 74" xfId="40495"/>
    <cellStyle name="Обычный 68 74 2" xfId="40496"/>
    <cellStyle name="Обычный 68 74 2 2" xfId="40497"/>
    <cellStyle name="Обычный 68 74 3" xfId="40498"/>
    <cellStyle name="Обычный 68 75" xfId="40499"/>
    <cellStyle name="Обычный 68 75 2" xfId="40500"/>
    <cellStyle name="Обычный 68 75 2 2" xfId="40501"/>
    <cellStyle name="Обычный 68 75 3" xfId="40502"/>
    <cellStyle name="Обычный 68 76" xfId="40503"/>
    <cellStyle name="Обычный 68 76 2" xfId="40504"/>
    <cellStyle name="Обычный 68 77" xfId="40505"/>
    <cellStyle name="Обычный 68 8" xfId="40506"/>
    <cellStyle name="Обычный 68 8 2" xfId="40507"/>
    <cellStyle name="Обычный 68 8 2 2" xfId="40508"/>
    <cellStyle name="Обычный 68 8 2 2 2" xfId="40509"/>
    <cellStyle name="Обычный 68 8 2 3" xfId="40510"/>
    <cellStyle name="Обычный 68 8 3" xfId="40511"/>
    <cellStyle name="Обычный 68 8 3 2" xfId="40512"/>
    <cellStyle name="Обычный 68 8 3 2 2" xfId="40513"/>
    <cellStyle name="Обычный 68 8 3 3" xfId="40514"/>
    <cellStyle name="Обычный 68 8 4" xfId="40515"/>
    <cellStyle name="Обычный 68 8 4 2" xfId="40516"/>
    <cellStyle name="Обычный 68 8 5" xfId="40517"/>
    <cellStyle name="Обычный 68 9" xfId="40518"/>
    <cellStyle name="Обычный 68 9 2" xfId="40519"/>
    <cellStyle name="Обычный 68 9 2 2" xfId="40520"/>
    <cellStyle name="Обычный 68 9 2 2 2" xfId="40521"/>
    <cellStyle name="Обычный 68 9 2 3" xfId="40522"/>
    <cellStyle name="Обычный 68 9 3" xfId="40523"/>
    <cellStyle name="Обычный 68 9 3 2" xfId="40524"/>
    <cellStyle name="Обычный 68 9 3 2 2" xfId="40525"/>
    <cellStyle name="Обычный 68 9 3 3" xfId="40526"/>
    <cellStyle name="Обычный 68 9 4" xfId="40527"/>
    <cellStyle name="Обычный 68 9 4 2" xfId="40528"/>
    <cellStyle name="Обычный 68 9 5" xfId="40529"/>
    <cellStyle name="Обычный 69" xfId="40530"/>
    <cellStyle name="Обычный 69 10" xfId="40531"/>
    <cellStyle name="Обычный 69 10 2" xfId="40532"/>
    <cellStyle name="Обычный 69 10 2 2" xfId="40533"/>
    <cellStyle name="Обычный 69 10 2 2 2" xfId="40534"/>
    <cellStyle name="Обычный 69 10 2 3" xfId="40535"/>
    <cellStyle name="Обычный 69 10 3" xfId="40536"/>
    <cellStyle name="Обычный 69 10 3 2" xfId="40537"/>
    <cellStyle name="Обычный 69 10 3 2 2" xfId="40538"/>
    <cellStyle name="Обычный 69 10 3 3" xfId="40539"/>
    <cellStyle name="Обычный 69 10 4" xfId="40540"/>
    <cellStyle name="Обычный 69 10 4 2" xfId="40541"/>
    <cellStyle name="Обычный 69 10 5" xfId="40542"/>
    <cellStyle name="Обычный 69 11" xfId="40543"/>
    <cellStyle name="Обычный 69 11 2" xfId="40544"/>
    <cellStyle name="Обычный 69 11 2 2" xfId="40545"/>
    <cellStyle name="Обычный 69 11 2 2 2" xfId="40546"/>
    <cellStyle name="Обычный 69 11 2 3" xfId="40547"/>
    <cellStyle name="Обычный 69 11 3" xfId="40548"/>
    <cellStyle name="Обычный 69 11 3 2" xfId="40549"/>
    <cellStyle name="Обычный 69 11 3 2 2" xfId="40550"/>
    <cellStyle name="Обычный 69 11 3 3" xfId="40551"/>
    <cellStyle name="Обычный 69 11 4" xfId="40552"/>
    <cellStyle name="Обычный 69 11 4 2" xfId="40553"/>
    <cellStyle name="Обычный 69 11 5" xfId="40554"/>
    <cellStyle name="Обычный 69 12" xfId="40555"/>
    <cellStyle name="Обычный 69 12 2" xfId="40556"/>
    <cellStyle name="Обычный 69 12 2 2" xfId="40557"/>
    <cellStyle name="Обычный 69 12 2 2 2" xfId="40558"/>
    <cellStyle name="Обычный 69 12 2 3" xfId="40559"/>
    <cellStyle name="Обычный 69 12 3" xfId="40560"/>
    <cellStyle name="Обычный 69 12 3 2" xfId="40561"/>
    <cellStyle name="Обычный 69 12 3 2 2" xfId="40562"/>
    <cellStyle name="Обычный 69 12 3 3" xfId="40563"/>
    <cellStyle name="Обычный 69 12 4" xfId="40564"/>
    <cellStyle name="Обычный 69 12 4 2" xfId="40565"/>
    <cellStyle name="Обычный 69 12 5" xfId="40566"/>
    <cellStyle name="Обычный 69 13" xfId="40567"/>
    <cellStyle name="Обычный 69 13 2" xfId="40568"/>
    <cellStyle name="Обычный 69 13 2 2" xfId="40569"/>
    <cellStyle name="Обычный 69 13 2 2 2" xfId="40570"/>
    <cellStyle name="Обычный 69 13 2 3" xfId="40571"/>
    <cellStyle name="Обычный 69 13 3" xfId="40572"/>
    <cellStyle name="Обычный 69 13 3 2" xfId="40573"/>
    <cellStyle name="Обычный 69 13 3 2 2" xfId="40574"/>
    <cellStyle name="Обычный 69 13 3 3" xfId="40575"/>
    <cellStyle name="Обычный 69 13 4" xfId="40576"/>
    <cellStyle name="Обычный 69 13 4 2" xfId="40577"/>
    <cellStyle name="Обычный 69 13 5" xfId="40578"/>
    <cellStyle name="Обычный 69 14" xfId="40579"/>
    <cellStyle name="Обычный 69 14 2" xfId="40580"/>
    <cellStyle name="Обычный 69 14 2 2" xfId="40581"/>
    <cellStyle name="Обычный 69 14 2 2 2" xfId="40582"/>
    <cellStyle name="Обычный 69 14 2 3" xfId="40583"/>
    <cellStyle name="Обычный 69 14 3" xfId="40584"/>
    <cellStyle name="Обычный 69 14 3 2" xfId="40585"/>
    <cellStyle name="Обычный 69 14 3 2 2" xfId="40586"/>
    <cellStyle name="Обычный 69 14 3 3" xfId="40587"/>
    <cellStyle name="Обычный 69 14 4" xfId="40588"/>
    <cellStyle name="Обычный 69 14 4 2" xfId="40589"/>
    <cellStyle name="Обычный 69 14 5" xfId="40590"/>
    <cellStyle name="Обычный 69 15" xfId="40591"/>
    <cellStyle name="Обычный 69 15 2" xfId="40592"/>
    <cellStyle name="Обычный 69 15 2 2" xfId="40593"/>
    <cellStyle name="Обычный 69 15 2 2 2" xfId="40594"/>
    <cellStyle name="Обычный 69 15 2 3" xfId="40595"/>
    <cellStyle name="Обычный 69 15 3" xfId="40596"/>
    <cellStyle name="Обычный 69 15 3 2" xfId="40597"/>
    <cellStyle name="Обычный 69 15 3 2 2" xfId="40598"/>
    <cellStyle name="Обычный 69 15 3 3" xfId="40599"/>
    <cellStyle name="Обычный 69 15 4" xfId="40600"/>
    <cellStyle name="Обычный 69 15 4 2" xfId="40601"/>
    <cellStyle name="Обычный 69 15 5" xfId="40602"/>
    <cellStyle name="Обычный 69 16" xfId="40603"/>
    <cellStyle name="Обычный 69 16 2" xfId="40604"/>
    <cellStyle name="Обычный 69 16 2 2" xfId="40605"/>
    <cellStyle name="Обычный 69 16 2 2 2" xfId="40606"/>
    <cellStyle name="Обычный 69 16 2 3" xfId="40607"/>
    <cellStyle name="Обычный 69 16 3" xfId="40608"/>
    <cellStyle name="Обычный 69 16 3 2" xfId="40609"/>
    <cellStyle name="Обычный 69 16 3 2 2" xfId="40610"/>
    <cellStyle name="Обычный 69 16 3 3" xfId="40611"/>
    <cellStyle name="Обычный 69 16 4" xfId="40612"/>
    <cellStyle name="Обычный 69 16 4 2" xfId="40613"/>
    <cellStyle name="Обычный 69 16 5" xfId="40614"/>
    <cellStyle name="Обычный 69 17" xfId="40615"/>
    <cellStyle name="Обычный 69 17 2" xfId="40616"/>
    <cellStyle name="Обычный 69 17 2 2" xfId="40617"/>
    <cellStyle name="Обычный 69 17 2 2 2" xfId="40618"/>
    <cellStyle name="Обычный 69 17 2 3" xfId="40619"/>
    <cellStyle name="Обычный 69 17 3" xfId="40620"/>
    <cellStyle name="Обычный 69 17 3 2" xfId="40621"/>
    <cellStyle name="Обычный 69 17 3 2 2" xfId="40622"/>
    <cellStyle name="Обычный 69 17 3 3" xfId="40623"/>
    <cellStyle name="Обычный 69 17 4" xfId="40624"/>
    <cellStyle name="Обычный 69 17 4 2" xfId="40625"/>
    <cellStyle name="Обычный 69 17 5" xfId="40626"/>
    <cellStyle name="Обычный 69 18" xfId="40627"/>
    <cellStyle name="Обычный 69 18 2" xfId="40628"/>
    <cellStyle name="Обычный 69 18 2 2" xfId="40629"/>
    <cellStyle name="Обычный 69 18 2 2 2" xfId="40630"/>
    <cellStyle name="Обычный 69 18 2 3" xfId="40631"/>
    <cellStyle name="Обычный 69 18 3" xfId="40632"/>
    <cellStyle name="Обычный 69 18 3 2" xfId="40633"/>
    <cellStyle name="Обычный 69 18 3 2 2" xfId="40634"/>
    <cellStyle name="Обычный 69 18 3 3" xfId="40635"/>
    <cellStyle name="Обычный 69 18 4" xfId="40636"/>
    <cellStyle name="Обычный 69 18 4 2" xfId="40637"/>
    <cellStyle name="Обычный 69 18 5" xfId="40638"/>
    <cellStyle name="Обычный 69 19" xfId="40639"/>
    <cellStyle name="Обычный 69 19 2" xfId="40640"/>
    <cellStyle name="Обычный 69 19 2 2" xfId="40641"/>
    <cellStyle name="Обычный 69 19 2 2 2" xfId="40642"/>
    <cellStyle name="Обычный 69 19 2 3" xfId="40643"/>
    <cellStyle name="Обычный 69 19 3" xfId="40644"/>
    <cellStyle name="Обычный 69 19 3 2" xfId="40645"/>
    <cellStyle name="Обычный 69 19 3 2 2" xfId="40646"/>
    <cellStyle name="Обычный 69 19 3 3" xfId="40647"/>
    <cellStyle name="Обычный 69 19 4" xfId="40648"/>
    <cellStyle name="Обычный 69 19 4 2" xfId="40649"/>
    <cellStyle name="Обычный 69 19 5" xfId="40650"/>
    <cellStyle name="Обычный 69 2" xfId="40651"/>
    <cellStyle name="Обычный 69 2 2" xfId="40652"/>
    <cellStyle name="Обычный 69 2 2 2" xfId="40653"/>
    <cellStyle name="Обычный 69 2 2 2 2" xfId="40654"/>
    <cellStyle name="Обычный 69 2 2 3" xfId="40655"/>
    <cellStyle name="Обычный 69 2 3" xfId="40656"/>
    <cellStyle name="Обычный 69 2 3 2" xfId="40657"/>
    <cellStyle name="Обычный 69 2 3 2 2" xfId="40658"/>
    <cellStyle name="Обычный 69 2 3 3" xfId="40659"/>
    <cellStyle name="Обычный 69 2 4" xfId="40660"/>
    <cellStyle name="Обычный 69 2 4 2" xfId="40661"/>
    <cellStyle name="Обычный 69 2 5" xfId="40662"/>
    <cellStyle name="Обычный 69 20" xfId="40663"/>
    <cellStyle name="Обычный 69 20 2" xfId="40664"/>
    <cellStyle name="Обычный 69 20 2 2" xfId="40665"/>
    <cellStyle name="Обычный 69 20 2 2 2" xfId="40666"/>
    <cellStyle name="Обычный 69 20 2 3" xfId="40667"/>
    <cellStyle name="Обычный 69 20 3" xfId="40668"/>
    <cellStyle name="Обычный 69 20 3 2" xfId="40669"/>
    <cellStyle name="Обычный 69 20 3 2 2" xfId="40670"/>
    <cellStyle name="Обычный 69 20 3 3" xfId="40671"/>
    <cellStyle name="Обычный 69 20 4" xfId="40672"/>
    <cellStyle name="Обычный 69 20 4 2" xfId="40673"/>
    <cellStyle name="Обычный 69 20 5" xfId="40674"/>
    <cellStyle name="Обычный 69 21" xfId="40675"/>
    <cellStyle name="Обычный 69 21 2" xfId="40676"/>
    <cellStyle name="Обычный 69 21 2 2" xfId="40677"/>
    <cellStyle name="Обычный 69 21 2 2 2" xfId="40678"/>
    <cellStyle name="Обычный 69 21 2 3" xfId="40679"/>
    <cellStyle name="Обычный 69 21 3" xfId="40680"/>
    <cellStyle name="Обычный 69 21 3 2" xfId="40681"/>
    <cellStyle name="Обычный 69 21 3 2 2" xfId="40682"/>
    <cellStyle name="Обычный 69 21 3 3" xfId="40683"/>
    <cellStyle name="Обычный 69 21 4" xfId="40684"/>
    <cellStyle name="Обычный 69 21 4 2" xfId="40685"/>
    <cellStyle name="Обычный 69 21 5" xfId="40686"/>
    <cellStyle name="Обычный 69 22" xfId="40687"/>
    <cellStyle name="Обычный 69 22 2" xfId="40688"/>
    <cellStyle name="Обычный 69 22 2 2" xfId="40689"/>
    <cellStyle name="Обычный 69 22 2 2 2" xfId="40690"/>
    <cellStyle name="Обычный 69 22 2 3" xfId="40691"/>
    <cellStyle name="Обычный 69 22 3" xfId="40692"/>
    <cellStyle name="Обычный 69 22 3 2" xfId="40693"/>
    <cellStyle name="Обычный 69 22 3 2 2" xfId="40694"/>
    <cellStyle name="Обычный 69 22 3 3" xfId="40695"/>
    <cellStyle name="Обычный 69 22 4" xfId="40696"/>
    <cellStyle name="Обычный 69 22 4 2" xfId="40697"/>
    <cellStyle name="Обычный 69 22 5" xfId="40698"/>
    <cellStyle name="Обычный 69 23" xfId="40699"/>
    <cellStyle name="Обычный 69 23 2" xfId="40700"/>
    <cellStyle name="Обычный 69 23 2 2" xfId="40701"/>
    <cellStyle name="Обычный 69 23 2 2 2" xfId="40702"/>
    <cellStyle name="Обычный 69 23 2 3" xfId="40703"/>
    <cellStyle name="Обычный 69 23 3" xfId="40704"/>
    <cellStyle name="Обычный 69 23 3 2" xfId="40705"/>
    <cellStyle name="Обычный 69 23 3 2 2" xfId="40706"/>
    <cellStyle name="Обычный 69 23 3 3" xfId="40707"/>
    <cellStyle name="Обычный 69 23 4" xfId="40708"/>
    <cellStyle name="Обычный 69 23 4 2" xfId="40709"/>
    <cellStyle name="Обычный 69 23 5" xfId="40710"/>
    <cellStyle name="Обычный 69 24" xfId="40711"/>
    <cellStyle name="Обычный 69 24 2" xfId="40712"/>
    <cellStyle name="Обычный 69 24 2 2" xfId="40713"/>
    <cellStyle name="Обычный 69 24 2 2 2" xfId="40714"/>
    <cellStyle name="Обычный 69 24 2 3" xfId="40715"/>
    <cellStyle name="Обычный 69 24 3" xfId="40716"/>
    <cellStyle name="Обычный 69 24 3 2" xfId="40717"/>
    <cellStyle name="Обычный 69 24 3 2 2" xfId="40718"/>
    <cellStyle name="Обычный 69 24 3 3" xfId="40719"/>
    <cellStyle name="Обычный 69 24 4" xfId="40720"/>
    <cellStyle name="Обычный 69 24 4 2" xfId="40721"/>
    <cellStyle name="Обычный 69 24 5" xfId="40722"/>
    <cellStyle name="Обычный 69 25" xfId="40723"/>
    <cellStyle name="Обычный 69 25 2" xfId="40724"/>
    <cellStyle name="Обычный 69 25 2 2" xfId="40725"/>
    <cellStyle name="Обычный 69 25 2 2 2" xfId="40726"/>
    <cellStyle name="Обычный 69 25 2 3" xfId="40727"/>
    <cellStyle name="Обычный 69 25 3" xfId="40728"/>
    <cellStyle name="Обычный 69 25 3 2" xfId="40729"/>
    <cellStyle name="Обычный 69 25 3 2 2" xfId="40730"/>
    <cellStyle name="Обычный 69 25 3 3" xfId="40731"/>
    <cellStyle name="Обычный 69 25 4" xfId="40732"/>
    <cellStyle name="Обычный 69 25 4 2" xfId="40733"/>
    <cellStyle name="Обычный 69 25 5" xfId="40734"/>
    <cellStyle name="Обычный 69 26" xfId="40735"/>
    <cellStyle name="Обычный 69 26 2" xfId="40736"/>
    <cellStyle name="Обычный 69 26 2 2" xfId="40737"/>
    <cellStyle name="Обычный 69 26 2 2 2" xfId="40738"/>
    <cellStyle name="Обычный 69 26 2 3" xfId="40739"/>
    <cellStyle name="Обычный 69 26 3" xfId="40740"/>
    <cellStyle name="Обычный 69 26 3 2" xfId="40741"/>
    <cellStyle name="Обычный 69 26 3 2 2" xfId="40742"/>
    <cellStyle name="Обычный 69 26 3 3" xfId="40743"/>
    <cellStyle name="Обычный 69 26 4" xfId="40744"/>
    <cellStyle name="Обычный 69 26 4 2" xfId="40745"/>
    <cellStyle name="Обычный 69 26 5" xfId="40746"/>
    <cellStyle name="Обычный 69 27" xfId="40747"/>
    <cellStyle name="Обычный 69 27 2" xfId="40748"/>
    <cellStyle name="Обычный 69 27 2 2" xfId="40749"/>
    <cellStyle name="Обычный 69 27 2 2 2" xfId="40750"/>
    <cellStyle name="Обычный 69 27 2 3" xfId="40751"/>
    <cellStyle name="Обычный 69 27 3" xfId="40752"/>
    <cellStyle name="Обычный 69 27 3 2" xfId="40753"/>
    <cellStyle name="Обычный 69 27 3 2 2" xfId="40754"/>
    <cellStyle name="Обычный 69 27 3 3" xfId="40755"/>
    <cellStyle name="Обычный 69 27 4" xfId="40756"/>
    <cellStyle name="Обычный 69 27 4 2" xfId="40757"/>
    <cellStyle name="Обычный 69 27 5" xfId="40758"/>
    <cellStyle name="Обычный 69 28" xfId="40759"/>
    <cellStyle name="Обычный 69 28 2" xfId="40760"/>
    <cellStyle name="Обычный 69 28 2 2" xfId="40761"/>
    <cellStyle name="Обычный 69 28 2 2 2" xfId="40762"/>
    <cellStyle name="Обычный 69 28 2 3" xfId="40763"/>
    <cellStyle name="Обычный 69 28 3" xfId="40764"/>
    <cellStyle name="Обычный 69 28 3 2" xfId="40765"/>
    <cellStyle name="Обычный 69 28 3 2 2" xfId="40766"/>
    <cellStyle name="Обычный 69 28 3 3" xfId="40767"/>
    <cellStyle name="Обычный 69 28 4" xfId="40768"/>
    <cellStyle name="Обычный 69 28 4 2" xfId="40769"/>
    <cellStyle name="Обычный 69 28 5" xfId="40770"/>
    <cellStyle name="Обычный 69 29" xfId="40771"/>
    <cellStyle name="Обычный 69 29 2" xfId="40772"/>
    <cellStyle name="Обычный 69 29 2 2" xfId="40773"/>
    <cellStyle name="Обычный 69 29 3" xfId="40774"/>
    <cellStyle name="Обычный 69 3" xfId="40775"/>
    <cellStyle name="Обычный 69 3 2" xfId="40776"/>
    <cellStyle name="Обычный 69 3 2 2" xfId="40777"/>
    <cellStyle name="Обычный 69 3 2 2 2" xfId="40778"/>
    <cellStyle name="Обычный 69 3 2 3" xfId="40779"/>
    <cellStyle name="Обычный 69 3 3" xfId="40780"/>
    <cellStyle name="Обычный 69 3 3 2" xfId="40781"/>
    <cellStyle name="Обычный 69 3 3 2 2" xfId="40782"/>
    <cellStyle name="Обычный 69 3 3 3" xfId="40783"/>
    <cellStyle name="Обычный 69 3 4" xfId="40784"/>
    <cellStyle name="Обычный 69 3 4 2" xfId="40785"/>
    <cellStyle name="Обычный 69 3 5" xfId="40786"/>
    <cellStyle name="Обычный 69 30" xfId="40787"/>
    <cellStyle name="Обычный 69 30 2" xfId="40788"/>
    <cellStyle name="Обычный 69 30 2 2" xfId="40789"/>
    <cellStyle name="Обычный 69 30 3" xfId="40790"/>
    <cellStyle name="Обычный 69 31" xfId="40791"/>
    <cellStyle name="Обычный 69 31 2" xfId="40792"/>
    <cellStyle name="Обычный 69 31 2 2" xfId="40793"/>
    <cellStyle name="Обычный 69 31 3" xfId="40794"/>
    <cellStyle name="Обычный 69 32" xfId="40795"/>
    <cellStyle name="Обычный 69 32 2" xfId="40796"/>
    <cellStyle name="Обычный 69 32 2 2" xfId="40797"/>
    <cellStyle name="Обычный 69 32 3" xfId="40798"/>
    <cellStyle name="Обычный 69 33" xfId="40799"/>
    <cellStyle name="Обычный 69 33 2" xfId="40800"/>
    <cellStyle name="Обычный 69 33 2 2" xfId="40801"/>
    <cellStyle name="Обычный 69 33 3" xfId="40802"/>
    <cellStyle name="Обычный 69 34" xfId="40803"/>
    <cellStyle name="Обычный 69 34 2" xfId="40804"/>
    <cellStyle name="Обычный 69 34 2 2" xfId="40805"/>
    <cellStyle name="Обычный 69 34 3" xfId="40806"/>
    <cellStyle name="Обычный 69 35" xfId="40807"/>
    <cellStyle name="Обычный 69 35 2" xfId="40808"/>
    <cellStyle name="Обычный 69 35 2 2" xfId="40809"/>
    <cellStyle name="Обычный 69 35 3" xfId="40810"/>
    <cellStyle name="Обычный 69 36" xfId="40811"/>
    <cellStyle name="Обычный 69 36 2" xfId="40812"/>
    <cellStyle name="Обычный 69 36 2 2" xfId="40813"/>
    <cellStyle name="Обычный 69 36 3" xfId="40814"/>
    <cellStyle name="Обычный 69 37" xfId="40815"/>
    <cellStyle name="Обычный 69 37 2" xfId="40816"/>
    <cellStyle name="Обычный 69 37 2 2" xfId="40817"/>
    <cellStyle name="Обычный 69 37 3" xfId="40818"/>
    <cellStyle name="Обычный 69 38" xfId="40819"/>
    <cellStyle name="Обычный 69 38 2" xfId="40820"/>
    <cellStyle name="Обычный 69 38 2 2" xfId="40821"/>
    <cellStyle name="Обычный 69 38 3" xfId="40822"/>
    <cellStyle name="Обычный 69 39" xfId="40823"/>
    <cellStyle name="Обычный 69 39 2" xfId="40824"/>
    <cellStyle name="Обычный 69 39 2 2" xfId="40825"/>
    <cellStyle name="Обычный 69 39 3" xfId="40826"/>
    <cellStyle name="Обычный 69 4" xfId="40827"/>
    <cellStyle name="Обычный 69 4 2" xfId="40828"/>
    <cellStyle name="Обычный 69 4 2 2" xfId="40829"/>
    <cellStyle name="Обычный 69 4 2 2 2" xfId="40830"/>
    <cellStyle name="Обычный 69 4 2 3" xfId="40831"/>
    <cellStyle name="Обычный 69 4 3" xfId="40832"/>
    <cellStyle name="Обычный 69 4 3 2" xfId="40833"/>
    <cellStyle name="Обычный 69 4 3 2 2" xfId="40834"/>
    <cellStyle name="Обычный 69 4 3 3" xfId="40835"/>
    <cellStyle name="Обычный 69 4 4" xfId="40836"/>
    <cellStyle name="Обычный 69 4 4 2" xfId="40837"/>
    <cellStyle name="Обычный 69 4 5" xfId="40838"/>
    <cellStyle name="Обычный 69 40" xfId="40839"/>
    <cellStyle name="Обычный 69 40 2" xfId="40840"/>
    <cellStyle name="Обычный 69 40 2 2" xfId="40841"/>
    <cellStyle name="Обычный 69 40 3" xfId="40842"/>
    <cellStyle name="Обычный 69 41" xfId="40843"/>
    <cellStyle name="Обычный 69 41 2" xfId="40844"/>
    <cellStyle name="Обычный 69 41 2 2" xfId="40845"/>
    <cellStyle name="Обычный 69 41 3" xfId="40846"/>
    <cellStyle name="Обычный 69 42" xfId="40847"/>
    <cellStyle name="Обычный 69 42 2" xfId="40848"/>
    <cellStyle name="Обычный 69 42 2 2" xfId="40849"/>
    <cellStyle name="Обычный 69 42 3" xfId="40850"/>
    <cellStyle name="Обычный 69 43" xfId="40851"/>
    <cellStyle name="Обычный 69 43 2" xfId="40852"/>
    <cellStyle name="Обычный 69 43 2 2" xfId="40853"/>
    <cellStyle name="Обычный 69 43 3" xfId="40854"/>
    <cellStyle name="Обычный 69 44" xfId="40855"/>
    <cellStyle name="Обычный 69 44 2" xfId="40856"/>
    <cellStyle name="Обычный 69 44 2 2" xfId="40857"/>
    <cellStyle name="Обычный 69 44 3" xfId="40858"/>
    <cellStyle name="Обычный 69 45" xfId="40859"/>
    <cellStyle name="Обычный 69 45 2" xfId="40860"/>
    <cellStyle name="Обычный 69 45 2 2" xfId="40861"/>
    <cellStyle name="Обычный 69 45 3" xfId="40862"/>
    <cellStyle name="Обычный 69 46" xfId="40863"/>
    <cellStyle name="Обычный 69 46 2" xfId="40864"/>
    <cellStyle name="Обычный 69 46 2 2" xfId="40865"/>
    <cellStyle name="Обычный 69 46 3" xfId="40866"/>
    <cellStyle name="Обычный 69 47" xfId="40867"/>
    <cellStyle name="Обычный 69 47 2" xfId="40868"/>
    <cellStyle name="Обычный 69 47 2 2" xfId="40869"/>
    <cellStyle name="Обычный 69 47 3" xfId="40870"/>
    <cellStyle name="Обычный 69 48" xfId="40871"/>
    <cellStyle name="Обычный 69 48 2" xfId="40872"/>
    <cellStyle name="Обычный 69 48 2 2" xfId="40873"/>
    <cellStyle name="Обычный 69 48 3" xfId="40874"/>
    <cellStyle name="Обычный 69 49" xfId="40875"/>
    <cellStyle name="Обычный 69 49 2" xfId="40876"/>
    <cellStyle name="Обычный 69 49 2 2" xfId="40877"/>
    <cellStyle name="Обычный 69 49 3" xfId="40878"/>
    <cellStyle name="Обычный 69 5" xfId="40879"/>
    <cellStyle name="Обычный 69 5 2" xfId="40880"/>
    <cellStyle name="Обычный 69 5 2 2" xfId="40881"/>
    <cellStyle name="Обычный 69 5 2 2 2" xfId="40882"/>
    <cellStyle name="Обычный 69 5 2 3" xfId="40883"/>
    <cellStyle name="Обычный 69 5 3" xfId="40884"/>
    <cellStyle name="Обычный 69 5 3 2" xfId="40885"/>
    <cellStyle name="Обычный 69 5 3 2 2" xfId="40886"/>
    <cellStyle name="Обычный 69 5 3 3" xfId="40887"/>
    <cellStyle name="Обычный 69 5 4" xfId="40888"/>
    <cellStyle name="Обычный 69 5 4 2" xfId="40889"/>
    <cellStyle name="Обычный 69 5 5" xfId="40890"/>
    <cellStyle name="Обычный 69 50" xfId="40891"/>
    <cellStyle name="Обычный 69 50 2" xfId="40892"/>
    <cellStyle name="Обычный 69 50 2 2" xfId="40893"/>
    <cellStyle name="Обычный 69 50 3" xfId="40894"/>
    <cellStyle name="Обычный 69 51" xfId="40895"/>
    <cellStyle name="Обычный 69 51 2" xfId="40896"/>
    <cellStyle name="Обычный 69 51 2 2" xfId="40897"/>
    <cellStyle name="Обычный 69 51 3" xfId="40898"/>
    <cellStyle name="Обычный 69 52" xfId="40899"/>
    <cellStyle name="Обычный 69 52 2" xfId="40900"/>
    <cellStyle name="Обычный 69 52 2 2" xfId="40901"/>
    <cellStyle name="Обычный 69 52 3" xfId="40902"/>
    <cellStyle name="Обычный 69 53" xfId="40903"/>
    <cellStyle name="Обычный 69 53 2" xfId="40904"/>
    <cellStyle name="Обычный 69 53 2 2" xfId="40905"/>
    <cellStyle name="Обычный 69 53 3" xfId="40906"/>
    <cellStyle name="Обычный 69 54" xfId="40907"/>
    <cellStyle name="Обычный 69 54 2" xfId="40908"/>
    <cellStyle name="Обычный 69 54 2 2" xfId="40909"/>
    <cellStyle name="Обычный 69 54 3" xfId="40910"/>
    <cellStyle name="Обычный 69 55" xfId="40911"/>
    <cellStyle name="Обычный 69 55 2" xfId="40912"/>
    <cellStyle name="Обычный 69 55 2 2" xfId="40913"/>
    <cellStyle name="Обычный 69 55 3" xfId="40914"/>
    <cellStyle name="Обычный 69 56" xfId="40915"/>
    <cellStyle name="Обычный 69 56 2" xfId="40916"/>
    <cellStyle name="Обычный 69 56 2 2" xfId="40917"/>
    <cellStyle name="Обычный 69 56 3" xfId="40918"/>
    <cellStyle name="Обычный 69 57" xfId="40919"/>
    <cellStyle name="Обычный 69 57 2" xfId="40920"/>
    <cellStyle name="Обычный 69 57 2 2" xfId="40921"/>
    <cellStyle name="Обычный 69 57 3" xfId="40922"/>
    <cellStyle name="Обычный 69 58" xfId="40923"/>
    <cellStyle name="Обычный 69 58 2" xfId="40924"/>
    <cellStyle name="Обычный 69 58 2 2" xfId="40925"/>
    <cellStyle name="Обычный 69 58 3" xfId="40926"/>
    <cellStyle name="Обычный 69 59" xfId="40927"/>
    <cellStyle name="Обычный 69 59 2" xfId="40928"/>
    <cellStyle name="Обычный 69 59 2 2" xfId="40929"/>
    <cellStyle name="Обычный 69 59 3" xfId="40930"/>
    <cellStyle name="Обычный 69 6" xfId="40931"/>
    <cellStyle name="Обычный 69 6 2" xfId="40932"/>
    <cellStyle name="Обычный 69 6 2 2" xfId="40933"/>
    <cellStyle name="Обычный 69 6 2 2 2" xfId="40934"/>
    <cellStyle name="Обычный 69 6 2 3" xfId="40935"/>
    <cellStyle name="Обычный 69 6 3" xfId="40936"/>
    <cellStyle name="Обычный 69 6 3 2" xfId="40937"/>
    <cellStyle name="Обычный 69 6 3 2 2" xfId="40938"/>
    <cellStyle name="Обычный 69 6 3 3" xfId="40939"/>
    <cellStyle name="Обычный 69 6 4" xfId="40940"/>
    <cellStyle name="Обычный 69 6 4 2" xfId="40941"/>
    <cellStyle name="Обычный 69 6 5" xfId="40942"/>
    <cellStyle name="Обычный 69 60" xfId="40943"/>
    <cellStyle name="Обычный 69 60 2" xfId="40944"/>
    <cellStyle name="Обычный 69 60 2 2" xfId="40945"/>
    <cellStyle name="Обычный 69 60 3" xfId="40946"/>
    <cellStyle name="Обычный 69 61" xfId="40947"/>
    <cellStyle name="Обычный 69 61 2" xfId="40948"/>
    <cellStyle name="Обычный 69 61 2 2" xfId="40949"/>
    <cellStyle name="Обычный 69 61 3" xfId="40950"/>
    <cellStyle name="Обычный 69 62" xfId="40951"/>
    <cellStyle name="Обычный 69 62 2" xfId="40952"/>
    <cellStyle name="Обычный 69 62 2 2" xfId="40953"/>
    <cellStyle name="Обычный 69 62 3" xfId="40954"/>
    <cellStyle name="Обычный 69 63" xfId="40955"/>
    <cellStyle name="Обычный 69 63 2" xfId="40956"/>
    <cellStyle name="Обычный 69 63 2 2" xfId="40957"/>
    <cellStyle name="Обычный 69 63 3" xfId="40958"/>
    <cellStyle name="Обычный 69 64" xfId="40959"/>
    <cellStyle name="Обычный 69 64 2" xfId="40960"/>
    <cellStyle name="Обычный 69 64 2 2" xfId="40961"/>
    <cellStyle name="Обычный 69 64 3" xfId="40962"/>
    <cellStyle name="Обычный 69 65" xfId="40963"/>
    <cellStyle name="Обычный 69 65 2" xfId="40964"/>
    <cellStyle name="Обычный 69 65 2 2" xfId="40965"/>
    <cellStyle name="Обычный 69 65 3" xfId="40966"/>
    <cellStyle name="Обычный 69 66" xfId="40967"/>
    <cellStyle name="Обычный 69 66 2" xfId="40968"/>
    <cellStyle name="Обычный 69 66 2 2" xfId="40969"/>
    <cellStyle name="Обычный 69 66 3" xfId="40970"/>
    <cellStyle name="Обычный 69 67" xfId="40971"/>
    <cellStyle name="Обычный 69 67 2" xfId="40972"/>
    <cellStyle name="Обычный 69 67 2 2" xfId="40973"/>
    <cellStyle name="Обычный 69 67 3" xfId="40974"/>
    <cellStyle name="Обычный 69 68" xfId="40975"/>
    <cellStyle name="Обычный 69 68 2" xfId="40976"/>
    <cellStyle name="Обычный 69 68 2 2" xfId="40977"/>
    <cellStyle name="Обычный 69 68 3" xfId="40978"/>
    <cellStyle name="Обычный 69 69" xfId="40979"/>
    <cellStyle name="Обычный 69 69 2" xfId="40980"/>
    <cellStyle name="Обычный 69 69 2 2" xfId="40981"/>
    <cellStyle name="Обычный 69 69 3" xfId="40982"/>
    <cellStyle name="Обычный 69 7" xfId="40983"/>
    <cellStyle name="Обычный 69 7 2" xfId="40984"/>
    <cellStyle name="Обычный 69 7 2 2" xfId="40985"/>
    <cellStyle name="Обычный 69 7 2 2 2" xfId="40986"/>
    <cellStyle name="Обычный 69 7 2 3" xfId="40987"/>
    <cellStyle name="Обычный 69 7 3" xfId="40988"/>
    <cellStyle name="Обычный 69 7 3 2" xfId="40989"/>
    <cellStyle name="Обычный 69 7 3 2 2" xfId="40990"/>
    <cellStyle name="Обычный 69 7 3 3" xfId="40991"/>
    <cellStyle name="Обычный 69 7 4" xfId="40992"/>
    <cellStyle name="Обычный 69 7 4 2" xfId="40993"/>
    <cellStyle name="Обычный 69 7 5" xfId="40994"/>
    <cellStyle name="Обычный 69 70" xfId="40995"/>
    <cellStyle name="Обычный 69 70 2" xfId="40996"/>
    <cellStyle name="Обычный 69 70 2 2" xfId="40997"/>
    <cellStyle name="Обычный 69 70 3" xfId="40998"/>
    <cellStyle name="Обычный 69 71" xfId="40999"/>
    <cellStyle name="Обычный 69 71 2" xfId="41000"/>
    <cellStyle name="Обычный 69 71 2 2" xfId="41001"/>
    <cellStyle name="Обычный 69 71 3" xfId="41002"/>
    <cellStyle name="Обычный 69 72" xfId="41003"/>
    <cellStyle name="Обычный 69 72 2" xfId="41004"/>
    <cellStyle name="Обычный 69 72 2 2" xfId="41005"/>
    <cellStyle name="Обычный 69 72 3" xfId="41006"/>
    <cellStyle name="Обычный 69 73" xfId="41007"/>
    <cellStyle name="Обычный 69 73 2" xfId="41008"/>
    <cellStyle name="Обычный 69 73 2 2" xfId="41009"/>
    <cellStyle name="Обычный 69 73 3" xfId="41010"/>
    <cellStyle name="Обычный 69 74" xfId="41011"/>
    <cellStyle name="Обычный 69 74 2" xfId="41012"/>
    <cellStyle name="Обычный 69 75" xfId="41013"/>
    <cellStyle name="Обычный 69 8" xfId="41014"/>
    <cellStyle name="Обычный 69 8 2" xfId="41015"/>
    <cellStyle name="Обычный 69 8 2 2" xfId="41016"/>
    <cellStyle name="Обычный 69 8 2 2 2" xfId="41017"/>
    <cellStyle name="Обычный 69 8 2 3" xfId="41018"/>
    <cellStyle name="Обычный 69 8 3" xfId="41019"/>
    <cellStyle name="Обычный 69 8 3 2" xfId="41020"/>
    <cellStyle name="Обычный 69 8 3 2 2" xfId="41021"/>
    <cellStyle name="Обычный 69 8 3 3" xfId="41022"/>
    <cellStyle name="Обычный 69 8 4" xfId="41023"/>
    <cellStyle name="Обычный 69 8 4 2" xfId="41024"/>
    <cellStyle name="Обычный 69 8 5" xfId="41025"/>
    <cellStyle name="Обычный 69 9" xfId="41026"/>
    <cellStyle name="Обычный 69 9 2" xfId="41027"/>
    <cellStyle name="Обычный 69 9 2 2" xfId="41028"/>
    <cellStyle name="Обычный 69 9 2 2 2" xfId="41029"/>
    <cellStyle name="Обычный 69 9 2 3" xfId="41030"/>
    <cellStyle name="Обычный 69 9 3" xfId="41031"/>
    <cellStyle name="Обычный 69 9 3 2" xfId="41032"/>
    <cellStyle name="Обычный 69 9 3 2 2" xfId="41033"/>
    <cellStyle name="Обычный 69 9 3 3" xfId="41034"/>
    <cellStyle name="Обычный 69 9 4" xfId="41035"/>
    <cellStyle name="Обычный 69 9 4 2" xfId="41036"/>
    <cellStyle name="Обычный 69 9 5" xfId="41037"/>
    <cellStyle name="Обычный 7" xfId="41038"/>
    <cellStyle name="Обычный 7 10" xfId="41039"/>
    <cellStyle name="Обычный 7 10 2" xfId="41040"/>
    <cellStyle name="Обычный 7 10 2 2" xfId="41041"/>
    <cellStyle name="Обычный 7 10 2 2 2" xfId="41042"/>
    <cellStyle name="Обычный 7 10 2 3" xfId="41043"/>
    <cellStyle name="Обычный 7 10 3" xfId="41044"/>
    <cellStyle name="Обычный 7 10 3 2" xfId="41045"/>
    <cellStyle name="Обычный 7 10 3 2 2" xfId="41046"/>
    <cellStyle name="Обычный 7 10 3 3" xfId="41047"/>
    <cellStyle name="Обычный 7 10 4" xfId="41048"/>
    <cellStyle name="Обычный 7 10 4 2" xfId="41049"/>
    <cellStyle name="Обычный 7 10 5" xfId="41050"/>
    <cellStyle name="Обычный 7 11" xfId="41051"/>
    <cellStyle name="Обычный 7 11 2" xfId="41052"/>
    <cellStyle name="Обычный 7 11 2 2" xfId="41053"/>
    <cellStyle name="Обычный 7 11 2 2 2" xfId="41054"/>
    <cellStyle name="Обычный 7 11 2 3" xfId="41055"/>
    <cellStyle name="Обычный 7 11 3" xfId="41056"/>
    <cellStyle name="Обычный 7 11 3 2" xfId="41057"/>
    <cellStyle name="Обычный 7 11 3 2 2" xfId="41058"/>
    <cellStyle name="Обычный 7 11 3 3" xfId="41059"/>
    <cellStyle name="Обычный 7 11 4" xfId="41060"/>
    <cellStyle name="Обычный 7 11 4 2" xfId="41061"/>
    <cellStyle name="Обычный 7 11 5" xfId="41062"/>
    <cellStyle name="Обычный 7 12" xfId="41063"/>
    <cellStyle name="Обычный 7 12 2" xfId="41064"/>
    <cellStyle name="Обычный 7 12 2 2" xfId="41065"/>
    <cellStyle name="Обычный 7 12 2 2 2" xfId="41066"/>
    <cellStyle name="Обычный 7 12 2 3" xfId="41067"/>
    <cellStyle name="Обычный 7 12 3" xfId="41068"/>
    <cellStyle name="Обычный 7 12 3 2" xfId="41069"/>
    <cellStyle name="Обычный 7 12 3 2 2" xfId="41070"/>
    <cellStyle name="Обычный 7 12 3 3" xfId="41071"/>
    <cellStyle name="Обычный 7 12 4" xfId="41072"/>
    <cellStyle name="Обычный 7 12 4 2" xfId="41073"/>
    <cellStyle name="Обычный 7 12 5" xfId="41074"/>
    <cellStyle name="Обычный 7 13" xfId="41075"/>
    <cellStyle name="Обычный 7 13 2" xfId="41076"/>
    <cellStyle name="Обычный 7 13 2 2" xfId="41077"/>
    <cellStyle name="Обычный 7 13 2 2 2" xfId="41078"/>
    <cellStyle name="Обычный 7 13 2 3" xfId="41079"/>
    <cellStyle name="Обычный 7 13 3" xfId="41080"/>
    <cellStyle name="Обычный 7 13 3 2" xfId="41081"/>
    <cellStyle name="Обычный 7 13 3 2 2" xfId="41082"/>
    <cellStyle name="Обычный 7 13 3 3" xfId="41083"/>
    <cellStyle name="Обычный 7 13 4" xfId="41084"/>
    <cellStyle name="Обычный 7 13 4 2" xfId="41085"/>
    <cellStyle name="Обычный 7 13 5" xfId="41086"/>
    <cellStyle name="Обычный 7 14" xfId="41087"/>
    <cellStyle name="Обычный 7 14 2" xfId="41088"/>
    <cellStyle name="Обычный 7 14 2 2" xfId="41089"/>
    <cellStyle name="Обычный 7 14 2 2 2" xfId="41090"/>
    <cellStyle name="Обычный 7 14 2 3" xfId="41091"/>
    <cellStyle name="Обычный 7 14 3" xfId="41092"/>
    <cellStyle name="Обычный 7 14 3 2" xfId="41093"/>
    <cellStyle name="Обычный 7 14 3 2 2" xfId="41094"/>
    <cellStyle name="Обычный 7 14 3 3" xfId="41095"/>
    <cellStyle name="Обычный 7 14 4" xfId="41096"/>
    <cellStyle name="Обычный 7 14 4 2" xfId="41097"/>
    <cellStyle name="Обычный 7 14 5" xfId="41098"/>
    <cellStyle name="Обычный 7 15" xfId="41099"/>
    <cellStyle name="Обычный 7 15 2" xfId="41100"/>
    <cellStyle name="Обычный 7 15 2 2" xfId="41101"/>
    <cellStyle name="Обычный 7 15 2 2 2" xfId="41102"/>
    <cellStyle name="Обычный 7 15 2 3" xfId="41103"/>
    <cellStyle name="Обычный 7 15 3" xfId="41104"/>
    <cellStyle name="Обычный 7 15 3 2" xfId="41105"/>
    <cellStyle name="Обычный 7 15 3 2 2" xfId="41106"/>
    <cellStyle name="Обычный 7 15 3 3" xfId="41107"/>
    <cellStyle name="Обычный 7 15 4" xfId="41108"/>
    <cellStyle name="Обычный 7 15 4 2" xfId="41109"/>
    <cellStyle name="Обычный 7 15 5" xfId="41110"/>
    <cellStyle name="Обычный 7 16" xfId="41111"/>
    <cellStyle name="Обычный 7 16 2" xfId="41112"/>
    <cellStyle name="Обычный 7 16 2 2" xfId="41113"/>
    <cellStyle name="Обычный 7 16 2 2 2" xfId="41114"/>
    <cellStyle name="Обычный 7 16 2 3" xfId="41115"/>
    <cellStyle name="Обычный 7 16 3" xfId="41116"/>
    <cellStyle name="Обычный 7 16 3 2" xfId="41117"/>
    <cellStyle name="Обычный 7 16 3 2 2" xfId="41118"/>
    <cellStyle name="Обычный 7 16 3 3" xfId="41119"/>
    <cellStyle name="Обычный 7 16 4" xfId="41120"/>
    <cellStyle name="Обычный 7 16 4 2" xfId="41121"/>
    <cellStyle name="Обычный 7 16 5" xfId="41122"/>
    <cellStyle name="Обычный 7 17" xfId="41123"/>
    <cellStyle name="Обычный 7 17 2" xfId="41124"/>
    <cellStyle name="Обычный 7 17 2 2" xfId="41125"/>
    <cellStyle name="Обычный 7 17 2 2 2" xfId="41126"/>
    <cellStyle name="Обычный 7 17 2 3" xfId="41127"/>
    <cellStyle name="Обычный 7 17 3" xfId="41128"/>
    <cellStyle name="Обычный 7 17 3 2" xfId="41129"/>
    <cellStyle name="Обычный 7 17 3 2 2" xfId="41130"/>
    <cellStyle name="Обычный 7 17 3 3" xfId="41131"/>
    <cellStyle name="Обычный 7 17 4" xfId="41132"/>
    <cellStyle name="Обычный 7 17 4 2" xfId="41133"/>
    <cellStyle name="Обычный 7 17 5" xfId="41134"/>
    <cellStyle name="Обычный 7 18" xfId="41135"/>
    <cellStyle name="Обычный 7 18 2" xfId="41136"/>
    <cellStyle name="Обычный 7 18 2 2" xfId="41137"/>
    <cellStyle name="Обычный 7 18 2 2 2" xfId="41138"/>
    <cellStyle name="Обычный 7 18 2 3" xfId="41139"/>
    <cellStyle name="Обычный 7 18 3" xfId="41140"/>
    <cellStyle name="Обычный 7 18 3 2" xfId="41141"/>
    <cellStyle name="Обычный 7 18 3 2 2" xfId="41142"/>
    <cellStyle name="Обычный 7 18 3 3" xfId="41143"/>
    <cellStyle name="Обычный 7 18 4" xfId="41144"/>
    <cellStyle name="Обычный 7 18 4 2" xfId="41145"/>
    <cellStyle name="Обычный 7 18 5" xfId="41146"/>
    <cellStyle name="Обычный 7 19" xfId="41147"/>
    <cellStyle name="Обычный 7 19 2" xfId="41148"/>
    <cellStyle name="Обычный 7 19 2 2" xfId="41149"/>
    <cellStyle name="Обычный 7 19 2 2 2" xfId="41150"/>
    <cellStyle name="Обычный 7 19 2 3" xfId="41151"/>
    <cellStyle name="Обычный 7 19 3" xfId="41152"/>
    <cellStyle name="Обычный 7 19 3 2" xfId="41153"/>
    <cellStyle name="Обычный 7 19 3 2 2" xfId="41154"/>
    <cellStyle name="Обычный 7 19 3 3" xfId="41155"/>
    <cellStyle name="Обычный 7 19 4" xfId="41156"/>
    <cellStyle name="Обычный 7 19 4 2" xfId="41157"/>
    <cellStyle name="Обычный 7 19 5" xfId="41158"/>
    <cellStyle name="Обычный 7 2" xfId="41159"/>
    <cellStyle name="Обычный 7 2 2" xfId="41160"/>
    <cellStyle name="Обычный 7 2 2 2" xfId="41161"/>
    <cellStyle name="Обычный 7 2 2 2 2" xfId="41162"/>
    <cellStyle name="Обычный 7 2 2 3" xfId="41163"/>
    <cellStyle name="Обычный 7 2 3" xfId="41164"/>
    <cellStyle name="Обычный 7 2 3 2" xfId="41165"/>
    <cellStyle name="Обычный 7 2 3 2 2" xfId="41166"/>
    <cellStyle name="Обычный 7 2 3 3" xfId="41167"/>
    <cellStyle name="Обычный 7 2 4" xfId="41168"/>
    <cellStyle name="Обычный 7 2 5" xfId="41169"/>
    <cellStyle name="Обычный 7 2 5 2" xfId="41170"/>
    <cellStyle name="Обычный 7 2 6" xfId="41171"/>
    <cellStyle name="Обычный 7 20" xfId="41172"/>
    <cellStyle name="Обычный 7 20 2" xfId="41173"/>
    <cellStyle name="Обычный 7 20 2 2" xfId="41174"/>
    <cellStyle name="Обычный 7 20 2 2 2" xfId="41175"/>
    <cellStyle name="Обычный 7 20 2 3" xfId="41176"/>
    <cellStyle name="Обычный 7 20 3" xfId="41177"/>
    <cellStyle name="Обычный 7 20 3 2" xfId="41178"/>
    <cellStyle name="Обычный 7 20 3 2 2" xfId="41179"/>
    <cellStyle name="Обычный 7 20 3 3" xfId="41180"/>
    <cellStyle name="Обычный 7 20 4" xfId="41181"/>
    <cellStyle name="Обычный 7 20 4 2" xfId="41182"/>
    <cellStyle name="Обычный 7 20 5" xfId="41183"/>
    <cellStyle name="Обычный 7 21" xfId="41184"/>
    <cellStyle name="Обычный 7 21 2" xfId="41185"/>
    <cellStyle name="Обычный 7 21 2 2" xfId="41186"/>
    <cellStyle name="Обычный 7 21 2 2 2" xfId="41187"/>
    <cellStyle name="Обычный 7 21 2 3" xfId="41188"/>
    <cellStyle name="Обычный 7 21 3" xfId="41189"/>
    <cellStyle name="Обычный 7 21 3 2" xfId="41190"/>
    <cellStyle name="Обычный 7 21 3 2 2" xfId="41191"/>
    <cellStyle name="Обычный 7 21 3 3" xfId="41192"/>
    <cellStyle name="Обычный 7 21 4" xfId="41193"/>
    <cellStyle name="Обычный 7 21 4 2" xfId="41194"/>
    <cellStyle name="Обычный 7 21 5" xfId="41195"/>
    <cellStyle name="Обычный 7 22" xfId="41196"/>
    <cellStyle name="Обычный 7 22 2" xfId="41197"/>
    <cellStyle name="Обычный 7 22 2 2" xfId="41198"/>
    <cellStyle name="Обычный 7 22 2 2 2" xfId="41199"/>
    <cellStyle name="Обычный 7 22 2 3" xfId="41200"/>
    <cellStyle name="Обычный 7 22 3" xfId="41201"/>
    <cellStyle name="Обычный 7 22 3 2" xfId="41202"/>
    <cellStyle name="Обычный 7 22 3 2 2" xfId="41203"/>
    <cellStyle name="Обычный 7 22 3 3" xfId="41204"/>
    <cellStyle name="Обычный 7 22 4" xfId="41205"/>
    <cellStyle name="Обычный 7 22 4 2" xfId="41206"/>
    <cellStyle name="Обычный 7 22 5" xfId="41207"/>
    <cellStyle name="Обычный 7 23" xfId="41208"/>
    <cellStyle name="Обычный 7 23 2" xfId="41209"/>
    <cellStyle name="Обычный 7 23 2 2" xfId="41210"/>
    <cellStyle name="Обычный 7 23 2 2 2" xfId="41211"/>
    <cellStyle name="Обычный 7 23 2 3" xfId="41212"/>
    <cellStyle name="Обычный 7 23 3" xfId="41213"/>
    <cellStyle name="Обычный 7 23 3 2" xfId="41214"/>
    <cellStyle name="Обычный 7 23 3 2 2" xfId="41215"/>
    <cellStyle name="Обычный 7 23 3 3" xfId="41216"/>
    <cellStyle name="Обычный 7 23 4" xfId="41217"/>
    <cellStyle name="Обычный 7 23 4 2" xfId="41218"/>
    <cellStyle name="Обычный 7 23 5" xfId="41219"/>
    <cellStyle name="Обычный 7 24" xfId="41220"/>
    <cellStyle name="Обычный 7 24 2" xfId="41221"/>
    <cellStyle name="Обычный 7 24 2 2" xfId="41222"/>
    <cellStyle name="Обычный 7 24 2 2 2" xfId="41223"/>
    <cellStyle name="Обычный 7 24 2 3" xfId="41224"/>
    <cellStyle name="Обычный 7 24 3" xfId="41225"/>
    <cellStyle name="Обычный 7 24 3 2" xfId="41226"/>
    <cellStyle name="Обычный 7 24 3 2 2" xfId="41227"/>
    <cellStyle name="Обычный 7 24 3 3" xfId="41228"/>
    <cellStyle name="Обычный 7 24 4" xfId="41229"/>
    <cellStyle name="Обычный 7 24 4 2" xfId="41230"/>
    <cellStyle name="Обычный 7 24 5" xfId="41231"/>
    <cellStyle name="Обычный 7 25" xfId="41232"/>
    <cellStyle name="Обычный 7 25 2" xfId="41233"/>
    <cellStyle name="Обычный 7 25 2 2" xfId="41234"/>
    <cellStyle name="Обычный 7 25 2 2 2" xfId="41235"/>
    <cellStyle name="Обычный 7 25 2 3" xfId="41236"/>
    <cellStyle name="Обычный 7 25 3" xfId="41237"/>
    <cellStyle name="Обычный 7 25 3 2" xfId="41238"/>
    <cellStyle name="Обычный 7 25 3 2 2" xfId="41239"/>
    <cellStyle name="Обычный 7 25 3 3" xfId="41240"/>
    <cellStyle name="Обычный 7 25 4" xfId="41241"/>
    <cellStyle name="Обычный 7 25 4 2" xfId="41242"/>
    <cellStyle name="Обычный 7 25 5" xfId="41243"/>
    <cellStyle name="Обычный 7 26" xfId="41244"/>
    <cellStyle name="Обычный 7 26 2" xfId="41245"/>
    <cellStyle name="Обычный 7 26 2 2" xfId="41246"/>
    <cellStyle name="Обычный 7 26 2 2 2" xfId="41247"/>
    <cellStyle name="Обычный 7 26 2 3" xfId="41248"/>
    <cellStyle name="Обычный 7 26 3" xfId="41249"/>
    <cellStyle name="Обычный 7 26 3 2" xfId="41250"/>
    <cellStyle name="Обычный 7 26 3 2 2" xfId="41251"/>
    <cellStyle name="Обычный 7 26 3 3" xfId="41252"/>
    <cellStyle name="Обычный 7 26 4" xfId="41253"/>
    <cellStyle name="Обычный 7 26 4 2" xfId="41254"/>
    <cellStyle name="Обычный 7 26 5" xfId="41255"/>
    <cellStyle name="Обычный 7 27" xfId="41256"/>
    <cellStyle name="Обычный 7 27 2" xfId="41257"/>
    <cellStyle name="Обычный 7 27 2 2" xfId="41258"/>
    <cellStyle name="Обычный 7 27 2 2 2" xfId="41259"/>
    <cellStyle name="Обычный 7 27 2 3" xfId="41260"/>
    <cellStyle name="Обычный 7 27 3" xfId="41261"/>
    <cellStyle name="Обычный 7 27 3 2" xfId="41262"/>
    <cellStyle name="Обычный 7 27 3 2 2" xfId="41263"/>
    <cellStyle name="Обычный 7 27 3 3" xfId="41264"/>
    <cellStyle name="Обычный 7 27 4" xfId="41265"/>
    <cellStyle name="Обычный 7 27 4 2" xfId="41266"/>
    <cellStyle name="Обычный 7 27 5" xfId="41267"/>
    <cellStyle name="Обычный 7 28" xfId="41268"/>
    <cellStyle name="Обычный 7 28 2" xfId="41269"/>
    <cellStyle name="Обычный 7 28 2 2" xfId="41270"/>
    <cellStyle name="Обычный 7 28 2 2 2" xfId="41271"/>
    <cellStyle name="Обычный 7 28 2 3" xfId="41272"/>
    <cellStyle name="Обычный 7 28 3" xfId="41273"/>
    <cellStyle name="Обычный 7 28 3 2" xfId="41274"/>
    <cellStyle name="Обычный 7 28 3 2 2" xfId="41275"/>
    <cellStyle name="Обычный 7 28 3 3" xfId="41276"/>
    <cellStyle name="Обычный 7 28 4" xfId="41277"/>
    <cellStyle name="Обычный 7 28 4 2" xfId="41278"/>
    <cellStyle name="Обычный 7 28 5" xfId="41279"/>
    <cellStyle name="Обычный 7 29" xfId="41280"/>
    <cellStyle name="Обычный 7 29 2" xfId="41281"/>
    <cellStyle name="Обычный 7 29 2 2" xfId="41282"/>
    <cellStyle name="Обычный 7 29 3" xfId="41283"/>
    <cellStyle name="Обычный 7 3" xfId="41284"/>
    <cellStyle name="Обычный 7 3 2" xfId="41285"/>
    <cellStyle name="Обычный 7 3 2 2" xfId="41286"/>
    <cellStyle name="Обычный 7 3 2 2 2" xfId="41287"/>
    <cellStyle name="Обычный 7 3 2 3" xfId="41288"/>
    <cellStyle name="Обычный 7 3 3" xfId="41289"/>
    <cellStyle name="Обычный 7 3 3 2" xfId="41290"/>
    <cellStyle name="Обычный 7 3 3 2 2" xfId="41291"/>
    <cellStyle name="Обычный 7 3 3 3" xfId="41292"/>
    <cellStyle name="Обычный 7 3 4" xfId="41293"/>
    <cellStyle name="Обычный 7 3 5" xfId="41294"/>
    <cellStyle name="Обычный 7 3 5 2" xfId="41295"/>
    <cellStyle name="Обычный 7 3 6" xfId="41296"/>
    <cellStyle name="Обычный 7 30" xfId="41297"/>
    <cellStyle name="Обычный 7 30 2" xfId="41298"/>
    <cellStyle name="Обычный 7 30 2 2" xfId="41299"/>
    <cellStyle name="Обычный 7 30 3" xfId="41300"/>
    <cellStyle name="Обычный 7 31" xfId="41301"/>
    <cellStyle name="Обычный 7 31 2" xfId="41302"/>
    <cellStyle name="Обычный 7 31 2 2" xfId="41303"/>
    <cellStyle name="Обычный 7 31 3" xfId="41304"/>
    <cellStyle name="Обычный 7 32" xfId="41305"/>
    <cellStyle name="Обычный 7 32 2" xfId="41306"/>
    <cellStyle name="Обычный 7 32 2 2" xfId="41307"/>
    <cellStyle name="Обычный 7 32 3" xfId="41308"/>
    <cellStyle name="Обычный 7 33" xfId="41309"/>
    <cellStyle name="Обычный 7 33 2" xfId="41310"/>
    <cellStyle name="Обычный 7 33 2 2" xfId="41311"/>
    <cellStyle name="Обычный 7 33 3" xfId="41312"/>
    <cellStyle name="Обычный 7 34" xfId="41313"/>
    <cellStyle name="Обычный 7 34 2" xfId="41314"/>
    <cellStyle name="Обычный 7 34 2 2" xfId="41315"/>
    <cellStyle name="Обычный 7 34 3" xfId="41316"/>
    <cellStyle name="Обычный 7 35" xfId="41317"/>
    <cellStyle name="Обычный 7 35 2" xfId="41318"/>
    <cellStyle name="Обычный 7 35 2 2" xfId="41319"/>
    <cellStyle name="Обычный 7 35 3" xfId="41320"/>
    <cellStyle name="Обычный 7 36" xfId="41321"/>
    <cellStyle name="Обычный 7 36 2" xfId="41322"/>
    <cellStyle name="Обычный 7 36 2 2" xfId="41323"/>
    <cellStyle name="Обычный 7 36 3" xfId="41324"/>
    <cellStyle name="Обычный 7 37" xfId="41325"/>
    <cellStyle name="Обычный 7 37 2" xfId="41326"/>
    <cellStyle name="Обычный 7 37 2 2" xfId="41327"/>
    <cellStyle name="Обычный 7 37 3" xfId="41328"/>
    <cellStyle name="Обычный 7 38" xfId="41329"/>
    <cellStyle name="Обычный 7 38 2" xfId="41330"/>
    <cellStyle name="Обычный 7 38 2 2" xfId="41331"/>
    <cellStyle name="Обычный 7 38 3" xfId="41332"/>
    <cellStyle name="Обычный 7 39" xfId="41333"/>
    <cellStyle name="Обычный 7 39 2" xfId="41334"/>
    <cellStyle name="Обычный 7 39 2 2" xfId="41335"/>
    <cellStyle name="Обычный 7 39 3" xfId="41336"/>
    <cellStyle name="Обычный 7 4" xfId="41337"/>
    <cellStyle name="Обычный 7 4 2" xfId="41338"/>
    <cellStyle name="Обычный 7 4 2 2" xfId="41339"/>
    <cellStyle name="Обычный 7 4 2 2 2" xfId="41340"/>
    <cellStyle name="Обычный 7 4 2 3" xfId="41341"/>
    <cellStyle name="Обычный 7 4 3" xfId="41342"/>
    <cellStyle name="Обычный 7 4 3 2" xfId="41343"/>
    <cellStyle name="Обычный 7 4 3 2 2" xfId="41344"/>
    <cellStyle name="Обычный 7 4 3 3" xfId="41345"/>
    <cellStyle name="Обычный 7 4 4" xfId="41346"/>
    <cellStyle name="Обычный 7 4 4 2" xfId="41347"/>
    <cellStyle name="Обычный 7 4 5" xfId="41348"/>
    <cellStyle name="Обычный 7 40" xfId="41349"/>
    <cellStyle name="Обычный 7 40 2" xfId="41350"/>
    <cellStyle name="Обычный 7 40 2 2" xfId="41351"/>
    <cellStyle name="Обычный 7 40 3" xfId="41352"/>
    <cellStyle name="Обычный 7 41" xfId="41353"/>
    <cellStyle name="Обычный 7 41 2" xfId="41354"/>
    <cellStyle name="Обычный 7 41 2 2" xfId="41355"/>
    <cellStyle name="Обычный 7 41 3" xfId="41356"/>
    <cellStyle name="Обычный 7 42" xfId="41357"/>
    <cellStyle name="Обычный 7 42 2" xfId="41358"/>
    <cellStyle name="Обычный 7 42 2 2" xfId="41359"/>
    <cellStyle name="Обычный 7 42 3" xfId="41360"/>
    <cellStyle name="Обычный 7 43" xfId="41361"/>
    <cellStyle name="Обычный 7 43 2" xfId="41362"/>
    <cellStyle name="Обычный 7 43 2 2" xfId="41363"/>
    <cellStyle name="Обычный 7 43 3" xfId="41364"/>
    <cellStyle name="Обычный 7 44" xfId="41365"/>
    <cellStyle name="Обычный 7 44 2" xfId="41366"/>
    <cellStyle name="Обычный 7 44 2 2" xfId="41367"/>
    <cellStyle name="Обычный 7 44 3" xfId="41368"/>
    <cellStyle name="Обычный 7 45" xfId="41369"/>
    <cellStyle name="Обычный 7 45 2" xfId="41370"/>
    <cellStyle name="Обычный 7 45 2 2" xfId="41371"/>
    <cellStyle name="Обычный 7 45 3" xfId="41372"/>
    <cellStyle name="Обычный 7 46" xfId="41373"/>
    <cellStyle name="Обычный 7 46 2" xfId="41374"/>
    <cellStyle name="Обычный 7 46 2 2" xfId="41375"/>
    <cellStyle name="Обычный 7 46 3" xfId="41376"/>
    <cellStyle name="Обычный 7 47" xfId="41377"/>
    <cellStyle name="Обычный 7 47 2" xfId="41378"/>
    <cellStyle name="Обычный 7 47 2 2" xfId="41379"/>
    <cellStyle name="Обычный 7 47 3" xfId="41380"/>
    <cellStyle name="Обычный 7 48" xfId="41381"/>
    <cellStyle name="Обычный 7 48 2" xfId="41382"/>
    <cellStyle name="Обычный 7 48 2 2" xfId="41383"/>
    <cellStyle name="Обычный 7 48 3" xfId="41384"/>
    <cellStyle name="Обычный 7 49" xfId="41385"/>
    <cellStyle name="Обычный 7 49 2" xfId="41386"/>
    <cellStyle name="Обычный 7 49 2 2" xfId="41387"/>
    <cellStyle name="Обычный 7 49 3" xfId="41388"/>
    <cellStyle name="Обычный 7 5" xfId="41389"/>
    <cellStyle name="Обычный 7 5 2" xfId="41390"/>
    <cellStyle name="Обычный 7 5 2 2" xfId="41391"/>
    <cellStyle name="Обычный 7 5 2 2 2" xfId="41392"/>
    <cellStyle name="Обычный 7 5 2 3" xfId="41393"/>
    <cellStyle name="Обычный 7 5 3" xfId="41394"/>
    <cellStyle name="Обычный 7 5 3 2" xfId="41395"/>
    <cellStyle name="Обычный 7 5 3 2 2" xfId="41396"/>
    <cellStyle name="Обычный 7 5 3 3" xfId="41397"/>
    <cellStyle name="Обычный 7 5 4" xfId="41398"/>
    <cellStyle name="Обычный 7 5 4 2" xfId="41399"/>
    <cellStyle name="Обычный 7 5 5" xfId="41400"/>
    <cellStyle name="Обычный 7 50" xfId="41401"/>
    <cellStyle name="Обычный 7 50 2" xfId="41402"/>
    <cellStyle name="Обычный 7 50 2 2" xfId="41403"/>
    <cellStyle name="Обычный 7 50 3" xfId="41404"/>
    <cellStyle name="Обычный 7 51" xfId="41405"/>
    <cellStyle name="Обычный 7 51 2" xfId="41406"/>
    <cellStyle name="Обычный 7 51 2 2" xfId="41407"/>
    <cellStyle name="Обычный 7 51 3" xfId="41408"/>
    <cellStyle name="Обычный 7 52" xfId="41409"/>
    <cellStyle name="Обычный 7 52 2" xfId="41410"/>
    <cellStyle name="Обычный 7 52 2 2" xfId="41411"/>
    <cellStyle name="Обычный 7 52 3" xfId="41412"/>
    <cellStyle name="Обычный 7 53" xfId="41413"/>
    <cellStyle name="Обычный 7 53 2" xfId="41414"/>
    <cellStyle name="Обычный 7 53 2 2" xfId="41415"/>
    <cellStyle name="Обычный 7 53 3" xfId="41416"/>
    <cellStyle name="Обычный 7 54" xfId="41417"/>
    <cellStyle name="Обычный 7 54 2" xfId="41418"/>
    <cellStyle name="Обычный 7 54 2 2" xfId="41419"/>
    <cellStyle name="Обычный 7 54 3" xfId="41420"/>
    <cellStyle name="Обычный 7 55" xfId="41421"/>
    <cellStyle name="Обычный 7 55 2" xfId="41422"/>
    <cellStyle name="Обычный 7 55 2 2" xfId="41423"/>
    <cellStyle name="Обычный 7 55 3" xfId="41424"/>
    <cellStyle name="Обычный 7 56" xfId="41425"/>
    <cellStyle name="Обычный 7 56 2" xfId="41426"/>
    <cellStyle name="Обычный 7 56 2 2" xfId="41427"/>
    <cellStyle name="Обычный 7 56 3" xfId="41428"/>
    <cellStyle name="Обычный 7 57" xfId="41429"/>
    <cellStyle name="Обычный 7 57 2" xfId="41430"/>
    <cellStyle name="Обычный 7 57 2 2" xfId="41431"/>
    <cellStyle name="Обычный 7 57 3" xfId="41432"/>
    <cellStyle name="Обычный 7 58" xfId="41433"/>
    <cellStyle name="Обычный 7 58 2" xfId="41434"/>
    <cellStyle name="Обычный 7 58 2 2" xfId="41435"/>
    <cellStyle name="Обычный 7 58 3" xfId="41436"/>
    <cellStyle name="Обычный 7 59" xfId="41437"/>
    <cellStyle name="Обычный 7 59 2" xfId="41438"/>
    <cellStyle name="Обычный 7 59 2 2" xfId="41439"/>
    <cellStyle name="Обычный 7 59 3" xfId="41440"/>
    <cellStyle name="Обычный 7 6" xfId="41441"/>
    <cellStyle name="Обычный 7 6 2" xfId="41442"/>
    <cellStyle name="Обычный 7 6 2 2" xfId="41443"/>
    <cellStyle name="Обычный 7 6 2 2 2" xfId="41444"/>
    <cellStyle name="Обычный 7 6 2 3" xfId="41445"/>
    <cellStyle name="Обычный 7 6 3" xfId="41446"/>
    <cellStyle name="Обычный 7 6 3 2" xfId="41447"/>
    <cellStyle name="Обычный 7 6 3 2 2" xfId="41448"/>
    <cellStyle name="Обычный 7 6 3 3" xfId="41449"/>
    <cellStyle name="Обычный 7 6 4" xfId="41450"/>
    <cellStyle name="Обычный 7 6 4 2" xfId="41451"/>
    <cellStyle name="Обычный 7 6 5" xfId="41452"/>
    <cellStyle name="Обычный 7 60" xfId="41453"/>
    <cellStyle name="Обычный 7 60 2" xfId="41454"/>
    <cellStyle name="Обычный 7 60 2 2" xfId="41455"/>
    <cellStyle name="Обычный 7 60 3" xfId="41456"/>
    <cellStyle name="Обычный 7 61" xfId="41457"/>
    <cellStyle name="Обычный 7 61 2" xfId="41458"/>
    <cellStyle name="Обычный 7 61 2 2" xfId="41459"/>
    <cellStyle name="Обычный 7 61 3" xfId="41460"/>
    <cellStyle name="Обычный 7 62" xfId="41461"/>
    <cellStyle name="Обычный 7 62 2" xfId="41462"/>
    <cellStyle name="Обычный 7 62 2 2" xfId="41463"/>
    <cellStyle name="Обычный 7 62 3" xfId="41464"/>
    <cellStyle name="Обычный 7 63" xfId="41465"/>
    <cellStyle name="Обычный 7 63 2" xfId="41466"/>
    <cellStyle name="Обычный 7 63 2 2" xfId="41467"/>
    <cellStyle name="Обычный 7 63 3" xfId="41468"/>
    <cellStyle name="Обычный 7 64" xfId="41469"/>
    <cellStyle name="Обычный 7 64 2" xfId="41470"/>
    <cellStyle name="Обычный 7 64 2 2" xfId="41471"/>
    <cellStyle name="Обычный 7 64 3" xfId="41472"/>
    <cellStyle name="Обычный 7 65" xfId="41473"/>
    <cellStyle name="Обычный 7 65 2" xfId="41474"/>
    <cellStyle name="Обычный 7 65 2 2" xfId="41475"/>
    <cellStyle name="Обычный 7 65 3" xfId="41476"/>
    <cellStyle name="Обычный 7 66" xfId="41477"/>
    <cellStyle name="Обычный 7 66 2" xfId="41478"/>
    <cellStyle name="Обычный 7 66 2 2" xfId="41479"/>
    <cellStyle name="Обычный 7 66 3" xfId="41480"/>
    <cellStyle name="Обычный 7 67" xfId="41481"/>
    <cellStyle name="Обычный 7 67 2" xfId="41482"/>
    <cellStyle name="Обычный 7 67 2 2" xfId="41483"/>
    <cellStyle name="Обычный 7 67 3" xfId="41484"/>
    <cellStyle name="Обычный 7 68" xfId="41485"/>
    <cellStyle name="Обычный 7 68 2" xfId="41486"/>
    <cellStyle name="Обычный 7 68 2 2" xfId="41487"/>
    <cellStyle name="Обычный 7 68 3" xfId="41488"/>
    <cellStyle name="Обычный 7 69" xfId="41489"/>
    <cellStyle name="Обычный 7 69 2" xfId="41490"/>
    <cellStyle name="Обычный 7 69 2 2" xfId="41491"/>
    <cellStyle name="Обычный 7 69 3" xfId="41492"/>
    <cellStyle name="Обычный 7 7" xfId="41493"/>
    <cellStyle name="Обычный 7 7 2" xfId="41494"/>
    <cellStyle name="Обычный 7 7 2 2" xfId="41495"/>
    <cellStyle name="Обычный 7 7 2 2 2" xfId="41496"/>
    <cellStyle name="Обычный 7 7 2 3" xfId="41497"/>
    <cellStyle name="Обычный 7 7 3" xfId="41498"/>
    <cellStyle name="Обычный 7 7 3 2" xfId="41499"/>
    <cellStyle name="Обычный 7 7 3 2 2" xfId="41500"/>
    <cellStyle name="Обычный 7 7 3 3" xfId="41501"/>
    <cellStyle name="Обычный 7 7 4" xfId="41502"/>
    <cellStyle name="Обычный 7 7 4 2" xfId="41503"/>
    <cellStyle name="Обычный 7 7 5" xfId="41504"/>
    <cellStyle name="Обычный 7 70" xfId="41505"/>
    <cellStyle name="Обычный 7 70 2" xfId="41506"/>
    <cellStyle name="Обычный 7 70 2 2" xfId="41507"/>
    <cellStyle name="Обычный 7 70 3" xfId="41508"/>
    <cellStyle name="Обычный 7 71" xfId="41509"/>
    <cellStyle name="Обычный 7 71 2" xfId="41510"/>
    <cellStyle name="Обычный 7 71 2 2" xfId="41511"/>
    <cellStyle name="Обычный 7 71 3" xfId="41512"/>
    <cellStyle name="Обычный 7 72" xfId="41513"/>
    <cellStyle name="Обычный 7 72 2" xfId="41514"/>
    <cellStyle name="Обычный 7 72 2 2" xfId="41515"/>
    <cellStyle name="Обычный 7 72 3" xfId="41516"/>
    <cellStyle name="Обычный 7 73" xfId="41517"/>
    <cellStyle name="Обычный 7 73 2" xfId="41518"/>
    <cellStyle name="Обычный 7 73 2 2" xfId="41519"/>
    <cellStyle name="Обычный 7 73 3" xfId="41520"/>
    <cellStyle name="Обычный 7 74" xfId="41521"/>
    <cellStyle name="Обычный 7 74 2" xfId="41522"/>
    <cellStyle name="Обычный 7 74 2 2" xfId="41523"/>
    <cellStyle name="Обычный 7 74 3" xfId="41524"/>
    <cellStyle name="Обычный 7 75" xfId="41525"/>
    <cellStyle name="Обычный 7 75 2" xfId="41526"/>
    <cellStyle name="Обычный 7 75 2 2" xfId="41527"/>
    <cellStyle name="Обычный 7 75 3" xfId="41528"/>
    <cellStyle name="Обычный 7 76" xfId="41529"/>
    <cellStyle name="Обычный 7 77" xfId="41530"/>
    <cellStyle name="Обычный 7 77 2" xfId="41531"/>
    <cellStyle name="Обычный 7 78" xfId="41532"/>
    <cellStyle name="Обычный 7 8" xfId="41533"/>
    <cellStyle name="Обычный 7 8 2" xfId="41534"/>
    <cellStyle name="Обычный 7 8 2 2" xfId="41535"/>
    <cellStyle name="Обычный 7 8 2 2 2" xfId="41536"/>
    <cellStyle name="Обычный 7 8 2 3" xfId="41537"/>
    <cellStyle name="Обычный 7 8 3" xfId="41538"/>
    <cellStyle name="Обычный 7 8 3 2" xfId="41539"/>
    <cellStyle name="Обычный 7 8 3 2 2" xfId="41540"/>
    <cellStyle name="Обычный 7 8 3 3" xfId="41541"/>
    <cellStyle name="Обычный 7 8 4" xfId="41542"/>
    <cellStyle name="Обычный 7 8 4 2" xfId="41543"/>
    <cellStyle name="Обычный 7 8 5" xfId="41544"/>
    <cellStyle name="Обычный 7 9" xfId="41545"/>
    <cellStyle name="Обычный 7 9 2" xfId="41546"/>
    <cellStyle name="Обычный 7 9 2 2" xfId="41547"/>
    <cellStyle name="Обычный 7 9 2 2 2" xfId="41548"/>
    <cellStyle name="Обычный 7 9 2 3" xfId="41549"/>
    <cellStyle name="Обычный 7 9 3" xfId="41550"/>
    <cellStyle name="Обычный 7 9 3 2" xfId="41551"/>
    <cellStyle name="Обычный 7 9 3 2 2" xfId="41552"/>
    <cellStyle name="Обычный 7 9 3 3" xfId="41553"/>
    <cellStyle name="Обычный 7 9 4" xfId="41554"/>
    <cellStyle name="Обычный 7 9 4 2" xfId="41555"/>
    <cellStyle name="Обычный 7 9 5" xfId="41556"/>
    <cellStyle name="Обычный 70" xfId="41557"/>
    <cellStyle name="Обычный 70 10" xfId="41558"/>
    <cellStyle name="Обычный 70 10 2" xfId="41559"/>
    <cellStyle name="Обычный 70 10 2 2" xfId="41560"/>
    <cellStyle name="Обычный 70 10 2 2 2" xfId="41561"/>
    <cellStyle name="Обычный 70 10 2 3" xfId="41562"/>
    <cellStyle name="Обычный 70 10 3" xfId="41563"/>
    <cellStyle name="Обычный 70 10 3 2" xfId="41564"/>
    <cellStyle name="Обычный 70 10 3 2 2" xfId="41565"/>
    <cellStyle name="Обычный 70 10 3 3" xfId="41566"/>
    <cellStyle name="Обычный 70 10 4" xfId="41567"/>
    <cellStyle name="Обычный 70 10 4 2" xfId="41568"/>
    <cellStyle name="Обычный 70 10 5" xfId="41569"/>
    <cellStyle name="Обычный 70 11" xfId="41570"/>
    <cellStyle name="Обычный 70 11 2" xfId="41571"/>
    <cellStyle name="Обычный 70 11 2 2" xfId="41572"/>
    <cellStyle name="Обычный 70 11 2 2 2" xfId="41573"/>
    <cellStyle name="Обычный 70 11 2 3" xfId="41574"/>
    <cellStyle name="Обычный 70 11 3" xfId="41575"/>
    <cellStyle name="Обычный 70 11 3 2" xfId="41576"/>
    <cellStyle name="Обычный 70 11 3 2 2" xfId="41577"/>
    <cellStyle name="Обычный 70 11 3 3" xfId="41578"/>
    <cellStyle name="Обычный 70 11 4" xfId="41579"/>
    <cellStyle name="Обычный 70 11 4 2" xfId="41580"/>
    <cellStyle name="Обычный 70 11 5" xfId="41581"/>
    <cellStyle name="Обычный 70 12" xfId="41582"/>
    <cellStyle name="Обычный 70 12 2" xfId="41583"/>
    <cellStyle name="Обычный 70 12 2 2" xfId="41584"/>
    <cellStyle name="Обычный 70 12 2 2 2" xfId="41585"/>
    <cellStyle name="Обычный 70 12 2 3" xfId="41586"/>
    <cellStyle name="Обычный 70 12 3" xfId="41587"/>
    <cellStyle name="Обычный 70 12 3 2" xfId="41588"/>
    <cellStyle name="Обычный 70 12 3 2 2" xfId="41589"/>
    <cellStyle name="Обычный 70 12 3 3" xfId="41590"/>
    <cellStyle name="Обычный 70 12 4" xfId="41591"/>
    <cellStyle name="Обычный 70 12 4 2" xfId="41592"/>
    <cellStyle name="Обычный 70 12 5" xfId="41593"/>
    <cellStyle name="Обычный 70 13" xfId="41594"/>
    <cellStyle name="Обычный 70 13 2" xfId="41595"/>
    <cellStyle name="Обычный 70 13 2 2" xfId="41596"/>
    <cellStyle name="Обычный 70 13 2 2 2" xfId="41597"/>
    <cellStyle name="Обычный 70 13 2 3" xfId="41598"/>
    <cellStyle name="Обычный 70 13 3" xfId="41599"/>
    <cellStyle name="Обычный 70 13 3 2" xfId="41600"/>
    <cellStyle name="Обычный 70 13 3 2 2" xfId="41601"/>
    <cellStyle name="Обычный 70 13 3 3" xfId="41602"/>
    <cellStyle name="Обычный 70 13 4" xfId="41603"/>
    <cellStyle name="Обычный 70 13 4 2" xfId="41604"/>
    <cellStyle name="Обычный 70 13 5" xfId="41605"/>
    <cellStyle name="Обычный 70 14" xfId="41606"/>
    <cellStyle name="Обычный 70 14 2" xfId="41607"/>
    <cellStyle name="Обычный 70 14 2 2" xfId="41608"/>
    <cellStyle name="Обычный 70 14 2 2 2" xfId="41609"/>
    <cellStyle name="Обычный 70 14 2 3" xfId="41610"/>
    <cellStyle name="Обычный 70 14 3" xfId="41611"/>
    <cellStyle name="Обычный 70 14 3 2" xfId="41612"/>
    <cellStyle name="Обычный 70 14 3 2 2" xfId="41613"/>
    <cellStyle name="Обычный 70 14 3 3" xfId="41614"/>
    <cellStyle name="Обычный 70 14 4" xfId="41615"/>
    <cellStyle name="Обычный 70 14 4 2" xfId="41616"/>
    <cellStyle name="Обычный 70 14 5" xfId="41617"/>
    <cellStyle name="Обычный 70 15" xfId="41618"/>
    <cellStyle name="Обычный 70 15 2" xfId="41619"/>
    <cellStyle name="Обычный 70 15 2 2" xfId="41620"/>
    <cellStyle name="Обычный 70 15 2 2 2" xfId="41621"/>
    <cellStyle name="Обычный 70 15 2 3" xfId="41622"/>
    <cellStyle name="Обычный 70 15 3" xfId="41623"/>
    <cellStyle name="Обычный 70 15 3 2" xfId="41624"/>
    <cellStyle name="Обычный 70 15 3 2 2" xfId="41625"/>
    <cellStyle name="Обычный 70 15 3 3" xfId="41626"/>
    <cellStyle name="Обычный 70 15 4" xfId="41627"/>
    <cellStyle name="Обычный 70 15 4 2" xfId="41628"/>
    <cellStyle name="Обычный 70 15 5" xfId="41629"/>
    <cellStyle name="Обычный 70 16" xfId="41630"/>
    <cellStyle name="Обычный 70 16 2" xfId="41631"/>
    <cellStyle name="Обычный 70 16 2 2" xfId="41632"/>
    <cellStyle name="Обычный 70 16 2 2 2" xfId="41633"/>
    <cellStyle name="Обычный 70 16 2 3" xfId="41634"/>
    <cellStyle name="Обычный 70 16 3" xfId="41635"/>
    <cellStyle name="Обычный 70 16 3 2" xfId="41636"/>
    <cellStyle name="Обычный 70 16 3 2 2" xfId="41637"/>
    <cellStyle name="Обычный 70 16 3 3" xfId="41638"/>
    <cellStyle name="Обычный 70 16 4" xfId="41639"/>
    <cellStyle name="Обычный 70 16 4 2" xfId="41640"/>
    <cellStyle name="Обычный 70 16 5" xfId="41641"/>
    <cellStyle name="Обычный 70 17" xfId="41642"/>
    <cellStyle name="Обычный 70 17 2" xfId="41643"/>
    <cellStyle name="Обычный 70 17 2 2" xfId="41644"/>
    <cellStyle name="Обычный 70 17 2 2 2" xfId="41645"/>
    <cellStyle name="Обычный 70 17 2 3" xfId="41646"/>
    <cellStyle name="Обычный 70 17 3" xfId="41647"/>
    <cellStyle name="Обычный 70 17 3 2" xfId="41648"/>
    <cellStyle name="Обычный 70 17 3 2 2" xfId="41649"/>
    <cellStyle name="Обычный 70 17 3 3" xfId="41650"/>
    <cellStyle name="Обычный 70 17 4" xfId="41651"/>
    <cellStyle name="Обычный 70 17 4 2" xfId="41652"/>
    <cellStyle name="Обычный 70 17 5" xfId="41653"/>
    <cellStyle name="Обычный 70 18" xfId="41654"/>
    <cellStyle name="Обычный 70 18 2" xfId="41655"/>
    <cellStyle name="Обычный 70 18 2 2" xfId="41656"/>
    <cellStyle name="Обычный 70 18 2 2 2" xfId="41657"/>
    <cellStyle name="Обычный 70 18 2 3" xfId="41658"/>
    <cellStyle name="Обычный 70 18 3" xfId="41659"/>
    <cellStyle name="Обычный 70 18 3 2" xfId="41660"/>
    <cellStyle name="Обычный 70 18 3 2 2" xfId="41661"/>
    <cellStyle name="Обычный 70 18 3 3" xfId="41662"/>
    <cellStyle name="Обычный 70 18 4" xfId="41663"/>
    <cellStyle name="Обычный 70 18 4 2" xfId="41664"/>
    <cellStyle name="Обычный 70 18 5" xfId="41665"/>
    <cellStyle name="Обычный 70 19" xfId="41666"/>
    <cellStyle name="Обычный 70 19 2" xfId="41667"/>
    <cellStyle name="Обычный 70 19 2 2" xfId="41668"/>
    <cellStyle name="Обычный 70 19 2 2 2" xfId="41669"/>
    <cellStyle name="Обычный 70 19 2 3" xfId="41670"/>
    <cellStyle name="Обычный 70 19 3" xfId="41671"/>
    <cellStyle name="Обычный 70 19 3 2" xfId="41672"/>
    <cellStyle name="Обычный 70 19 3 2 2" xfId="41673"/>
    <cellStyle name="Обычный 70 19 3 3" xfId="41674"/>
    <cellStyle name="Обычный 70 19 4" xfId="41675"/>
    <cellStyle name="Обычный 70 19 4 2" xfId="41676"/>
    <cellStyle name="Обычный 70 19 5" xfId="41677"/>
    <cellStyle name="Обычный 70 2" xfId="41678"/>
    <cellStyle name="Обычный 70 2 2" xfId="41679"/>
    <cellStyle name="Обычный 70 2 2 2" xfId="41680"/>
    <cellStyle name="Обычный 70 2 2 2 2" xfId="41681"/>
    <cellStyle name="Обычный 70 2 2 3" xfId="41682"/>
    <cellStyle name="Обычный 70 2 3" xfId="41683"/>
    <cellStyle name="Обычный 70 2 3 2" xfId="41684"/>
    <cellStyle name="Обычный 70 2 3 2 2" xfId="41685"/>
    <cellStyle name="Обычный 70 2 3 3" xfId="41686"/>
    <cellStyle name="Обычный 70 2 4" xfId="41687"/>
    <cellStyle name="Обычный 70 2 4 2" xfId="41688"/>
    <cellStyle name="Обычный 70 2 5" xfId="41689"/>
    <cellStyle name="Обычный 70 20" xfId="41690"/>
    <cellStyle name="Обычный 70 20 2" xfId="41691"/>
    <cellStyle name="Обычный 70 20 2 2" xfId="41692"/>
    <cellStyle name="Обычный 70 20 2 2 2" xfId="41693"/>
    <cellStyle name="Обычный 70 20 2 3" xfId="41694"/>
    <cellStyle name="Обычный 70 20 3" xfId="41695"/>
    <cellStyle name="Обычный 70 20 3 2" xfId="41696"/>
    <cellStyle name="Обычный 70 20 3 2 2" xfId="41697"/>
    <cellStyle name="Обычный 70 20 3 3" xfId="41698"/>
    <cellStyle name="Обычный 70 20 4" xfId="41699"/>
    <cellStyle name="Обычный 70 20 4 2" xfId="41700"/>
    <cellStyle name="Обычный 70 20 5" xfId="41701"/>
    <cellStyle name="Обычный 70 21" xfId="41702"/>
    <cellStyle name="Обычный 70 21 2" xfId="41703"/>
    <cellStyle name="Обычный 70 21 2 2" xfId="41704"/>
    <cellStyle name="Обычный 70 21 2 2 2" xfId="41705"/>
    <cellStyle name="Обычный 70 21 2 3" xfId="41706"/>
    <cellStyle name="Обычный 70 21 3" xfId="41707"/>
    <cellStyle name="Обычный 70 21 3 2" xfId="41708"/>
    <cellStyle name="Обычный 70 21 3 2 2" xfId="41709"/>
    <cellStyle name="Обычный 70 21 3 3" xfId="41710"/>
    <cellStyle name="Обычный 70 21 4" xfId="41711"/>
    <cellStyle name="Обычный 70 21 4 2" xfId="41712"/>
    <cellStyle name="Обычный 70 21 5" xfId="41713"/>
    <cellStyle name="Обычный 70 22" xfId="41714"/>
    <cellStyle name="Обычный 70 22 2" xfId="41715"/>
    <cellStyle name="Обычный 70 22 2 2" xfId="41716"/>
    <cellStyle name="Обычный 70 22 2 2 2" xfId="41717"/>
    <cellStyle name="Обычный 70 22 2 3" xfId="41718"/>
    <cellStyle name="Обычный 70 22 3" xfId="41719"/>
    <cellStyle name="Обычный 70 22 3 2" xfId="41720"/>
    <cellStyle name="Обычный 70 22 3 2 2" xfId="41721"/>
    <cellStyle name="Обычный 70 22 3 3" xfId="41722"/>
    <cellStyle name="Обычный 70 22 4" xfId="41723"/>
    <cellStyle name="Обычный 70 22 4 2" xfId="41724"/>
    <cellStyle name="Обычный 70 22 5" xfId="41725"/>
    <cellStyle name="Обычный 70 23" xfId="41726"/>
    <cellStyle name="Обычный 70 23 2" xfId="41727"/>
    <cellStyle name="Обычный 70 23 2 2" xfId="41728"/>
    <cellStyle name="Обычный 70 23 2 2 2" xfId="41729"/>
    <cellStyle name="Обычный 70 23 2 3" xfId="41730"/>
    <cellStyle name="Обычный 70 23 3" xfId="41731"/>
    <cellStyle name="Обычный 70 23 3 2" xfId="41732"/>
    <cellStyle name="Обычный 70 23 3 2 2" xfId="41733"/>
    <cellStyle name="Обычный 70 23 3 3" xfId="41734"/>
    <cellStyle name="Обычный 70 23 4" xfId="41735"/>
    <cellStyle name="Обычный 70 23 4 2" xfId="41736"/>
    <cellStyle name="Обычный 70 23 5" xfId="41737"/>
    <cellStyle name="Обычный 70 24" xfId="41738"/>
    <cellStyle name="Обычный 70 24 2" xfId="41739"/>
    <cellStyle name="Обычный 70 24 2 2" xfId="41740"/>
    <cellStyle name="Обычный 70 24 2 2 2" xfId="41741"/>
    <cellStyle name="Обычный 70 24 2 3" xfId="41742"/>
    <cellStyle name="Обычный 70 24 3" xfId="41743"/>
    <cellStyle name="Обычный 70 24 3 2" xfId="41744"/>
    <cellStyle name="Обычный 70 24 3 2 2" xfId="41745"/>
    <cellStyle name="Обычный 70 24 3 3" xfId="41746"/>
    <cellStyle name="Обычный 70 24 4" xfId="41747"/>
    <cellStyle name="Обычный 70 24 4 2" xfId="41748"/>
    <cellStyle name="Обычный 70 24 5" xfId="41749"/>
    <cellStyle name="Обычный 70 25" xfId="41750"/>
    <cellStyle name="Обычный 70 25 2" xfId="41751"/>
    <cellStyle name="Обычный 70 25 2 2" xfId="41752"/>
    <cellStyle name="Обычный 70 25 2 2 2" xfId="41753"/>
    <cellStyle name="Обычный 70 25 2 3" xfId="41754"/>
    <cellStyle name="Обычный 70 25 3" xfId="41755"/>
    <cellStyle name="Обычный 70 25 3 2" xfId="41756"/>
    <cellStyle name="Обычный 70 25 3 2 2" xfId="41757"/>
    <cellStyle name="Обычный 70 25 3 3" xfId="41758"/>
    <cellStyle name="Обычный 70 25 4" xfId="41759"/>
    <cellStyle name="Обычный 70 25 4 2" xfId="41760"/>
    <cellStyle name="Обычный 70 25 5" xfId="41761"/>
    <cellStyle name="Обычный 70 26" xfId="41762"/>
    <cellStyle name="Обычный 70 26 2" xfId="41763"/>
    <cellStyle name="Обычный 70 26 2 2" xfId="41764"/>
    <cellStyle name="Обычный 70 26 2 2 2" xfId="41765"/>
    <cellStyle name="Обычный 70 26 2 3" xfId="41766"/>
    <cellStyle name="Обычный 70 26 3" xfId="41767"/>
    <cellStyle name="Обычный 70 26 3 2" xfId="41768"/>
    <cellStyle name="Обычный 70 26 3 2 2" xfId="41769"/>
    <cellStyle name="Обычный 70 26 3 3" xfId="41770"/>
    <cellStyle name="Обычный 70 26 4" xfId="41771"/>
    <cellStyle name="Обычный 70 26 4 2" xfId="41772"/>
    <cellStyle name="Обычный 70 26 5" xfId="41773"/>
    <cellStyle name="Обычный 70 27" xfId="41774"/>
    <cellStyle name="Обычный 70 27 2" xfId="41775"/>
    <cellStyle name="Обычный 70 27 2 2" xfId="41776"/>
    <cellStyle name="Обычный 70 27 2 2 2" xfId="41777"/>
    <cellStyle name="Обычный 70 27 2 3" xfId="41778"/>
    <cellStyle name="Обычный 70 27 3" xfId="41779"/>
    <cellStyle name="Обычный 70 27 3 2" xfId="41780"/>
    <cellStyle name="Обычный 70 27 3 2 2" xfId="41781"/>
    <cellStyle name="Обычный 70 27 3 3" xfId="41782"/>
    <cellStyle name="Обычный 70 27 4" xfId="41783"/>
    <cellStyle name="Обычный 70 27 4 2" xfId="41784"/>
    <cellStyle name="Обычный 70 27 5" xfId="41785"/>
    <cellStyle name="Обычный 70 28" xfId="41786"/>
    <cellStyle name="Обычный 70 28 2" xfId="41787"/>
    <cellStyle name="Обычный 70 28 2 2" xfId="41788"/>
    <cellStyle name="Обычный 70 28 2 2 2" xfId="41789"/>
    <cellStyle name="Обычный 70 28 2 3" xfId="41790"/>
    <cellStyle name="Обычный 70 28 3" xfId="41791"/>
    <cellStyle name="Обычный 70 28 3 2" xfId="41792"/>
    <cellStyle name="Обычный 70 28 3 2 2" xfId="41793"/>
    <cellStyle name="Обычный 70 28 3 3" xfId="41794"/>
    <cellStyle name="Обычный 70 28 4" xfId="41795"/>
    <cellStyle name="Обычный 70 28 4 2" xfId="41796"/>
    <cellStyle name="Обычный 70 28 5" xfId="41797"/>
    <cellStyle name="Обычный 70 29" xfId="41798"/>
    <cellStyle name="Обычный 70 29 2" xfId="41799"/>
    <cellStyle name="Обычный 70 29 2 2" xfId="41800"/>
    <cellStyle name="Обычный 70 29 3" xfId="41801"/>
    <cellStyle name="Обычный 70 3" xfId="41802"/>
    <cellStyle name="Обычный 70 3 2" xfId="41803"/>
    <cellStyle name="Обычный 70 3 2 2" xfId="41804"/>
    <cellStyle name="Обычный 70 3 2 2 2" xfId="41805"/>
    <cellStyle name="Обычный 70 3 2 3" xfId="41806"/>
    <cellStyle name="Обычный 70 3 3" xfId="41807"/>
    <cellStyle name="Обычный 70 3 3 2" xfId="41808"/>
    <cellStyle name="Обычный 70 3 3 2 2" xfId="41809"/>
    <cellStyle name="Обычный 70 3 3 3" xfId="41810"/>
    <cellStyle name="Обычный 70 3 4" xfId="41811"/>
    <cellStyle name="Обычный 70 3 4 2" xfId="41812"/>
    <cellStyle name="Обычный 70 3 5" xfId="41813"/>
    <cellStyle name="Обычный 70 30" xfId="41814"/>
    <cellStyle name="Обычный 70 30 2" xfId="41815"/>
    <cellStyle name="Обычный 70 30 2 2" xfId="41816"/>
    <cellStyle name="Обычный 70 30 3" xfId="41817"/>
    <cellStyle name="Обычный 70 31" xfId="41818"/>
    <cellStyle name="Обычный 70 31 2" xfId="41819"/>
    <cellStyle name="Обычный 70 31 2 2" xfId="41820"/>
    <cellStyle name="Обычный 70 31 3" xfId="41821"/>
    <cellStyle name="Обычный 70 32" xfId="41822"/>
    <cellStyle name="Обычный 70 32 2" xfId="41823"/>
    <cellStyle name="Обычный 70 32 2 2" xfId="41824"/>
    <cellStyle name="Обычный 70 32 3" xfId="41825"/>
    <cellStyle name="Обычный 70 33" xfId="41826"/>
    <cellStyle name="Обычный 70 33 2" xfId="41827"/>
    <cellStyle name="Обычный 70 33 2 2" xfId="41828"/>
    <cellStyle name="Обычный 70 33 3" xfId="41829"/>
    <cellStyle name="Обычный 70 34" xfId="41830"/>
    <cellStyle name="Обычный 70 34 2" xfId="41831"/>
    <cellStyle name="Обычный 70 34 2 2" xfId="41832"/>
    <cellStyle name="Обычный 70 34 3" xfId="41833"/>
    <cellStyle name="Обычный 70 35" xfId="41834"/>
    <cellStyle name="Обычный 70 35 2" xfId="41835"/>
    <cellStyle name="Обычный 70 35 2 2" xfId="41836"/>
    <cellStyle name="Обычный 70 35 3" xfId="41837"/>
    <cellStyle name="Обычный 70 36" xfId="41838"/>
    <cellStyle name="Обычный 70 36 2" xfId="41839"/>
    <cellStyle name="Обычный 70 36 2 2" xfId="41840"/>
    <cellStyle name="Обычный 70 36 3" xfId="41841"/>
    <cellStyle name="Обычный 70 37" xfId="41842"/>
    <cellStyle name="Обычный 70 37 2" xfId="41843"/>
    <cellStyle name="Обычный 70 37 2 2" xfId="41844"/>
    <cellStyle name="Обычный 70 37 3" xfId="41845"/>
    <cellStyle name="Обычный 70 38" xfId="41846"/>
    <cellStyle name="Обычный 70 38 2" xfId="41847"/>
    <cellStyle name="Обычный 70 38 2 2" xfId="41848"/>
    <cellStyle name="Обычный 70 38 3" xfId="41849"/>
    <cellStyle name="Обычный 70 39" xfId="41850"/>
    <cellStyle name="Обычный 70 39 2" xfId="41851"/>
    <cellStyle name="Обычный 70 39 2 2" xfId="41852"/>
    <cellStyle name="Обычный 70 39 3" xfId="41853"/>
    <cellStyle name="Обычный 70 4" xfId="41854"/>
    <cellStyle name="Обычный 70 4 2" xfId="41855"/>
    <cellStyle name="Обычный 70 4 2 2" xfId="41856"/>
    <cellStyle name="Обычный 70 4 2 2 2" xfId="41857"/>
    <cellStyle name="Обычный 70 4 2 3" xfId="41858"/>
    <cellStyle name="Обычный 70 4 3" xfId="41859"/>
    <cellStyle name="Обычный 70 4 3 2" xfId="41860"/>
    <cellStyle name="Обычный 70 4 3 2 2" xfId="41861"/>
    <cellStyle name="Обычный 70 4 3 3" xfId="41862"/>
    <cellStyle name="Обычный 70 4 4" xfId="41863"/>
    <cellStyle name="Обычный 70 4 4 2" xfId="41864"/>
    <cellStyle name="Обычный 70 4 5" xfId="41865"/>
    <cellStyle name="Обычный 70 40" xfId="41866"/>
    <cellStyle name="Обычный 70 40 2" xfId="41867"/>
    <cellStyle name="Обычный 70 40 2 2" xfId="41868"/>
    <cellStyle name="Обычный 70 40 3" xfId="41869"/>
    <cellStyle name="Обычный 70 41" xfId="41870"/>
    <cellStyle name="Обычный 70 41 2" xfId="41871"/>
    <cellStyle name="Обычный 70 41 2 2" xfId="41872"/>
    <cellStyle name="Обычный 70 41 3" xfId="41873"/>
    <cellStyle name="Обычный 70 42" xfId="41874"/>
    <cellStyle name="Обычный 70 42 2" xfId="41875"/>
    <cellStyle name="Обычный 70 42 2 2" xfId="41876"/>
    <cellStyle name="Обычный 70 42 3" xfId="41877"/>
    <cellStyle name="Обычный 70 43" xfId="41878"/>
    <cellStyle name="Обычный 70 43 2" xfId="41879"/>
    <cellStyle name="Обычный 70 43 2 2" xfId="41880"/>
    <cellStyle name="Обычный 70 43 3" xfId="41881"/>
    <cellStyle name="Обычный 70 44" xfId="41882"/>
    <cellStyle name="Обычный 70 44 2" xfId="41883"/>
    <cellStyle name="Обычный 70 44 2 2" xfId="41884"/>
    <cellStyle name="Обычный 70 44 3" xfId="41885"/>
    <cellStyle name="Обычный 70 45" xfId="41886"/>
    <cellStyle name="Обычный 70 45 2" xfId="41887"/>
    <cellStyle name="Обычный 70 45 2 2" xfId="41888"/>
    <cellStyle name="Обычный 70 45 3" xfId="41889"/>
    <cellStyle name="Обычный 70 46" xfId="41890"/>
    <cellStyle name="Обычный 70 46 2" xfId="41891"/>
    <cellStyle name="Обычный 70 46 2 2" xfId="41892"/>
    <cellStyle name="Обычный 70 46 3" xfId="41893"/>
    <cellStyle name="Обычный 70 47" xfId="41894"/>
    <cellStyle name="Обычный 70 47 2" xfId="41895"/>
    <cellStyle name="Обычный 70 47 2 2" xfId="41896"/>
    <cellStyle name="Обычный 70 47 3" xfId="41897"/>
    <cellStyle name="Обычный 70 48" xfId="41898"/>
    <cellStyle name="Обычный 70 48 2" xfId="41899"/>
    <cellStyle name="Обычный 70 48 2 2" xfId="41900"/>
    <cellStyle name="Обычный 70 48 3" xfId="41901"/>
    <cellStyle name="Обычный 70 49" xfId="41902"/>
    <cellStyle name="Обычный 70 49 2" xfId="41903"/>
    <cellStyle name="Обычный 70 49 2 2" xfId="41904"/>
    <cellStyle name="Обычный 70 49 3" xfId="41905"/>
    <cellStyle name="Обычный 70 5" xfId="41906"/>
    <cellStyle name="Обычный 70 5 2" xfId="41907"/>
    <cellStyle name="Обычный 70 5 2 2" xfId="41908"/>
    <cellStyle name="Обычный 70 5 2 2 2" xfId="41909"/>
    <cellStyle name="Обычный 70 5 2 3" xfId="41910"/>
    <cellStyle name="Обычный 70 5 3" xfId="41911"/>
    <cellStyle name="Обычный 70 5 3 2" xfId="41912"/>
    <cellStyle name="Обычный 70 5 3 2 2" xfId="41913"/>
    <cellStyle name="Обычный 70 5 3 3" xfId="41914"/>
    <cellStyle name="Обычный 70 5 4" xfId="41915"/>
    <cellStyle name="Обычный 70 5 4 2" xfId="41916"/>
    <cellStyle name="Обычный 70 5 5" xfId="41917"/>
    <cellStyle name="Обычный 70 50" xfId="41918"/>
    <cellStyle name="Обычный 70 50 2" xfId="41919"/>
    <cellStyle name="Обычный 70 50 2 2" xfId="41920"/>
    <cellStyle name="Обычный 70 50 3" xfId="41921"/>
    <cellStyle name="Обычный 70 51" xfId="41922"/>
    <cellStyle name="Обычный 70 51 2" xfId="41923"/>
    <cellStyle name="Обычный 70 51 2 2" xfId="41924"/>
    <cellStyle name="Обычный 70 51 3" xfId="41925"/>
    <cellStyle name="Обычный 70 52" xfId="41926"/>
    <cellStyle name="Обычный 70 52 2" xfId="41927"/>
    <cellStyle name="Обычный 70 52 2 2" xfId="41928"/>
    <cellStyle name="Обычный 70 52 3" xfId="41929"/>
    <cellStyle name="Обычный 70 53" xfId="41930"/>
    <cellStyle name="Обычный 70 53 2" xfId="41931"/>
    <cellStyle name="Обычный 70 53 2 2" xfId="41932"/>
    <cellStyle name="Обычный 70 53 3" xfId="41933"/>
    <cellStyle name="Обычный 70 54" xfId="41934"/>
    <cellStyle name="Обычный 70 54 2" xfId="41935"/>
    <cellStyle name="Обычный 70 54 2 2" xfId="41936"/>
    <cellStyle name="Обычный 70 54 3" xfId="41937"/>
    <cellStyle name="Обычный 70 55" xfId="41938"/>
    <cellStyle name="Обычный 70 55 2" xfId="41939"/>
    <cellStyle name="Обычный 70 55 2 2" xfId="41940"/>
    <cellStyle name="Обычный 70 55 3" xfId="41941"/>
    <cellStyle name="Обычный 70 56" xfId="41942"/>
    <cellStyle name="Обычный 70 56 2" xfId="41943"/>
    <cellStyle name="Обычный 70 56 2 2" xfId="41944"/>
    <cellStyle name="Обычный 70 56 3" xfId="41945"/>
    <cellStyle name="Обычный 70 57" xfId="41946"/>
    <cellStyle name="Обычный 70 57 2" xfId="41947"/>
    <cellStyle name="Обычный 70 57 2 2" xfId="41948"/>
    <cellStyle name="Обычный 70 57 3" xfId="41949"/>
    <cellStyle name="Обычный 70 58" xfId="41950"/>
    <cellStyle name="Обычный 70 58 2" xfId="41951"/>
    <cellStyle name="Обычный 70 58 2 2" xfId="41952"/>
    <cellStyle name="Обычный 70 58 3" xfId="41953"/>
    <cellStyle name="Обычный 70 59" xfId="41954"/>
    <cellStyle name="Обычный 70 59 2" xfId="41955"/>
    <cellStyle name="Обычный 70 59 2 2" xfId="41956"/>
    <cellStyle name="Обычный 70 59 3" xfId="41957"/>
    <cellStyle name="Обычный 70 6" xfId="41958"/>
    <cellStyle name="Обычный 70 6 2" xfId="41959"/>
    <cellStyle name="Обычный 70 6 2 2" xfId="41960"/>
    <cellStyle name="Обычный 70 6 2 2 2" xfId="41961"/>
    <cellStyle name="Обычный 70 6 2 3" xfId="41962"/>
    <cellStyle name="Обычный 70 6 3" xfId="41963"/>
    <cellStyle name="Обычный 70 6 3 2" xfId="41964"/>
    <cellStyle name="Обычный 70 6 3 2 2" xfId="41965"/>
    <cellStyle name="Обычный 70 6 3 3" xfId="41966"/>
    <cellStyle name="Обычный 70 6 4" xfId="41967"/>
    <cellStyle name="Обычный 70 6 4 2" xfId="41968"/>
    <cellStyle name="Обычный 70 6 5" xfId="41969"/>
    <cellStyle name="Обычный 70 60" xfId="41970"/>
    <cellStyle name="Обычный 70 60 2" xfId="41971"/>
    <cellStyle name="Обычный 70 60 2 2" xfId="41972"/>
    <cellStyle name="Обычный 70 60 3" xfId="41973"/>
    <cellStyle name="Обычный 70 61" xfId="41974"/>
    <cellStyle name="Обычный 70 61 2" xfId="41975"/>
    <cellStyle name="Обычный 70 61 2 2" xfId="41976"/>
    <cellStyle name="Обычный 70 61 3" xfId="41977"/>
    <cellStyle name="Обычный 70 62" xfId="41978"/>
    <cellStyle name="Обычный 70 62 2" xfId="41979"/>
    <cellStyle name="Обычный 70 62 2 2" xfId="41980"/>
    <cellStyle name="Обычный 70 62 3" xfId="41981"/>
    <cellStyle name="Обычный 70 63" xfId="41982"/>
    <cellStyle name="Обычный 70 63 2" xfId="41983"/>
    <cellStyle name="Обычный 70 63 2 2" xfId="41984"/>
    <cellStyle name="Обычный 70 63 3" xfId="41985"/>
    <cellStyle name="Обычный 70 64" xfId="41986"/>
    <cellStyle name="Обычный 70 64 2" xfId="41987"/>
    <cellStyle name="Обычный 70 64 2 2" xfId="41988"/>
    <cellStyle name="Обычный 70 64 3" xfId="41989"/>
    <cellStyle name="Обычный 70 65" xfId="41990"/>
    <cellStyle name="Обычный 70 65 2" xfId="41991"/>
    <cellStyle name="Обычный 70 65 2 2" xfId="41992"/>
    <cellStyle name="Обычный 70 65 3" xfId="41993"/>
    <cellStyle name="Обычный 70 66" xfId="41994"/>
    <cellStyle name="Обычный 70 66 2" xfId="41995"/>
    <cellStyle name="Обычный 70 66 2 2" xfId="41996"/>
    <cellStyle name="Обычный 70 66 3" xfId="41997"/>
    <cellStyle name="Обычный 70 67" xfId="41998"/>
    <cellStyle name="Обычный 70 67 2" xfId="41999"/>
    <cellStyle name="Обычный 70 67 2 2" xfId="42000"/>
    <cellStyle name="Обычный 70 67 3" xfId="42001"/>
    <cellStyle name="Обычный 70 68" xfId="42002"/>
    <cellStyle name="Обычный 70 68 2" xfId="42003"/>
    <cellStyle name="Обычный 70 68 2 2" xfId="42004"/>
    <cellStyle name="Обычный 70 68 3" xfId="42005"/>
    <cellStyle name="Обычный 70 69" xfId="42006"/>
    <cellStyle name="Обычный 70 69 2" xfId="42007"/>
    <cellStyle name="Обычный 70 69 2 2" xfId="42008"/>
    <cellStyle name="Обычный 70 69 3" xfId="42009"/>
    <cellStyle name="Обычный 70 7" xfId="42010"/>
    <cellStyle name="Обычный 70 7 2" xfId="42011"/>
    <cellStyle name="Обычный 70 7 2 2" xfId="42012"/>
    <cellStyle name="Обычный 70 7 2 2 2" xfId="42013"/>
    <cellStyle name="Обычный 70 7 2 3" xfId="42014"/>
    <cellStyle name="Обычный 70 7 3" xfId="42015"/>
    <cellStyle name="Обычный 70 7 3 2" xfId="42016"/>
    <cellStyle name="Обычный 70 7 3 2 2" xfId="42017"/>
    <cellStyle name="Обычный 70 7 3 3" xfId="42018"/>
    <cellStyle name="Обычный 70 7 4" xfId="42019"/>
    <cellStyle name="Обычный 70 7 4 2" xfId="42020"/>
    <cellStyle name="Обычный 70 7 5" xfId="42021"/>
    <cellStyle name="Обычный 70 70" xfId="42022"/>
    <cellStyle name="Обычный 70 70 2" xfId="42023"/>
    <cellStyle name="Обычный 70 70 2 2" xfId="42024"/>
    <cellStyle name="Обычный 70 70 3" xfId="42025"/>
    <cellStyle name="Обычный 70 71" xfId="42026"/>
    <cellStyle name="Обычный 70 71 2" xfId="42027"/>
    <cellStyle name="Обычный 70 71 2 2" xfId="42028"/>
    <cellStyle name="Обычный 70 71 3" xfId="42029"/>
    <cellStyle name="Обычный 70 72" xfId="42030"/>
    <cellStyle name="Обычный 70 72 2" xfId="42031"/>
    <cellStyle name="Обычный 70 72 2 2" xfId="42032"/>
    <cellStyle name="Обычный 70 72 3" xfId="42033"/>
    <cellStyle name="Обычный 70 73" xfId="42034"/>
    <cellStyle name="Обычный 70 73 2" xfId="42035"/>
    <cellStyle name="Обычный 70 73 2 2" xfId="42036"/>
    <cellStyle name="Обычный 70 73 3" xfId="42037"/>
    <cellStyle name="Обычный 70 74" xfId="42038"/>
    <cellStyle name="Обычный 70 74 2" xfId="42039"/>
    <cellStyle name="Обычный 70 74 2 2" xfId="42040"/>
    <cellStyle name="Обычный 70 74 3" xfId="42041"/>
    <cellStyle name="Обычный 70 75" xfId="42042"/>
    <cellStyle name="Обычный 70 75 2" xfId="42043"/>
    <cellStyle name="Обычный 70 75 2 2" xfId="42044"/>
    <cellStyle name="Обычный 70 75 3" xfId="42045"/>
    <cellStyle name="Обычный 70 76" xfId="42046"/>
    <cellStyle name="Обычный 70 76 2" xfId="42047"/>
    <cellStyle name="Обычный 70 77" xfId="42048"/>
    <cellStyle name="Обычный 70 8" xfId="42049"/>
    <cellStyle name="Обычный 70 8 2" xfId="42050"/>
    <cellStyle name="Обычный 70 8 2 2" xfId="42051"/>
    <cellStyle name="Обычный 70 8 2 2 2" xfId="42052"/>
    <cellStyle name="Обычный 70 8 2 3" xfId="42053"/>
    <cellStyle name="Обычный 70 8 3" xfId="42054"/>
    <cellStyle name="Обычный 70 8 3 2" xfId="42055"/>
    <cellStyle name="Обычный 70 8 3 2 2" xfId="42056"/>
    <cellStyle name="Обычный 70 8 3 3" xfId="42057"/>
    <cellStyle name="Обычный 70 8 4" xfId="42058"/>
    <cellStyle name="Обычный 70 8 4 2" xfId="42059"/>
    <cellStyle name="Обычный 70 8 5" xfId="42060"/>
    <cellStyle name="Обычный 70 9" xfId="42061"/>
    <cellStyle name="Обычный 70 9 2" xfId="42062"/>
    <cellStyle name="Обычный 70 9 2 2" xfId="42063"/>
    <cellStyle name="Обычный 70 9 2 2 2" xfId="42064"/>
    <cellStyle name="Обычный 70 9 2 3" xfId="42065"/>
    <cellStyle name="Обычный 70 9 3" xfId="42066"/>
    <cellStyle name="Обычный 70 9 3 2" xfId="42067"/>
    <cellStyle name="Обычный 70 9 3 2 2" xfId="42068"/>
    <cellStyle name="Обычный 70 9 3 3" xfId="42069"/>
    <cellStyle name="Обычный 70 9 4" xfId="42070"/>
    <cellStyle name="Обычный 70 9 4 2" xfId="42071"/>
    <cellStyle name="Обычный 70 9 5" xfId="42072"/>
    <cellStyle name="Обычный 71" xfId="42073"/>
    <cellStyle name="Обычный 71 10" xfId="42074"/>
    <cellStyle name="Обычный 71 10 2" xfId="42075"/>
    <cellStyle name="Обычный 71 10 2 2" xfId="42076"/>
    <cellStyle name="Обычный 71 10 2 2 2" xfId="42077"/>
    <cellStyle name="Обычный 71 10 2 3" xfId="42078"/>
    <cellStyle name="Обычный 71 10 3" xfId="42079"/>
    <cellStyle name="Обычный 71 10 3 2" xfId="42080"/>
    <cellStyle name="Обычный 71 10 3 2 2" xfId="42081"/>
    <cellStyle name="Обычный 71 10 3 3" xfId="42082"/>
    <cellStyle name="Обычный 71 10 4" xfId="42083"/>
    <cellStyle name="Обычный 71 10 4 2" xfId="42084"/>
    <cellStyle name="Обычный 71 10 5" xfId="42085"/>
    <cellStyle name="Обычный 71 11" xfId="42086"/>
    <cellStyle name="Обычный 71 11 2" xfId="42087"/>
    <cellStyle name="Обычный 71 11 2 2" xfId="42088"/>
    <cellStyle name="Обычный 71 11 2 2 2" xfId="42089"/>
    <cellStyle name="Обычный 71 11 2 3" xfId="42090"/>
    <cellStyle name="Обычный 71 11 3" xfId="42091"/>
    <cellStyle name="Обычный 71 11 3 2" xfId="42092"/>
    <cellStyle name="Обычный 71 11 3 2 2" xfId="42093"/>
    <cellStyle name="Обычный 71 11 3 3" xfId="42094"/>
    <cellStyle name="Обычный 71 11 4" xfId="42095"/>
    <cellStyle name="Обычный 71 11 4 2" xfId="42096"/>
    <cellStyle name="Обычный 71 11 5" xfId="42097"/>
    <cellStyle name="Обычный 71 12" xfId="42098"/>
    <cellStyle name="Обычный 71 12 2" xfId="42099"/>
    <cellStyle name="Обычный 71 12 2 2" xfId="42100"/>
    <cellStyle name="Обычный 71 12 2 2 2" xfId="42101"/>
    <cellStyle name="Обычный 71 12 2 3" xfId="42102"/>
    <cellStyle name="Обычный 71 12 3" xfId="42103"/>
    <cellStyle name="Обычный 71 12 3 2" xfId="42104"/>
    <cellStyle name="Обычный 71 12 3 2 2" xfId="42105"/>
    <cellStyle name="Обычный 71 12 3 3" xfId="42106"/>
    <cellStyle name="Обычный 71 12 4" xfId="42107"/>
    <cellStyle name="Обычный 71 12 4 2" xfId="42108"/>
    <cellStyle name="Обычный 71 12 5" xfId="42109"/>
    <cellStyle name="Обычный 71 13" xfId="42110"/>
    <cellStyle name="Обычный 71 13 2" xfId="42111"/>
    <cellStyle name="Обычный 71 13 2 2" xfId="42112"/>
    <cellStyle name="Обычный 71 13 2 2 2" xfId="42113"/>
    <cellStyle name="Обычный 71 13 2 3" xfId="42114"/>
    <cellStyle name="Обычный 71 13 3" xfId="42115"/>
    <cellStyle name="Обычный 71 13 3 2" xfId="42116"/>
    <cellStyle name="Обычный 71 13 3 2 2" xfId="42117"/>
    <cellStyle name="Обычный 71 13 3 3" xfId="42118"/>
    <cellStyle name="Обычный 71 13 4" xfId="42119"/>
    <cellStyle name="Обычный 71 13 4 2" xfId="42120"/>
    <cellStyle name="Обычный 71 13 5" xfId="42121"/>
    <cellStyle name="Обычный 71 14" xfId="42122"/>
    <cellStyle name="Обычный 71 14 2" xfId="42123"/>
    <cellStyle name="Обычный 71 14 2 2" xfId="42124"/>
    <cellStyle name="Обычный 71 14 2 2 2" xfId="42125"/>
    <cellStyle name="Обычный 71 14 2 3" xfId="42126"/>
    <cellStyle name="Обычный 71 14 3" xfId="42127"/>
    <cellStyle name="Обычный 71 14 3 2" xfId="42128"/>
    <cellStyle name="Обычный 71 14 3 2 2" xfId="42129"/>
    <cellStyle name="Обычный 71 14 3 3" xfId="42130"/>
    <cellStyle name="Обычный 71 14 4" xfId="42131"/>
    <cellStyle name="Обычный 71 14 4 2" xfId="42132"/>
    <cellStyle name="Обычный 71 14 5" xfId="42133"/>
    <cellStyle name="Обычный 71 15" xfId="42134"/>
    <cellStyle name="Обычный 71 15 2" xfId="42135"/>
    <cellStyle name="Обычный 71 15 2 2" xfId="42136"/>
    <cellStyle name="Обычный 71 15 2 2 2" xfId="42137"/>
    <cellStyle name="Обычный 71 15 2 3" xfId="42138"/>
    <cellStyle name="Обычный 71 15 3" xfId="42139"/>
    <cellStyle name="Обычный 71 15 3 2" xfId="42140"/>
    <cellStyle name="Обычный 71 15 3 2 2" xfId="42141"/>
    <cellStyle name="Обычный 71 15 3 3" xfId="42142"/>
    <cellStyle name="Обычный 71 15 4" xfId="42143"/>
    <cellStyle name="Обычный 71 15 4 2" xfId="42144"/>
    <cellStyle name="Обычный 71 15 5" xfId="42145"/>
    <cellStyle name="Обычный 71 16" xfId="42146"/>
    <cellStyle name="Обычный 71 16 2" xfId="42147"/>
    <cellStyle name="Обычный 71 16 2 2" xfId="42148"/>
    <cellStyle name="Обычный 71 16 2 2 2" xfId="42149"/>
    <cellStyle name="Обычный 71 16 2 3" xfId="42150"/>
    <cellStyle name="Обычный 71 16 3" xfId="42151"/>
    <cellStyle name="Обычный 71 16 3 2" xfId="42152"/>
    <cellStyle name="Обычный 71 16 3 2 2" xfId="42153"/>
    <cellStyle name="Обычный 71 16 3 3" xfId="42154"/>
    <cellStyle name="Обычный 71 16 4" xfId="42155"/>
    <cellStyle name="Обычный 71 16 4 2" xfId="42156"/>
    <cellStyle name="Обычный 71 16 5" xfId="42157"/>
    <cellStyle name="Обычный 71 17" xfId="42158"/>
    <cellStyle name="Обычный 71 17 2" xfId="42159"/>
    <cellStyle name="Обычный 71 17 2 2" xfId="42160"/>
    <cellStyle name="Обычный 71 17 2 2 2" xfId="42161"/>
    <cellStyle name="Обычный 71 17 2 3" xfId="42162"/>
    <cellStyle name="Обычный 71 17 3" xfId="42163"/>
    <cellStyle name="Обычный 71 17 3 2" xfId="42164"/>
    <cellStyle name="Обычный 71 17 3 2 2" xfId="42165"/>
    <cellStyle name="Обычный 71 17 3 3" xfId="42166"/>
    <cellStyle name="Обычный 71 17 4" xfId="42167"/>
    <cellStyle name="Обычный 71 17 4 2" xfId="42168"/>
    <cellStyle name="Обычный 71 17 5" xfId="42169"/>
    <cellStyle name="Обычный 71 18" xfId="42170"/>
    <cellStyle name="Обычный 71 18 2" xfId="42171"/>
    <cellStyle name="Обычный 71 18 2 2" xfId="42172"/>
    <cellStyle name="Обычный 71 18 2 2 2" xfId="42173"/>
    <cellStyle name="Обычный 71 18 2 3" xfId="42174"/>
    <cellStyle name="Обычный 71 18 3" xfId="42175"/>
    <cellStyle name="Обычный 71 18 3 2" xfId="42176"/>
    <cellStyle name="Обычный 71 18 3 2 2" xfId="42177"/>
    <cellStyle name="Обычный 71 18 3 3" xfId="42178"/>
    <cellStyle name="Обычный 71 18 4" xfId="42179"/>
    <cellStyle name="Обычный 71 18 4 2" xfId="42180"/>
    <cellStyle name="Обычный 71 18 5" xfId="42181"/>
    <cellStyle name="Обычный 71 19" xfId="42182"/>
    <cellStyle name="Обычный 71 19 2" xfId="42183"/>
    <cellStyle name="Обычный 71 19 2 2" xfId="42184"/>
    <cellStyle name="Обычный 71 19 2 2 2" xfId="42185"/>
    <cellStyle name="Обычный 71 19 2 3" xfId="42186"/>
    <cellStyle name="Обычный 71 19 3" xfId="42187"/>
    <cellStyle name="Обычный 71 19 3 2" xfId="42188"/>
    <cellStyle name="Обычный 71 19 3 2 2" xfId="42189"/>
    <cellStyle name="Обычный 71 19 3 3" xfId="42190"/>
    <cellStyle name="Обычный 71 19 4" xfId="42191"/>
    <cellStyle name="Обычный 71 19 4 2" xfId="42192"/>
    <cellStyle name="Обычный 71 19 5" xfId="42193"/>
    <cellStyle name="Обычный 71 2" xfId="42194"/>
    <cellStyle name="Обычный 71 2 2" xfId="42195"/>
    <cellStyle name="Обычный 71 2 2 2" xfId="42196"/>
    <cellStyle name="Обычный 71 2 2 2 2" xfId="42197"/>
    <cellStyle name="Обычный 71 2 2 3" xfId="42198"/>
    <cellStyle name="Обычный 71 2 3" xfId="42199"/>
    <cellStyle name="Обычный 71 2 3 2" xfId="42200"/>
    <cellStyle name="Обычный 71 2 3 2 2" xfId="42201"/>
    <cellStyle name="Обычный 71 2 3 3" xfId="42202"/>
    <cellStyle name="Обычный 71 2 4" xfId="42203"/>
    <cellStyle name="Обычный 71 2 4 2" xfId="42204"/>
    <cellStyle name="Обычный 71 2 5" xfId="42205"/>
    <cellStyle name="Обычный 71 20" xfId="42206"/>
    <cellStyle name="Обычный 71 20 2" xfId="42207"/>
    <cellStyle name="Обычный 71 20 2 2" xfId="42208"/>
    <cellStyle name="Обычный 71 20 2 2 2" xfId="42209"/>
    <cellStyle name="Обычный 71 20 2 3" xfId="42210"/>
    <cellStyle name="Обычный 71 20 3" xfId="42211"/>
    <cellStyle name="Обычный 71 20 3 2" xfId="42212"/>
    <cellStyle name="Обычный 71 20 3 2 2" xfId="42213"/>
    <cellStyle name="Обычный 71 20 3 3" xfId="42214"/>
    <cellStyle name="Обычный 71 20 4" xfId="42215"/>
    <cellStyle name="Обычный 71 20 4 2" xfId="42216"/>
    <cellStyle name="Обычный 71 20 5" xfId="42217"/>
    <cellStyle name="Обычный 71 21" xfId="42218"/>
    <cellStyle name="Обычный 71 21 2" xfId="42219"/>
    <cellStyle name="Обычный 71 21 2 2" xfId="42220"/>
    <cellStyle name="Обычный 71 21 2 2 2" xfId="42221"/>
    <cellStyle name="Обычный 71 21 2 3" xfId="42222"/>
    <cellStyle name="Обычный 71 21 3" xfId="42223"/>
    <cellStyle name="Обычный 71 21 3 2" xfId="42224"/>
    <cellStyle name="Обычный 71 21 3 2 2" xfId="42225"/>
    <cellStyle name="Обычный 71 21 3 3" xfId="42226"/>
    <cellStyle name="Обычный 71 21 4" xfId="42227"/>
    <cellStyle name="Обычный 71 21 4 2" xfId="42228"/>
    <cellStyle name="Обычный 71 21 5" xfId="42229"/>
    <cellStyle name="Обычный 71 22" xfId="42230"/>
    <cellStyle name="Обычный 71 22 2" xfId="42231"/>
    <cellStyle name="Обычный 71 22 2 2" xfId="42232"/>
    <cellStyle name="Обычный 71 22 2 2 2" xfId="42233"/>
    <cellStyle name="Обычный 71 22 2 3" xfId="42234"/>
    <cellStyle name="Обычный 71 22 3" xfId="42235"/>
    <cellStyle name="Обычный 71 22 3 2" xfId="42236"/>
    <cellStyle name="Обычный 71 22 3 2 2" xfId="42237"/>
    <cellStyle name="Обычный 71 22 3 3" xfId="42238"/>
    <cellStyle name="Обычный 71 22 4" xfId="42239"/>
    <cellStyle name="Обычный 71 22 4 2" xfId="42240"/>
    <cellStyle name="Обычный 71 22 5" xfId="42241"/>
    <cellStyle name="Обычный 71 23" xfId="42242"/>
    <cellStyle name="Обычный 71 23 2" xfId="42243"/>
    <cellStyle name="Обычный 71 23 2 2" xfId="42244"/>
    <cellStyle name="Обычный 71 23 2 2 2" xfId="42245"/>
    <cellStyle name="Обычный 71 23 2 3" xfId="42246"/>
    <cellStyle name="Обычный 71 23 3" xfId="42247"/>
    <cellStyle name="Обычный 71 23 3 2" xfId="42248"/>
    <cellStyle name="Обычный 71 23 3 2 2" xfId="42249"/>
    <cellStyle name="Обычный 71 23 3 3" xfId="42250"/>
    <cellStyle name="Обычный 71 23 4" xfId="42251"/>
    <cellStyle name="Обычный 71 23 4 2" xfId="42252"/>
    <cellStyle name="Обычный 71 23 5" xfId="42253"/>
    <cellStyle name="Обычный 71 24" xfId="42254"/>
    <cellStyle name="Обычный 71 24 2" xfId="42255"/>
    <cellStyle name="Обычный 71 24 2 2" xfId="42256"/>
    <cellStyle name="Обычный 71 24 2 2 2" xfId="42257"/>
    <cellStyle name="Обычный 71 24 2 3" xfId="42258"/>
    <cellStyle name="Обычный 71 24 3" xfId="42259"/>
    <cellStyle name="Обычный 71 24 3 2" xfId="42260"/>
    <cellStyle name="Обычный 71 24 3 2 2" xfId="42261"/>
    <cellStyle name="Обычный 71 24 3 3" xfId="42262"/>
    <cellStyle name="Обычный 71 24 4" xfId="42263"/>
    <cellStyle name="Обычный 71 24 4 2" xfId="42264"/>
    <cellStyle name="Обычный 71 24 5" xfId="42265"/>
    <cellStyle name="Обычный 71 25" xfId="42266"/>
    <cellStyle name="Обычный 71 25 2" xfId="42267"/>
    <cellStyle name="Обычный 71 25 2 2" xfId="42268"/>
    <cellStyle name="Обычный 71 25 2 2 2" xfId="42269"/>
    <cellStyle name="Обычный 71 25 2 3" xfId="42270"/>
    <cellStyle name="Обычный 71 25 3" xfId="42271"/>
    <cellStyle name="Обычный 71 25 3 2" xfId="42272"/>
    <cellStyle name="Обычный 71 25 3 2 2" xfId="42273"/>
    <cellStyle name="Обычный 71 25 3 3" xfId="42274"/>
    <cellStyle name="Обычный 71 25 4" xfId="42275"/>
    <cellStyle name="Обычный 71 25 4 2" xfId="42276"/>
    <cellStyle name="Обычный 71 25 5" xfId="42277"/>
    <cellStyle name="Обычный 71 26" xfId="42278"/>
    <cellStyle name="Обычный 71 26 2" xfId="42279"/>
    <cellStyle name="Обычный 71 26 2 2" xfId="42280"/>
    <cellStyle name="Обычный 71 26 2 2 2" xfId="42281"/>
    <cellStyle name="Обычный 71 26 2 3" xfId="42282"/>
    <cellStyle name="Обычный 71 26 3" xfId="42283"/>
    <cellStyle name="Обычный 71 26 3 2" xfId="42284"/>
    <cellStyle name="Обычный 71 26 3 2 2" xfId="42285"/>
    <cellStyle name="Обычный 71 26 3 3" xfId="42286"/>
    <cellStyle name="Обычный 71 26 4" xfId="42287"/>
    <cellStyle name="Обычный 71 26 4 2" xfId="42288"/>
    <cellStyle name="Обычный 71 26 5" xfId="42289"/>
    <cellStyle name="Обычный 71 27" xfId="42290"/>
    <cellStyle name="Обычный 71 27 2" xfId="42291"/>
    <cellStyle name="Обычный 71 27 2 2" xfId="42292"/>
    <cellStyle name="Обычный 71 27 2 2 2" xfId="42293"/>
    <cellStyle name="Обычный 71 27 2 3" xfId="42294"/>
    <cellStyle name="Обычный 71 27 3" xfId="42295"/>
    <cellStyle name="Обычный 71 27 3 2" xfId="42296"/>
    <cellStyle name="Обычный 71 27 3 2 2" xfId="42297"/>
    <cellStyle name="Обычный 71 27 3 3" xfId="42298"/>
    <cellStyle name="Обычный 71 27 4" xfId="42299"/>
    <cellStyle name="Обычный 71 27 4 2" xfId="42300"/>
    <cellStyle name="Обычный 71 27 5" xfId="42301"/>
    <cellStyle name="Обычный 71 28" xfId="42302"/>
    <cellStyle name="Обычный 71 28 2" xfId="42303"/>
    <cellStyle name="Обычный 71 28 2 2" xfId="42304"/>
    <cellStyle name="Обычный 71 28 2 2 2" xfId="42305"/>
    <cellStyle name="Обычный 71 28 2 3" xfId="42306"/>
    <cellStyle name="Обычный 71 28 3" xfId="42307"/>
    <cellStyle name="Обычный 71 28 3 2" xfId="42308"/>
    <cellStyle name="Обычный 71 28 3 2 2" xfId="42309"/>
    <cellStyle name="Обычный 71 28 3 3" xfId="42310"/>
    <cellStyle name="Обычный 71 28 4" xfId="42311"/>
    <cellStyle name="Обычный 71 28 4 2" xfId="42312"/>
    <cellStyle name="Обычный 71 28 5" xfId="42313"/>
    <cellStyle name="Обычный 71 29" xfId="42314"/>
    <cellStyle name="Обычный 71 29 2" xfId="42315"/>
    <cellStyle name="Обычный 71 29 2 2" xfId="42316"/>
    <cellStyle name="Обычный 71 29 3" xfId="42317"/>
    <cellStyle name="Обычный 71 3" xfId="42318"/>
    <cellStyle name="Обычный 71 3 2" xfId="42319"/>
    <cellStyle name="Обычный 71 3 2 2" xfId="42320"/>
    <cellStyle name="Обычный 71 3 2 2 2" xfId="42321"/>
    <cellStyle name="Обычный 71 3 2 3" xfId="42322"/>
    <cellStyle name="Обычный 71 3 3" xfId="42323"/>
    <cellStyle name="Обычный 71 3 3 2" xfId="42324"/>
    <cellStyle name="Обычный 71 3 3 2 2" xfId="42325"/>
    <cellStyle name="Обычный 71 3 3 3" xfId="42326"/>
    <cellStyle name="Обычный 71 3 4" xfId="42327"/>
    <cellStyle name="Обычный 71 3 4 2" xfId="42328"/>
    <cellStyle name="Обычный 71 3 5" xfId="42329"/>
    <cellStyle name="Обычный 71 30" xfId="42330"/>
    <cellStyle name="Обычный 71 30 2" xfId="42331"/>
    <cellStyle name="Обычный 71 30 2 2" xfId="42332"/>
    <cellStyle name="Обычный 71 30 3" xfId="42333"/>
    <cellStyle name="Обычный 71 31" xfId="42334"/>
    <cellStyle name="Обычный 71 31 2" xfId="42335"/>
    <cellStyle name="Обычный 71 31 2 2" xfId="42336"/>
    <cellStyle name="Обычный 71 31 3" xfId="42337"/>
    <cellStyle name="Обычный 71 32" xfId="42338"/>
    <cellStyle name="Обычный 71 32 2" xfId="42339"/>
    <cellStyle name="Обычный 71 32 2 2" xfId="42340"/>
    <cellStyle name="Обычный 71 32 3" xfId="42341"/>
    <cellStyle name="Обычный 71 33" xfId="42342"/>
    <cellStyle name="Обычный 71 33 2" xfId="42343"/>
    <cellStyle name="Обычный 71 33 2 2" xfId="42344"/>
    <cellStyle name="Обычный 71 33 3" xfId="42345"/>
    <cellStyle name="Обычный 71 34" xfId="42346"/>
    <cellStyle name="Обычный 71 34 2" xfId="42347"/>
    <cellStyle name="Обычный 71 34 2 2" xfId="42348"/>
    <cellStyle name="Обычный 71 34 3" xfId="42349"/>
    <cellStyle name="Обычный 71 35" xfId="42350"/>
    <cellStyle name="Обычный 71 35 2" xfId="42351"/>
    <cellStyle name="Обычный 71 35 2 2" xfId="42352"/>
    <cellStyle name="Обычный 71 35 3" xfId="42353"/>
    <cellStyle name="Обычный 71 36" xfId="42354"/>
    <cellStyle name="Обычный 71 36 2" xfId="42355"/>
    <cellStyle name="Обычный 71 36 2 2" xfId="42356"/>
    <cellStyle name="Обычный 71 36 3" xfId="42357"/>
    <cellStyle name="Обычный 71 37" xfId="42358"/>
    <cellStyle name="Обычный 71 37 2" xfId="42359"/>
    <cellStyle name="Обычный 71 37 2 2" xfId="42360"/>
    <cellStyle name="Обычный 71 37 3" xfId="42361"/>
    <cellStyle name="Обычный 71 38" xfId="42362"/>
    <cellStyle name="Обычный 71 38 2" xfId="42363"/>
    <cellStyle name="Обычный 71 38 2 2" xfId="42364"/>
    <cellStyle name="Обычный 71 38 3" xfId="42365"/>
    <cellStyle name="Обычный 71 39" xfId="42366"/>
    <cellStyle name="Обычный 71 39 2" xfId="42367"/>
    <cellStyle name="Обычный 71 39 2 2" xfId="42368"/>
    <cellStyle name="Обычный 71 39 3" xfId="42369"/>
    <cellStyle name="Обычный 71 4" xfId="42370"/>
    <cellStyle name="Обычный 71 4 2" xfId="42371"/>
    <cellStyle name="Обычный 71 4 2 2" xfId="42372"/>
    <cellStyle name="Обычный 71 4 2 2 2" xfId="42373"/>
    <cellStyle name="Обычный 71 4 2 3" xfId="42374"/>
    <cellStyle name="Обычный 71 4 3" xfId="42375"/>
    <cellStyle name="Обычный 71 4 3 2" xfId="42376"/>
    <cellStyle name="Обычный 71 4 3 2 2" xfId="42377"/>
    <cellStyle name="Обычный 71 4 3 3" xfId="42378"/>
    <cellStyle name="Обычный 71 4 4" xfId="42379"/>
    <cellStyle name="Обычный 71 4 4 2" xfId="42380"/>
    <cellStyle name="Обычный 71 4 5" xfId="42381"/>
    <cellStyle name="Обычный 71 40" xfId="42382"/>
    <cellStyle name="Обычный 71 40 2" xfId="42383"/>
    <cellStyle name="Обычный 71 40 2 2" xfId="42384"/>
    <cellStyle name="Обычный 71 40 3" xfId="42385"/>
    <cellStyle name="Обычный 71 41" xfId="42386"/>
    <cellStyle name="Обычный 71 41 2" xfId="42387"/>
    <cellStyle name="Обычный 71 41 2 2" xfId="42388"/>
    <cellStyle name="Обычный 71 41 3" xfId="42389"/>
    <cellStyle name="Обычный 71 42" xfId="42390"/>
    <cellStyle name="Обычный 71 42 2" xfId="42391"/>
    <cellStyle name="Обычный 71 42 2 2" xfId="42392"/>
    <cellStyle name="Обычный 71 42 3" xfId="42393"/>
    <cellStyle name="Обычный 71 43" xfId="42394"/>
    <cellStyle name="Обычный 71 43 2" xfId="42395"/>
    <cellStyle name="Обычный 71 43 2 2" xfId="42396"/>
    <cellStyle name="Обычный 71 43 3" xfId="42397"/>
    <cellStyle name="Обычный 71 44" xfId="42398"/>
    <cellStyle name="Обычный 71 44 2" xfId="42399"/>
    <cellStyle name="Обычный 71 44 2 2" xfId="42400"/>
    <cellStyle name="Обычный 71 44 3" xfId="42401"/>
    <cellStyle name="Обычный 71 45" xfId="42402"/>
    <cellStyle name="Обычный 71 45 2" xfId="42403"/>
    <cellStyle name="Обычный 71 45 2 2" xfId="42404"/>
    <cellStyle name="Обычный 71 45 3" xfId="42405"/>
    <cellStyle name="Обычный 71 46" xfId="42406"/>
    <cellStyle name="Обычный 71 46 2" xfId="42407"/>
    <cellStyle name="Обычный 71 46 2 2" xfId="42408"/>
    <cellStyle name="Обычный 71 46 3" xfId="42409"/>
    <cellStyle name="Обычный 71 47" xfId="42410"/>
    <cellStyle name="Обычный 71 47 2" xfId="42411"/>
    <cellStyle name="Обычный 71 47 2 2" xfId="42412"/>
    <cellStyle name="Обычный 71 47 3" xfId="42413"/>
    <cellStyle name="Обычный 71 48" xfId="42414"/>
    <cellStyle name="Обычный 71 48 2" xfId="42415"/>
    <cellStyle name="Обычный 71 48 2 2" xfId="42416"/>
    <cellStyle name="Обычный 71 48 3" xfId="42417"/>
    <cellStyle name="Обычный 71 49" xfId="42418"/>
    <cellStyle name="Обычный 71 49 2" xfId="42419"/>
    <cellStyle name="Обычный 71 49 2 2" xfId="42420"/>
    <cellStyle name="Обычный 71 49 3" xfId="42421"/>
    <cellStyle name="Обычный 71 5" xfId="42422"/>
    <cellStyle name="Обычный 71 5 2" xfId="42423"/>
    <cellStyle name="Обычный 71 5 2 2" xfId="42424"/>
    <cellStyle name="Обычный 71 5 2 2 2" xfId="42425"/>
    <cellStyle name="Обычный 71 5 2 3" xfId="42426"/>
    <cellStyle name="Обычный 71 5 3" xfId="42427"/>
    <cellStyle name="Обычный 71 5 3 2" xfId="42428"/>
    <cellStyle name="Обычный 71 5 3 2 2" xfId="42429"/>
    <cellStyle name="Обычный 71 5 3 3" xfId="42430"/>
    <cellStyle name="Обычный 71 5 4" xfId="42431"/>
    <cellStyle name="Обычный 71 5 4 2" xfId="42432"/>
    <cellStyle name="Обычный 71 5 5" xfId="42433"/>
    <cellStyle name="Обычный 71 50" xfId="42434"/>
    <cellStyle name="Обычный 71 50 2" xfId="42435"/>
    <cellStyle name="Обычный 71 50 2 2" xfId="42436"/>
    <cellStyle name="Обычный 71 50 3" xfId="42437"/>
    <cellStyle name="Обычный 71 51" xfId="42438"/>
    <cellStyle name="Обычный 71 51 2" xfId="42439"/>
    <cellStyle name="Обычный 71 51 2 2" xfId="42440"/>
    <cellStyle name="Обычный 71 51 3" xfId="42441"/>
    <cellStyle name="Обычный 71 52" xfId="42442"/>
    <cellStyle name="Обычный 71 52 2" xfId="42443"/>
    <cellStyle name="Обычный 71 52 2 2" xfId="42444"/>
    <cellStyle name="Обычный 71 52 3" xfId="42445"/>
    <cellStyle name="Обычный 71 53" xfId="42446"/>
    <cellStyle name="Обычный 71 53 2" xfId="42447"/>
    <cellStyle name="Обычный 71 53 2 2" xfId="42448"/>
    <cellStyle name="Обычный 71 53 3" xfId="42449"/>
    <cellStyle name="Обычный 71 54" xfId="42450"/>
    <cellStyle name="Обычный 71 54 2" xfId="42451"/>
    <cellStyle name="Обычный 71 54 2 2" xfId="42452"/>
    <cellStyle name="Обычный 71 54 3" xfId="42453"/>
    <cellStyle name="Обычный 71 55" xfId="42454"/>
    <cellStyle name="Обычный 71 55 2" xfId="42455"/>
    <cellStyle name="Обычный 71 55 2 2" xfId="42456"/>
    <cellStyle name="Обычный 71 55 3" xfId="42457"/>
    <cellStyle name="Обычный 71 56" xfId="42458"/>
    <cellStyle name="Обычный 71 56 2" xfId="42459"/>
    <cellStyle name="Обычный 71 56 2 2" xfId="42460"/>
    <cellStyle name="Обычный 71 56 3" xfId="42461"/>
    <cellStyle name="Обычный 71 57" xfId="42462"/>
    <cellStyle name="Обычный 71 57 2" xfId="42463"/>
    <cellStyle name="Обычный 71 57 2 2" xfId="42464"/>
    <cellStyle name="Обычный 71 57 3" xfId="42465"/>
    <cellStyle name="Обычный 71 58" xfId="42466"/>
    <cellStyle name="Обычный 71 58 2" xfId="42467"/>
    <cellStyle name="Обычный 71 58 2 2" xfId="42468"/>
    <cellStyle name="Обычный 71 58 3" xfId="42469"/>
    <cellStyle name="Обычный 71 59" xfId="42470"/>
    <cellStyle name="Обычный 71 59 2" xfId="42471"/>
    <cellStyle name="Обычный 71 59 2 2" xfId="42472"/>
    <cellStyle name="Обычный 71 59 3" xfId="42473"/>
    <cellStyle name="Обычный 71 6" xfId="42474"/>
    <cellStyle name="Обычный 71 6 2" xfId="42475"/>
    <cellStyle name="Обычный 71 6 2 2" xfId="42476"/>
    <cellStyle name="Обычный 71 6 2 2 2" xfId="42477"/>
    <cellStyle name="Обычный 71 6 2 3" xfId="42478"/>
    <cellStyle name="Обычный 71 6 3" xfId="42479"/>
    <cellStyle name="Обычный 71 6 3 2" xfId="42480"/>
    <cellStyle name="Обычный 71 6 3 2 2" xfId="42481"/>
    <cellStyle name="Обычный 71 6 3 3" xfId="42482"/>
    <cellStyle name="Обычный 71 6 4" xfId="42483"/>
    <cellStyle name="Обычный 71 6 4 2" xfId="42484"/>
    <cellStyle name="Обычный 71 6 5" xfId="42485"/>
    <cellStyle name="Обычный 71 60" xfId="42486"/>
    <cellStyle name="Обычный 71 60 2" xfId="42487"/>
    <cellStyle name="Обычный 71 60 2 2" xfId="42488"/>
    <cellStyle name="Обычный 71 60 3" xfId="42489"/>
    <cellStyle name="Обычный 71 61" xfId="42490"/>
    <cellStyle name="Обычный 71 61 2" xfId="42491"/>
    <cellStyle name="Обычный 71 61 2 2" xfId="42492"/>
    <cellStyle name="Обычный 71 61 3" xfId="42493"/>
    <cellStyle name="Обычный 71 62" xfId="42494"/>
    <cellStyle name="Обычный 71 62 2" xfId="42495"/>
    <cellStyle name="Обычный 71 62 2 2" xfId="42496"/>
    <cellStyle name="Обычный 71 62 3" xfId="42497"/>
    <cellStyle name="Обычный 71 63" xfId="42498"/>
    <cellStyle name="Обычный 71 63 2" xfId="42499"/>
    <cellStyle name="Обычный 71 63 2 2" xfId="42500"/>
    <cellStyle name="Обычный 71 63 3" xfId="42501"/>
    <cellStyle name="Обычный 71 64" xfId="42502"/>
    <cellStyle name="Обычный 71 64 2" xfId="42503"/>
    <cellStyle name="Обычный 71 64 2 2" xfId="42504"/>
    <cellStyle name="Обычный 71 64 3" xfId="42505"/>
    <cellStyle name="Обычный 71 65" xfId="42506"/>
    <cellStyle name="Обычный 71 65 2" xfId="42507"/>
    <cellStyle name="Обычный 71 65 2 2" xfId="42508"/>
    <cellStyle name="Обычный 71 65 3" xfId="42509"/>
    <cellStyle name="Обычный 71 66" xfId="42510"/>
    <cellStyle name="Обычный 71 66 2" xfId="42511"/>
    <cellStyle name="Обычный 71 66 2 2" xfId="42512"/>
    <cellStyle name="Обычный 71 66 3" xfId="42513"/>
    <cellStyle name="Обычный 71 67" xfId="42514"/>
    <cellStyle name="Обычный 71 67 2" xfId="42515"/>
    <cellStyle name="Обычный 71 67 2 2" xfId="42516"/>
    <cellStyle name="Обычный 71 67 3" xfId="42517"/>
    <cellStyle name="Обычный 71 68" xfId="42518"/>
    <cellStyle name="Обычный 71 68 2" xfId="42519"/>
    <cellStyle name="Обычный 71 68 2 2" xfId="42520"/>
    <cellStyle name="Обычный 71 68 3" xfId="42521"/>
    <cellStyle name="Обычный 71 69" xfId="42522"/>
    <cellStyle name="Обычный 71 69 2" xfId="42523"/>
    <cellStyle name="Обычный 71 69 2 2" xfId="42524"/>
    <cellStyle name="Обычный 71 69 3" xfId="42525"/>
    <cellStyle name="Обычный 71 7" xfId="42526"/>
    <cellStyle name="Обычный 71 7 2" xfId="42527"/>
    <cellStyle name="Обычный 71 7 2 2" xfId="42528"/>
    <cellStyle name="Обычный 71 7 2 2 2" xfId="42529"/>
    <cellStyle name="Обычный 71 7 2 3" xfId="42530"/>
    <cellStyle name="Обычный 71 7 3" xfId="42531"/>
    <cellStyle name="Обычный 71 7 3 2" xfId="42532"/>
    <cellStyle name="Обычный 71 7 3 2 2" xfId="42533"/>
    <cellStyle name="Обычный 71 7 3 3" xfId="42534"/>
    <cellStyle name="Обычный 71 7 4" xfId="42535"/>
    <cellStyle name="Обычный 71 7 4 2" xfId="42536"/>
    <cellStyle name="Обычный 71 7 5" xfId="42537"/>
    <cellStyle name="Обычный 71 70" xfId="42538"/>
    <cellStyle name="Обычный 71 70 2" xfId="42539"/>
    <cellStyle name="Обычный 71 70 2 2" xfId="42540"/>
    <cellStyle name="Обычный 71 70 3" xfId="42541"/>
    <cellStyle name="Обычный 71 71" xfId="42542"/>
    <cellStyle name="Обычный 71 71 2" xfId="42543"/>
    <cellStyle name="Обычный 71 71 2 2" xfId="42544"/>
    <cellStyle name="Обычный 71 71 3" xfId="42545"/>
    <cellStyle name="Обычный 71 72" xfId="42546"/>
    <cellStyle name="Обычный 71 72 2" xfId="42547"/>
    <cellStyle name="Обычный 71 72 2 2" xfId="42548"/>
    <cellStyle name="Обычный 71 72 3" xfId="42549"/>
    <cellStyle name="Обычный 71 73" xfId="42550"/>
    <cellStyle name="Обычный 71 73 2" xfId="42551"/>
    <cellStyle name="Обычный 71 73 2 2" xfId="42552"/>
    <cellStyle name="Обычный 71 73 3" xfId="42553"/>
    <cellStyle name="Обычный 71 74" xfId="42554"/>
    <cellStyle name="Обычный 71 74 2" xfId="42555"/>
    <cellStyle name="Обычный 71 74 2 2" xfId="42556"/>
    <cellStyle name="Обычный 71 74 3" xfId="42557"/>
    <cellStyle name="Обычный 71 75" xfId="42558"/>
    <cellStyle name="Обычный 71 75 2" xfId="42559"/>
    <cellStyle name="Обычный 71 75 2 2" xfId="42560"/>
    <cellStyle name="Обычный 71 75 3" xfId="42561"/>
    <cellStyle name="Обычный 71 76" xfId="42562"/>
    <cellStyle name="Обычный 71 76 2" xfId="42563"/>
    <cellStyle name="Обычный 71 77" xfId="42564"/>
    <cellStyle name="Обычный 71 8" xfId="42565"/>
    <cellStyle name="Обычный 71 8 2" xfId="42566"/>
    <cellStyle name="Обычный 71 8 2 2" xfId="42567"/>
    <cellStyle name="Обычный 71 8 2 2 2" xfId="42568"/>
    <cellStyle name="Обычный 71 8 2 3" xfId="42569"/>
    <cellStyle name="Обычный 71 8 3" xfId="42570"/>
    <cellStyle name="Обычный 71 8 3 2" xfId="42571"/>
    <cellStyle name="Обычный 71 8 3 2 2" xfId="42572"/>
    <cellStyle name="Обычный 71 8 3 3" xfId="42573"/>
    <cellStyle name="Обычный 71 8 4" xfId="42574"/>
    <cellStyle name="Обычный 71 8 4 2" xfId="42575"/>
    <cellStyle name="Обычный 71 8 5" xfId="42576"/>
    <cellStyle name="Обычный 71 9" xfId="42577"/>
    <cellStyle name="Обычный 71 9 2" xfId="42578"/>
    <cellStyle name="Обычный 71 9 2 2" xfId="42579"/>
    <cellStyle name="Обычный 71 9 2 2 2" xfId="42580"/>
    <cellStyle name="Обычный 71 9 2 3" xfId="42581"/>
    <cellStyle name="Обычный 71 9 3" xfId="42582"/>
    <cellStyle name="Обычный 71 9 3 2" xfId="42583"/>
    <cellStyle name="Обычный 71 9 3 2 2" xfId="42584"/>
    <cellStyle name="Обычный 71 9 3 3" xfId="42585"/>
    <cellStyle name="Обычный 71 9 4" xfId="42586"/>
    <cellStyle name="Обычный 71 9 4 2" xfId="42587"/>
    <cellStyle name="Обычный 71 9 5" xfId="42588"/>
    <cellStyle name="Обычный 72" xfId="42589"/>
    <cellStyle name="Обычный 72 10" xfId="42590"/>
    <cellStyle name="Обычный 72 10 2" xfId="42591"/>
    <cellStyle name="Обычный 72 10 2 2" xfId="42592"/>
    <cellStyle name="Обычный 72 10 2 2 2" xfId="42593"/>
    <cellStyle name="Обычный 72 10 2 3" xfId="42594"/>
    <cellStyle name="Обычный 72 10 3" xfId="42595"/>
    <cellStyle name="Обычный 72 10 3 2" xfId="42596"/>
    <cellStyle name="Обычный 72 10 3 2 2" xfId="42597"/>
    <cellStyle name="Обычный 72 10 3 3" xfId="42598"/>
    <cellStyle name="Обычный 72 10 4" xfId="42599"/>
    <cellStyle name="Обычный 72 10 4 2" xfId="42600"/>
    <cellStyle name="Обычный 72 10 5" xfId="42601"/>
    <cellStyle name="Обычный 72 11" xfId="42602"/>
    <cellStyle name="Обычный 72 11 2" xfId="42603"/>
    <cellStyle name="Обычный 72 11 2 2" xfId="42604"/>
    <cellStyle name="Обычный 72 11 2 2 2" xfId="42605"/>
    <cellStyle name="Обычный 72 11 2 3" xfId="42606"/>
    <cellStyle name="Обычный 72 11 3" xfId="42607"/>
    <cellStyle name="Обычный 72 11 3 2" xfId="42608"/>
    <cellStyle name="Обычный 72 11 3 2 2" xfId="42609"/>
    <cellStyle name="Обычный 72 11 3 3" xfId="42610"/>
    <cellStyle name="Обычный 72 11 4" xfId="42611"/>
    <cellStyle name="Обычный 72 11 4 2" xfId="42612"/>
    <cellStyle name="Обычный 72 11 5" xfId="42613"/>
    <cellStyle name="Обычный 72 12" xfId="42614"/>
    <cellStyle name="Обычный 72 12 2" xfId="42615"/>
    <cellStyle name="Обычный 72 12 2 2" xfId="42616"/>
    <cellStyle name="Обычный 72 12 2 2 2" xfId="42617"/>
    <cellStyle name="Обычный 72 12 2 3" xfId="42618"/>
    <cellStyle name="Обычный 72 12 3" xfId="42619"/>
    <cellStyle name="Обычный 72 12 3 2" xfId="42620"/>
    <cellStyle name="Обычный 72 12 3 2 2" xfId="42621"/>
    <cellStyle name="Обычный 72 12 3 3" xfId="42622"/>
    <cellStyle name="Обычный 72 12 4" xfId="42623"/>
    <cellStyle name="Обычный 72 12 4 2" xfId="42624"/>
    <cellStyle name="Обычный 72 12 5" xfId="42625"/>
    <cellStyle name="Обычный 72 13" xfId="42626"/>
    <cellStyle name="Обычный 72 13 2" xfId="42627"/>
    <cellStyle name="Обычный 72 13 2 2" xfId="42628"/>
    <cellStyle name="Обычный 72 13 2 2 2" xfId="42629"/>
    <cellStyle name="Обычный 72 13 2 3" xfId="42630"/>
    <cellStyle name="Обычный 72 13 3" xfId="42631"/>
    <cellStyle name="Обычный 72 13 3 2" xfId="42632"/>
    <cellStyle name="Обычный 72 13 3 2 2" xfId="42633"/>
    <cellStyle name="Обычный 72 13 3 3" xfId="42634"/>
    <cellStyle name="Обычный 72 13 4" xfId="42635"/>
    <cellStyle name="Обычный 72 13 4 2" xfId="42636"/>
    <cellStyle name="Обычный 72 13 5" xfId="42637"/>
    <cellStyle name="Обычный 72 14" xfId="42638"/>
    <cellStyle name="Обычный 72 14 2" xfId="42639"/>
    <cellStyle name="Обычный 72 14 2 2" xfId="42640"/>
    <cellStyle name="Обычный 72 14 2 2 2" xfId="42641"/>
    <cellStyle name="Обычный 72 14 2 3" xfId="42642"/>
    <cellStyle name="Обычный 72 14 3" xfId="42643"/>
    <cellStyle name="Обычный 72 14 3 2" xfId="42644"/>
    <cellStyle name="Обычный 72 14 3 2 2" xfId="42645"/>
    <cellStyle name="Обычный 72 14 3 3" xfId="42646"/>
    <cellStyle name="Обычный 72 14 4" xfId="42647"/>
    <cellStyle name="Обычный 72 14 4 2" xfId="42648"/>
    <cellStyle name="Обычный 72 14 5" xfId="42649"/>
    <cellStyle name="Обычный 72 15" xfId="42650"/>
    <cellStyle name="Обычный 72 15 2" xfId="42651"/>
    <cellStyle name="Обычный 72 15 2 2" xfId="42652"/>
    <cellStyle name="Обычный 72 15 2 2 2" xfId="42653"/>
    <cellStyle name="Обычный 72 15 2 3" xfId="42654"/>
    <cellStyle name="Обычный 72 15 3" xfId="42655"/>
    <cellStyle name="Обычный 72 15 3 2" xfId="42656"/>
    <cellStyle name="Обычный 72 15 3 2 2" xfId="42657"/>
    <cellStyle name="Обычный 72 15 3 3" xfId="42658"/>
    <cellStyle name="Обычный 72 15 4" xfId="42659"/>
    <cellStyle name="Обычный 72 15 4 2" xfId="42660"/>
    <cellStyle name="Обычный 72 15 5" xfId="42661"/>
    <cellStyle name="Обычный 72 16" xfId="42662"/>
    <cellStyle name="Обычный 72 16 2" xfId="42663"/>
    <cellStyle name="Обычный 72 16 2 2" xfId="42664"/>
    <cellStyle name="Обычный 72 16 2 2 2" xfId="42665"/>
    <cellStyle name="Обычный 72 16 2 3" xfId="42666"/>
    <cellStyle name="Обычный 72 16 3" xfId="42667"/>
    <cellStyle name="Обычный 72 16 3 2" xfId="42668"/>
    <cellStyle name="Обычный 72 16 3 2 2" xfId="42669"/>
    <cellStyle name="Обычный 72 16 3 3" xfId="42670"/>
    <cellStyle name="Обычный 72 16 4" xfId="42671"/>
    <cellStyle name="Обычный 72 16 4 2" xfId="42672"/>
    <cellStyle name="Обычный 72 16 5" xfId="42673"/>
    <cellStyle name="Обычный 72 17" xfId="42674"/>
    <cellStyle name="Обычный 72 17 2" xfId="42675"/>
    <cellStyle name="Обычный 72 17 2 2" xfId="42676"/>
    <cellStyle name="Обычный 72 17 2 2 2" xfId="42677"/>
    <cellStyle name="Обычный 72 17 2 3" xfId="42678"/>
    <cellStyle name="Обычный 72 17 3" xfId="42679"/>
    <cellStyle name="Обычный 72 17 3 2" xfId="42680"/>
    <cellStyle name="Обычный 72 17 3 2 2" xfId="42681"/>
    <cellStyle name="Обычный 72 17 3 3" xfId="42682"/>
    <cellStyle name="Обычный 72 17 4" xfId="42683"/>
    <cellStyle name="Обычный 72 17 4 2" xfId="42684"/>
    <cellStyle name="Обычный 72 17 5" xfId="42685"/>
    <cellStyle name="Обычный 72 18" xfId="42686"/>
    <cellStyle name="Обычный 72 18 2" xfId="42687"/>
    <cellStyle name="Обычный 72 18 2 2" xfId="42688"/>
    <cellStyle name="Обычный 72 18 2 2 2" xfId="42689"/>
    <cellStyle name="Обычный 72 18 2 3" xfId="42690"/>
    <cellStyle name="Обычный 72 18 3" xfId="42691"/>
    <cellStyle name="Обычный 72 18 3 2" xfId="42692"/>
    <cellStyle name="Обычный 72 18 3 2 2" xfId="42693"/>
    <cellStyle name="Обычный 72 18 3 3" xfId="42694"/>
    <cellStyle name="Обычный 72 18 4" xfId="42695"/>
    <cellStyle name="Обычный 72 18 4 2" xfId="42696"/>
    <cellStyle name="Обычный 72 18 5" xfId="42697"/>
    <cellStyle name="Обычный 72 19" xfId="42698"/>
    <cellStyle name="Обычный 72 19 2" xfId="42699"/>
    <cellStyle name="Обычный 72 19 2 2" xfId="42700"/>
    <cellStyle name="Обычный 72 19 2 2 2" xfId="42701"/>
    <cellStyle name="Обычный 72 19 2 3" xfId="42702"/>
    <cellStyle name="Обычный 72 19 3" xfId="42703"/>
    <cellStyle name="Обычный 72 19 3 2" xfId="42704"/>
    <cellStyle name="Обычный 72 19 3 2 2" xfId="42705"/>
    <cellStyle name="Обычный 72 19 3 3" xfId="42706"/>
    <cellStyle name="Обычный 72 19 4" xfId="42707"/>
    <cellStyle name="Обычный 72 19 4 2" xfId="42708"/>
    <cellStyle name="Обычный 72 19 5" xfId="42709"/>
    <cellStyle name="Обычный 72 2" xfId="42710"/>
    <cellStyle name="Обычный 72 2 2" xfId="42711"/>
    <cellStyle name="Обычный 72 2 2 2" xfId="42712"/>
    <cellStyle name="Обычный 72 2 2 2 2" xfId="42713"/>
    <cellStyle name="Обычный 72 2 2 3" xfId="42714"/>
    <cellStyle name="Обычный 72 2 3" xfId="42715"/>
    <cellStyle name="Обычный 72 2 3 2" xfId="42716"/>
    <cellStyle name="Обычный 72 2 3 2 2" xfId="42717"/>
    <cellStyle name="Обычный 72 2 3 3" xfId="42718"/>
    <cellStyle name="Обычный 72 2 4" xfId="42719"/>
    <cellStyle name="Обычный 72 2 4 2" xfId="42720"/>
    <cellStyle name="Обычный 72 2 5" xfId="42721"/>
    <cellStyle name="Обычный 72 20" xfId="42722"/>
    <cellStyle name="Обычный 72 20 2" xfId="42723"/>
    <cellStyle name="Обычный 72 20 2 2" xfId="42724"/>
    <cellStyle name="Обычный 72 20 2 2 2" xfId="42725"/>
    <cellStyle name="Обычный 72 20 2 3" xfId="42726"/>
    <cellStyle name="Обычный 72 20 3" xfId="42727"/>
    <cellStyle name="Обычный 72 20 3 2" xfId="42728"/>
    <cellStyle name="Обычный 72 20 3 2 2" xfId="42729"/>
    <cellStyle name="Обычный 72 20 3 3" xfId="42730"/>
    <cellStyle name="Обычный 72 20 4" xfId="42731"/>
    <cellStyle name="Обычный 72 20 4 2" xfId="42732"/>
    <cellStyle name="Обычный 72 20 5" xfId="42733"/>
    <cellStyle name="Обычный 72 21" xfId="42734"/>
    <cellStyle name="Обычный 72 21 2" xfId="42735"/>
    <cellStyle name="Обычный 72 21 2 2" xfId="42736"/>
    <cellStyle name="Обычный 72 21 2 2 2" xfId="42737"/>
    <cellStyle name="Обычный 72 21 2 3" xfId="42738"/>
    <cellStyle name="Обычный 72 21 3" xfId="42739"/>
    <cellStyle name="Обычный 72 21 3 2" xfId="42740"/>
    <cellStyle name="Обычный 72 21 3 2 2" xfId="42741"/>
    <cellStyle name="Обычный 72 21 3 3" xfId="42742"/>
    <cellStyle name="Обычный 72 21 4" xfId="42743"/>
    <cellStyle name="Обычный 72 21 4 2" xfId="42744"/>
    <cellStyle name="Обычный 72 21 5" xfId="42745"/>
    <cellStyle name="Обычный 72 22" xfId="42746"/>
    <cellStyle name="Обычный 72 22 2" xfId="42747"/>
    <cellStyle name="Обычный 72 22 2 2" xfId="42748"/>
    <cellStyle name="Обычный 72 22 2 2 2" xfId="42749"/>
    <cellStyle name="Обычный 72 22 2 3" xfId="42750"/>
    <cellStyle name="Обычный 72 22 3" xfId="42751"/>
    <cellStyle name="Обычный 72 22 3 2" xfId="42752"/>
    <cellStyle name="Обычный 72 22 3 2 2" xfId="42753"/>
    <cellStyle name="Обычный 72 22 3 3" xfId="42754"/>
    <cellStyle name="Обычный 72 22 4" xfId="42755"/>
    <cellStyle name="Обычный 72 22 4 2" xfId="42756"/>
    <cellStyle name="Обычный 72 22 5" xfId="42757"/>
    <cellStyle name="Обычный 72 23" xfId="42758"/>
    <cellStyle name="Обычный 72 23 2" xfId="42759"/>
    <cellStyle name="Обычный 72 23 2 2" xfId="42760"/>
    <cellStyle name="Обычный 72 23 2 2 2" xfId="42761"/>
    <cellStyle name="Обычный 72 23 2 3" xfId="42762"/>
    <cellStyle name="Обычный 72 23 3" xfId="42763"/>
    <cellStyle name="Обычный 72 23 3 2" xfId="42764"/>
    <cellStyle name="Обычный 72 23 3 2 2" xfId="42765"/>
    <cellStyle name="Обычный 72 23 3 3" xfId="42766"/>
    <cellStyle name="Обычный 72 23 4" xfId="42767"/>
    <cellStyle name="Обычный 72 23 4 2" xfId="42768"/>
    <cellStyle name="Обычный 72 23 5" xfId="42769"/>
    <cellStyle name="Обычный 72 24" xfId="42770"/>
    <cellStyle name="Обычный 72 24 2" xfId="42771"/>
    <cellStyle name="Обычный 72 24 2 2" xfId="42772"/>
    <cellStyle name="Обычный 72 24 2 2 2" xfId="42773"/>
    <cellStyle name="Обычный 72 24 2 3" xfId="42774"/>
    <cellStyle name="Обычный 72 24 3" xfId="42775"/>
    <cellStyle name="Обычный 72 24 3 2" xfId="42776"/>
    <cellStyle name="Обычный 72 24 3 2 2" xfId="42777"/>
    <cellStyle name="Обычный 72 24 3 3" xfId="42778"/>
    <cellStyle name="Обычный 72 24 4" xfId="42779"/>
    <cellStyle name="Обычный 72 24 4 2" xfId="42780"/>
    <cellStyle name="Обычный 72 24 5" xfId="42781"/>
    <cellStyle name="Обычный 72 25" xfId="42782"/>
    <cellStyle name="Обычный 72 25 2" xfId="42783"/>
    <cellStyle name="Обычный 72 25 2 2" xfId="42784"/>
    <cellStyle name="Обычный 72 25 2 2 2" xfId="42785"/>
    <cellStyle name="Обычный 72 25 2 3" xfId="42786"/>
    <cellStyle name="Обычный 72 25 3" xfId="42787"/>
    <cellStyle name="Обычный 72 25 3 2" xfId="42788"/>
    <cellStyle name="Обычный 72 25 3 2 2" xfId="42789"/>
    <cellStyle name="Обычный 72 25 3 3" xfId="42790"/>
    <cellStyle name="Обычный 72 25 4" xfId="42791"/>
    <cellStyle name="Обычный 72 25 4 2" xfId="42792"/>
    <cellStyle name="Обычный 72 25 5" xfId="42793"/>
    <cellStyle name="Обычный 72 26" xfId="42794"/>
    <cellStyle name="Обычный 72 26 2" xfId="42795"/>
    <cellStyle name="Обычный 72 26 2 2" xfId="42796"/>
    <cellStyle name="Обычный 72 26 2 2 2" xfId="42797"/>
    <cellStyle name="Обычный 72 26 2 3" xfId="42798"/>
    <cellStyle name="Обычный 72 26 3" xfId="42799"/>
    <cellStyle name="Обычный 72 26 3 2" xfId="42800"/>
    <cellStyle name="Обычный 72 26 3 2 2" xfId="42801"/>
    <cellStyle name="Обычный 72 26 3 3" xfId="42802"/>
    <cellStyle name="Обычный 72 26 4" xfId="42803"/>
    <cellStyle name="Обычный 72 26 4 2" xfId="42804"/>
    <cellStyle name="Обычный 72 26 5" xfId="42805"/>
    <cellStyle name="Обычный 72 27" xfId="42806"/>
    <cellStyle name="Обычный 72 27 2" xfId="42807"/>
    <cellStyle name="Обычный 72 27 2 2" xfId="42808"/>
    <cellStyle name="Обычный 72 27 2 2 2" xfId="42809"/>
    <cellStyle name="Обычный 72 27 2 3" xfId="42810"/>
    <cellStyle name="Обычный 72 27 3" xfId="42811"/>
    <cellStyle name="Обычный 72 27 3 2" xfId="42812"/>
    <cellStyle name="Обычный 72 27 3 2 2" xfId="42813"/>
    <cellStyle name="Обычный 72 27 3 3" xfId="42814"/>
    <cellStyle name="Обычный 72 27 4" xfId="42815"/>
    <cellStyle name="Обычный 72 27 4 2" xfId="42816"/>
    <cellStyle name="Обычный 72 27 5" xfId="42817"/>
    <cellStyle name="Обычный 72 28" xfId="42818"/>
    <cellStyle name="Обычный 72 28 2" xfId="42819"/>
    <cellStyle name="Обычный 72 28 2 2" xfId="42820"/>
    <cellStyle name="Обычный 72 28 2 2 2" xfId="42821"/>
    <cellStyle name="Обычный 72 28 2 3" xfId="42822"/>
    <cellStyle name="Обычный 72 28 3" xfId="42823"/>
    <cellStyle name="Обычный 72 28 3 2" xfId="42824"/>
    <cellStyle name="Обычный 72 28 3 2 2" xfId="42825"/>
    <cellStyle name="Обычный 72 28 3 3" xfId="42826"/>
    <cellStyle name="Обычный 72 28 4" xfId="42827"/>
    <cellStyle name="Обычный 72 28 4 2" xfId="42828"/>
    <cellStyle name="Обычный 72 28 5" xfId="42829"/>
    <cellStyle name="Обычный 72 29" xfId="42830"/>
    <cellStyle name="Обычный 72 29 2" xfId="42831"/>
    <cellStyle name="Обычный 72 29 2 2" xfId="42832"/>
    <cellStyle name="Обычный 72 29 3" xfId="42833"/>
    <cellStyle name="Обычный 72 3" xfId="42834"/>
    <cellStyle name="Обычный 72 3 2" xfId="42835"/>
    <cellStyle name="Обычный 72 3 2 2" xfId="42836"/>
    <cellStyle name="Обычный 72 3 2 2 2" xfId="42837"/>
    <cellStyle name="Обычный 72 3 2 3" xfId="42838"/>
    <cellStyle name="Обычный 72 3 3" xfId="42839"/>
    <cellStyle name="Обычный 72 3 3 2" xfId="42840"/>
    <cellStyle name="Обычный 72 3 3 2 2" xfId="42841"/>
    <cellStyle name="Обычный 72 3 3 3" xfId="42842"/>
    <cellStyle name="Обычный 72 3 4" xfId="42843"/>
    <cellStyle name="Обычный 72 3 4 2" xfId="42844"/>
    <cellStyle name="Обычный 72 3 5" xfId="42845"/>
    <cellStyle name="Обычный 72 30" xfId="42846"/>
    <cellStyle name="Обычный 72 30 2" xfId="42847"/>
    <cellStyle name="Обычный 72 30 2 2" xfId="42848"/>
    <cellStyle name="Обычный 72 30 3" xfId="42849"/>
    <cellStyle name="Обычный 72 31" xfId="42850"/>
    <cellStyle name="Обычный 72 31 2" xfId="42851"/>
    <cellStyle name="Обычный 72 31 2 2" xfId="42852"/>
    <cellStyle name="Обычный 72 31 3" xfId="42853"/>
    <cellStyle name="Обычный 72 32" xfId="42854"/>
    <cellStyle name="Обычный 72 32 2" xfId="42855"/>
    <cellStyle name="Обычный 72 32 2 2" xfId="42856"/>
    <cellStyle name="Обычный 72 32 3" xfId="42857"/>
    <cellStyle name="Обычный 72 33" xfId="42858"/>
    <cellStyle name="Обычный 72 33 2" xfId="42859"/>
    <cellStyle name="Обычный 72 33 2 2" xfId="42860"/>
    <cellStyle name="Обычный 72 33 3" xfId="42861"/>
    <cellStyle name="Обычный 72 34" xfId="42862"/>
    <cellStyle name="Обычный 72 34 2" xfId="42863"/>
    <cellStyle name="Обычный 72 34 2 2" xfId="42864"/>
    <cellStyle name="Обычный 72 34 3" xfId="42865"/>
    <cellStyle name="Обычный 72 35" xfId="42866"/>
    <cellStyle name="Обычный 72 35 2" xfId="42867"/>
    <cellStyle name="Обычный 72 35 2 2" xfId="42868"/>
    <cellStyle name="Обычный 72 35 3" xfId="42869"/>
    <cellStyle name="Обычный 72 36" xfId="42870"/>
    <cellStyle name="Обычный 72 36 2" xfId="42871"/>
    <cellStyle name="Обычный 72 36 2 2" xfId="42872"/>
    <cellStyle name="Обычный 72 36 3" xfId="42873"/>
    <cellStyle name="Обычный 72 37" xfId="42874"/>
    <cellStyle name="Обычный 72 37 2" xfId="42875"/>
    <cellStyle name="Обычный 72 37 2 2" xfId="42876"/>
    <cellStyle name="Обычный 72 37 3" xfId="42877"/>
    <cellStyle name="Обычный 72 38" xfId="42878"/>
    <cellStyle name="Обычный 72 38 2" xfId="42879"/>
    <cellStyle name="Обычный 72 38 2 2" xfId="42880"/>
    <cellStyle name="Обычный 72 38 3" xfId="42881"/>
    <cellStyle name="Обычный 72 39" xfId="42882"/>
    <cellStyle name="Обычный 72 39 2" xfId="42883"/>
    <cellStyle name="Обычный 72 39 2 2" xfId="42884"/>
    <cellStyle name="Обычный 72 39 3" xfId="42885"/>
    <cellStyle name="Обычный 72 4" xfId="42886"/>
    <cellStyle name="Обычный 72 4 2" xfId="42887"/>
    <cellStyle name="Обычный 72 4 2 2" xfId="42888"/>
    <cellStyle name="Обычный 72 4 2 2 2" xfId="42889"/>
    <cellStyle name="Обычный 72 4 2 3" xfId="42890"/>
    <cellStyle name="Обычный 72 4 3" xfId="42891"/>
    <cellStyle name="Обычный 72 4 3 2" xfId="42892"/>
    <cellStyle name="Обычный 72 4 3 2 2" xfId="42893"/>
    <cellStyle name="Обычный 72 4 3 3" xfId="42894"/>
    <cellStyle name="Обычный 72 4 4" xfId="42895"/>
    <cellStyle name="Обычный 72 4 4 2" xfId="42896"/>
    <cellStyle name="Обычный 72 4 5" xfId="42897"/>
    <cellStyle name="Обычный 72 40" xfId="42898"/>
    <cellStyle name="Обычный 72 40 2" xfId="42899"/>
    <cellStyle name="Обычный 72 40 2 2" xfId="42900"/>
    <cellStyle name="Обычный 72 40 3" xfId="42901"/>
    <cellStyle name="Обычный 72 41" xfId="42902"/>
    <cellStyle name="Обычный 72 41 2" xfId="42903"/>
    <cellStyle name="Обычный 72 41 2 2" xfId="42904"/>
    <cellStyle name="Обычный 72 41 3" xfId="42905"/>
    <cellStyle name="Обычный 72 42" xfId="42906"/>
    <cellStyle name="Обычный 72 42 2" xfId="42907"/>
    <cellStyle name="Обычный 72 42 2 2" xfId="42908"/>
    <cellStyle name="Обычный 72 42 3" xfId="42909"/>
    <cellStyle name="Обычный 72 43" xfId="42910"/>
    <cellStyle name="Обычный 72 43 2" xfId="42911"/>
    <cellStyle name="Обычный 72 43 2 2" xfId="42912"/>
    <cellStyle name="Обычный 72 43 3" xfId="42913"/>
    <cellStyle name="Обычный 72 44" xfId="42914"/>
    <cellStyle name="Обычный 72 44 2" xfId="42915"/>
    <cellStyle name="Обычный 72 44 2 2" xfId="42916"/>
    <cellStyle name="Обычный 72 44 3" xfId="42917"/>
    <cellStyle name="Обычный 72 45" xfId="42918"/>
    <cellStyle name="Обычный 72 45 2" xfId="42919"/>
    <cellStyle name="Обычный 72 45 2 2" xfId="42920"/>
    <cellStyle name="Обычный 72 45 3" xfId="42921"/>
    <cellStyle name="Обычный 72 46" xfId="42922"/>
    <cellStyle name="Обычный 72 46 2" xfId="42923"/>
    <cellStyle name="Обычный 72 46 2 2" xfId="42924"/>
    <cellStyle name="Обычный 72 46 3" xfId="42925"/>
    <cellStyle name="Обычный 72 47" xfId="42926"/>
    <cellStyle name="Обычный 72 47 2" xfId="42927"/>
    <cellStyle name="Обычный 72 47 2 2" xfId="42928"/>
    <cellStyle name="Обычный 72 47 3" xfId="42929"/>
    <cellStyle name="Обычный 72 48" xfId="42930"/>
    <cellStyle name="Обычный 72 48 2" xfId="42931"/>
    <cellStyle name="Обычный 72 48 2 2" xfId="42932"/>
    <cellStyle name="Обычный 72 48 3" xfId="42933"/>
    <cellStyle name="Обычный 72 49" xfId="42934"/>
    <cellStyle name="Обычный 72 49 2" xfId="42935"/>
    <cellStyle name="Обычный 72 49 2 2" xfId="42936"/>
    <cellStyle name="Обычный 72 49 3" xfId="42937"/>
    <cellStyle name="Обычный 72 5" xfId="42938"/>
    <cellStyle name="Обычный 72 5 2" xfId="42939"/>
    <cellStyle name="Обычный 72 5 2 2" xfId="42940"/>
    <cellStyle name="Обычный 72 5 2 2 2" xfId="42941"/>
    <cellStyle name="Обычный 72 5 2 3" xfId="42942"/>
    <cellStyle name="Обычный 72 5 3" xfId="42943"/>
    <cellStyle name="Обычный 72 5 3 2" xfId="42944"/>
    <cellStyle name="Обычный 72 5 3 2 2" xfId="42945"/>
    <cellStyle name="Обычный 72 5 3 3" xfId="42946"/>
    <cellStyle name="Обычный 72 5 4" xfId="42947"/>
    <cellStyle name="Обычный 72 5 4 2" xfId="42948"/>
    <cellStyle name="Обычный 72 5 5" xfId="42949"/>
    <cellStyle name="Обычный 72 50" xfId="42950"/>
    <cellStyle name="Обычный 72 50 2" xfId="42951"/>
    <cellStyle name="Обычный 72 50 2 2" xfId="42952"/>
    <cellStyle name="Обычный 72 50 3" xfId="42953"/>
    <cellStyle name="Обычный 72 51" xfId="42954"/>
    <cellStyle name="Обычный 72 51 2" xfId="42955"/>
    <cellStyle name="Обычный 72 51 2 2" xfId="42956"/>
    <cellStyle name="Обычный 72 51 3" xfId="42957"/>
    <cellStyle name="Обычный 72 52" xfId="42958"/>
    <cellStyle name="Обычный 72 52 2" xfId="42959"/>
    <cellStyle name="Обычный 72 52 2 2" xfId="42960"/>
    <cellStyle name="Обычный 72 52 3" xfId="42961"/>
    <cellStyle name="Обычный 72 53" xfId="42962"/>
    <cellStyle name="Обычный 72 53 2" xfId="42963"/>
    <cellStyle name="Обычный 72 53 2 2" xfId="42964"/>
    <cellStyle name="Обычный 72 53 3" xfId="42965"/>
    <cellStyle name="Обычный 72 54" xfId="42966"/>
    <cellStyle name="Обычный 72 54 2" xfId="42967"/>
    <cellStyle name="Обычный 72 54 2 2" xfId="42968"/>
    <cellStyle name="Обычный 72 54 3" xfId="42969"/>
    <cellStyle name="Обычный 72 55" xfId="42970"/>
    <cellStyle name="Обычный 72 55 2" xfId="42971"/>
    <cellStyle name="Обычный 72 55 2 2" xfId="42972"/>
    <cellStyle name="Обычный 72 55 3" xfId="42973"/>
    <cellStyle name="Обычный 72 56" xfId="42974"/>
    <cellStyle name="Обычный 72 56 2" xfId="42975"/>
    <cellStyle name="Обычный 72 56 2 2" xfId="42976"/>
    <cellStyle name="Обычный 72 56 3" xfId="42977"/>
    <cellStyle name="Обычный 72 57" xfId="42978"/>
    <cellStyle name="Обычный 72 57 2" xfId="42979"/>
    <cellStyle name="Обычный 72 57 2 2" xfId="42980"/>
    <cellStyle name="Обычный 72 57 3" xfId="42981"/>
    <cellStyle name="Обычный 72 58" xfId="42982"/>
    <cellStyle name="Обычный 72 58 2" xfId="42983"/>
    <cellStyle name="Обычный 72 58 2 2" xfId="42984"/>
    <cellStyle name="Обычный 72 58 3" xfId="42985"/>
    <cellStyle name="Обычный 72 59" xfId="42986"/>
    <cellStyle name="Обычный 72 59 2" xfId="42987"/>
    <cellStyle name="Обычный 72 59 2 2" xfId="42988"/>
    <cellStyle name="Обычный 72 59 3" xfId="42989"/>
    <cellStyle name="Обычный 72 6" xfId="42990"/>
    <cellStyle name="Обычный 72 6 2" xfId="42991"/>
    <cellStyle name="Обычный 72 6 2 2" xfId="42992"/>
    <cellStyle name="Обычный 72 6 2 2 2" xfId="42993"/>
    <cellStyle name="Обычный 72 6 2 3" xfId="42994"/>
    <cellStyle name="Обычный 72 6 3" xfId="42995"/>
    <cellStyle name="Обычный 72 6 3 2" xfId="42996"/>
    <cellStyle name="Обычный 72 6 3 2 2" xfId="42997"/>
    <cellStyle name="Обычный 72 6 3 3" xfId="42998"/>
    <cellStyle name="Обычный 72 6 4" xfId="42999"/>
    <cellStyle name="Обычный 72 6 4 2" xfId="43000"/>
    <cellStyle name="Обычный 72 6 5" xfId="43001"/>
    <cellStyle name="Обычный 72 60" xfId="43002"/>
    <cellStyle name="Обычный 72 60 2" xfId="43003"/>
    <cellStyle name="Обычный 72 60 2 2" xfId="43004"/>
    <cellStyle name="Обычный 72 60 3" xfId="43005"/>
    <cellStyle name="Обычный 72 61" xfId="43006"/>
    <cellStyle name="Обычный 72 61 2" xfId="43007"/>
    <cellStyle name="Обычный 72 61 2 2" xfId="43008"/>
    <cellStyle name="Обычный 72 61 3" xfId="43009"/>
    <cellStyle name="Обычный 72 62" xfId="43010"/>
    <cellStyle name="Обычный 72 62 2" xfId="43011"/>
    <cellStyle name="Обычный 72 62 2 2" xfId="43012"/>
    <cellStyle name="Обычный 72 62 3" xfId="43013"/>
    <cellStyle name="Обычный 72 63" xfId="43014"/>
    <cellStyle name="Обычный 72 63 2" xfId="43015"/>
    <cellStyle name="Обычный 72 63 2 2" xfId="43016"/>
    <cellStyle name="Обычный 72 63 3" xfId="43017"/>
    <cellStyle name="Обычный 72 64" xfId="43018"/>
    <cellStyle name="Обычный 72 64 2" xfId="43019"/>
    <cellStyle name="Обычный 72 64 2 2" xfId="43020"/>
    <cellStyle name="Обычный 72 64 3" xfId="43021"/>
    <cellStyle name="Обычный 72 65" xfId="43022"/>
    <cellStyle name="Обычный 72 65 2" xfId="43023"/>
    <cellStyle name="Обычный 72 65 2 2" xfId="43024"/>
    <cellStyle name="Обычный 72 65 3" xfId="43025"/>
    <cellStyle name="Обычный 72 66" xfId="43026"/>
    <cellStyle name="Обычный 72 66 2" xfId="43027"/>
    <cellStyle name="Обычный 72 66 2 2" xfId="43028"/>
    <cellStyle name="Обычный 72 66 3" xfId="43029"/>
    <cellStyle name="Обычный 72 67" xfId="43030"/>
    <cellStyle name="Обычный 72 67 2" xfId="43031"/>
    <cellStyle name="Обычный 72 67 2 2" xfId="43032"/>
    <cellStyle name="Обычный 72 67 3" xfId="43033"/>
    <cellStyle name="Обычный 72 68" xfId="43034"/>
    <cellStyle name="Обычный 72 68 2" xfId="43035"/>
    <cellStyle name="Обычный 72 68 2 2" xfId="43036"/>
    <cellStyle name="Обычный 72 68 3" xfId="43037"/>
    <cellStyle name="Обычный 72 69" xfId="43038"/>
    <cellStyle name="Обычный 72 69 2" xfId="43039"/>
    <cellStyle name="Обычный 72 69 2 2" xfId="43040"/>
    <cellStyle name="Обычный 72 69 3" xfId="43041"/>
    <cellStyle name="Обычный 72 7" xfId="43042"/>
    <cellStyle name="Обычный 72 7 2" xfId="43043"/>
    <cellStyle name="Обычный 72 7 2 2" xfId="43044"/>
    <cellStyle name="Обычный 72 7 2 2 2" xfId="43045"/>
    <cellStyle name="Обычный 72 7 2 3" xfId="43046"/>
    <cellStyle name="Обычный 72 7 3" xfId="43047"/>
    <cellStyle name="Обычный 72 7 3 2" xfId="43048"/>
    <cellStyle name="Обычный 72 7 3 2 2" xfId="43049"/>
    <cellStyle name="Обычный 72 7 3 3" xfId="43050"/>
    <cellStyle name="Обычный 72 7 4" xfId="43051"/>
    <cellStyle name="Обычный 72 7 4 2" xfId="43052"/>
    <cellStyle name="Обычный 72 7 5" xfId="43053"/>
    <cellStyle name="Обычный 72 70" xfId="43054"/>
    <cellStyle name="Обычный 72 70 2" xfId="43055"/>
    <cellStyle name="Обычный 72 70 2 2" xfId="43056"/>
    <cellStyle name="Обычный 72 70 3" xfId="43057"/>
    <cellStyle name="Обычный 72 71" xfId="43058"/>
    <cellStyle name="Обычный 72 71 2" xfId="43059"/>
    <cellStyle name="Обычный 72 71 2 2" xfId="43060"/>
    <cellStyle name="Обычный 72 71 3" xfId="43061"/>
    <cellStyle name="Обычный 72 72" xfId="43062"/>
    <cellStyle name="Обычный 72 72 2" xfId="43063"/>
    <cellStyle name="Обычный 72 72 2 2" xfId="43064"/>
    <cellStyle name="Обычный 72 72 3" xfId="43065"/>
    <cellStyle name="Обычный 72 73" xfId="43066"/>
    <cellStyle name="Обычный 72 73 2" xfId="43067"/>
    <cellStyle name="Обычный 72 73 2 2" xfId="43068"/>
    <cellStyle name="Обычный 72 73 3" xfId="43069"/>
    <cellStyle name="Обычный 72 74" xfId="43070"/>
    <cellStyle name="Обычный 72 74 2" xfId="43071"/>
    <cellStyle name="Обычный 72 74 2 2" xfId="43072"/>
    <cellStyle name="Обычный 72 74 3" xfId="43073"/>
    <cellStyle name="Обычный 72 75" xfId="43074"/>
    <cellStyle name="Обычный 72 75 2" xfId="43075"/>
    <cellStyle name="Обычный 72 75 2 2" xfId="43076"/>
    <cellStyle name="Обычный 72 75 3" xfId="43077"/>
    <cellStyle name="Обычный 72 76" xfId="43078"/>
    <cellStyle name="Обычный 72 76 2" xfId="43079"/>
    <cellStyle name="Обычный 72 77" xfId="43080"/>
    <cellStyle name="Обычный 72 8" xfId="43081"/>
    <cellStyle name="Обычный 72 8 2" xfId="43082"/>
    <cellStyle name="Обычный 72 8 2 2" xfId="43083"/>
    <cellStyle name="Обычный 72 8 2 2 2" xfId="43084"/>
    <cellStyle name="Обычный 72 8 2 3" xfId="43085"/>
    <cellStyle name="Обычный 72 8 3" xfId="43086"/>
    <cellStyle name="Обычный 72 8 3 2" xfId="43087"/>
    <cellStyle name="Обычный 72 8 3 2 2" xfId="43088"/>
    <cellStyle name="Обычный 72 8 3 3" xfId="43089"/>
    <cellStyle name="Обычный 72 8 4" xfId="43090"/>
    <cellStyle name="Обычный 72 8 4 2" xfId="43091"/>
    <cellStyle name="Обычный 72 8 5" xfId="43092"/>
    <cellStyle name="Обычный 72 9" xfId="43093"/>
    <cellStyle name="Обычный 72 9 2" xfId="43094"/>
    <cellStyle name="Обычный 72 9 2 2" xfId="43095"/>
    <cellStyle name="Обычный 72 9 2 2 2" xfId="43096"/>
    <cellStyle name="Обычный 72 9 2 3" xfId="43097"/>
    <cellStyle name="Обычный 72 9 3" xfId="43098"/>
    <cellStyle name="Обычный 72 9 3 2" xfId="43099"/>
    <cellStyle name="Обычный 72 9 3 2 2" xfId="43100"/>
    <cellStyle name="Обычный 72 9 3 3" xfId="43101"/>
    <cellStyle name="Обычный 72 9 4" xfId="43102"/>
    <cellStyle name="Обычный 72 9 4 2" xfId="43103"/>
    <cellStyle name="Обычный 72 9 5" xfId="43104"/>
    <cellStyle name="Обычный 73" xfId="43105"/>
    <cellStyle name="Обычный 73 10" xfId="43106"/>
    <cellStyle name="Обычный 73 10 2" xfId="43107"/>
    <cellStyle name="Обычный 73 10 2 2" xfId="43108"/>
    <cellStyle name="Обычный 73 10 2 2 2" xfId="43109"/>
    <cellStyle name="Обычный 73 10 2 3" xfId="43110"/>
    <cellStyle name="Обычный 73 10 3" xfId="43111"/>
    <cellStyle name="Обычный 73 10 3 2" xfId="43112"/>
    <cellStyle name="Обычный 73 10 3 2 2" xfId="43113"/>
    <cellStyle name="Обычный 73 10 3 3" xfId="43114"/>
    <cellStyle name="Обычный 73 10 4" xfId="43115"/>
    <cellStyle name="Обычный 73 10 4 2" xfId="43116"/>
    <cellStyle name="Обычный 73 10 5" xfId="43117"/>
    <cellStyle name="Обычный 73 11" xfId="43118"/>
    <cellStyle name="Обычный 73 11 2" xfId="43119"/>
    <cellStyle name="Обычный 73 11 2 2" xfId="43120"/>
    <cellStyle name="Обычный 73 11 2 2 2" xfId="43121"/>
    <cellStyle name="Обычный 73 11 2 3" xfId="43122"/>
    <cellStyle name="Обычный 73 11 3" xfId="43123"/>
    <cellStyle name="Обычный 73 11 3 2" xfId="43124"/>
    <cellStyle name="Обычный 73 11 3 2 2" xfId="43125"/>
    <cellStyle name="Обычный 73 11 3 3" xfId="43126"/>
    <cellStyle name="Обычный 73 11 4" xfId="43127"/>
    <cellStyle name="Обычный 73 11 4 2" xfId="43128"/>
    <cellStyle name="Обычный 73 11 5" xfId="43129"/>
    <cellStyle name="Обычный 73 12" xfId="43130"/>
    <cellStyle name="Обычный 73 12 2" xfId="43131"/>
    <cellStyle name="Обычный 73 12 2 2" xfId="43132"/>
    <cellStyle name="Обычный 73 12 2 2 2" xfId="43133"/>
    <cellStyle name="Обычный 73 12 2 3" xfId="43134"/>
    <cellStyle name="Обычный 73 12 3" xfId="43135"/>
    <cellStyle name="Обычный 73 12 3 2" xfId="43136"/>
    <cellStyle name="Обычный 73 12 3 2 2" xfId="43137"/>
    <cellStyle name="Обычный 73 12 3 3" xfId="43138"/>
    <cellStyle name="Обычный 73 12 4" xfId="43139"/>
    <cellStyle name="Обычный 73 12 4 2" xfId="43140"/>
    <cellStyle name="Обычный 73 12 5" xfId="43141"/>
    <cellStyle name="Обычный 73 13" xfId="43142"/>
    <cellStyle name="Обычный 73 13 2" xfId="43143"/>
    <cellStyle name="Обычный 73 13 2 2" xfId="43144"/>
    <cellStyle name="Обычный 73 13 2 2 2" xfId="43145"/>
    <cellStyle name="Обычный 73 13 2 3" xfId="43146"/>
    <cellStyle name="Обычный 73 13 3" xfId="43147"/>
    <cellStyle name="Обычный 73 13 3 2" xfId="43148"/>
    <cellStyle name="Обычный 73 13 3 2 2" xfId="43149"/>
    <cellStyle name="Обычный 73 13 3 3" xfId="43150"/>
    <cellStyle name="Обычный 73 13 4" xfId="43151"/>
    <cellStyle name="Обычный 73 13 4 2" xfId="43152"/>
    <cellStyle name="Обычный 73 13 5" xfId="43153"/>
    <cellStyle name="Обычный 73 14" xfId="43154"/>
    <cellStyle name="Обычный 73 14 2" xfId="43155"/>
    <cellStyle name="Обычный 73 14 2 2" xfId="43156"/>
    <cellStyle name="Обычный 73 14 2 2 2" xfId="43157"/>
    <cellStyle name="Обычный 73 14 2 3" xfId="43158"/>
    <cellStyle name="Обычный 73 14 3" xfId="43159"/>
    <cellStyle name="Обычный 73 14 3 2" xfId="43160"/>
    <cellStyle name="Обычный 73 14 3 2 2" xfId="43161"/>
    <cellStyle name="Обычный 73 14 3 3" xfId="43162"/>
    <cellStyle name="Обычный 73 14 4" xfId="43163"/>
    <cellStyle name="Обычный 73 14 4 2" xfId="43164"/>
    <cellStyle name="Обычный 73 14 5" xfId="43165"/>
    <cellStyle name="Обычный 73 15" xfId="43166"/>
    <cellStyle name="Обычный 73 15 2" xfId="43167"/>
    <cellStyle name="Обычный 73 15 2 2" xfId="43168"/>
    <cellStyle name="Обычный 73 15 2 2 2" xfId="43169"/>
    <cellStyle name="Обычный 73 15 2 3" xfId="43170"/>
    <cellStyle name="Обычный 73 15 3" xfId="43171"/>
    <cellStyle name="Обычный 73 15 3 2" xfId="43172"/>
    <cellStyle name="Обычный 73 15 3 2 2" xfId="43173"/>
    <cellStyle name="Обычный 73 15 3 3" xfId="43174"/>
    <cellStyle name="Обычный 73 15 4" xfId="43175"/>
    <cellStyle name="Обычный 73 15 4 2" xfId="43176"/>
    <cellStyle name="Обычный 73 15 5" xfId="43177"/>
    <cellStyle name="Обычный 73 16" xfId="43178"/>
    <cellStyle name="Обычный 73 16 2" xfId="43179"/>
    <cellStyle name="Обычный 73 16 2 2" xfId="43180"/>
    <cellStyle name="Обычный 73 16 2 2 2" xfId="43181"/>
    <cellStyle name="Обычный 73 16 2 3" xfId="43182"/>
    <cellStyle name="Обычный 73 16 3" xfId="43183"/>
    <cellStyle name="Обычный 73 16 3 2" xfId="43184"/>
    <cellStyle name="Обычный 73 16 3 2 2" xfId="43185"/>
    <cellStyle name="Обычный 73 16 3 3" xfId="43186"/>
    <cellStyle name="Обычный 73 16 4" xfId="43187"/>
    <cellStyle name="Обычный 73 16 4 2" xfId="43188"/>
    <cellStyle name="Обычный 73 16 5" xfId="43189"/>
    <cellStyle name="Обычный 73 17" xfId="43190"/>
    <cellStyle name="Обычный 73 17 2" xfId="43191"/>
    <cellStyle name="Обычный 73 17 2 2" xfId="43192"/>
    <cellStyle name="Обычный 73 17 2 2 2" xfId="43193"/>
    <cellStyle name="Обычный 73 17 2 3" xfId="43194"/>
    <cellStyle name="Обычный 73 17 3" xfId="43195"/>
    <cellStyle name="Обычный 73 17 3 2" xfId="43196"/>
    <cellStyle name="Обычный 73 17 3 2 2" xfId="43197"/>
    <cellStyle name="Обычный 73 17 3 3" xfId="43198"/>
    <cellStyle name="Обычный 73 17 4" xfId="43199"/>
    <cellStyle name="Обычный 73 17 4 2" xfId="43200"/>
    <cellStyle name="Обычный 73 17 5" xfId="43201"/>
    <cellStyle name="Обычный 73 18" xfId="43202"/>
    <cellStyle name="Обычный 73 18 2" xfId="43203"/>
    <cellStyle name="Обычный 73 18 2 2" xfId="43204"/>
    <cellStyle name="Обычный 73 18 2 2 2" xfId="43205"/>
    <cellStyle name="Обычный 73 18 2 3" xfId="43206"/>
    <cellStyle name="Обычный 73 18 3" xfId="43207"/>
    <cellStyle name="Обычный 73 18 3 2" xfId="43208"/>
    <cellStyle name="Обычный 73 18 3 2 2" xfId="43209"/>
    <cellStyle name="Обычный 73 18 3 3" xfId="43210"/>
    <cellStyle name="Обычный 73 18 4" xfId="43211"/>
    <cellStyle name="Обычный 73 18 4 2" xfId="43212"/>
    <cellStyle name="Обычный 73 18 5" xfId="43213"/>
    <cellStyle name="Обычный 73 19" xfId="43214"/>
    <cellStyle name="Обычный 73 19 2" xfId="43215"/>
    <cellStyle name="Обычный 73 19 2 2" xfId="43216"/>
    <cellStyle name="Обычный 73 19 2 2 2" xfId="43217"/>
    <cellStyle name="Обычный 73 19 2 3" xfId="43218"/>
    <cellStyle name="Обычный 73 19 3" xfId="43219"/>
    <cellStyle name="Обычный 73 19 3 2" xfId="43220"/>
    <cellStyle name="Обычный 73 19 3 2 2" xfId="43221"/>
    <cellStyle name="Обычный 73 19 3 3" xfId="43222"/>
    <cellStyle name="Обычный 73 19 4" xfId="43223"/>
    <cellStyle name="Обычный 73 19 4 2" xfId="43224"/>
    <cellStyle name="Обычный 73 19 5" xfId="43225"/>
    <cellStyle name="Обычный 73 2" xfId="43226"/>
    <cellStyle name="Обычный 73 2 2" xfId="43227"/>
    <cellStyle name="Обычный 73 2 2 2" xfId="43228"/>
    <cellStyle name="Обычный 73 2 2 2 2" xfId="43229"/>
    <cellStyle name="Обычный 73 2 2 3" xfId="43230"/>
    <cellStyle name="Обычный 73 2 3" xfId="43231"/>
    <cellStyle name="Обычный 73 2 3 2" xfId="43232"/>
    <cellStyle name="Обычный 73 2 3 2 2" xfId="43233"/>
    <cellStyle name="Обычный 73 2 3 3" xfId="43234"/>
    <cellStyle name="Обычный 73 2 4" xfId="43235"/>
    <cellStyle name="Обычный 73 2 4 2" xfId="43236"/>
    <cellStyle name="Обычный 73 2 5" xfId="43237"/>
    <cellStyle name="Обычный 73 20" xfId="43238"/>
    <cellStyle name="Обычный 73 20 2" xfId="43239"/>
    <cellStyle name="Обычный 73 20 2 2" xfId="43240"/>
    <cellStyle name="Обычный 73 20 2 2 2" xfId="43241"/>
    <cellStyle name="Обычный 73 20 2 3" xfId="43242"/>
    <cellStyle name="Обычный 73 20 3" xfId="43243"/>
    <cellStyle name="Обычный 73 20 3 2" xfId="43244"/>
    <cellStyle name="Обычный 73 20 3 2 2" xfId="43245"/>
    <cellStyle name="Обычный 73 20 3 3" xfId="43246"/>
    <cellStyle name="Обычный 73 20 4" xfId="43247"/>
    <cellStyle name="Обычный 73 20 4 2" xfId="43248"/>
    <cellStyle name="Обычный 73 20 5" xfId="43249"/>
    <cellStyle name="Обычный 73 21" xfId="43250"/>
    <cellStyle name="Обычный 73 21 2" xfId="43251"/>
    <cellStyle name="Обычный 73 21 2 2" xfId="43252"/>
    <cellStyle name="Обычный 73 21 2 2 2" xfId="43253"/>
    <cellStyle name="Обычный 73 21 2 3" xfId="43254"/>
    <cellStyle name="Обычный 73 21 3" xfId="43255"/>
    <cellStyle name="Обычный 73 21 3 2" xfId="43256"/>
    <cellStyle name="Обычный 73 21 3 2 2" xfId="43257"/>
    <cellStyle name="Обычный 73 21 3 3" xfId="43258"/>
    <cellStyle name="Обычный 73 21 4" xfId="43259"/>
    <cellStyle name="Обычный 73 21 4 2" xfId="43260"/>
    <cellStyle name="Обычный 73 21 5" xfId="43261"/>
    <cellStyle name="Обычный 73 22" xfId="43262"/>
    <cellStyle name="Обычный 73 22 2" xfId="43263"/>
    <cellStyle name="Обычный 73 22 2 2" xfId="43264"/>
    <cellStyle name="Обычный 73 22 2 2 2" xfId="43265"/>
    <cellStyle name="Обычный 73 22 2 3" xfId="43266"/>
    <cellStyle name="Обычный 73 22 3" xfId="43267"/>
    <cellStyle name="Обычный 73 22 3 2" xfId="43268"/>
    <cellStyle name="Обычный 73 22 3 2 2" xfId="43269"/>
    <cellStyle name="Обычный 73 22 3 3" xfId="43270"/>
    <cellStyle name="Обычный 73 22 4" xfId="43271"/>
    <cellStyle name="Обычный 73 22 4 2" xfId="43272"/>
    <cellStyle name="Обычный 73 22 5" xfId="43273"/>
    <cellStyle name="Обычный 73 23" xfId="43274"/>
    <cellStyle name="Обычный 73 23 2" xfId="43275"/>
    <cellStyle name="Обычный 73 23 2 2" xfId="43276"/>
    <cellStyle name="Обычный 73 23 2 2 2" xfId="43277"/>
    <cellStyle name="Обычный 73 23 2 3" xfId="43278"/>
    <cellStyle name="Обычный 73 23 3" xfId="43279"/>
    <cellStyle name="Обычный 73 23 3 2" xfId="43280"/>
    <cellStyle name="Обычный 73 23 3 2 2" xfId="43281"/>
    <cellStyle name="Обычный 73 23 3 3" xfId="43282"/>
    <cellStyle name="Обычный 73 23 4" xfId="43283"/>
    <cellStyle name="Обычный 73 23 4 2" xfId="43284"/>
    <cellStyle name="Обычный 73 23 5" xfId="43285"/>
    <cellStyle name="Обычный 73 24" xfId="43286"/>
    <cellStyle name="Обычный 73 24 2" xfId="43287"/>
    <cellStyle name="Обычный 73 24 2 2" xfId="43288"/>
    <cellStyle name="Обычный 73 24 2 2 2" xfId="43289"/>
    <cellStyle name="Обычный 73 24 2 3" xfId="43290"/>
    <cellStyle name="Обычный 73 24 3" xfId="43291"/>
    <cellStyle name="Обычный 73 24 3 2" xfId="43292"/>
    <cellStyle name="Обычный 73 24 3 2 2" xfId="43293"/>
    <cellStyle name="Обычный 73 24 3 3" xfId="43294"/>
    <cellStyle name="Обычный 73 24 4" xfId="43295"/>
    <cellStyle name="Обычный 73 24 4 2" xfId="43296"/>
    <cellStyle name="Обычный 73 24 5" xfId="43297"/>
    <cellStyle name="Обычный 73 25" xfId="43298"/>
    <cellStyle name="Обычный 73 25 2" xfId="43299"/>
    <cellStyle name="Обычный 73 25 2 2" xfId="43300"/>
    <cellStyle name="Обычный 73 25 2 2 2" xfId="43301"/>
    <cellStyle name="Обычный 73 25 2 3" xfId="43302"/>
    <cellStyle name="Обычный 73 25 3" xfId="43303"/>
    <cellStyle name="Обычный 73 25 3 2" xfId="43304"/>
    <cellStyle name="Обычный 73 25 3 2 2" xfId="43305"/>
    <cellStyle name="Обычный 73 25 3 3" xfId="43306"/>
    <cellStyle name="Обычный 73 25 4" xfId="43307"/>
    <cellStyle name="Обычный 73 25 4 2" xfId="43308"/>
    <cellStyle name="Обычный 73 25 5" xfId="43309"/>
    <cellStyle name="Обычный 73 26" xfId="43310"/>
    <cellStyle name="Обычный 73 26 2" xfId="43311"/>
    <cellStyle name="Обычный 73 26 2 2" xfId="43312"/>
    <cellStyle name="Обычный 73 26 2 2 2" xfId="43313"/>
    <cellStyle name="Обычный 73 26 2 3" xfId="43314"/>
    <cellStyle name="Обычный 73 26 3" xfId="43315"/>
    <cellStyle name="Обычный 73 26 3 2" xfId="43316"/>
    <cellStyle name="Обычный 73 26 3 2 2" xfId="43317"/>
    <cellStyle name="Обычный 73 26 3 3" xfId="43318"/>
    <cellStyle name="Обычный 73 26 4" xfId="43319"/>
    <cellStyle name="Обычный 73 26 4 2" xfId="43320"/>
    <cellStyle name="Обычный 73 26 5" xfId="43321"/>
    <cellStyle name="Обычный 73 27" xfId="43322"/>
    <cellStyle name="Обычный 73 27 2" xfId="43323"/>
    <cellStyle name="Обычный 73 27 2 2" xfId="43324"/>
    <cellStyle name="Обычный 73 27 2 2 2" xfId="43325"/>
    <cellStyle name="Обычный 73 27 2 3" xfId="43326"/>
    <cellStyle name="Обычный 73 27 3" xfId="43327"/>
    <cellStyle name="Обычный 73 27 3 2" xfId="43328"/>
    <cellStyle name="Обычный 73 27 3 2 2" xfId="43329"/>
    <cellStyle name="Обычный 73 27 3 3" xfId="43330"/>
    <cellStyle name="Обычный 73 27 4" xfId="43331"/>
    <cellStyle name="Обычный 73 27 4 2" xfId="43332"/>
    <cellStyle name="Обычный 73 27 5" xfId="43333"/>
    <cellStyle name="Обычный 73 28" xfId="43334"/>
    <cellStyle name="Обычный 73 28 2" xfId="43335"/>
    <cellStyle name="Обычный 73 28 2 2" xfId="43336"/>
    <cellStyle name="Обычный 73 28 2 2 2" xfId="43337"/>
    <cellStyle name="Обычный 73 28 2 3" xfId="43338"/>
    <cellStyle name="Обычный 73 28 3" xfId="43339"/>
    <cellStyle name="Обычный 73 28 3 2" xfId="43340"/>
    <cellStyle name="Обычный 73 28 3 2 2" xfId="43341"/>
    <cellStyle name="Обычный 73 28 3 3" xfId="43342"/>
    <cellStyle name="Обычный 73 28 4" xfId="43343"/>
    <cellStyle name="Обычный 73 28 4 2" xfId="43344"/>
    <cellStyle name="Обычный 73 28 5" xfId="43345"/>
    <cellStyle name="Обычный 73 29" xfId="43346"/>
    <cellStyle name="Обычный 73 29 2" xfId="43347"/>
    <cellStyle name="Обычный 73 29 2 2" xfId="43348"/>
    <cellStyle name="Обычный 73 29 3" xfId="43349"/>
    <cellStyle name="Обычный 73 3" xfId="43350"/>
    <cellStyle name="Обычный 73 3 2" xfId="43351"/>
    <cellStyle name="Обычный 73 3 2 2" xfId="43352"/>
    <cellStyle name="Обычный 73 3 2 2 2" xfId="43353"/>
    <cellStyle name="Обычный 73 3 2 3" xfId="43354"/>
    <cellStyle name="Обычный 73 3 3" xfId="43355"/>
    <cellStyle name="Обычный 73 3 3 2" xfId="43356"/>
    <cellStyle name="Обычный 73 3 3 2 2" xfId="43357"/>
    <cellStyle name="Обычный 73 3 3 3" xfId="43358"/>
    <cellStyle name="Обычный 73 3 4" xfId="43359"/>
    <cellStyle name="Обычный 73 3 4 2" xfId="43360"/>
    <cellStyle name="Обычный 73 3 5" xfId="43361"/>
    <cellStyle name="Обычный 73 30" xfId="43362"/>
    <cellStyle name="Обычный 73 30 2" xfId="43363"/>
    <cellStyle name="Обычный 73 30 2 2" xfId="43364"/>
    <cellStyle name="Обычный 73 30 3" xfId="43365"/>
    <cellStyle name="Обычный 73 31" xfId="43366"/>
    <cellStyle name="Обычный 73 31 2" xfId="43367"/>
    <cellStyle name="Обычный 73 31 2 2" xfId="43368"/>
    <cellStyle name="Обычный 73 31 3" xfId="43369"/>
    <cellStyle name="Обычный 73 32" xfId="43370"/>
    <cellStyle name="Обычный 73 32 2" xfId="43371"/>
    <cellStyle name="Обычный 73 32 2 2" xfId="43372"/>
    <cellStyle name="Обычный 73 32 3" xfId="43373"/>
    <cellStyle name="Обычный 73 33" xfId="43374"/>
    <cellStyle name="Обычный 73 33 2" xfId="43375"/>
    <cellStyle name="Обычный 73 33 2 2" xfId="43376"/>
    <cellStyle name="Обычный 73 33 3" xfId="43377"/>
    <cellStyle name="Обычный 73 34" xfId="43378"/>
    <cellStyle name="Обычный 73 34 2" xfId="43379"/>
    <cellStyle name="Обычный 73 34 2 2" xfId="43380"/>
    <cellStyle name="Обычный 73 34 3" xfId="43381"/>
    <cellStyle name="Обычный 73 35" xfId="43382"/>
    <cellStyle name="Обычный 73 35 2" xfId="43383"/>
    <cellStyle name="Обычный 73 35 2 2" xfId="43384"/>
    <cellStyle name="Обычный 73 35 3" xfId="43385"/>
    <cellStyle name="Обычный 73 36" xfId="43386"/>
    <cellStyle name="Обычный 73 36 2" xfId="43387"/>
    <cellStyle name="Обычный 73 36 2 2" xfId="43388"/>
    <cellStyle name="Обычный 73 36 3" xfId="43389"/>
    <cellStyle name="Обычный 73 37" xfId="43390"/>
    <cellStyle name="Обычный 73 37 2" xfId="43391"/>
    <cellStyle name="Обычный 73 37 2 2" xfId="43392"/>
    <cellStyle name="Обычный 73 37 3" xfId="43393"/>
    <cellStyle name="Обычный 73 38" xfId="43394"/>
    <cellStyle name="Обычный 73 38 2" xfId="43395"/>
    <cellStyle name="Обычный 73 38 2 2" xfId="43396"/>
    <cellStyle name="Обычный 73 38 3" xfId="43397"/>
    <cellStyle name="Обычный 73 39" xfId="43398"/>
    <cellStyle name="Обычный 73 39 2" xfId="43399"/>
    <cellStyle name="Обычный 73 39 2 2" xfId="43400"/>
    <cellStyle name="Обычный 73 39 3" xfId="43401"/>
    <cellStyle name="Обычный 73 4" xfId="43402"/>
    <cellStyle name="Обычный 73 4 2" xfId="43403"/>
    <cellStyle name="Обычный 73 4 2 2" xfId="43404"/>
    <cellStyle name="Обычный 73 4 2 2 2" xfId="43405"/>
    <cellStyle name="Обычный 73 4 2 3" xfId="43406"/>
    <cellStyle name="Обычный 73 4 3" xfId="43407"/>
    <cellStyle name="Обычный 73 4 3 2" xfId="43408"/>
    <cellStyle name="Обычный 73 4 3 2 2" xfId="43409"/>
    <cellStyle name="Обычный 73 4 3 3" xfId="43410"/>
    <cellStyle name="Обычный 73 4 4" xfId="43411"/>
    <cellStyle name="Обычный 73 4 4 2" xfId="43412"/>
    <cellStyle name="Обычный 73 4 5" xfId="43413"/>
    <cellStyle name="Обычный 73 40" xfId="43414"/>
    <cellStyle name="Обычный 73 40 2" xfId="43415"/>
    <cellStyle name="Обычный 73 40 2 2" xfId="43416"/>
    <cellStyle name="Обычный 73 40 3" xfId="43417"/>
    <cellStyle name="Обычный 73 41" xfId="43418"/>
    <cellStyle name="Обычный 73 41 2" xfId="43419"/>
    <cellStyle name="Обычный 73 41 2 2" xfId="43420"/>
    <cellStyle name="Обычный 73 41 3" xfId="43421"/>
    <cellStyle name="Обычный 73 42" xfId="43422"/>
    <cellStyle name="Обычный 73 42 2" xfId="43423"/>
    <cellStyle name="Обычный 73 42 2 2" xfId="43424"/>
    <cellStyle name="Обычный 73 42 3" xfId="43425"/>
    <cellStyle name="Обычный 73 43" xfId="43426"/>
    <cellStyle name="Обычный 73 43 2" xfId="43427"/>
    <cellStyle name="Обычный 73 43 2 2" xfId="43428"/>
    <cellStyle name="Обычный 73 43 3" xfId="43429"/>
    <cellStyle name="Обычный 73 44" xfId="43430"/>
    <cellStyle name="Обычный 73 44 2" xfId="43431"/>
    <cellStyle name="Обычный 73 44 2 2" xfId="43432"/>
    <cellStyle name="Обычный 73 44 3" xfId="43433"/>
    <cellStyle name="Обычный 73 45" xfId="43434"/>
    <cellStyle name="Обычный 73 45 2" xfId="43435"/>
    <cellStyle name="Обычный 73 45 2 2" xfId="43436"/>
    <cellStyle name="Обычный 73 45 3" xfId="43437"/>
    <cellStyle name="Обычный 73 46" xfId="43438"/>
    <cellStyle name="Обычный 73 46 2" xfId="43439"/>
    <cellStyle name="Обычный 73 46 2 2" xfId="43440"/>
    <cellStyle name="Обычный 73 46 3" xfId="43441"/>
    <cellStyle name="Обычный 73 47" xfId="43442"/>
    <cellStyle name="Обычный 73 47 2" xfId="43443"/>
    <cellStyle name="Обычный 73 47 2 2" xfId="43444"/>
    <cellStyle name="Обычный 73 47 3" xfId="43445"/>
    <cellStyle name="Обычный 73 48" xfId="43446"/>
    <cellStyle name="Обычный 73 48 2" xfId="43447"/>
    <cellStyle name="Обычный 73 48 2 2" xfId="43448"/>
    <cellStyle name="Обычный 73 48 3" xfId="43449"/>
    <cellStyle name="Обычный 73 49" xfId="43450"/>
    <cellStyle name="Обычный 73 49 2" xfId="43451"/>
    <cellStyle name="Обычный 73 49 2 2" xfId="43452"/>
    <cellStyle name="Обычный 73 49 3" xfId="43453"/>
    <cellStyle name="Обычный 73 5" xfId="43454"/>
    <cellStyle name="Обычный 73 5 2" xfId="43455"/>
    <cellStyle name="Обычный 73 5 2 2" xfId="43456"/>
    <cellStyle name="Обычный 73 5 2 2 2" xfId="43457"/>
    <cellStyle name="Обычный 73 5 2 3" xfId="43458"/>
    <cellStyle name="Обычный 73 5 3" xfId="43459"/>
    <cellStyle name="Обычный 73 5 3 2" xfId="43460"/>
    <cellStyle name="Обычный 73 5 3 2 2" xfId="43461"/>
    <cellStyle name="Обычный 73 5 3 3" xfId="43462"/>
    <cellStyle name="Обычный 73 5 4" xfId="43463"/>
    <cellStyle name="Обычный 73 5 4 2" xfId="43464"/>
    <cellStyle name="Обычный 73 5 5" xfId="43465"/>
    <cellStyle name="Обычный 73 50" xfId="43466"/>
    <cellStyle name="Обычный 73 50 2" xfId="43467"/>
    <cellStyle name="Обычный 73 50 2 2" xfId="43468"/>
    <cellStyle name="Обычный 73 50 3" xfId="43469"/>
    <cellStyle name="Обычный 73 51" xfId="43470"/>
    <cellStyle name="Обычный 73 51 2" xfId="43471"/>
    <cellStyle name="Обычный 73 51 2 2" xfId="43472"/>
    <cellStyle name="Обычный 73 51 3" xfId="43473"/>
    <cellStyle name="Обычный 73 52" xfId="43474"/>
    <cellStyle name="Обычный 73 52 2" xfId="43475"/>
    <cellStyle name="Обычный 73 52 2 2" xfId="43476"/>
    <cellStyle name="Обычный 73 52 3" xfId="43477"/>
    <cellStyle name="Обычный 73 53" xfId="43478"/>
    <cellStyle name="Обычный 73 53 2" xfId="43479"/>
    <cellStyle name="Обычный 73 53 2 2" xfId="43480"/>
    <cellStyle name="Обычный 73 53 3" xfId="43481"/>
    <cellStyle name="Обычный 73 54" xfId="43482"/>
    <cellStyle name="Обычный 73 54 2" xfId="43483"/>
    <cellStyle name="Обычный 73 54 2 2" xfId="43484"/>
    <cellStyle name="Обычный 73 54 3" xfId="43485"/>
    <cellStyle name="Обычный 73 55" xfId="43486"/>
    <cellStyle name="Обычный 73 55 2" xfId="43487"/>
    <cellStyle name="Обычный 73 55 2 2" xfId="43488"/>
    <cellStyle name="Обычный 73 55 3" xfId="43489"/>
    <cellStyle name="Обычный 73 56" xfId="43490"/>
    <cellStyle name="Обычный 73 56 2" xfId="43491"/>
    <cellStyle name="Обычный 73 56 2 2" xfId="43492"/>
    <cellStyle name="Обычный 73 56 3" xfId="43493"/>
    <cellStyle name="Обычный 73 57" xfId="43494"/>
    <cellStyle name="Обычный 73 57 2" xfId="43495"/>
    <cellStyle name="Обычный 73 57 2 2" xfId="43496"/>
    <cellStyle name="Обычный 73 57 3" xfId="43497"/>
    <cellStyle name="Обычный 73 58" xfId="43498"/>
    <cellStyle name="Обычный 73 58 2" xfId="43499"/>
    <cellStyle name="Обычный 73 58 2 2" xfId="43500"/>
    <cellStyle name="Обычный 73 58 3" xfId="43501"/>
    <cellStyle name="Обычный 73 59" xfId="43502"/>
    <cellStyle name="Обычный 73 59 2" xfId="43503"/>
    <cellStyle name="Обычный 73 59 2 2" xfId="43504"/>
    <cellStyle name="Обычный 73 59 3" xfId="43505"/>
    <cellStyle name="Обычный 73 6" xfId="43506"/>
    <cellStyle name="Обычный 73 6 2" xfId="43507"/>
    <cellStyle name="Обычный 73 6 2 2" xfId="43508"/>
    <cellStyle name="Обычный 73 6 2 2 2" xfId="43509"/>
    <cellStyle name="Обычный 73 6 2 3" xfId="43510"/>
    <cellStyle name="Обычный 73 6 3" xfId="43511"/>
    <cellStyle name="Обычный 73 6 3 2" xfId="43512"/>
    <cellStyle name="Обычный 73 6 3 2 2" xfId="43513"/>
    <cellStyle name="Обычный 73 6 3 3" xfId="43514"/>
    <cellStyle name="Обычный 73 6 4" xfId="43515"/>
    <cellStyle name="Обычный 73 6 4 2" xfId="43516"/>
    <cellStyle name="Обычный 73 6 5" xfId="43517"/>
    <cellStyle name="Обычный 73 60" xfId="43518"/>
    <cellStyle name="Обычный 73 60 2" xfId="43519"/>
    <cellStyle name="Обычный 73 60 2 2" xfId="43520"/>
    <cellStyle name="Обычный 73 60 3" xfId="43521"/>
    <cellStyle name="Обычный 73 61" xfId="43522"/>
    <cellStyle name="Обычный 73 61 2" xfId="43523"/>
    <cellStyle name="Обычный 73 61 2 2" xfId="43524"/>
    <cellStyle name="Обычный 73 61 3" xfId="43525"/>
    <cellStyle name="Обычный 73 62" xfId="43526"/>
    <cellStyle name="Обычный 73 62 2" xfId="43527"/>
    <cellStyle name="Обычный 73 62 2 2" xfId="43528"/>
    <cellStyle name="Обычный 73 62 3" xfId="43529"/>
    <cellStyle name="Обычный 73 63" xfId="43530"/>
    <cellStyle name="Обычный 73 63 2" xfId="43531"/>
    <cellStyle name="Обычный 73 63 2 2" xfId="43532"/>
    <cellStyle name="Обычный 73 63 3" xfId="43533"/>
    <cellStyle name="Обычный 73 64" xfId="43534"/>
    <cellStyle name="Обычный 73 64 2" xfId="43535"/>
    <cellStyle name="Обычный 73 64 2 2" xfId="43536"/>
    <cellStyle name="Обычный 73 64 3" xfId="43537"/>
    <cellStyle name="Обычный 73 65" xfId="43538"/>
    <cellStyle name="Обычный 73 65 2" xfId="43539"/>
    <cellStyle name="Обычный 73 65 2 2" xfId="43540"/>
    <cellStyle name="Обычный 73 65 3" xfId="43541"/>
    <cellStyle name="Обычный 73 66" xfId="43542"/>
    <cellStyle name="Обычный 73 66 2" xfId="43543"/>
    <cellStyle name="Обычный 73 66 2 2" xfId="43544"/>
    <cellStyle name="Обычный 73 66 3" xfId="43545"/>
    <cellStyle name="Обычный 73 67" xfId="43546"/>
    <cellStyle name="Обычный 73 67 2" xfId="43547"/>
    <cellStyle name="Обычный 73 67 2 2" xfId="43548"/>
    <cellStyle name="Обычный 73 67 3" xfId="43549"/>
    <cellStyle name="Обычный 73 68" xfId="43550"/>
    <cellStyle name="Обычный 73 68 2" xfId="43551"/>
    <cellStyle name="Обычный 73 68 2 2" xfId="43552"/>
    <cellStyle name="Обычный 73 68 3" xfId="43553"/>
    <cellStyle name="Обычный 73 69" xfId="43554"/>
    <cellStyle name="Обычный 73 69 2" xfId="43555"/>
    <cellStyle name="Обычный 73 69 2 2" xfId="43556"/>
    <cellStyle name="Обычный 73 69 3" xfId="43557"/>
    <cellStyle name="Обычный 73 7" xfId="43558"/>
    <cellStyle name="Обычный 73 7 2" xfId="43559"/>
    <cellStyle name="Обычный 73 7 2 2" xfId="43560"/>
    <cellStyle name="Обычный 73 7 2 2 2" xfId="43561"/>
    <cellStyle name="Обычный 73 7 2 3" xfId="43562"/>
    <cellStyle name="Обычный 73 7 3" xfId="43563"/>
    <cellStyle name="Обычный 73 7 3 2" xfId="43564"/>
    <cellStyle name="Обычный 73 7 3 2 2" xfId="43565"/>
    <cellStyle name="Обычный 73 7 3 3" xfId="43566"/>
    <cellStyle name="Обычный 73 7 4" xfId="43567"/>
    <cellStyle name="Обычный 73 7 4 2" xfId="43568"/>
    <cellStyle name="Обычный 73 7 5" xfId="43569"/>
    <cellStyle name="Обычный 73 70" xfId="43570"/>
    <cellStyle name="Обычный 73 70 2" xfId="43571"/>
    <cellStyle name="Обычный 73 70 2 2" xfId="43572"/>
    <cellStyle name="Обычный 73 70 3" xfId="43573"/>
    <cellStyle name="Обычный 73 71" xfId="43574"/>
    <cellStyle name="Обычный 73 71 2" xfId="43575"/>
    <cellStyle name="Обычный 73 71 2 2" xfId="43576"/>
    <cellStyle name="Обычный 73 71 3" xfId="43577"/>
    <cellStyle name="Обычный 73 72" xfId="43578"/>
    <cellStyle name="Обычный 73 72 2" xfId="43579"/>
    <cellStyle name="Обычный 73 72 2 2" xfId="43580"/>
    <cellStyle name="Обычный 73 72 3" xfId="43581"/>
    <cellStyle name="Обычный 73 73" xfId="43582"/>
    <cellStyle name="Обычный 73 73 2" xfId="43583"/>
    <cellStyle name="Обычный 73 73 2 2" xfId="43584"/>
    <cellStyle name="Обычный 73 73 3" xfId="43585"/>
    <cellStyle name="Обычный 73 74" xfId="43586"/>
    <cellStyle name="Обычный 73 74 2" xfId="43587"/>
    <cellStyle name="Обычный 73 74 2 2" xfId="43588"/>
    <cellStyle name="Обычный 73 74 3" xfId="43589"/>
    <cellStyle name="Обычный 73 75" xfId="43590"/>
    <cellStyle name="Обычный 73 75 2" xfId="43591"/>
    <cellStyle name="Обычный 73 75 2 2" xfId="43592"/>
    <cellStyle name="Обычный 73 75 3" xfId="43593"/>
    <cellStyle name="Обычный 73 76" xfId="43594"/>
    <cellStyle name="Обычный 73 76 2" xfId="43595"/>
    <cellStyle name="Обычный 73 77" xfId="43596"/>
    <cellStyle name="Обычный 73 8" xfId="43597"/>
    <cellStyle name="Обычный 73 8 2" xfId="43598"/>
    <cellStyle name="Обычный 73 8 2 2" xfId="43599"/>
    <cellStyle name="Обычный 73 8 2 2 2" xfId="43600"/>
    <cellStyle name="Обычный 73 8 2 3" xfId="43601"/>
    <cellStyle name="Обычный 73 8 3" xfId="43602"/>
    <cellStyle name="Обычный 73 8 3 2" xfId="43603"/>
    <cellStyle name="Обычный 73 8 3 2 2" xfId="43604"/>
    <cellStyle name="Обычный 73 8 3 3" xfId="43605"/>
    <cellStyle name="Обычный 73 8 4" xfId="43606"/>
    <cellStyle name="Обычный 73 8 4 2" xfId="43607"/>
    <cellStyle name="Обычный 73 8 5" xfId="43608"/>
    <cellStyle name="Обычный 73 9" xfId="43609"/>
    <cellStyle name="Обычный 73 9 2" xfId="43610"/>
    <cellStyle name="Обычный 73 9 2 2" xfId="43611"/>
    <cellStyle name="Обычный 73 9 2 2 2" xfId="43612"/>
    <cellStyle name="Обычный 73 9 2 3" xfId="43613"/>
    <cellStyle name="Обычный 73 9 3" xfId="43614"/>
    <cellStyle name="Обычный 73 9 3 2" xfId="43615"/>
    <cellStyle name="Обычный 73 9 3 2 2" xfId="43616"/>
    <cellStyle name="Обычный 73 9 3 3" xfId="43617"/>
    <cellStyle name="Обычный 73 9 4" xfId="43618"/>
    <cellStyle name="Обычный 73 9 4 2" xfId="43619"/>
    <cellStyle name="Обычный 73 9 5" xfId="43620"/>
    <cellStyle name="Обычный 74" xfId="43621"/>
    <cellStyle name="Обычный 74 10" xfId="43622"/>
    <cellStyle name="Обычный 74 10 2" xfId="43623"/>
    <cellStyle name="Обычный 74 10 2 2" xfId="43624"/>
    <cellStyle name="Обычный 74 10 2 2 2" xfId="43625"/>
    <cellStyle name="Обычный 74 10 2 3" xfId="43626"/>
    <cellStyle name="Обычный 74 10 3" xfId="43627"/>
    <cellStyle name="Обычный 74 10 3 2" xfId="43628"/>
    <cellStyle name="Обычный 74 10 3 2 2" xfId="43629"/>
    <cellStyle name="Обычный 74 10 3 3" xfId="43630"/>
    <cellStyle name="Обычный 74 10 4" xfId="43631"/>
    <cellStyle name="Обычный 74 10 4 2" xfId="43632"/>
    <cellStyle name="Обычный 74 10 5" xfId="43633"/>
    <cellStyle name="Обычный 74 11" xfId="43634"/>
    <cellStyle name="Обычный 74 11 2" xfId="43635"/>
    <cellStyle name="Обычный 74 11 2 2" xfId="43636"/>
    <cellStyle name="Обычный 74 11 2 2 2" xfId="43637"/>
    <cellStyle name="Обычный 74 11 2 3" xfId="43638"/>
    <cellStyle name="Обычный 74 11 3" xfId="43639"/>
    <cellStyle name="Обычный 74 11 3 2" xfId="43640"/>
    <cellStyle name="Обычный 74 11 3 2 2" xfId="43641"/>
    <cellStyle name="Обычный 74 11 3 3" xfId="43642"/>
    <cellStyle name="Обычный 74 11 4" xfId="43643"/>
    <cellStyle name="Обычный 74 11 4 2" xfId="43644"/>
    <cellStyle name="Обычный 74 11 5" xfId="43645"/>
    <cellStyle name="Обычный 74 12" xfId="43646"/>
    <cellStyle name="Обычный 74 12 2" xfId="43647"/>
    <cellStyle name="Обычный 74 12 2 2" xfId="43648"/>
    <cellStyle name="Обычный 74 12 2 2 2" xfId="43649"/>
    <cellStyle name="Обычный 74 12 2 3" xfId="43650"/>
    <cellStyle name="Обычный 74 12 3" xfId="43651"/>
    <cellStyle name="Обычный 74 12 3 2" xfId="43652"/>
    <cellStyle name="Обычный 74 12 3 2 2" xfId="43653"/>
    <cellStyle name="Обычный 74 12 3 3" xfId="43654"/>
    <cellStyle name="Обычный 74 12 4" xfId="43655"/>
    <cellStyle name="Обычный 74 12 4 2" xfId="43656"/>
    <cellStyle name="Обычный 74 12 5" xfId="43657"/>
    <cellStyle name="Обычный 74 13" xfId="43658"/>
    <cellStyle name="Обычный 74 13 2" xfId="43659"/>
    <cellStyle name="Обычный 74 13 2 2" xfId="43660"/>
    <cellStyle name="Обычный 74 13 2 2 2" xfId="43661"/>
    <cellStyle name="Обычный 74 13 2 3" xfId="43662"/>
    <cellStyle name="Обычный 74 13 3" xfId="43663"/>
    <cellStyle name="Обычный 74 13 3 2" xfId="43664"/>
    <cellStyle name="Обычный 74 13 3 2 2" xfId="43665"/>
    <cellStyle name="Обычный 74 13 3 3" xfId="43666"/>
    <cellStyle name="Обычный 74 13 4" xfId="43667"/>
    <cellStyle name="Обычный 74 13 4 2" xfId="43668"/>
    <cellStyle name="Обычный 74 13 5" xfId="43669"/>
    <cellStyle name="Обычный 74 14" xfId="43670"/>
    <cellStyle name="Обычный 74 14 2" xfId="43671"/>
    <cellStyle name="Обычный 74 14 2 2" xfId="43672"/>
    <cellStyle name="Обычный 74 14 2 2 2" xfId="43673"/>
    <cellStyle name="Обычный 74 14 2 3" xfId="43674"/>
    <cellStyle name="Обычный 74 14 3" xfId="43675"/>
    <cellStyle name="Обычный 74 14 3 2" xfId="43676"/>
    <cellStyle name="Обычный 74 14 3 2 2" xfId="43677"/>
    <cellStyle name="Обычный 74 14 3 3" xfId="43678"/>
    <cellStyle name="Обычный 74 14 4" xfId="43679"/>
    <cellStyle name="Обычный 74 14 4 2" xfId="43680"/>
    <cellStyle name="Обычный 74 14 5" xfId="43681"/>
    <cellStyle name="Обычный 74 15" xfId="43682"/>
    <cellStyle name="Обычный 74 15 2" xfId="43683"/>
    <cellStyle name="Обычный 74 15 2 2" xfId="43684"/>
    <cellStyle name="Обычный 74 15 2 2 2" xfId="43685"/>
    <cellStyle name="Обычный 74 15 2 3" xfId="43686"/>
    <cellStyle name="Обычный 74 15 3" xfId="43687"/>
    <cellStyle name="Обычный 74 15 3 2" xfId="43688"/>
    <cellStyle name="Обычный 74 15 3 2 2" xfId="43689"/>
    <cellStyle name="Обычный 74 15 3 3" xfId="43690"/>
    <cellStyle name="Обычный 74 15 4" xfId="43691"/>
    <cellStyle name="Обычный 74 15 4 2" xfId="43692"/>
    <cellStyle name="Обычный 74 15 5" xfId="43693"/>
    <cellStyle name="Обычный 74 16" xfId="43694"/>
    <cellStyle name="Обычный 74 16 2" xfId="43695"/>
    <cellStyle name="Обычный 74 16 2 2" xfId="43696"/>
    <cellStyle name="Обычный 74 16 2 2 2" xfId="43697"/>
    <cellStyle name="Обычный 74 16 2 3" xfId="43698"/>
    <cellStyle name="Обычный 74 16 3" xfId="43699"/>
    <cellStyle name="Обычный 74 16 3 2" xfId="43700"/>
    <cellStyle name="Обычный 74 16 3 2 2" xfId="43701"/>
    <cellStyle name="Обычный 74 16 3 3" xfId="43702"/>
    <cellStyle name="Обычный 74 16 4" xfId="43703"/>
    <cellStyle name="Обычный 74 16 4 2" xfId="43704"/>
    <cellStyle name="Обычный 74 16 5" xfId="43705"/>
    <cellStyle name="Обычный 74 17" xfId="43706"/>
    <cellStyle name="Обычный 74 17 2" xfId="43707"/>
    <cellStyle name="Обычный 74 17 2 2" xfId="43708"/>
    <cellStyle name="Обычный 74 17 2 2 2" xfId="43709"/>
    <cellStyle name="Обычный 74 17 2 3" xfId="43710"/>
    <cellStyle name="Обычный 74 17 3" xfId="43711"/>
    <cellStyle name="Обычный 74 17 3 2" xfId="43712"/>
    <cellStyle name="Обычный 74 17 3 2 2" xfId="43713"/>
    <cellStyle name="Обычный 74 17 3 3" xfId="43714"/>
    <cellStyle name="Обычный 74 17 4" xfId="43715"/>
    <cellStyle name="Обычный 74 17 4 2" xfId="43716"/>
    <cellStyle name="Обычный 74 17 5" xfId="43717"/>
    <cellStyle name="Обычный 74 18" xfId="43718"/>
    <cellStyle name="Обычный 74 18 2" xfId="43719"/>
    <cellStyle name="Обычный 74 18 2 2" xfId="43720"/>
    <cellStyle name="Обычный 74 18 2 2 2" xfId="43721"/>
    <cellStyle name="Обычный 74 18 2 3" xfId="43722"/>
    <cellStyle name="Обычный 74 18 3" xfId="43723"/>
    <cellStyle name="Обычный 74 18 3 2" xfId="43724"/>
    <cellStyle name="Обычный 74 18 3 2 2" xfId="43725"/>
    <cellStyle name="Обычный 74 18 3 3" xfId="43726"/>
    <cellStyle name="Обычный 74 18 4" xfId="43727"/>
    <cellStyle name="Обычный 74 18 4 2" xfId="43728"/>
    <cellStyle name="Обычный 74 18 5" xfId="43729"/>
    <cellStyle name="Обычный 74 19" xfId="43730"/>
    <cellStyle name="Обычный 74 19 2" xfId="43731"/>
    <cellStyle name="Обычный 74 19 2 2" xfId="43732"/>
    <cellStyle name="Обычный 74 19 2 2 2" xfId="43733"/>
    <cellStyle name="Обычный 74 19 2 3" xfId="43734"/>
    <cellStyle name="Обычный 74 19 3" xfId="43735"/>
    <cellStyle name="Обычный 74 19 3 2" xfId="43736"/>
    <cellStyle name="Обычный 74 19 3 2 2" xfId="43737"/>
    <cellStyle name="Обычный 74 19 3 3" xfId="43738"/>
    <cellStyle name="Обычный 74 19 4" xfId="43739"/>
    <cellStyle name="Обычный 74 19 4 2" xfId="43740"/>
    <cellStyle name="Обычный 74 19 5" xfId="43741"/>
    <cellStyle name="Обычный 74 2" xfId="43742"/>
    <cellStyle name="Обычный 74 2 2" xfId="43743"/>
    <cellStyle name="Обычный 74 2 2 2" xfId="43744"/>
    <cellStyle name="Обычный 74 2 2 2 2" xfId="43745"/>
    <cellStyle name="Обычный 74 2 2 3" xfId="43746"/>
    <cellStyle name="Обычный 74 2 3" xfId="43747"/>
    <cellStyle name="Обычный 74 2 3 2" xfId="43748"/>
    <cellStyle name="Обычный 74 2 3 2 2" xfId="43749"/>
    <cellStyle name="Обычный 74 2 3 3" xfId="43750"/>
    <cellStyle name="Обычный 74 2 4" xfId="43751"/>
    <cellStyle name="Обычный 74 2 4 2" xfId="43752"/>
    <cellStyle name="Обычный 74 2 5" xfId="43753"/>
    <cellStyle name="Обычный 74 20" xfId="43754"/>
    <cellStyle name="Обычный 74 20 2" xfId="43755"/>
    <cellStyle name="Обычный 74 20 2 2" xfId="43756"/>
    <cellStyle name="Обычный 74 20 2 2 2" xfId="43757"/>
    <cellStyle name="Обычный 74 20 2 3" xfId="43758"/>
    <cellStyle name="Обычный 74 20 3" xfId="43759"/>
    <cellStyle name="Обычный 74 20 3 2" xfId="43760"/>
    <cellStyle name="Обычный 74 20 3 2 2" xfId="43761"/>
    <cellStyle name="Обычный 74 20 3 3" xfId="43762"/>
    <cellStyle name="Обычный 74 20 4" xfId="43763"/>
    <cellStyle name="Обычный 74 20 4 2" xfId="43764"/>
    <cellStyle name="Обычный 74 20 5" xfId="43765"/>
    <cellStyle name="Обычный 74 21" xfId="43766"/>
    <cellStyle name="Обычный 74 21 2" xfId="43767"/>
    <cellStyle name="Обычный 74 21 2 2" xfId="43768"/>
    <cellStyle name="Обычный 74 21 2 2 2" xfId="43769"/>
    <cellStyle name="Обычный 74 21 2 3" xfId="43770"/>
    <cellStyle name="Обычный 74 21 3" xfId="43771"/>
    <cellStyle name="Обычный 74 21 3 2" xfId="43772"/>
    <cellStyle name="Обычный 74 21 3 2 2" xfId="43773"/>
    <cellStyle name="Обычный 74 21 3 3" xfId="43774"/>
    <cellStyle name="Обычный 74 21 4" xfId="43775"/>
    <cellStyle name="Обычный 74 21 4 2" xfId="43776"/>
    <cellStyle name="Обычный 74 21 5" xfId="43777"/>
    <cellStyle name="Обычный 74 22" xfId="43778"/>
    <cellStyle name="Обычный 74 22 2" xfId="43779"/>
    <cellStyle name="Обычный 74 22 2 2" xfId="43780"/>
    <cellStyle name="Обычный 74 22 2 2 2" xfId="43781"/>
    <cellStyle name="Обычный 74 22 2 3" xfId="43782"/>
    <cellStyle name="Обычный 74 22 3" xfId="43783"/>
    <cellStyle name="Обычный 74 22 3 2" xfId="43784"/>
    <cellStyle name="Обычный 74 22 3 2 2" xfId="43785"/>
    <cellStyle name="Обычный 74 22 3 3" xfId="43786"/>
    <cellStyle name="Обычный 74 22 4" xfId="43787"/>
    <cellStyle name="Обычный 74 22 4 2" xfId="43788"/>
    <cellStyle name="Обычный 74 22 5" xfId="43789"/>
    <cellStyle name="Обычный 74 23" xfId="43790"/>
    <cellStyle name="Обычный 74 23 2" xfId="43791"/>
    <cellStyle name="Обычный 74 23 2 2" xfId="43792"/>
    <cellStyle name="Обычный 74 23 2 2 2" xfId="43793"/>
    <cellStyle name="Обычный 74 23 2 3" xfId="43794"/>
    <cellStyle name="Обычный 74 23 3" xfId="43795"/>
    <cellStyle name="Обычный 74 23 3 2" xfId="43796"/>
    <cellStyle name="Обычный 74 23 3 2 2" xfId="43797"/>
    <cellStyle name="Обычный 74 23 3 3" xfId="43798"/>
    <cellStyle name="Обычный 74 23 4" xfId="43799"/>
    <cellStyle name="Обычный 74 23 4 2" xfId="43800"/>
    <cellStyle name="Обычный 74 23 5" xfId="43801"/>
    <cellStyle name="Обычный 74 24" xfId="43802"/>
    <cellStyle name="Обычный 74 24 2" xfId="43803"/>
    <cellStyle name="Обычный 74 24 2 2" xfId="43804"/>
    <cellStyle name="Обычный 74 24 2 2 2" xfId="43805"/>
    <cellStyle name="Обычный 74 24 2 3" xfId="43806"/>
    <cellStyle name="Обычный 74 24 3" xfId="43807"/>
    <cellStyle name="Обычный 74 24 3 2" xfId="43808"/>
    <cellStyle name="Обычный 74 24 3 2 2" xfId="43809"/>
    <cellStyle name="Обычный 74 24 3 3" xfId="43810"/>
    <cellStyle name="Обычный 74 24 4" xfId="43811"/>
    <cellStyle name="Обычный 74 24 4 2" xfId="43812"/>
    <cellStyle name="Обычный 74 24 5" xfId="43813"/>
    <cellStyle name="Обычный 74 25" xfId="43814"/>
    <cellStyle name="Обычный 74 25 2" xfId="43815"/>
    <cellStyle name="Обычный 74 25 2 2" xfId="43816"/>
    <cellStyle name="Обычный 74 25 2 2 2" xfId="43817"/>
    <cellStyle name="Обычный 74 25 2 3" xfId="43818"/>
    <cellStyle name="Обычный 74 25 3" xfId="43819"/>
    <cellStyle name="Обычный 74 25 3 2" xfId="43820"/>
    <cellStyle name="Обычный 74 25 3 2 2" xfId="43821"/>
    <cellStyle name="Обычный 74 25 3 3" xfId="43822"/>
    <cellStyle name="Обычный 74 25 4" xfId="43823"/>
    <cellStyle name="Обычный 74 25 4 2" xfId="43824"/>
    <cellStyle name="Обычный 74 25 5" xfId="43825"/>
    <cellStyle name="Обычный 74 26" xfId="43826"/>
    <cellStyle name="Обычный 74 26 2" xfId="43827"/>
    <cellStyle name="Обычный 74 26 2 2" xfId="43828"/>
    <cellStyle name="Обычный 74 26 2 2 2" xfId="43829"/>
    <cellStyle name="Обычный 74 26 2 3" xfId="43830"/>
    <cellStyle name="Обычный 74 26 3" xfId="43831"/>
    <cellStyle name="Обычный 74 26 3 2" xfId="43832"/>
    <cellStyle name="Обычный 74 26 3 2 2" xfId="43833"/>
    <cellStyle name="Обычный 74 26 3 3" xfId="43834"/>
    <cellStyle name="Обычный 74 26 4" xfId="43835"/>
    <cellStyle name="Обычный 74 26 4 2" xfId="43836"/>
    <cellStyle name="Обычный 74 26 5" xfId="43837"/>
    <cellStyle name="Обычный 74 27" xfId="43838"/>
    <cellStyle name="Обычный 74 27 2" xfId="43839"/>
    <cellStyle name="Обычный 74 27 2 2" xfId="43840"/>
    <cellStyle name="Обычный 74 27 2 2 2" xfId="43841"/>
    <cellStyle name="Обычный 74 27 2 3" xfId="43842"/>
    <cellStyle name="Обычный 74 27 3" xfId="43843"/>
    <cellStyle name="Обычный 74 27 3 2" xfId="43844"/>
    <cellStyle name="Обычный 74 27 3 2 2" xfId="43845"/>
    <cellStyle name="Обычный 74 27 3 3" xfId="43846"/>
    <cellStyle name="Обычный 74 27 4" xfId="43847"/>
    <cellStyle name="Обычный 74 27 4 2" xfId="43848"/>
    <cellStyle name="Обычный 74 27 5" xfId="43849"/>
    <cellStyle name="Обычный 74 28" xfId="43850"/>
    <cellStyle name="Обычный 74 28 2" xfId="43851"/>
    <cellStyle name="Обычный 74 28 2 2" xfId="43852"/>
    <cellStyle name="Обычный 74 28 2 2 2" xfId="43853"/>
    <cellStyle name="Обычный 74 28 2 3" xfId="43854"/>
    <cellStyle name="Обычный 74 28 3" xfId="43855"/>
    <cellStyle name="Обычный 74 28 3 2" xfId="43856"/>
    <cellStyle name="Обычный 74 28 3 2 2" xfId="43857"/>
    <cellStyle name="Обычный 74 28 3 3" xfId="43858"/>
    <cellStyle name="Обычный 74 28 4" xfId="43859"/>
    <cellStyle name="Обычный 74 28 4 2" xfId="43860"/>
    <cellStyle name="Обычный 74 28 5" xfId="43861"/>
    <cellStyle name="Обычный 74 29" xfId="43862"/>
    <cellStyle name="Обычный 74 29 2" xfId="43863"/>
    <cellStyle name="Обычный 74 29 2 2" xfId="43864"/>
    <cellStyle name="Обычный 74 29 3" xfId="43865"/>
    <cellStyle name="Обычный 74 3" xfId="43866"/>
    <cellStyle name="Обычный 74 3 2" xfId="43867"/>
    <cellStyle name="Обычный 74 3 2 2" xfId="43868"/>
    <cellStyle name="Обычный 74 3 2 2 2" xfId="43869"/>
    <cellStyle name="Обычный 74 3 2 3" xfId="43870"/>
    <cellStyle name="Обычный 74 3 3" xfId="43871"/>
    <cellStyle name="Обычный 74 3 3 2" xfId="43872"/>
    <cellStyle name="Обычный 74 3 3 2 2" xfId="43873"/>
    <cellStyle name="Обычный 74 3 3 3" xfId="43874"/>
    <cellStyle name="Обычный 74 3 4" xfId="43875"/>
    <cellStyle name="Обычный 74 3 4 2" xfId="43876"/>
    <cellStyle name="Обычный 74 3 5" xfId="43877"/>
    <cellStyle name="Обычный 74 30" xfId="43878"/>
    <cellStyle name="Обычный 74 30 2" xfId="43879"/>
    <cellStyle name="Обычный 74 30 2 2" xfId="43880"/>
    <cellStyle name="Обычный 74 30 3" xfId="43881"/>
    <cellStyle name="Обычный 74 31" xfId="43882"/>
    <cellStyle name="Обычный 74 31 2" xfId="43883"/>
    <cellStyle name="Обычный 74 31 2 2" xfId="43884"/>
    <cellStyle name="Обычный 74 31 3" xfId="43885"/>
    <cellStyle name="Обычный 74 32" xfId="43886"/>
    <cellStyle name="Обычный 74 32 2" xfId="43887"/>
    <cellStyle name="Обычный 74 32 2 2" xfId="43888"/>
    <cellStyle name="Обычный 74 32 3" xfId="43889"/>
    <cellStyle name="Обычный 74 33" xfId="43890"/>
    <cellStyle name="Обычный 74 33 2" xfId="43891"/>
    <cellStyle name="Обычный 74 33 2 2" xfId="43892"/>
    <cellStyle name="Обычный 74 33 3" xfId="43893"/>
    <cellStyle name="Обычный 74 34" xfId="43894"/>
    <cellStyle name="Обычный 74 34 2" xfId="43895"/>
    <cellStyle name="Обычный 74 34 2 2" xfId="43896"/>
    <cellStyle name="Обычный 74 34 3" xfId="43897"/>
    <cellStyle name="Обычный 74 35" xfId="43898"/>
    <cellStyle name="Обычный 74 35 2" xfId="43899"/>
    <cellStyle name="Обычный 74 35 2 2" xfId="43900"/>
    <cellStyle name="Обычный 74 35 3" xfId="43901"/>
    <cellStyle name="Обычный 74 36" xfId="43902"/>
    <cellStyle name="Обычный 74 36 2" xfId="43903"/>
    <cellStyle name="Обычный 74 36 2 2" xfId="43904"/>
    <cellStyle name="Обычный 74 36 3" xfId="43905"/>
    <cellStyle name="Обычный 74 37" xfId="43906"/>
    <cellStyle name="Обычный 74 37 2" xfId="43907"/>
    <cellStyle name="Обычный 74 37 2 2" xfId="43908"/>
    <cellStyle name="Обычный 74 37 3" xfId="43909"/>
    <cellStyle name="Обычный 74 38" xfId="43910"/>
    <cellStyle name="Обычный 74 38 2" xfId="43911"/>
    <cellStyle name="Обычный 74 38 2 2" xfId="43912"/>
    <cellStyle name="Обычный 74 38 3" xfId="43913"/>
    <cellStyle name="Обычный 74 39" xfId="43914"/>
    <cellStyle name="Обычный 74 39 2" xfId="43915"/>
    <cellStyle name="Обычный 74 39 2 2" xfId="43916"/>
    <cellStyle name="Обычный 74 39 3" xfId="43917"/>
    <cellStyle name="Обычный 74 4" xfId="43918"/>
    <cellStyle name="Обычный 74 4 2" xfId="43919"/>
    <cellStyle name="Обычный 74 4 2 2" xfId="43920"/>
    <cellStyle name="Обычный 74 4 2 2 2" xfId="43921"/>
    <cellStyle name="Обычный 74 4 2 3" xfId="43922"/>
    <cellStyle name="Обычный 74 4 3" xfId="43923"/>
    <cellStyle name="Обычный 74 4 3 2" xfId="43924"/>
    <cellStyle name="Обычный 74 4 3 2 2" xfId="43925"/>
    <cellStyle name="Обычный 74 4 3 3" xfId="43926"/>
    <cellStyle name="Обычный 74 4 4" xfId="43927"/>
    <cellStyle name="Обычный 74 4 4 2" xfId="43928"/>
    <cellStyle name="Обычный 74 4 5" xfId="43929"/>
    <cellStyle name="Обычный 74 40" xfId="43930"/>
    <cellStyle name="Обычный 74 40 2" xfId="43931"/>
    <cellStyle name="Обычный 74 40 2 2" xfId="43932"/>
    <cellStyle name="Обычный 74 40 3" xfId="43933"/>
    <cellStyle name="Обычный 74 41" xfId="43934"/>
    <cellStyle name="Обычный 74 41 2" xfId="43935"/>
    <cellStyle name="Обычный 74 41 2 2" xfId="43936"/>
    <cellStyle name="Обычный 74 41 3" xfId="43937"/>
    <cellStyle name="Обычный 74 42" xfId="43938"/>
    <cellStyle name="Обычный 74 42 2" xfId="43939"/>
    <cellStyle name="Обычный 74 42 2 2" xfId="43940"/>
    <cellStyle name="Обычный 74 42 3" xfId="43941"/>
    <cellStyle name="Обычный 74 43" xfId="43942"/>
    <cellStyle name="Обычный 74 43 2" xfId="43943"/>
    <cellStyle name="Обычный 74 43 2 2" xfId="43944"/>
    <cellStyle name="Обычный 74 43 3" xfId="43945"/>
    <cellStyle name="Обычный 74 44" xfId="43946"/>
    <cellStyle name="Обычный 74 44 2" xfId="43947"/>
    <cellStyle name="Обычный 74 44 2 2" xfId="43948"/>
    <cellStyle name="Обычный 74 44 3" xfId="43949"/>
    <cellStyle name="Обычный 74 45" xfId="43950"/>
    <cellStyle name="Обычный 74 45 2" xfId="43951"/>
    <cellStyle name="Обычный 74 45 2 2" xfId="43952"/>
    <cellStyle name="Обычный 74 45 3" xfId="43953"/>
    <cellStyle name="Обычный 74 46" xfId="43954"/>
    <cellStyle name="Обычный 74 46 2" xfId="43955"/>
    <cellStyle name="Обычный 74 46 2 2" xfId="43956"/>
    <cellStyle name="Обычный 74 46 3" xfId="43957"/>
    <cellStyle name="Обычный 74 47" xfId="43958"/>
    <cellStyle name="Обычный 74 47 2" xfId="43959"/>
    <cellStyle name="Обычный 74 47 2 2" xfId="43960"/>
    <cellStyle name="Обычный 74 47 3" xfId="43961"/>
    <cellStyle name="Обычный 74 48" xfId="43962"/>
    <cellStyle name="Обычный 74 48 2" xfId="43963"/>
    <cellStyle name="Обычный 74 48 2 2" xfId="43964"/>
    <cellStyle name="Обычный 74 48 3" xfId="43965"/>
    <cellStyle name="Обычный 74 49" xfId="43966"/>
    <cellStyle name="Обычный 74 49 2" xfId="43967"/>
    <cellStyle name="Обычный 74 49 2 2" xfId="43968"/>
    <cellStyle name="Обычный 74 49 3" xfId="43969"/>
    <cellStyle name="Обычный 74 5" xfId="43970"/>
    <cellStyle name="Обычный 74 5 2" xfId="43971"/>
    <cellStyle name="Обычный 74 5 2 2" xfId="43972"/>
    <cellStyle name="Обычный 74 5 2 2 2" xfId="43973"/>
    <cellStyle name="Обычный 74 5 2 3" xfId="43974"/>
    <cellStyle name="Обычный 74 5 3" xfId="43975"/>
    <cellStyle name="Обычный 74 5 3 2" xfId="43976"/>
    <cellStyle name="Обычный 74 5 3 2 2" xfId="43977"/>
    <cellStyle name="Обычный 74 5 3 3" xfId="43978"/>
    <cellStyle name="Обычный 74 5 4" xfId="43979"/>
    <cellStyle name="Обычный 74 5 4 2" xfId="43980"/>
    <cellStyle name="Обычный 74 5 5" xfId="43981"/>
    <cellStyle name="Обычный 74 50" xfId="43982"/>
    <cellStyle name="Обычный 74 50 2" xfId="43983"/>
    <cellStyle name="Обычный 74 50 2 2" xfId="43984"/>
    <cellStyle name="Обычный 74 50 3" xfId="43985"/>
    <cellStyle name="Обычный 74 51" xfId="43986"/>
    <cellStyle name="Обычный 74 51 2" xfId="43987"/>
    <cellStyle name="Обычный 74 51 2 2" xfId="43988"/>
    <cellStyle name="Обычный 74 51 3" xfId="43989"/>
    <cellStyle name="Обычный 74 52" xfId="43990"/>
    <cellStyle name="Обычный 74 52 2" xfId="43991"/>
    <cellStyle name="Обычный 74 52 2 2" xfId="43992"/>
    <cellStyle name="Обычный 74 52 3" xfId="43993"/>
    <cellStyle name="Обычный 74 53" xfId="43994"/>
    <cellStyle name="Обычный 74 53 2" xfId="43995"/>
    <cellStyle name="Обычный 74 53 2 2" xfId="43996"/>
    <cellStyle name="Обычный 74 53 3" xfId="43997"/>
    <cellStyle name="Обычный 74 54" xfId="43998"/>
    <cellStyle name="Обычный 74 54 2" xfId="43999"/>
    <cellStyle name="Обычный 74 54 2 2" xfId="44000"/>
    <cellStyle name="Обычный 74 54 3" xfId="44001"/>
    <cellStyle name="Обычный 74 55" xfId="44002"/>
    <cellStyle name="Обычный 74 55 2" xfId="44003"/>
    <cellStyle name="Обычный 74 55 2 2" xfId="44004"/>
    <cellStyle name="Обычный 74 55 3" xfId="44005"/>
    <cellStyle name="Обычный 74 56" xfId="44006"/>
    <cellStyle name="Обычный 74 56 2" xfId="44007"/>
    <cellStyle name="Обычный 74 56 2 2" xfId="44008"/>
    <cellStyle name="Обычный 74 56 3" xfId="44009"/>
    <cellStyle name="Обычный 74 57" xfId="44010"/>
    <cellStyle name="Обычный 74 57 2" xfId="44011"/>
    <cellStyle name="Обычный 74 57 2 2" xfId="44012"/>
    <cellStyle name="Обычный 74 57 3" xfId="44013"/>
    <cellStyle name="Обычный 74 58" xfId="44014"/>
    <cellStyle name="Обычный 74 58 2" xfId="44015"/>
    <cellStyle name="Обычный 74 58 2 2" xfId="44016"/>
    <cellStyle name="Обычный 74 58 3" xfId="44017"/>
    <cellStyle name="Обычный 74 59" xfId="44018"/>
    <cellStyle name="Обычный 74 59 2" xfId="44019"/>
    <cellStyle name="Обычный 74 59 2 2" xfId="44020"/>
    <cellStyle name="Обычный 74 59 3" xfId="44021"/>
    <cellStyle name="Обычный 74 6" xfId="44022"/>
    <cellStyle name="Обычный 74 6 2" xfId="44023"/>
    <cellStyle name="Обычный 74 6 2 2" xfId="44024"/>
    <cellStyle name="Обычный 74 6 2 2 2" xfId="44025"/>
    <cellStyle name="Обычный 74 6 2 3" xfId="44026"/>
    <cellStyle name="Обычный 74 6 3" xfId="44027"/>
    <cellStyle name="Обычный 74 6 3 2" xfId="44028"/>
    <cellStyle name="Обычный 74 6 3 2 2" xfId="44029"/>
    <cellStyle name="Обычный 74 6 3 3" xfId="44030"/>
    <cellStyle name="Обычный 74 6 4" xfId="44031"/>
    <cellStyle name="Обычный 74 6 4 2" xfId="44032"/>
    <cellStyle name="Обычный 74 6 5" xfId="44033"/>
    <cellStyle name="Обычный 74 60" xfId="44034"/>
    <cellStyle name="Обычный 74 60 2" xfId="44035"/>
    <cellStyle name="Обычный 74 60 2 2" xfId="44036"/>
    <cellStyle name="Обычный 74 60 3" xfId="44037"/>
    <cellStyle name="Обычный 74 61" xfId="44038"/>
    <cellStyle name="Обычный 74 61 2" xfId="44039"/>
    <cellStyle name="Обычный 74 61 2 2" xfId="44040"/>
    <cellStyle name="Обычный 74 61 3" xfId="44041"/>
    <cellStyle name="Обычный 74 62" xfId="44042"/>
    <cellStyle name="Обычный 74 62 2" xfId="44043"/>
    <cellStyle name="Обычный 74 62 2 2" xfId="44044"/>
    <cellStyle name="Обычный 74 62 3" xfId="44045"/>
    <cellStyle name="Обычный 74 63" xfId="44046"/>
    <cellStyle name="Обычный 74 63 2" xfId="44047"/>
    <cellStyle name="Обычный 74 63 2 2" xfId="44048"/>
    <cellStyle name="Обычный 74 63 3" xfId="44049"/>
    <cellStyle name="Обычный 74 64" xfId="44050"/>
    <cellStyle name="Обычный 74 64 2" xfId="44051"/>
    <cellStyle name="Обычный 74 64 2 2" xfId="44052"/>
    <cellStyle name="Обычный 74 64 3" xfId="44053"/>
    <cellStyle name="Обычный 74 65" xfId="44054"/>
    <cellStyle name="Обычный 74 65 2" xfId="44055"/>
    <cellStyle name="Обычный 74 65 2 2" xfId="44056"/>
    <cellStyle name="Обычный 74 65 3" xfId="44057"/>
    <cellStyle name="Обычный 74 66" xfId="44058"/>
    <cellStyle name="Обычный 74 66 2" xfId="44059"/>
    <cellStyle name="Обычный 74 66 2 2" xfId="44060"/>
    <cellStyle name="Обычный 74 66 3" xfId="44061"/>
    <cellStyle name="Обычный 74 67" xfId="44062"/>
    <cellStyle name="Обычный 74 67 2" xfId="44063"/>
    <cellStyle name="Обычный 74 67 2 2" xfId="44064"/>
    <cellStyle name="Обычный 74 67 3" xfId="44065"/>
    <cellStyle name="Обычный 74 68" xfId="44066"/>
    <cellStyle name="Обычный 74 68 2" xfId="44067"/>
    <cellStyle name="Обычный 74 68 2 2" xfId="44068"/>
    <cellStyle name="Обычный 74 68 3" xfId="44069"/>
    <cellStyle name="Обычный 74 69" xfId="44070"/>
    <cellStyle name="Обычный 74 69 2" xfId="44071"/>
    <cellStyle name="Обычный 74 69 2 2" xfId="44072"/>
    <cellStyle name="Обычный 74 69 3" xfId="44073"/>
    <cellStyle name="Обычный 74 7" xfId="44074"/>
    <cellStyle name="Обычный 74 7 2" xfId="44075"/>
    <cellStyle name="Обычный 74 7 2 2" xfId="44076"/>
    <cellStyle name="Обычный 74 7 2 2 2" xfId="44077"/>
    <cellStyle name="Обычный 74 7 2 3" xfId="44078"/>
    <cellStyle name="Обычный 74 7 3" xfId="44079"/>
    <cellStyle name="Обычный 74 7 3 2" xfId="44080"/>
    <cellStyle name="Обычный 74 7 3 2 2" xfId="44081"/>
    <cellStyle name="Обычный 74 7 3 3" xfId="44082"/>
    <cellStyle name="Обычный 74 7 4" xfId="44083"/>
    <cellStyle name="Обычный 74 7 4 2" xfId="44084"/>
    <cellStyle name="Обычный 74 7 5" xfId="44085"/>
    <cellStyle name="Обычный 74 70" xfId="44086"/>
    <cellStyle name="Обычный 74 70 2" xfId="44087"/>
    <cellStyle name="Обычный 74 70 2 2" xfId="44088"/>
    <cellStyle name="Обычный 74 70 3" xfId="44089"/>
    <cellStyle name="Обычный 74 71" xfId="44090"/>
    <cellStyle name="Обычный 74 71 2" xfId="44091"/>
    <cellStyle name="Обычный 74 71 2 2" xfId="44092"/>
    <cellStyle name="Обычный 74 71 3" xfId="44093"/>
    <cellStyle name="Обычный 74 72" xfId="44094"/>
    <cellStyle name="Обычный 74 72 2" xfId="44095"/>
    <cellStyle name="Обычный 74 72 2 2" xfId="44096"/>
    <cellStyle name="Обычный 74 72 3" xfId="44097"/>
    <cellStyle name="Обычный 74 73" xfId="44098"/>
    <cellStyle name="Обычный 74 73 2" xfId="44099"/>
    <cellStyle name="Обычный 74 73 2 2" xfId="44100"/>
    <cellStyle name="Обычный 74 73 3" xfId="44101"/>
    <cellStyle name="Обычный 74 74" xfId="44102"/>
    <cellStyle name="Обычный 74 74 2" xfId="44103"/>
    <cellStyle name="Обычный 74 74 2 2" xfId="44104"/>
    <cellStyle name="Обычный 74 74 3" xfId="44105"/>
    <cellStyle name="Обычный 74 75" xfId="44106"/>
    <cellStyle name="Обычный 74 75 2" xfId="44107"/>
    <cellStyle name="Обычный 74 75 2 2" xfId="44108"/>
    <cellStyle name="Обычный 74 75 3" xfId="44109"/>
    <cellStyle name="Обычный 74 76" xfId="44110"/>
    <cellStyle name="Обычный 74 76 2" xfId="44111"/>
    <cellStyle name="Обычный 74 77" xfId="44112"/>
    <cellStyle name="Обычный 74 8" xfId="44113"/>
    <cellStyle name="Обычный 74 8 2" xfId="44114"/>
    <cellStyle name="Обычный 74 8 2 2" xfId="44115"/>
    <cellStyle name="Обычный 74 8 2 2 2" xfId="44116"/>
    <cellStyle name="Обычный 74 8 2 3" xfId="44117"/>
    <cellStyle name="Обычный 74 8 3" xfId="44118"/>
    <cellStyle name="Обычный 74 8 3 2" xfId="44119"/>
    <cellStyle name="Обычный 74 8 3 2 2" xfId="44120"/>
    <cellStyle name="Обычный 74 8 3 3" xfId="44121"/>
    <cellStyle name="Обычный 74 8 4" xfId="44122"/>
    <cellStyle name="Обычный 74 8 4 2" xfId="44123"/>
    <cellStyle name="Обычный 74 8 5" xfId="44124"/>
    <cellStyle name="Обычный 74 9" xfId="44125"/>
    <cellStyle name="Обычный 74 9 2" xfId="44126"/>
    <cellStyle name="Обычный 74 9 2 2" xfId="44127"/>
    <cellStyle name="Обычный 74 9 2 2 2" xfId="44128"/>
    <cellStyle name="Обычный 74 9 2 3" xfId="44129"/>
    <cellStyle name="Обычный 74 9 3" xfId="44130"/>
    <cellStyle name="Обычный 74 9 3 2" xfId="44131"/>
    <cellStyle name="Обычный 74 9 3 2 2" xfId="44132"/>
    <cellStyle name="Обычный 74 9 3 3" xfId="44133"/>
    <cellStyle name="Обычный 74 9 4" xfId="44134"/>
    <cellStyle name="Обычный 74 9 4 2" xfId="44135"/>
    <cellStyle name="Обычный 74 9 5" xfId="44136"/>
    <cellStyle name="Обычный 75" xfId="44137"/>
    <cellStyle name="Обычный 75 10" xfId="44138"/>
    <cellStyle name="Обычный 75 10 2" xfId="44139"/>
    <cellStyle name="Обычный 75 10 2 2" xfId="44140"/>
    <cellStyle name="Обычный 75 10 2 2 2" xfId="44141"/>
    <cellStyle name="Обычный 75 10 2 3" xfId="44142"/>
    <cellStyle name="Обычный 75 10 3" xfId="44143"/>
    <cellStyle name="Обычный 75 10 3 2" xfId="44144"/>
    <cellStyle name="Обычный 75 10 3 2 2" xfId="44145"/>
    <cellStyle name="Обычный 75 10 3 3" xfId="44146"/>
    <cellStyle name="Обычный 75 10 4" xfId="44147"/>
    <cellStyle name="Обычный 75 10 4 2" xfId="44148"/>
    <cellStyle name="Обычный 75 10 5" xfId="44149"/>
    <cellStyle name="Обычный 75 11" xfId="44150"/>
    <cellStyle name="Обычный 75 11 2" xfId="44151"/>
    <cellStyle name="Обычный 75 11 2 2" xfId="44152"/>
    <cellStyle name="Обычный 75 11 2 2 2" xfId="44153"/>
    <cellStyle name="Обычный 75 11 2 3" xfId="44154"/>
    <cellStyle name="Обычный 75 11 3" xfId="44155"/>
    <cellStyle name="Обычный 75 11 3 2" xfId="44156"/>
    <cellStyle name="Обычный 75 11 3 2 2" xfId="44157"/>
    <cellStyle name="Обычный 75 11 3 3" xfId="44158"/>
    <cellStyle name="Обычный 75 11 4" xfId="44159"/>
    <cellStyle name="Обычный 75 11 4 2" xfId="44160"/>
    <cellStyle name="Обычный 75 11 5" xfId="44161"/>
    <cellStyle name="Обычный 75 12" xfId="44162"/>
    <cellStyle name="Обычный 75 12 2" xfId="44163"/>
    <cellStyle name="Обычный 75 12 2 2" xfId="44164"/>
    <cellStyle name="Обычный 75 12 2 2 2" xfId="44165"/>
    <cellStyle name="Обычный 75 12 2 3" xfId="44166"/>
    <cellStyle name="Обычный 75 12 3" xfId="44167"/>
    <cellStyle name="Обычный 75 12 3 2" xfId="44168"/>
    <cellStyle name="Обычный 75 12 3 2 2" xfId="44169"/>
    <cellStyle name="Обычный 75 12 3 3" xfId="44170"/>
    <cellStyle name="Обычный 75 12 4" xfId="44171"/>
    <cellStyle name="Обычный 75 12 4 2" xfId="44172"/>
    <cellStyle name="Обычный 75 12 5" xfId="44173"/>
    <cellStyle name="Обычный 75 13" xfId="44174"/>
    <cellStyle name="Обычный 75 13 2" xfId="44175"/>
    <cellStyle name="Обычный 75 13 2 2" xfId="44176"/>
    <cellStyle name="Обычный 75 13 2 2 2" xfId="44177"/>
    <cellStyle name="Обычный 75 13 2 3" xfId="44178"/>
    <cellStyle name="Обычный 75 13 3" xfId="44179"/>
    <cellStyle name="Обычный 75 13 3 2" xfId="44180"/>
    <cellStyle name="Обычный 75 13 3 2 2" xfId="44181"/>
    <cellStyle name="Обычный 75 13 3 3" xfId="44182"/>
    <cellStyle name="Обычный 75 13 4" xfId="44183"/>
    <cellStyle name="Обычный 75 13 4 2" xfId="44184"/>
    <cellStyle name="Обычный 75 13 5" xfId="44185"/>
    <cellStyle name="Обычный 75 14" xfId="44186"/>
    <cellStyle name="Обычный 75 14 2" xfId="44187"/>
    <cellStyle name="Обычный 75 14 2 2" xfId="44188"/>
    <cellStyle name="Обычный 75 14 2 2 2" xfId="44189"/>
    <cellStyle name="Обычный 75 14 2 3" xfId="44190"/>
    <cellStyle name="Обычный 75 14 3" xfId="44191"/>
    <cellStyle name="Обычный 75 14 3 2" xfId="44192"/>
    <cellStyle name="Обычный 75 14 3 2 2" xfId="44193"/>
    <cellStyle name="Обычный 75 14 3 3" xfId="44194"/>
    <cellStyle name="Обычный 75 14 4" xfId="44195"/>
    <cellStyle name="Обычный 75 14 4 2" xfId="44196"/>
    <cellStyle name="Обычный 75 14 5" xfId="44197"/>
    <cellStyle name="Обычный 75 15" xfId="44198"/>
    <cellStyle name="Обычный 75 15 2" xfId="44199"/>
    <cellStyle name="Обычный 75 15 2 2" xfId="44200"/>
    <cellStyle name="Обычный 75 15 2 2 2" xfId="44201"/>
    <cellStyle name="Обычный 75 15 2 3" xfId="44202"/>
    <cellStyle name="Обычный 75 15 3" xfId="44203"/>
    <cellStyle name="Обычный 75 15 3 2" xfId="44204"/>
    <cellStyle name="Обычный 75 15 3 2 2" xfId="44205"/>
    <cellStyle name="Обычный 75 15 3 3" xfId="44206"/>
    <cellStyle name="Обычный 75 15 4" xfId="44207"/>
    <cellStyle name="Обычный 75 15 4 2" xfId="44208"/>
    <cellStyle name="Обычный 75 15 5" xfId="44209"/>
    <cellStyle name="Обычный 75 16" xfId="44210"/>
    <cellStyle name="Обычный 75 16 2" xfId="44211"/>
    <cellStyle name="Обычный 75 16 2 2" xfId="44212"/>
    <cellStyle name="Обычный 75 16 2 2 2" xfId="44213"/>
    <cellStyle name="Обычный 75 16 2 3" xfId="44214"/>
    <cellStyle name="Обычный 75 16 3" xfId="44215"/>
    <cellStyle name="Обычный 75 16 3 2" xfId="44216"/>
    <cellStyle name="Обычный 75 16 3 2 2" xfId="44217"/>
    <cellStyle name="Обычный 75 16 3 3" xfId="44218"/>
    <cellStyle name="Обычный 75 16 4" xfId="44219"/>
    <cellStyle name="Обычный 75 16 4 2" xfId="44220"/>
    <cellStyle name="Обычный 75 16 5" xfId="44221"/>
    <cellStyle name="Обычный 75 17" xfId="44222"/>
    <cellStyle name="Обычный 75 17 2" xfId="44223"/>
    <cellStyle name="Обычный 75 17 2 2" xfId="44224"/>
    <cellStyle name="Обычный 75 17 2 2 2" xfId="44225"/>
    <cellStyle name="Обычный 75 17 2 3" xfId="44226"/>
    <cellStyle name="Обычный 75 17 3" xfId="44227"/>
    <cellStyle name="Обычный 75 17 3 2" xfId="44228"/>
    <cellStyle name="Обычный 75 17 3 2 2" xfId="44229"/>
    <cellStyle name="Обычный 75 17 3 3" xfId="44230"/>
    <cellStyle name="Обычный 75 17 4" xfId="44231"/>
    <cellStyle name="Обычный 75 17 4 2" xfId="44232"/>
    <cellStyle name="Обычный 75 17 5" xfId="44233"/>
    <cellStyle name="Обычный 75 18" xfId="44234"/>
    <cellStyle name="Обычный 75 18 2" xfId="44235"/>
    <cellStyle name="Обычный 75 18 2 2" xfId="44236"/>
    <cellStyle name="Обычный 75 18 2 2 2" xfId="44237"/>
    <cellStyle name="Обычный 75 18 2 3" xfId="44238"/>
    <cellStyle name="Обычный 75 18 3" xfId="44239"/>
    <cellStyle name="Обычный 75 18 3 2" xfId="44240"/>
    <cellStyle name="Обычный 75 18 3 2 2" xfId="44241"/>
    <cellStyle name="Обычный 75 18 3 3" xfId="44242"/>
    <cellStyle name="Обычный 75 18 4" xfId="44243"/>
    <cellStyle name="Обычный 75 18 4 2" xfId="44244"/>
    <cellStyle name="Обычный 75 18 5" xfId="44245"/>
    <cellStyle name="Обычный 75 19" xfId="44246"/>
    <cellStyle name="Обычный 75 19 2" xfId="44247"/>
    <cellStyle name="Обычный 75 19 2 2" xfId="44248"/>
    <cellStyle name="Обычный 75 19 2 2 2" xfId="44249"/>
    <cellStyle name="Обычный 75 19 2 3" xfId="44250"/>
    <cellStyle name="Обычный 75 19 3" xfId="44251"/>
    <cellStyle name="Обычный 75 19 3 2" xfId="44252"/>
    <cellStyle name="Обычный 75 19 3 2 2" xfId="44253"/>
    <cellStyle name="Обычный 75 19 3 3" xfId="44254"/>
    <cellStyle name="Обычный 75 19 4" xfId="44255"/>
    <cellStyle name="Обычный 75 19 4 2" xfId="44256"/>
    <cellStyle name="Обычный 75 19 5" xfId="44257"/>
    <cellStyle name="Обычный 75 2" xfId="44258"/>
    <cellStyle name="Обычный 75 2 2" xfId="44259"/>
    <cellStyle name="Обычный 75 2 2 2" xfId="44260"/>
    <cellStyle name="Обычный 75 2 2 2 2" xfId="44261"/>
    <cellStyle name="Обычный 75 2 2 3" xfId="44262"/>
    <cellStyle name="Обычный 75 2 3" xfId="44263"/>
    <cellStyle name="Обычный 75 2 3 2" xfId="44264"/>
    <cellStyle name="Обычный 75 2 3 2 2" xfId="44265"/>
    <cellStyle name="Обычный 75 2 3 3" xfId="44266"/>
    <cellStyle name="Обычный 75 2 4" xfId="44267"/>
    <cellStyle name="Обычный 75 2 4 2" xfId="44268"/>
    <cellStyle name="Обычный 75 2 5" xfId="44269"/>
    <cellStyle name="Обычный 75 20" xfId="44270"/>
    <cellStyle name="Обычный 75 20 2" xfId="44271"/>
    <cellStyle name="Обычный 75 20 2 2" xfId="44272"/>
    <cellStyle name="Обычный 75 20 2 2 2" xfId="44273"/>
    <cellStyle name="Обычный 75 20 2 3" xfId="44274"/>
    <cellStyle name="Обычный 75 20 3" xfId="44275"/>
    <cellStyle name="Обычный 75 20 3 2" xfId="44276"/>
    <cellStyle name="Обычный 75 20 3 2 2" xfId="44277"/>
    <cellStyle name="Обычный 75 20 3 3" xfId="44278"/>
    <cellStyle name="Обычный 75 20 4" xfId="44279"/>
    <cellStyle name="Обычный 75 20 4 2" xfId="44280"/>
    <cellStyle name="Обычный 75 20 5" xfId="44281"/>
    <cellStyle name="Обычный 75 21" xfId="44282"/>
    <cellStyle name="Обычный 75 21 2" xfId="44283"/>
    <cellStyle name="Обычный 75 21 2 2" xfId="44284"/>
    <cellStyle name="Обычный 75 21 2 2 2" xfId="44285"/>
    <cellStyle name="Обычный 75 21 2 3" xfId="44286"/>
    <cellStyle name="Обычный 75 21 3" xfId="44287"/>
    <cellStyle name="Обычный 75 21 3 2" xfId="44288"/>
    <cellStyle name="Обычный 75 21 3 2 2" xfId="44289"/>
    <cellStyle name="Обычный 75 21 3 3" xfId="44290"/>
    <cellStyle name="Обычный 75 21 4" xfId="44291"/>
    <cellStyle name="Обычный 75 21 4 2" xfId="44292"/>
    <cellStyle name="Обычный 75 21 5" xfId="44293"/>
    <cellStyle name="Обычный 75 22" xfId="44294"/>
    <cellStyle name="Обычный 75 22 2" xfId="44295"/>
    <cellStyle name="Обычный 75 22 2 2" xfId="44296"/>
    <cellStyle name="Обычный 75 22 2 2 2" xfId="44297"/>
    <cellStyle name="Обычный 75 22 2 3" xfId="44298"/>
    <cellStyle name="Обычный 75 22 3" xfId="44299"/>
    <cellStyle name="Обычный 75 22 3 2" xfId="44300"/>
    <cellStyle name="Обычный 75 22 3 2 2" xfId="44301"/>
    <cellStyle name="Обычный 75 22 3 3" xfId="44302"/>
    <cellStyle name="Обычный 75 22 4" xfId="44303"/>
    <cellStyle name="Обычный 75 22 4 2" xfId="44304"/>
    <cellStyle name="Обычный 75 22 5" xfId="44305"/>
    <cellStyle name="Обычный 75 23" xfId="44306"/>
    <cellStyle name="Обычный 75 23 2" xfId="44307"/>
    <cellStyle name="Обычный 75 23 2 2" xfId="44308"/>
    <cellStyle name="Обычный 75 23 2 2 2" xfId="44309"/>
    <cellStyle name="Обычный 75 23 2 3" xfId="44310"/>
    <cellStyle name="Обычный 75 23 3" xfId="44311"/>
    <cellStyle name="Обычный 75 23 3 2" xfId="44312"/>
    <cellStyle name="Обычный 75 23 3 2 2" xfId="44313"/>
    <cellStyle name="Обычный 75 23 3 3" xfId="44314"/>
    <cellStyle name="Обычный 75 23 4" xfId="44315"/>
    <cellStyle name="Обычный 75 23 4 2" xfId="44316"/>
    <cellStyle name="Обычный 75 23 5" xfId="44317"/>
    <cellStyle name="Обычный 75 24" xfId="44318"/>
    <cellStyle name="Обычный 75 24 2" xfId="44319"/>
    <cellStyle name="Обычный 75 24 2 2" xfId="44320"/>
    <cellStyle name="Обычный 75 24 2 2 2" xfId="44321"/>
    <cellStyle name="Обычный 75 24 2 3" xfId="44322"/>
    <cellStyle name="Обычный 75 24 3" xfId="44323"/>
    <cellStyle name="Обычный 75 24 3 2" xfId="44324"/>
    <cellStyle name="Обычный 75 24 3 2 2" xfId="44325"/>
    <cellStyle name="Обычный 75 24 3 3" xfId="44326"/>
    <cellStyle name="Обычный 75 24 4" xfId="44327"/>
    <cellStyle name="Обычный 75 24 4 2" xfId="44328"/>
    <cellStyle name="Обычный 75 24 5" xfId="44329"/>
    <cellStyle name="Обычный 75 25" xfId="44330"/>
    <cellStyle name="Обычный 75 25 2" xfId="44331"/>
    <cellStyle name="Обычный 75 25 2 2" xfId="44332"/>
    <cellStyle name="Обычный 75 25 2 2 2" xfId="44333"/>
    <cellStyle name="Обычный 75 25 2 3" xfId="44334"/>
    <cellStyle name="Обычный 75 25 3" xfId="44335"/>
    <cellStyle name="Обычный 75 25 3 2" xfId="44336"/>
    <cellStyle name="Обычный 75 25 3 2 2" xfId="44337"/>
    <cellStyle name="Обычный 75 25 3 3" xfId="44338"/>
    <cellStyle name="Обычный 75 25 4" xfId="44339"/>
    <cellStyle name="Обычный 75 25 4 2" xfId="44340"/>
    <cellStyle name="Обычный 75 25 5" xfId="44341"/>
    <cellStyle name="Обычный 75 26" xfId="44342"/>
    <cellStyle name="Обычный 75 26 2" xfId="44343"/>
    <cellStyle name="Обычный 75 26 2 2" xfId="44344"/>
    <cellStyle name="Обычный 75 26 2 2 2" xfId="44345"/>
    <cellStyle name="Обычный 75 26 2 3" xfId="44346"/>
    <cellStyle name="Обычный 75 26 3" xfId="44347"/>
    <cellStyle name="Обычный 75 26 3 2" xfId="44348"/>
    <cellStyle name="Обычный 75 26 3 2 2" xfId="44349"/>
    <cellStyle name="Обычный 75 26 3 3" xfId="44350"/>
    <cellStyle name="Обычный 75 26 4" xfId="44351"/>
    <cellStyle name="Обычный 75 26 4 2" xfId="44352"/>
    <cellStyle name="Обычный 75 26 5" xfId="44353"/>
    <cellStyle name="Обычный 75 27" xfId="44354"/>
    <cellStyle name="Обычный 75 27 2" xfId="44355"/>
    <cellStyle name="Обычный 75 27 2 2" xfId="44356"/>
    <cellStyle name="Обычный 75 27 2 2 2" xfId="44357"/>
    <cellStyle name="Обычный 75 27 2 3" xfId="44358"/>
    <cellStyle name="Обычный 75 27 3" xfId="44359"/>
    <cellStyle name="Обычный 75 27 3 2" xfId="44360"/>
    <cellStyle name="Обычный 75 27 3 2 2" xfId="44361"/>
    <cellStyle name="Обычный 75 27 3 3" xfId="44362"/>
    <cellStyle name="Обычный 75 27 4" xfId="44363"/>
    <cellStyle name="Обычный 75 27 4 2" xfId="44364"/>
    <cellStyle name="Обычный 75 27 5" xfId="44365"/>
    <cellStyle name="Обычный 75 28" xfId="44366"/>
    <cellStyle name="Обычный 75 28 2" xfId="44367"/>
    <cellStyle name="Обычный 75 28 2 2" xfId="44368"/>
    <cellStyle name="Обычный 75 28 2 2 2" xfId="44369"/>
    <cellStyle name="Обычный 75 28 2 3" xfId="44370"/>
    <cellStyle name="Обычный 75 28 3" xfId="44371"/>
    <cellStyle name="Обычный 75 28 3 2" xfId="44372"/>
    <cellStyle name="Обычный 75 28 3 2 2" xfId="44373"/>
    <cellStyle name="Обычный 75 28 3 3" xfId="44374"/>
    <cellStyle name="Обычный 75 28 4" xfId="44375"/>
    <cellStyle name="Обычный 75 28 4 2" xfId="44376"/>
    <cellStyle name="Обычный 75 28 5" xfId="44377"/>
    <cellStyle name="Обычный 75 29" xfId="44378"/>
    <cellStyle name="Обычный 75 29 2" xfId="44379"/>
    <cellStyle name="Обычный 75 29 2 2" xfId="44380"/>
    <cellStyle name="Обычный 75 29 3" xfId="44381"/>
    <cellStyle name="Обычный 75 3" xfId="44382"/>
    <cellStyle name="Обычный 75 3 2" xfId="44383"/>
    <cellStyle name="Обычный 75 3 2 2" xfId="44384"/>
    <cellStyle name="Обычный 75 3 2 2 2" xfId="44385"/>
    <cellStyle name="Обычный 75 3 2 3" xfId="44386"/>
    <cellStyle name="Обычный 75 3 3" xfId="44387"/>
    <cellStyle name="Обычный 75 3 3 2" xfId="44388"/>
    <cellStyle name="Обычный 75 3 3 2 2" xfId="44389"/>
    <cellStyle name="Обычный 75 3 3 3" xfId="44390"/>
    <cellStyle name="Обычный 75 3 4" xfId="44391"/>
    <cellStyle name="Обычный 75 3 4 2" xfId="44392"/>
    <cellStyle name="Обычный 75 3 5" xfId="44393"/>
    <cellStyle name="Обычный 75 30" xfId="44394"/>
    <cellStyle name="Обычный 75 30 2" xfId="44395"/>
    <cellStyle name="Обычный 75 30 2 2" xfId="44396"/>
    <cellStyle name="Обычный 75 30 3" xfId="44397"/>
    <cellStyle name="Обычный 75 31" xfId="44398"/>
    <cellStyle name="Обычный 75 31 2" xfId="44399"/>
    <cellStyle name="Обычный 75 31 2 2" xfId="44400"/>
    <cellStyle name="Обычный 75 31 3" xfId="44401"/>
    <cellStyle name="Обычный 75 32" xfId="44402"/>
    <cellStyle name="Обычный 75 32 2" xfId="44403"/>
    <cellStyle name="Обычный 75 32 2 2" xfId="44404"/>
    <cellStyle name="Обычный 75 32 3" xfId="44405"/>
    <cellStyle name="Обычный 75 33" xfId="44406"/>
    <cellStyle name="Обычный 75 33 2" xfId="44407"/>
    <cellStyle name="Обычный 75 33 2 2" xfId="44408"/>
    <cellStyle name="Обычный 75 33 3" xfId="44409"/>
    <cellStyle name="Обычный 75 34" xfId="44410"/>
    <cellStyle name="Обычный 75 34 2" xfId="44411"/>
    <cellStyle name="Обычный 75 34 2 2" xfId="44412"/>
    <cellStyle name="Обычный 75 34 3" xfId="44413"/>
    <cellStyle name="Обычный 75 35" xfId="44414"/>
    <cellStyle name="Обычный 75 35 2" xfId="44415"/>
    <cellStyle name="Обычный 75 35 2 2" xfId="44416"/>
    <cellStyle name="Обычный 75 35 3" xfId="44417"/>
    <cellStyle name="Обычный 75 36" xfId="44418"/>
    <cellStyle name="Обычный 75 36 2" xfId="44419"/>
    <cellStyle name="Обычный 75 36 2 2" xfId="44420"/>
    <cellStyle name="Обычный 75 36 3" xfId="44421"/>
    <cellStyle name="Обычный 75 37" xfId="44422"/>
    <cellStyle name="Обычный 75 37 2" xfId="44423"/>
    <cellStyle name="Обычный 75 37 2 2" xfId="44424"/>
    <cellStyle name="Обычный 75 37 3" xfId="44425"/>
    <cellStyle name="Обычный 75 38" xfId="44426"/>
    <cellStyle name="Обычный 75 38 2" xfId="44427"/>
    <cellStyle name="Обычный 75 38 2 2" xfId="44428"/>
    <cellStyle name="Обычный 75 38 3" xfId="44429"/>
    <cellStyle name="Обычный 75 39" xfId="44430"/>
    <cellStyle name="Обычный 75 39 2" xfId="44431"/>
    <cellStyle name="Обычный 75 39 2 2" xfId="44432"/>
    <cellStyle name="Обычный 75 39 3" xfId="44433"/>
    <cellStyle name="Обычный 75 4" xfId="44434"/>
    <cellStyle name="Обычный 75 4 2" xfId="44435"/>
    <cellStyle name="Обычный 75 4 2 2" xfId="44436"/>
    <cellStyle name="Обычный 75 4 2 2 2" xfId="44437"/>
    <cellStyle name="Обычный 75 4 2 3" xfId="44438"/>
    <cellStyle name="Обычный 75 4 3" xfId="44439"/>
    <cellStyle name="Обычный 75 4 3 2" xfId="44440"/>
    <cellStyle name="Обычный 75 4 3 2 2" xfId="44441"/>
    <cellStyle name="Обычный 75 4 3 3" xfId="44442"/>
    <cellStyle name="Обычный 75 4 4" xfId="44443"/>
    <cellStyle name="Обычный 75 4 4 2" xfId="44444"/>
    <cellStyle name="Обычный 75 4 5" xfId="44445"/>
    <cellStyle name="Обычный 75 40" xfId="44446"/>
    <cellStyle name="Обычный 75 40 2" xfId="44447"/>
    <cellStyle name="Обычный 75 40 2 2" xfId="44448"/>
    <cellStyle name="Обычный 75 40 3" xfId="44449"/>
    <cellStyle name="Обычный 75 41" xfId="44450"/>
    <cellStyle name="Обычный 75 41 2" xfId="44451"/>
    <cellStyle name="Обычный 75 41 2 2" xfId="44452"/>
    <cellStyle name="Обычный 75 41 3" xfId="44453"/>
    <cellStyle name="Обычный 75 42" xfId="44454"/>
    <cellStyle name="Обычный 75 42 2" xfId="44455"/>
    <cellStyle name="Обычный 75 42 2 2" xfId="44456"/>
    <cellStyle name="Обычный 75 42 3" xfId="44457"/>
    <cellStyle name="Обычный 75 43" xfId="44458"/>
    <cellStyle name="Обычный 75 43 2" xfId="44459"/>
    <cellStyle name="Обычный 75 43 2 2" xfId="44460"/>
    <cellStyle name="Обычный 75 43 3" xfId="44461"/>
    <cellStyle name="Обычный 75 44" xfId="44462"/>
    <cellStyle name="Обычный 75 44 2" xfId="44463"/>
    <cellStyle name="Обычный 75 44 2 2" xfId="44464"/>
    <cellStyle name="Обычный 75 44 3" xfId="44465"/>
    <cellStyle name="Обычный 75 45" xfId="44466"/>
    <cellStyle name="Обычный 75 45 2" xfId="44467"/>
    <cellStyle name="Обычный 75 45 2 2" xfId="44468"/>
    <cellStyle name="Обычный 75 45 3" xfId="44469"/>
    <cellStyle name="Обычный 75 46" xfId="44470"/>
    <cellStyle name="Обычный 75 46 2" xfId="44471"/>
    <cellStyle name="Обычный 75 46 2 2" xfId="44472"/>
    <cellStyle name="Обычный 75 46 3" xfId="44473"/>
    <cellStyle name="Обычный 75 47" xfId="44474"/>
    <cellStyle name="Обычный 75 47 2" xfId="44475"/>
    <cellStyle name="Обычный 75 47 2 2" xfId="44476"/>
    <cellStyle name="Обычный 75 47 3" xfId="44477"/>
    <cellStyle name="Обычный 75 48" xfId="44478"/>
    <cellStyle name="Обычный 75 48 2" xfId="44479"/>
    <cellStyle name="Обычный 75 48 2 2" xfId="44480"/>
    <cellStyle name="Обычный 75 48 3" xfId="44481"/>
    <cellStyle name="Обычный 75 49" xfId="44482"/>
    <cellStyle name="Обычный 75 49 2" xfId="44483"/>
    <cellStyle name="Обычный 75 49 2 2" xfId="44484"/>
    <cellStyle name="Обычный 75 49 3" xfId="44485"/>
    <cellStyle name="Обычный 75 5" xfId="44486"/>
    <cellStyle name="Обычный 75 5 2" xfId="44487"/>
    <cellStyle name="Обычный 75 5 2 2" xfId="44488"/>
    <cellStyle name="Обычный 75 5 2 2 2" xfId="44489"/>
    <cellStyle name="Обычный 75 5 2 3" xfId="44490"/>
    <cellStyle name="Обычный 75 5 3" xfId="44491"/>
    <cellStyle name="Обычный 75 5 3 2" xfId="44492"/>
    <cellStyle name="Обычный 75 5 3 2 2" xfId="44493"/>
    <cellStyle name="Обычный 75 5 3 3" xfId="44494"/>
    <cellStyle name="Обычный 75 5 4" xfId="44495"/>
    <cellStyle name="Обычный 75 5 4 2" xfId="44496"/>
    <cellStyle name="Обычный 75 5 5" xfId="44497"/>
    <cellStyle name="Обычный 75 50" xfId="44498"/>
    <cellStyle name="Обычный 75 50 2" xfId="44499"/>
    <cellStyle name="Обычный 75 50 2 2" xfId="44500"/>
    <cellStyle name="Обычный 75 50 3" xfId="44501"/>
    <cellStyle name="Обычный 75 51" xfId="44502"/>
    <cellStyle name="Обычный 75 51 2" xfId="44503"/>
    <cellStyle name="Обычный 75 51 2 2" xfId="44504"/>
    <cellStyle name="Обычный 75 51 3" xfId="44505"/>
    <cellStyle name="Обычный 75 52" xfId="44506"/>
    <cellStyle name="Обычный 75 52 2" xfId="44507"/>
    <cellStyle name="Обычный 75 52 2 2" xfId="44508"/>
    <cellStyle name="Обычный 75 52 3" xfId="44509"/>
    <cellStyle name="Обычный 75 53" xfId="44510"/>
    <cellStyle name="Обычный 75 53 2" xfId="44511"/>
    <cellStyle name="Обычный 75 53 2 2" xfId="44512"/>
    <cellStyle name="Обычный 75 53 3" xfId="44513"/>
    <cellStyle name="Обычный 75 54" xfId="44514"/>
    <cellStyle name="Обычный 75 54 2" xfId="44515"/>
    <cellStyle name="Обычный 75 54 2 2" xfId="44516"/>
    <cellStyle name="Обычный 75 54 3" xfId="44517"/>
    <cellStyle name="Обычный 75 55" xfId="44518"/>
    <cellStyle name="Обычный 75 55 2" xfId="44519"/>
    <cellStyle name="Обычный 75 55 2 2" xfId="44520"/>
    <cellStyle name="Обычный 75 55 3" xfId="44521"/>
    <cellStyle name="Обычный 75 56" xfId="44522"/>
    <cellStyle name="Обычный 75 56 2" xfId="44523"/>
    <cellStyle name="Обычный 75 56 2 2" xfId="44524"/>
    <cellStyle name="Обычный 75 56 3" xfId="44525"/>
    <cellStyle name="Обычный 75 57" xfId="44526"/>
    <cellStyle name="Обычный 75 57 2" xfId="44527"/>
    <cellStyle name="Обычный 75 57 2 2" xfId="44528"/>
    <cellStyle name="Обычный 75 57 3" xfId="44529"/>
    <cellStyle name="Обычный 75 58" xfId="44530"/>
    <cellStyle name="Обычный 75 58 2" xfId="44531"/>
    <cellStyle name="Обычный 75 58 2 2" xfId="44532"/>
    <cellStyle name="Обычный 75 58 3" xfId="44533"/>
    <cellStyle name="Обычный 75 59" xfId="44534"/>
    <cellStyle name="Обычный 75 59 2" xfId="44535"/>
    <cellStyle name="Обычный 75 59 2 2" xfId="44536"/>
    <cellStyle name="Обычный 75 59 3" xfId="44537"/>
    <cellStyle name="Обычный 75 6" xfId="44538"/>
    <cellStyle name="Обычный 75 6 2" xfId="44539"/>
    <cellStyle name="Обычный 75 6 2 2" xfId="44540"/>
    <cellStyle name="Обычный 75 6 2 2 2" xfId="44541"/>
    <cellStyle name="Обычный 75 6 2 3" xfId="44542"/>
    <cellStyle name="Обычный 75 6 3" xfId="44543"/>
    <cellStyle name="Обычный 75 6 3 2" xfId="44544"/>
    <cellStyle name="Обычный 75 6 3 2 2" xfId="44545"/>
    <cellStyle name="Обычный 75 6 3 3" xfId="44546"/>
    <cellStyle name="Обычный 75 6 4" xfId="44547"/>
    <cellStyle name="Обычный 75 6 4 2" xfId="44548"/>
    <cellStyle name="Обычный 75 6 5" xfId="44549"/>
    <cellStyle name="Обычный 75 60" xfId="44550"/>
    <cellStyle name="Обычный 75 60 2" xfId="44551"/>
    <cellStyle name="Обычный 75 60 2 2" xfId="44552"/>
    <cellStyle name="Обычный 75 60 3" xfId="44553"/>
    <cellStyle name="Обычный 75 61" xfId="44554"/>
    <cellStyle name="Обычный 75 61 2" xfId="44555"/>
    <cellStyle name="Обычный 75 61 2 2" xfId="44556"/>
    <cellStyle name="Обычный 75 61 3" xfId="44557"/>
    <cellStyle name="Обычный 75 62" xfId="44558"/>
    <cellStyle name="Обычный 75 62 2" xfId="44559"/>
    <cellStyle name="Обычный 75 62 2 2" xfId="44560"/>
    <cellStyle name="Обычный 75 62 3" xfId="44561"/>
    <cellStyle name="Обычный 75 63" xfId="44562"/>
    <cellStyle name="Обычный 75 63 2" xfId="44563"/>
    <cellStyle name="Обычный 75 63 2 2" xfId="44564"/>
    <cellStyle name="Обычный 75 63 3" xfId="44565"/>
    <cellStyle name="Обычный 75 64" xfId="44566"/>
    <cellStyle name="Обычный 75 64 2" xfId="44567"/>
    <cellStyle name="Обычный 75 64 2 2" xfId="44568"/>
    <cellStyle name="Обычный 75 64 3" xfId="44569"/>
    <cellStyle name="Обычный 75 65" xfId="44570"/>
    <cellStyle name="Обычный 75 65 2" xfId="44571"/>
    <cellStyle name="Обычный 75 65 2 2" xfId="44572"/>
    <cellStyle name="Обычный 75 65 3" xfId="44573"/>
    <cellStyle name="Обычный 75 66" xfId="44574"/>
    <cellStyle name="Обычный 75 66 2" xfId="44575"/>
    <cellStyle name="Обычный 75 66 2 2" xfId="44576"/>
    <cellStyle name="Обычный 75 66 3" xfId="44577"/>
    <cellStyle name="Обычный 75 67" xfId="44578"/>
    <cellStyle name="Обычный 75 67 2" xfId="44579"/>
    <cellStyle name="Обычный 75 67 2 2" xfId="44580"/>
    <cellStyle name="Обычный 75 67 3" xfId="44581"/>
    <cellStyle name="Обычный 75 68" xfId="44582"/>
    <cellStyle name="Обычный 75 68 2" xfId="44583"/>
    <cellStyle name="Обычный 75 68 2 2" xfId="44584"/>
    <cellStyle name="Обычный 75 68 3" xfId="44585"/>
    <cellStyle name="Обычный 75 69" xfId="44586"/>
    <cellStyle name="Обычный 75 69 2" xfId="44587"/>
    <cellStyle name="Обычный 75 69 2 2" xfId="44588"/>
    <cellStyle name="Обычный 75 69 3" xfId="44589"/>
    <cellStyle name="Обычный 75 7" xfId="44590"/>
    <cellStyle name="Обычный 75 7 2" xfId="44591"/>
    <cellStyle name="Обычный 75 7 2 2" xfId="44592"/>
    <cellStyle name="Обычный 75 7 2 2 2" xfId="44593"/>
    <cellStyle name="Обычный 75 7 2 3" xfId="44594"/>
    <cellStyle name="Обычный 75 7 3" xfId="44595"/>
    <cellStyle name="Обычный 75 7 3 2" xfId="44596"/>
    <cellStyle name="Обычный 75 7 3 2 2" xfId="44597"/>
    <cellStyle name="Обычный 75 7 3 3" xfId="44598"/>
    <cellStyle name="Обычный 75 7 4" xfId="44599"/>
    <cellStyle name="Обычный 75 7 4 2" xfId="44600"/>
    <cellStyle name="Обычный 75 7 5" xfId="44601"/>
    <cellStyle name="Обычный 75 70" xfId="44602"/>
    <cellStyle name="Обычный 75 70 2" xfId="44603"/>
    <cellStyle name="Обычный 75 70 2 2" xfId="44604"/>
    <cellStyle name="Обычный 75 70 3" xfId="44605"/>
    <cellStyle name="Обычный 75 71" xfId="44606"/>
    <cellStyle name="Обычный 75 71 2" xfId="44607"/>
    <cellStyle name="Обычный 75 71 2 2" xfId="44608"/>
    <cellStyle name="Обычный 75 71 3" xfId="44609"/>
    <cellStyle name="Обычный 75 72" xfId="44610"/>
    <cellStyle name="Обычный 75 72 2" xfId="44611"/>
    <cellStyle name="Обычный 75 72 2 2" xfId="44612"/>
    <cellStyle name="Обычный 75 72 3" xfId="44613"/>
    <cellStyle name="Обычный 75 73" xfId="44614"/>
    <cellStyle name="Обычный 75 73 2" xfId="44615"/>
    <cellStyle name="Обычный 75 73 2 2" xfId="44616"/>
    <cellStyle name="Обычный 75 73 3" xfId="44617"/>
    <cellStyle name="Обычный 75 74" xfId="44618"/>
    <cellStyle name="Обычный 75 74 2" xfId="44619"/>
    <cellStyle name="Обычный 75 74 2 2" xfId="44620"/>
    <cellStyle name="Обычный 75 74 3" xfId="44621"/>
    <cellStyle name="Обычный 75 75" xfId="44622"/>
    <cellStyle name="Обычный 75 75 2" xfId="44623"/>
    <cellStyle name="Обычный 75 75 2 2" xfId="44624"/>
    <cellStyle name="Обычный 75 75 3" xfId="44625"/>
    <cellStyle name="Обычный 75 76" xfId="44626"/>
    <cellStyle name="Обычный 75 76 2" xfId="44627"/>
    <cellStyle name="Обычный 75 77" xfId="44628"/>
    <cellStyle name="Обычный 75 8" xfId="44629"/>
    <cellStyle name="Обычный 75 8 2" xfId="44630"/>
    <cellStyle name="Обычный 75 8 2 2" xfId="44631"/>
    <cellStyle name="Обычный 75 8 2 2 2" xfId="44632"/>
    <cellStyle name="Обычный 75 8 2 3" xfId="44633"/>
    <cellStyle name="Обычный 75 8 3" xfId="44634"/>
    <cellStyle name="Обычный 75 8 3 2" xfId="44635"/>
    <cellStyle name="Обычный 75 8 3 2 2" xfId="44636"/>
    <cellStyle name="Обычный 75 8 3 3" xfId="44637"/>
    <cellStyle name="Обычный 75 8 4" xfId="44638"/>
    <cellStyle name="Обычный 75 8 4 2" xfId="44639"/>
    <cellStyle name="Обычный 75 8 5" xfId="44640"/>
    <cellStyle name="Обычный 75 9" xfId="44641"/>
    <cellStyle name="Обычный 75 9 2" xfId="44642"/>
    <cellStyle name="Обычный 75 9 2 2" xfId="44643"/>
    <cellStyle name="Обычный 75 9 2 2 2" xfId="44644"/>
    <cellStyle name="Обычный 75 9 2 3" xfId="44645"/>
    <cellStyle name="Обычный 75 9 3" xfId="44646"/>
    <cellStyle name="Обычный 75 9 3 2" xfId="44647"/>
    <cellStyle name="Обычный 75 9 3 2 2" xfId="44648"/>
    <cellStyle name="Обычный 75 9 3 3" xfId="44649"/>
    <cellStyle name="Обычный 75 9 4" xfId="44650"/>
    <cellStyle name="Обычный 75 9 4 2" xfId="44651"/>
    <cellStyle name="Обычный 75 9 5" xfId="44652"/>
    <cellStyle name="Обычный 76" xfId="44653"/>
    <cellStyle name="Обычный 76 10" xfId="44654"/>
    <cellStyle name="Обычный 76 10 2" xfId="44655"/>
    <cellStyle name="Обычный 76 10 2 2" xfId="44656"/>
    <cellStyle name="Обычный 76 10 2 2 2" xfId="44657"/>
    <cellStyle name="Обычный 76 10 2 3" xfId="44658"/>
    <cellStyle name="Обычный 76 10 3" xfId="44659"/>
    <cellStyle name="Обычный 76 10 3 2" xfId="44660"/>
    <cellStyle name="Обычный 76 10 3 2 2" xfId="44661"/>
    <cellStyle name="Обычный 76 10 3 3" xfId="44662"/>
    <cellStyle name="Обычный 76 10 4" xfId="44663"/>
    <cellStyle name="Обычный 76 10 4 2" xfId="44664"/>
    <cellStyle name="Обычный 76 10 5" xfId="44665"/>
    <cellStyle name="Обычный 76 11" xfId="44666"/>
    <cellStyle name="Обычный 76 11 2" xfId="44667"/>
    <cellStyle name="Обычный 76 11 2 2" xfId="44668"/>
    <cellStyle name="Обычный 76 11 2 2 2" xfId="44669"/>
    <cellStyle name="Обычный 76 11 2 3" xfId="44670"/>
    <cellStyle name="Обычный 76 11 3" xfId="44671"/>
    <cellStyle name="Обычный 76 11 3 2" xfId="44672"/>
    <cellStyle name="Обычный 76 11 3 2 2" xfId="44673"/>
    <cellStyle name="Обычный 76 11 3 3" xfId="44674"/>
    <cellStyle name="Обычный 76 11 4" xfId="44675"/>
    <cellStyle name="Обычный 76 11 4 2" xfId="44676"/>
    <cellStyle name="Обычный 76 11 5" xfId="44677"/>
    <cellStyle name="Обычный 76 12" xfId="44678"/>
    <cellStyle name="Обычный 76 12 2" xfId="44679"/>
    <cellStyle name="Обычный 76 12 2 2" xfId="44680"/>
    <cellStyle name="Обычный 76 12 2 2 2" xfId="44681"/>
    <cellStyle name="Обычный 76 12 2 3" xfId="44682"/>
    <cellStyle name="Обычный 76 12 3" xfId="44683"/>
    <cellStyle name="Обычный 76 12 3 2" xfId="44684"/>
    <cellStyle name="Обычный 76 12 3 2 2" xfId="44685"/>
    <cellStyle name="Обычный 76 12 3 3" xfId="44686"/>
    <cellStyle name="Обычный 76 12 4" xfId="44687"/>
    <cellStyle name="Обычный 76 12 4 2" xfId="44688"/>
    <cellStyle name="Обычный 76 12 5" xfId="44689"/>
    <cellStyle name="Обычный 76 13" xfId="44690"/>
    <cellStyle name="Обычный 76 13 2" xfId="44691"/>
    <cellStyle name="Обычный 76 13 2 2" xfId="44692"/>
    <cellStyle name="Обычный 76 13 2 2 2" xfId="44693"/>
    <cellStyle name="Обычный 76 13 2 3" xfId="44694"/>
    <cellStyle name="Обычный 76 13 3" xfId="44695"/>
    <cellStyle name="Обычный 76 13 3 2" xfId="44696"/>
    <cellStyle name="Обычный 76 13 3 2 2" xfId="44697"/>
    <cellStyle name="Обычный 76 13 3 3" xfId="44698"/>
    <cellStyle name="Обычный 76 13 4" xfId="44699"/>
    <cellStyle name="Обычный 76 13 4 2" xfId="44700"/>
    <cellStyle name="Обычный 76 13 5" xfId="44701"/>
    <cellStyle name="Обычный 76 14" xfId="44702"/>
    <cellStyle name="Обычный 76 14 2" xfId="44703"/>
    <cellStyle name="Обычный 76 14 2 2" xfId="44704"/>
    <cellStyle name="Обычный 76 14 2 2 2" xfId="44705"/>
    <cellStyle name="Обычный 76 14 2 3" xfId="44706"/>
    <cellStyle name="Обычный 76 14 3" xfId="44707"/>
    <cellStyle name="Обычный 76 14 3 2" xfId="44708"/>
    <cellStyle name="Обычный 76 14 3 2 2" xfId="44709"/>
    <cellStyle name="Обычный 76 14 3 3" xfId="44710"/>
    <cellStyle name="Обычный 76 14 4" xfId="44711"/>
    <cellStyle name="Обычный 76 14 4 2" xfId="44712"/>
    <cellStyle name="Обычный 76 14 5" xfId="44713"/>
    <cellStyle name="Обычный 76 15" xfId="44714"/>
    <cellStyle name="Обычный 76 15 2" xfId="44715"/>
    <cellStyle name="Обычный 76 15 2 2" xfId="44716"/>
    <cellStyle name="Обычный 76 15 2 2 2" xfId="44717"/>
    <cellStyle name="Обычный 76 15 2 3" xfId="44718"/>
    <cellStyle name="Обычный 76 15 3" xfId="44719"/>
    <cellStyle name="Обычный 76 15 3 2" xfId="44720"/>
    <cellStyle name="Обычный 76 15 3 2 2" xfId="44721"/>
    <cellStyle name="Обычный 76 15 3 3" xfId="44722"/>
    <cellStyle name="Обычный 76 15 4" xfId="44723"/>
    <cellStyle name="Обычный 76 15 4 2" xfId="44724"/>
    <cellStyle name="Обычный 76 15 5" xfId="44725"/>
    <cellStyle name="Обычный 76 16" xfId="44726"/>
    <cellStyle name="Обычный 76 16 2" xfId="44727"/>
    <cellStyle name="Обычный 76 16 2 2" xfId="44728"/>
    <cellStyle name="Обычный 76 16 2 2 2" xfId="44729"/>
    <cellStyle name="Обычный 76 16 2 3" xfId="44730"/>
    <cellStyle name="Обычный 76 16 3" xfId="44731"/>
    <cellStyle name="Обычный 76 16 3 2" xfId="44732"/>
    <cellStyle name="Обычный 76 16 3 2 2" xfId="44733"/>
    <cellStyle name="Обычный 76 16 3 3" xfId="44734"/>
    <cellStyle name="Обычный 76 16 4" xfId="44735"/>
    <cellStyle name="Обычный 76 16 4 2" xfId="44736"/>
    <cellStyle name="Обычный 76 16 5" xfId="44737"/>
    <cellStyle name="Обычный 76 17" xfId="44738"/>
    <cellStyle name="Обычный 76 17 2" xfId="44739"/>
    <cellStyle name="Обычный 76 17 2 2" xfId="44740"/>
    <cellStyle name="Обычный 76 17 2 2 2" xfId="44741"/>
    <cellStyle name="Обычный 76 17 2 3" xfId="44742"/>
    <cellStyle name="Обычный 76 17 3" xfId="44743"/>
    <cellStyle name="Обычный 76 17 3 2" xfId="44744"/>
    <cellStyle name="Обычный 76 17 3 2 2" xfId="44745"/>
    <cellStyle name="Обычный 76 17 3 3" xfId="44746"/>
    <cellStyle name="Обычный 76 17 4" xfId="44747"/>
    <cellStyle name="Обычный 76 17 4 2" xfId="44748"/>
    <cellStyle name="Обычный 76 17 5" xfId="44749"/>
    <cellStyle name="Обычный 76 18" xfId="44750"/>
    <cellStyle name="Обычный 76 18 2" xfId="44751"/>
    <cellStyle name="Обычный 76 18 2 2" xfId="44752"/>
    <cellStyle name="Обычный 76 18 2 2 2" xfId="44753"/>
    <cellStyle name="Обычный 76 18 2 3" xfId="44754"/>
    <cellStyle name="Обычный 76 18 3" xfId="44755"/>
    <cellStyle name="Обычный 76 18 3 2" xfId="44756"/>
    <cellStyle name="Обычный 76 18 3 2 2" xfId="44757"/>
    <cellStyle name="Обычный 76 18 3 3" xfId="44758"/>
    <cellStyle name="Обычный 76 18 4" xfId="44759"/>
    <cellStyle name="Обычный 76 18 4 2" xfId="44760"/>
    <cellStyle name="Обычный 76 18 5" xfId="44761"/>
    <cellStyle name="Обычный 76 19" xfId="44762"/>
    <cellStyle name="Обычный 76 19 2" xfId="44763"/>
    <cellStyle name="Обычный 76 19 2 2" xfId="44764"/>
    <cellStyle name="Обычный 76 19 2 2 2" xfId="44765"/>
    <cellStyle name="Обычный 76 19 2 3" xfId="44766"/>
    <cellStyle name="Обычный 76 19 3" xfId="44767"/>
    <cellStyle name="Обычный 76 19 3 2" xfId="44768"/>
    <cellStyle name="Обычный 76 19 3 2 2" xfId="44769"/>
    <cellStyle name="Обычный 76 19 3 3" xfId="44770"/>
    <cellStyle name="Обычный 76 19 4" xfId="44771"/>
    <cellStyle name="Обычный 76 19 4 2" xfId="44772"/>
    <cellStyle name="Обычный 76 19 5" xfId="44773"/>
    <cellStyle name="Обычный 76 2" xfId="44774"/>
    <cellStyle name="Обычный 76 2 2" xfId="44775"/>
    <cellStyle name="Обычный 76 2 2 2" xfId="44776"/>
    <cellStyle name="Обычный 76 2 2 2 2" xfId="44777"/>
    <cellStyle name="Обычный 76 2 2 3" xfId="44778"/>
    <cellStyle name="Обычный 76 2 3" xfId="44779"/>
    <cellStyle name="Обычный 76 2 3 2" xfId="44780"/>
    <cellStyle name="Обычный 76 2 3 2 2" xfId="44781"/>
    <cellStyle name="Обычный 76 2 3 3" xfId="44782"/>
    <cellStyle name="Обычный 76 2 4" xfId="44783"/>
    <cellStyle name="Обычный 76 2 4 2" xfId="44784"/>
    <cellStyle name="Обычный 76 2 5" xfId="44785"/>
    <cellStyle name="Обычный 76 20" xfId="44786"/>
    <cellStyle name="Обычный 76 20 2" xfId="44787"/>
    <cellStyle name="Обычный 76 20 2 2" xfId="44788"/>
    <cellStyle name="Обычный 76 20 2 2 2" xfId="44789"/>
    <cellStyle name="Обычный 76 20 2 3" xfId="44790"/>
    <cellStyle name="Обычный 76 20 3" xfId="44791"/>
    <cellStyle name="Обычный 76 20 3 2" xfId="44792"/>
    <cellStyle name="Обычный 76 20 3 2 2" xfId="44793"/>
    <cellStyle name="Обычный 76 20 3 3" xfId="44794"/>
    <cellStyle name="Обычный 76 20 4" xfId="44795"/>
    <cellStyle name="Обычный 76 20 4 2" xfId="44796"/>
    <cellStyle name="Обычный 76 20 5" xfId="44797"/>
    <cellStyle name="Обычный 76 21" xfId="44798"/>
    <cellStyle name="Обычный 76 21 2" xfId="44799"/>
    <cellStyle name="Обычный 76 21 2 2" xfId="44800"/>
    <cellStyle name="Обычный 76 21 2 2 2" xfId="44801"/>
    <cellStyle name="Обычный 76 21 2 3" xfId="44802"/>
    <cellStyle name="Обычный 76 21 3" xfId="44803"/>
    <cellStyle name="Обычный 76 21 3 2" xfId="44804"/>
    <cellStyle name="Обычный 76 21 3 2 2" xfId="44805"/>
    <cellStyle name="Обычный 76 21 3 3" xfId="44806"/>
    <cellStyle name="Обычный 76 21 4" xfId="44807"/>
    <cellStyle name="Обычный 76 21 4 2" xfId="44808"/>
    <cellStyle name="Обычный 76 21 5" xfId="44809"/>
    <cellStyle name="Обычный 76 22" xfId="44810"/>
    <cellStyle name="Обычный 76 22 2" xfId="44811"/>
    <cellStyle name="Обычный 76 22 2 2" xfId="44812"/>
    <cellStyle name="Обычный 76 22 2 2 2" xfId="44813"/>
    <cellStyle name="Обычный 76 22 2 3" xfId="44814"/>
    <cellStyle name="Обычный 76 22 3" xfId="44815"/>
    <cellStyle name="Обычный 76 22 3 2" xfId="44816"/>
    <cellStyle name="Обычный 76 22 3 2 2" xfId="44817"/>
    <cellStyle name="Обычный 76 22 3 3" xfId="44818"/>
    <cellStyle name="Обычный 76 22 4" xfId="44819"/>
    <cellStyle name="Обычный 76 22 4 2" xfId="44820"/>
    <cellStyle name="Обычный 76 22 5" xfId="44821"/>
    <cellStyle name="Обычный 76 23" xfId="44822"/>
    <cellStyle name="Обычный 76 23 2" xfId="44823"/>
    <cellStyle name="Обычный 76 23 2 2" xfId="44824"/>
    <cellStyle name="Обычный 76 23 2 2 2" xfId="44825"/>
    <cellStyle name="Обычный 76 23 2 3" xfId="44826"/>
    <cellStyle name="Обычный 76 23 3" xfId="44827"/>
    <cellStyle name="Обычный 76 23 3 2" xfId="44828"/>
    <cellStyle name="Обычный 76 23 3 2 2" xfId="44829"/>
    <cellStyle name="Обычный 76 23 3 3" xfId="44830"/>
    <cellStyle name="Обычный 76 23 4" xfId="44831"/>
    <cellStyle name="Обычный 76 23 4 2" xfId="44832"/>
    <cellStyle name="Обычный 76 23 5" xfId="44833"/>
    <cellStyle name="Обычный 76 24" xfId="44834"/>
    <cellStyle name="Обычный 76 24 2" xfId="44835"/>
    <cellStyle name="Обычный 76 24 2 2" xfId="44836"/>
    <cellStyle name="Обычный 76 24 2 2 2" xfId="44837"/>
    <cellStyle name="Обычный 76 24 2 3" xfId="44838"/>
    <cellStyle name="Обычный 76 24 3" xfId="44839"/>
    <cellStyle name="Обычный 76 24 3 2" xfId="44840"/>
    <cellStyle name="Обычный 76 24 3 2 2" xfId="44841"/>
    <cellStyle name="Обычный 76 24 3 3" xfId="44842"/>
    <cellStyle name="Обычный 76 24 4" xfId="44843"/>
    <cellStyle name="Обычный 76 24 4 2" xfId="44844"/>
    <cellStyle name="Обычный 76 24 5" xfId="44845"/>
    <cellStyle name="Обычный 76 25" xfId="44846"/>
    <cellStyle name="Обычный 76 25 2" xfId="44847"/>
    <cellStyle name="Обычный 76 25 2 2" xfId="44848"/>
    <cellStyle name="Обычный 76 25 2 2 2" xfId="44849"/>
    <cellStyle name="Обычный 76 25 2 3" xfId="44850"/>
    <cellStyle name="Обычный 76 25 3" xfId="44851"/>
    <cellStyle name="Обычный 76 25 3 2" xfId="44852"/>
    <cellStyle name="Обычный 76 25 3 2 2" xfId="44853"/>
    <cellStyle name="Обычный 76 25 3 3" xfId="44854"/>
    <cellStyle name="Обычный 76 25 4" xfId="44855"/>
    <cellStyle name="Обычный 76 25 4 2" xfId="44856"/>
    <cellStyle name="Обычный 76 25 5" xfId="44857"/>
    <cellStyle name="Обычный 76 26" xfId="44858"/>
    <cellStyle name="Обычный 76 26 2" xfId="44859"/>
    <cellStyle name="Обычный 76 26 2 2" xfId="44860"/>
    <cellStyle name="Обычный 76 26 2 2 2" xfId="44861"/>
    <cellStyle name="Обычный 76 26 2 3" xfId="44862"/>
    <cellStyle name="Обычный 76 26 3" xfId="44863"/>
    <cellStyle name="Обычный 76 26 3 2" xfId="44864"/>
    <cellStyle name="Обычный 76 26 3 2 2" xfId="44865"/>
    <cellStyle name="Обычный 76 26 3 3" xfId="44866"/>
    <cellStyle name="Обычный 76 26 4" xfId="44867"/>
    <cellStyle name="Обычный 76 26 4 2" xfId="44868"/>
    <cellStyle name="Обычный 76 26 5" xfId="44869"/>
    <cellStyle name="Обычный 76 27" xfId="44870"/>
    <cellStyle name="Обычный 76 27 2" xfId="44871"/>
    <cellStyle name="Обычный 76 27 2 2" xfId="44872"/>
    <cellStyle name="Обычный 76 27 2 2 2" xfId="44873"/>
    <cellStyle name="Обычный 76 27 2 3" xfId="44874"/>
    <cellStyle name="Обычный 76 27 3" xfId="44875"/>
    <cellStyle name="Обычный 76 27 3 2" xfId="44876"/>
    <cellStyle name="Обычный 76 27 3 2 2" xfId="44877"/>
    <cellStyle name="Обычный 76 27 3 3" xfId="44878"/>
    <cellStyle name="Обычный 76 27 4" xfId="44879"/>
    <cellStyle name="Обычный 76 27 4 2" xfId="44880"/>
    <cellStyle name="Обычный 76 27 5" xfId="44881"/>
    <cellStyle name="Обычный 76 28" xfId="44882"/>
    <cellStyle name="Обычный 76 28 2" xfId="44883"/>
    <cellStyle name="Обычный 76 28 2 2" xfId="44884"/>
    <cellStyle name="Обычный 76 28 2 2 2" xfId="44885"/>
    <cellStyle name="Обычный 76 28 2 3" xfId="44886"/>
    <cellStyle name="Обычный 76 28 3" xfId="44887"/>
    <cellStyle name="Обычный 76 28 3 2" xfId="44888"/>
    <cellStyle name="Обычный 76 28 3 2 2" xfId="44889"/>
    <cellStyle name="Обычный 76 28 3 3" xfId="44890"/>
    <cellStyle name="Обычный 76 28 4" xfId="44891"/>
    <cellStyle name="Обычный 76 28 4 2" xfId="44892"/>
    <cellStyle name="Обычный 76 28 5" xfId="44893"/>
    <cellStyle name="Обычный 76 29" xfId="44894"/>
    <cellStyle name="Обычный 76 29 2" xfId="44895"/>
    <cellStyle name="Обычный 76 29 2 2" xfId="44896"/>
    <cellStyle name="Обычный 76 29 3" xfId="44897"/>
    <cellStyle name="Обычный 76 3" xfId="44898"/>
    <cellStyle name="Обычный 76 3 2" xfId="44899"/>
    <cellStyle name="Обычный 76 3 2 2" xfId="44900"/>
    <cellStyle name="Обычный 76 3 2 2 2" xfId="44901"/>
    <cellStyle name="Обычный 76 3 2 3" xfId="44902"/>
    <cellStyle name="Обычный 76 3 3" xfId="44903"/>
    <cellStyle name="Обычный 76 3 3 2" xfId="44904"/>
    <cellStyle name="Обычный 76 3 3 2 2" xfId="44905"/>
    <cellStyle name="Обычный 76 3 3 3" xfId="44906"/>
    <cellStyle name="Обычный 76 3 4" xfId="44907"/>
    <cellStyle name="Обычный 76 3 4 2" xfId="44908"/>
    <cellStyle name="Обычный 76 3 5" xfId="44909"/>
    <cellStyle name="Обычный 76 30" xfId="44910"/>
    <cellStyle name="Обычный 76 30 2" xfId="44911"/>
    <cellStyle name="Обычный 76 30 2 2" xfId="44912"/>
    <cellStyle name="Обычный 76 30 3" xfId="44913"/>
    <cellStyle name="Обычный 76 31" xfId="44914"/>
    <cellStyle name="Обычный 76 31 2" xfId="44915"/>
    <cellStyle name="Обычный 76 31 2 2" xfId="44916"/>
    <cellStyle name="Обычный 76 31 3" xfId="44917"/>
    <cellStyle name="Обычный 76 32" xfId="44918"/>
    <cellStyle name="Обычный 76 32 2" xfId="44919"/>
    <cellStyle name="Обычный 76 32 2 2" xfId="44920"/>
    <cellStyle name="Обычный 76 32 3" xfId="44921"/>
    <cellStyle name="Обычный 76 33" xfId="44922"/>
    <cellStyle name="Обычный 76 33 2" xfId="44923"/>
    <cellStyle name="Обычный 76 33 2 2" xfId="44924"/>
    <cellStyle name="Обычный 76 33 3" xfId="44925"/>
    <cellStyle name="Обычный 76 34" xfId="44926"/>
    <cellStyle name="Обычный 76 34 2" xfId="44927"/>
    <cellStyle name="Обычный 76 34 2 2" xfId="44928"/>
    <cellStyle name="Обычный 76 34 3" xfId="44929"/>
    <cellStyle name="Обычный 76 35" xfId="44930"/>
    <cellStyle name="Обычный 76 35 2" xfId="44931"/>
    <cellStyle name="Обычный 76 35 2 2" xfId="44932"/>
    <cellStyle name="Обычный 76 35 3" xfId="44933"/>
    <cellStyle name="Обычный 76 36" xfId="44934"/>
    <cellStyle name="Обычный 76 36 2" xfId="44935"/>
    <cellStyle name="Обычный 76 36 2 2" xfId="44936"/>
    <cellStyle name="Обычный 76 36 3" xfId="44937"/>
    <cellStyle name="Обычный 76 37" xfId="44938"/>
    <cellStyle name="Обычный 76 37 2" xfId="44939"/>
    <cellStyle name="Обычный 76 37 2 2" xfId="44940"/>
    <cellStyle name="Обычный 76 37 3" xfId="44941"/>
    <cellStyle name="Обычный 76 38" xfId="44942"/>
    <cellStyle name="Обычный 76 38 2" xfId="44943"/>
    <cellStyle name="Обычный 76 38 2 2" xfId="44944"/>
    <cellStyle name="Обычный 76 38 3" xfId="44945"/>
    <cellStyle name="Обычный 76 39" xfId="44946"/>
    <cellStyle name="Обычный 76 39 2" xfId="44947"/>
    <cellStyle name="Обычный 76 39 2 2" xfId="44948"/>
    <cellStyle name="Обычный 76 39 3" xfId="44949"/>
    <cellStyle name="Обычный 76 4" xfId="44950"/>
    <cellStyle name="Обычный 76 4 2" xfId="44951"/>
    <cellStyle name="Обычный 76 4 2 2" xfId="44952"/>
    <cellStyle name="Обычный 76 4 2 2 2" xfId="44953"/>
    <cellStyle name="Обычный 76 4 2 3" xfId="44954"/>
    <cellStyle name="Обычный 76 4 3" xfId="44955"/>
    <cellStyle name="Обычный 76 4 3 2" xfId="44956"/>
    <cellStyle name="Обычный 76 4 3 2 2" xfId="44957"/>
    <cellStyle name="Обычный 76 4 3 3" xfId="44958"/>
    <cellStyle name="Обычный 76 4 4" xfId="44959"/>
    <cellStyle name="Обычный 76 4 4 2" xfId="44960"/>
    <cellStyle name="Обычный 76 4 5" xfId="44961"/>
    <cellStyle name="Обычный 76 40" xfId="44962"/>
    <cellStyle name="Обычный 76 40 2" xfId="44963"/>
    <cellStyle name="Обычный 76 40 2 2" xfId="44964"/>
    <cellStyle name="Обычный 76 40 3" xfId="44965"/>
    <cellStyle name="Обычный 76 41" xfId="44966"/>
    <cellStyle name="Обычный 76 41 2" xfId="44967"/>
    <cellStyle name="Обычный 76 41 2 2" xfId="44968"/>
    <cellStyle name="Обычный 76 41 3" xfId="44969"/>
    <cellStyle name="Обычный 76 42" xfId="44970"/>
    <cellStyle name="Обычный 76 42 2" xfId="44971"/>
    <cellStyle name="Обычный 76 42 2 2" xfId="44972"/>
    <cellStyle name="Обычный 76 42 3" xfId="44973"/>
    <cellStyle name="Обычный 76 43" xfId="44974"/>
    <cellStyle name="Обычный 76 43 2" xfId="44975"/>
    <cellStyle name="Обычный 76 43 2 2" xfId="44976"/>
    <cellStyle name="Обычный 76 43 3" xfId="44977"/>
    <cellStyle name="Обычный 76 44" xfId="44978"/>
    <cellStyle name="Обычный 76 44 2" xfId="44979"/>
    <cellStyle name="Обычный 76 44 2 2" xfId="44980"/>
    <cellStyle name="Обычный 76 44 3" xfId="44981"/>
    <cellStyle name="Обычный 76 45" xfId="44982"/>
    <cellStyle name="Обычный 76 45 2" xfId="44983"/>
    <cellStyle name="Обычный 76 45 2 2" xfId="44984"/>
    <cellStyle name="Обычный 76 45 3" xfId="44985"/>
    <cellStyle name="Обычный 76 46" xfId="44986"/>
    <cellStyle name="Обычный 76 46 2" xfId="44987"/>
    <cellStyle name="Обычный 76 46 2 2" xfId="44988"/>
    <cellStyle name="Обычный 76 46 3" xfId="44989"/>
    <cellStyle name="Обычный 76 47" xfId="44990"/>
    <cellStyle name="Обычный 76 47 2" xfId="44991"/>
    <cellStyle name="Обычный 76 47 2 2" xfId="44992"/>
    <cellStyle name="Обычный 76 47 3" xfId="44993"/>
    <cellStyle name="Обычный 76 48" xfId="44994"/>
    <cellStyle name="Обычный 76 48 2" xfId="44995"/>
    <cellStyle name="Обычный 76 48 2 2" xfId="44996"/>
    <cellStyle name="Обычный 76 48 3" xfId="44997"/>
    <cellStyle name="Обычный 76 49" xfId="44998"/>
    <cellStyle name="Обычный 76 49 2" xfId="44999"/>
    <cellStyle name="Обычный 76 49 2 2" xfId="45000"/>
    <cellStyle name="Обычный 76 49 3" xfId="45001"/>
    <cellStyle name="Обычный 76 5" xfId="45002"/>
    <cellStyle name="Обычный 76 5 2" xfId="45003"/>
    <cellStyle name="Обычный 76 5 2 2" xfId="45004"/>
    <cellStyle name="Обычный 76 5 2 2 2" xfId="45005"/>
    <cellStyle name="Обычный 76 5 2 3" xfId="45006"/>
    <cellStyle name="Обычный 76 5 3" xfId="45007"/>
    <cellStyle name="Обычный 76 5 3 2" xfId="45008"/>
    <cellStyle name="Обычный 76 5 3 2 2" xfId="45009"/>
    <cellStyle name="Обычный 76 5 3 3" xfId="45010"/>
    <cellStyle name="Обычный 76 5 4" xfId="45011"/>
    <cellStyle name="Обычный 76 5 4 2" xfId="45012"/>
    <cellStyle name="Обычный 76 5 5" xfId="45013"/>
    <cellStyle name="Обычный 76 50" xfId="45014"/>
    <cellStyle name="Обычный 76 50 2" xfId="45015"/>
    <cellStyle name="Обычный 76 50 2 2" xfId="45016"/>
    <cellStyle name="Обычный 76 50 3" xfId="45017"/>
    <cellStyle name="Обычный 76 51" xfId="45018"/>
    <cellStyle name="Обычный 76 51 2" xfId="45019"/>
    <cellStyle name="Обычный 76 51 2 2" xfId="45020"/>
    <cellStyle name="Обычный 76 51 3" xfId="45021"/>
    <cellStyle name="Обычный 76 52" xfId="45022"/>
    <cellStyle name="Обычный 76 52 2" xfId="45023"/>
    <cellStyle name="Обычный 76 52 2 2" xfId="45024"/>
    <cellStyle name="Обычный 76 52 3" xfId="45025"/>
    <cellStyle name="Обычный 76 53" xfId="45026"/>
    <cellStyle name="Обычный 76 53 2" xfId="45027"/>
    <cellStyle name="Обычный 76 53 2 2" xfId="45028"/>
    <cellStyle name="Обычный 76 53 3" xfId="45029"/>
    <cellStyle name="Обычный 76 54" xfId="45030"/>
    <cellStyle name="Обычный 76 54 2" xfId="45031"/>
    <cellStyle name="Обычный 76 54 2 2" xfId="45032"/>
    <cellStyle name="Обычный 76 54 3" xfId="45033"/>
    <cellStyle name="Обычный 76 55" xfId="45034"/>
    <cellStyle name="Обычный 76 55 2" xfId="45035"/>
    <cellStyle name="Обычный 76 55 2 2" xfId="45036"/>
    <cellStyle name="Обычный 76 55 3" xfId="45037"/>
    <cellStyle name="Обычный 76 56" xfId="45038"/>
    <cellStyle name="Обычный 76 56 2" xfId="45039"/>
    <cellStyle name="Обычный 76 56 2 2" xfId="45040"/>
    <cellStyle name="Обычный 76 56 3" xfId="45041"/>
    <cellStyle name="Обычный 76 57" xfId="45042"/>
    <cellStyle name="Обычный 76 57 2" xfId="45043"/>
    <cellStyle name="Обычный 76 57 2 2" xfId="45044"/>
    <cellStyle name="Обычный 76 57 3" xfId="45045"/>
    <cellStyle name="Обычный 76 58" xfId="45046"/>
    <cellStyle name="Обычный 76 58 2" xfId="45047"/>
    <cellStyle name="Обычный 76 58 2 2" xfId="45048"/>
    <cellStyle name="Обычный 76 58 3" xfId="45049"/>
    <cellStyle name="Обычный 76 59" xfId="45050"/>
    <cellStyle name="Обычный 76 59 2" xfId="45051"/>
    <cellStyle name="Обычный 76 59 2 2" xfId="45052"/>
    <cellStyle name="Обычный 76 59 3" xfId="45053"/>
    <cellStyle name="Обычный 76 6" xfId="45054"/>
    <cellStyle name="Обычный 76 6 2" xfId="45055"/>
    <cellStyle name="Обычный 76 6 2 2" xfId="45056"/>
    <cellStyle name="Обычный 76 6 2 2 2" xfId="45057"/>
    <cellStyle name="Обычный 76 6 2 3" xfId="45058"/>
    <cellStyle name="Обычный 76 6 3" xfId="45059"/>
    <cellStyle name="Обычный 76 6 3 2" xfId="45060"/>
    <cellStyle name="Обычный 76 6 3 2 2" xfId="45061"/>
    <cellStyle name="Обычный 76 6 3 3" xfId="45062"/>
    <cellStyle name="Обычный 76 6 4" xfId="45063"/>
    <cellStyle name="Обычный 76 6 4 2" xfId="45064"/>
    <cellStyle name="Обычный 76 6 5" xfId="45065"/>
    <cellStyle name="Обычный 76 60" xfId="45066"/>
    <cellStyle name="Обычный 76 60 2" xfId="45067"/>
    <cellStyle name="Обычный 76 60 2 2" xfId="45068"/>
    <cellStyle name="Обычный 76 60 3" xfId="45069"/>
    <cellStyle name="Обычный 76 61" xfId="45070"/>
    <cellStyle name="Обычный 76 61 2" xfId="45071"/>
    <cellStyle name="Обычный 76 61 2 2" xfId="45072"/>
    <cellStyle name="Обычный 76 61 3" xfId="45073"/>
    <cellStyle name="Обычный 76 62" xfId="45074"/>
    <cellStyle name="Обычный 76 62 2" xfId="45075"/>
    <cellStyle name="Обычный 76 62 2 2" xfId="45076"/>
    <cellStyle name="Обычный 76 62 3" xfId="45077"/>
    <cellStyle name="Обычный 76 63" xfId="45078"/>
    <cellStyle name="Обычный 76 63 2" xfId="45079"/>
    <cellStyle name="Обычный 76 63 2 2" xfId="45080"/>
    <cellStyle name="Обычный 76 63 3" xfId="45081"/>
    <cellStyle name="Обычный 76 64" xfId="45082"/>
    <cellStyle name="Обычный 76 64 2" xfId="45083"/>
    <cellStyle name="Обычный 76 64 2 2" xfId="45084"/>
    <cellStyle name="Обычный 76 64 3" xfId="45085"/>
    <cellStyle name="Обычный 76 65" xfId="45086"/>
    <cellStyle name="Обычный 76 65 2" xfId="45087"/>
    <cellStyle name="Обычный 76 65 2 2" xfId="45088"/>
    <cellStyle name="Обычный 76 65 3" xfId="45089"/>
    <cellStyle name="Обычный 76 66" xfId="45090"/>
    <cellStyle name="Обычный 76 66 2" xfId="45091"/>
    <cellStyle name="Обычный 76 66 2 2" xfId="45092"/>
    <cellStyle name="Обычный 76 66 3" xfId="45093"/>
    <cellStyle name="Обычный 76 67" xfId="45094"/>
    <cellStyle name="Обычный 76 67 2" xfId="45095"/>
    <cellStyle name="Обычный 76 67 2 2" xfId="45096"/>
    <cellStyle name="Обычный 76 67 3" xfId="45097"/>
    <cellStyle name="Обычный 76 68" xfId="45098"/>
    <cellStyle name="Обычный 76 68 2" xfId="45099"/>
    <cellStyle name="Обычный 76 68 2 2" xfId="45100"/>
    <cellStyle name="Обычный 76 68 3" xfId="45101"/>
    <cellStyle name="Обычный 76 69" xfId="45102"/>
    <cellStyle name="Обычный 76 69 2" xfId="45103"/>
    <cellStyle name="Обычный 76 69 2 2" xfId="45104"/>
    <cellStyle name="Обычный 76 69 3" xfId="45105"/>
    <cellStyle name="Обычный 76 7" xfId="45106"/>
    <cellStyle name="Обычный 76 7 2" xfId="45107"/>
    <cellStyle name="Обычный 76 7 2 2" xfId="45108"/>
    <cellStyle name="Обычный 76 7 2 2 2" xfId="45109"/>
    <cellStyle name="Обычный 76 7 2 3" xfId="45110"/>
    <cellStyle name="Обычный 76 7 3" xfId="45111"/>
    <cellStyle name="Обычный 76 7 3 2" xfId="45112"/>
    <cellStyle name="Обычный 76 7 3 2 2" xfId="45113"/>
    <cellStyle name="Обычный 76 7 3 3" xfId="45114"/>
    <cellStyle name="Обычный 76 7 4" xfId="45115"/>
    <cellStyle name="Обычный 76 7 4 2" xfId="45116"/>
    <cellStyle name="Обычный 76 7 5" xfId="45117"/>
    <cellStyle name="Обычный 76 70" xfId="45118"/>
    <cellStyle name="Обычный 76 70 2" xfId="45119"/>
    <cellStyle name="Обычный 76 70 2 2" xfId="45120"/>
    <cellStyle name="Обычный 76 70 3" xfId="45121"/>
    <cellStyle name="Обычный 76 71" xfId="45122"/>
    <cellStyle name="Обычный 76 71 2" xfId="45123"/>
    <cellStyle name="Обычный 76 71 2 2" xfId="45124"/>
    <cellStyle name="Обычный 76 71 3" xfId="45125"/>
    <cellStyle name="Обычный 76 72" xfId="45126"/>
    <cellStyle name="Обычный 76 72 2" xfId="45127"/>
    <cellStyle name="Обычный 76 72 2 2" xfId="45128"/>
    <cellStyle name="Обычный 76 72 3" xfId="45129"/>
    <cellStyle name="Обычный 76 73" xfId="45130"/>
    <cellStyle name="Обычный 76 73 2" xfId="45131"/>
    <cellStyle name="Обычный 76 73 2 2" xfId="45132"/>
    <cellStyle name="Обычный 76 73 3" xfId="45133"/>
    <cellStyle name="Обычный 76 74" xfId="45134"/>
    <cellStyle name="Обычный 76 74 2" xfId="45135"/>
    <cellStyle name="Обычный 76 74 2 2" xfId="45136"/>
    <cellStyle name="Обычный 76 74 3" xfId="45137"/>
    <cellStyle name="Обычный 76 75" xfId="45138"/>
    <cellStyle name="Обычный 76 75 2" xfId="45139"/>
    <cellStyle name="Обычный 76 75 2 2" xfId="45140"/>
    <cellStyle name="Обычный 76 75 3" xfId="45141"/>
    <cellStyle name="Обычный 76 76" xfId="45142"/>
    <cellStyle name="Обычный 76 76 2" xfId="45143"/>
    <cellStyle name="Обычный 76 77" xfId="45144"/>
    <cellStyle name="Обычный 76 8" xfId="45145"/>
    <cellStyle name="Обычный 76 8 2" xfId="45146"/>
    <cellStyle name="Обычный 76 8 2 2" xfId="45147"/>
    <cellStyle name="Обычный 76 8 2 2 2" xfId="45148"/>
    <cellStyle name="Обычный 76 8 2 3" xfId="45149"/>
    <cellStyle name="Обычный 76 8 3" xfId="45150"/>
    <cellStyle name="Обычный 76 8 3 2" xfId="45151"/>
    <cellStyle name="Обычный 76 8 3 2 2" xfId="45152"/>
    <cellStyle name="Обычный 76 8 3 3" xfId="45153"/>
    <cellStyle name="Обычный 76 8 4" xfId="45154"/>
    <cellStyle name="Обычный 76 8 4 2" xfId="45155"/>
    <cellStyle name="Обычный 76 8 5" xfId="45156"/>
    <cellStyle name="Обычный 76 9" xfId="45157"/>
    <cellStyle name="Обычный 76 9 2" xfId="45158"/>
    <cellStyle name="Обычный 76 9 2 2" xfId="45159"/>
    <cellStyle name="Обычный 76 9 2 2 2" xfId="45160"/>
    <cellStyle name="Обычный 76 9 2 3" xfId="45161"/>
    <cellStyle name="Обычный 76 9 3" xfId="45162"/>
    <cellStyle name="Обычный 76 9 3 2" xfId="45163"/>
    <cellStyle name="Обычный 76 9 3 2 2" xfId="45164"/>
    <cellStyle name="Обычный 76 9 3 3" xfId="45165"/>
    <cellStyle name="Обычный 76 9 4" xfId="45166"/>
    <cellStyle name="Обычный 76 9 4 2" xfId="45167"/>
    <cellStyle name="Обычный 76 9 5" xfId="45168"/>
    <cellStyle name="Обычный 77" xfId="45169"/>
    <cellStyle name="Обычный 77 10" xfId="45170"/>
    <cellStyle name="Обычный 77 10 2" xfId="45171"/>
    <cellStyle name="Обычный 77 10 2 2" xfId="45172"/>
    <cellStyle name="Обычный 77 10 2 2 2" xfId="45173"/>
    <cellStyle name="Обычный 77 10 2 3" xfId="45174"/>
    <cellStyle name="Обычный 77 10 3" xfId="45175"/>
    <cellStyle name="Обычный 77 10 3 2" xfId="45176"/>
    <cellStyle name="Обычный 77 10 3 2 2" xfId="45177"/>
    <cellStyle name="Обычный 77 10 3 3" xfId="45178"/>
    <cellStyle name="Обычный 77 10 4" xfId="45179"/>
    <cellStyle name="Обычный 77 10 4 2" xfId="45180"/>
    <cellStyle name="Обычный 77 10 5" xfId="45181"/>
    <cellStyle name="Обычный 77 11" xfId="45182"/>
    <cellStyle name="Обычный 77 11 2" xfId="45183"/>
    <cellStyle name="Обычный 77 11 2 2" xfId="45184"/>
    <cellStyle name="Обычный 77 11 2 2 2" xfId="45185"/>
    <cellStyle name="Обычный 77 11 2 3" xfId="45186"/>
    <cellStyle name="Обычный 77 11 3" xfId="45187"/>
    <cellStyle name="Обычный 77 11 3 2" xfId="45188"/>
    <cellStyle name="Обычный 77 11 3 2 2" xfId="45189"/>
    <cellStyle name="Обычный 77 11 3 3" xfId="45190"/>
    <cellStyle name="Обычный 77 11 4" xfId="45191"/>
    <cellStyle name="Обычный 77 11 4 2" xfId="45192"/>
    <cellStyle name="Обычный 77 11 5" xfId="45193"/>
    <cellStyle name="Обычный 77 12" xfId="45194"/>
    <cellStyle name="Обычный 77 12 2" xfId="45195"/>
    <cellStyle name="Обычный 77 12 2 2" xfId="45196"/>
    <cellStyle name="Обычный 77 12 2 2 2" xfId="45197"/>
    <cellStyle name="Обычный 77 12 2 3" xfId="45198"/>
    <cellStyle name="Обычный 77 12 3" xfId="45199"/>
    <cellStyle name="Обычный 77 12 3 2" xfId="45200"/>
    <cellStyle name="Обычный 77 12 3 2 2" xfId="45201"/>
    <cellStyle name="Обычный 77 12 3 3" xfId="45202"/>
    <cellStyle name="Обычный 77 12 4" xfId="45203"/>
    <cellStyle name="Обычный 77 12 4 2" xfId="45204"/>
    <cellStyle name="Обычный 77 12 5" xfId="45205"/>
    <cellStyle name="Обычный 77 13" xfId="45206"/>
    <cellStyle name="Обычный 77 13 2" xfId="45207"/>
    <cellStyle name="Обычный 77 13 2 2" xfId="45208"/>
    <cellStyle name="Обычный 77 13 2 2 2" xfId="45209"/>
    <cellStyle name="Обычный 77 13 2 3" xfId="45210"/>
    <cellStyle name="Обычный 77 13 3" xfId="45211"/>
    <cellStyle name="Обычный 77 13 3 2" xfId="45212"/>
    <cellStyle name="Обычный 77 13 3 2 2" xfId="45213"/>
    <cellStyle name="Обычный 77 13 3 3" xfId="45214"/>
    <cellStyle name="Обычный 77 13 4" xfId="45215"/>
    <cellStyle name="Обычный 77 13 4 2" xfId="45216"/>
    <cellStyle name="Обычный 77 13 5" xfId="45217"/>
    <cellStyle name="Обычный 77 14" xfId="45218"/>
    <cellStyle name="Обычный 77 14 2" xfId="45219"/>
    <cellStyle name="Обычный 77 14 2 2" xfId="45220"/>
    <cellStyle name="Обычный 77 14 2 2 2" xfId="45221"/>
    <cellStyle name="Обычный 77 14 2 3" xfId="45222"/>
    <cellStyle name="Обычный 77 14 3" xfId="45223"/>
    <cellStyle name="Обычный 77 14 3 2" xfId="45224"/>
    <cellStyle name="Обычный 77 14 3 2 2" xfId="45225"/>
    <cellStyle name="Обычный 77 14 3 3" xfId="45226"/>
    <cellStyle name="Обычный 77 14 4" xfId="45227"/>
    <cellStyle name="Обычный 77 14 4 2" xfId="45228"/>
    <cellStyle name="Обычный 77 14 5" xfId="45229"/>
    <cellStyle name="Обычный 77 15" xfId="45230"/>
    <cellStyle name="Обычный 77 15 2" xfId="45231"/>
    <cellStyle name="Обычный 77 15 2 2" xfId="45232"/>
    <cellStyle name="Обычный 77 15 2 2 2" xfId="45233"/>
    <cellStyle name="Обычный 77 15 2 3" xfId="45234"/>
    <cellStyle name="Обычный 77 15 3" xfId="45235"/>
    <cellStyle name="Обычный 77 15 3 2" xfId="45236"/>
    <cellStyle name="Обычный 77 15 3 2 2" xfId="45237"/>
    <cellStyle name="Обычный 77 15 3 3" xfId="45238"/>
    <cellStyle name="Обычный 77 15 4" xfId="45239"/>
    <cellStyle name="Обычный 77 15 4 2" xfId="45240"/>
    <cellStyle name="Обычный 77 15 5" xfId="45241"/>
    <cellStyle name="Обычный 77 16" xfId="45242"/>
    <cellStyle name="Обычный 77 16 2" xfId="45243"/>
    <cellStyle name="Обычный 77 16 2 2" xfId="45244"/>
    <cellStyle name="Обычный 77 16 2 2 2" xfId="45245"/>
    <cellStyle name="Обычный 77 16 2 3" xfId="45246"/>
    <cellStyle name="Обычный 77 16 3" xfId="45247"/>
    <cellStyle name="Обычный 77 16 3 2" xfId="45248"/>
    <cellStyle name="Обычный 77 16 3 2 2" xfId="45249"/>
    <cellStyle name="Обычный 77 16 3 3" xfId="45250"/>
    <cellStyle name="Обычный 77 16 4" xfId="45251"/>
    <cellStyle name="Обычный 77 16 4 2" xfId="45252"/>
    <cellStyle name="Обычный 77 16 5" xfId="45253"/>
    <cellStyle name="Обычный 77 17" xfId="45254"/>
    <cellStyle name="Обычный 77 17 2" xfId="45255"/>
    <cellStyle name="Обычный 77 17 2 2" xfId="45256"/>
    <cellStyle name="Обычный 77 17 2 2 2" xfId="45257"/>
    <cellStyle name="Обычный 77 17 2 3" xfId="45258"/>
    <cellStyle name="Обычный 77 17 3" xfId="45259"/>
    <cellStyle name="Обычный 77 17 3 2" xfId="45260"/>
    <cellStyle name="Обычный 77 17 3 2 2" xfId="45261"/>
    <cellStyle name="Обычный 77 17 3 3" xfId="45262"/>
    <cellStyle name="Обычный 77 17 4" xfId="45263"/>
    <cellStyle name="Обычный 77 17 4 2" xfId="45264"/>
    <cellStyle name="Обычный 77 17 5" xfId="45265"/>
    <cellStyle name="Обычный 77 18" xfId="45266"/>
    <cellStyle name="Обычный 77 18 2" xfId="45267"/>
    <cellStyle name="Обычный 77 18 2 2" xfId="45268"/>
    <cellStyle name="Обычный 77 18 2 2 2" xfId="45269"/>
    <cellStyle name="Обычный 77 18 2 3" xfId="45270"/>
    <cellStyle name="Обычный 77 18 3" xfId="45271"/>
    <cellStyle name="Обычный 77 18 3 2" xfId="45272"/>
    <cellStyle name="Обычный 77 18 3 2 2" xfId="45273"/>
    <cellStyle name="Обычный 77 18 3 3" xfId="45274"/>
    <cellStyle name="Обычный 77 18 4" xfId="45275"/>
    <cellStyle name="Обычный 77 18 4 2" xfId="45276"/>
    <cellStyle name="Обычный 77 18 5" xfId="45277"/>
    <cellStyle name="Обычный 77 19" xfId="45278"/>
    <cellStyle name="Обычный 77 19 2" xfId="45279"/>
    <cellStyle name="Обычный 77 19 2 2" xfId="45280"/>
    <cellStyle name="Обычный 77 19 2 2 2" xfId="45281"/>
    <cellStyle name="Обычный 77 19 2 3" xfId="45282"/>
    <cellStyle name="Обычный 77 19 3" xfId="45283"/>
    <cellStyle name="Обычный 77 19 3 2" xfId="45284"/>
    <cellStyle name="Обычный 77 19 3 2 2" xfId="45285"/>
    <cellStyle name="Обычный 77 19 3 3" xfId="45286"/>
    <cellStyle name="Обычный 77 19 4" xfId="45287"/>
    <cellStyle name="Обычный 77 19 4 2" xfId="45288"/>
    <cellStyle name="Обычный 77 19 5" xfId="45289"/>
    <cellStyle name="Обычный 77 2" xfId="45290"/>
    <cellStyle name="Обычный 77 2 2" xfId="45291"/>
    <cellStyle name="Обычный 77 2 2 2" xfId="45292"/>
    <cellStyle name="Обычный 77 2 2 2 2" xfId="45293"/>
    <cellStyle name="Обычный 77 2 2 3" xfId="45294"/>
    <cellStyle name="Обычный 77 2 3" xfId="45295"/>
    <cellStyle name="Обычный 77 2 3 2" xfId="45296"/>
    <cellStyle name="Обычный 77 2 3 2 2" xfId="45297"/>
    <cellStyle name="Обычный 77 2 3 3" xfId="45298"/>
    <cellStyle name="Обычный 77 2 4" xfId="45299"/>
    <cellStyle name="Обычный 77 2 4 2" xfId="45300"/>
    <cellStyle name="Обычный 77 2 5" xfId="45301"/>
    <cellStyle name="Обычный 77 20" xfId="45302"/>
    <cellStyle name="Обычный 77 20 2" xfId="45303"/>
    <cellStyle name="Обычный 77 20 2 2" xfId="45304"/>
    <cellStyle name="Обычный 77 20 2 2 2" xfId="45305"/>
    <cellStyle name="Обычный 77 20 2 3" xfId="45306"/>
    <cellStyle name="Обычный 77 20 3" xfId="45307"/>
    <cellStyle name="Обычный 77 20 3 2" xfId="45308"/>
    <cellStyle name="Обычный 77 20 3 2 2" xfId="45309"/>
    <cellStyle name="Обычный 77 20 3 3" xfId="45310"/>
    <cellStyle name="Обычный 77 20 4" xfId="45311"/>
    <cellStyle name="Обычный 77 20 4 2" xfId="45312"/>
    <cellStyle name="Обычный 77 20 5" xfId="45313"/>
    <cellStyle name="Обычный 77 21" xfId="45314"/>
    <cellStyle name="Обычный 77 21 2" xfId="45315"/>
    <cellStyle name="Обычный 77 21 2 2" xfId="45316"/>
    <cellStyle name="Обычный 77 21 2 2 2" xfId="45317"/>
    <cellStyle name="Обычный 77 21 2 3" xfId="45318"/>
    <cellStyle name="Обычный 77 21 3" xfId="45319"/>
    <cellStyle name="Обычный 77 21 3 2" xfId="45320"/>
    <cellStyle name="Обычный 77 21 3 2 2" xfId="45321"/>
    <cellStyle name="Обычный 77 21 3 3" xfId="45322"/>
    <cellStyle name="Обычный 77 21 4" xfId="45323"/>
    <cellStyle name="Обычный 77 21 4 2" xfId="45324"/>
    <cellStyle name="Обычный 77 21 5" xfId="45325"/>
    <cellStyle name="Обычный 77 22" xfId="45326"/>
    <cellStyle name="Обычный 77 22 2" xfId="45327"/>
    <cellStyle name="Обычный 77 22 2 2" xfId="45328"/>
    <cellStyle name="Обычный 77 22 2 2 2" xfId="45329"/>
    <cellStyle name="Обычный 77 22 2 3" xfId="45330"/>
    <cellStyle name="Обычный 77 22 3" xfId="45331"/>
    <cellStyle name="Обычный 77 22 3 2" xfId="45332"/>
    <cellStyle name="Обычный 77 22 3 2 2" xfId="45333"/>
    <cellStyle name="Обычный 77 22 3 3" xfId="45334"/>
    <cellStyle name="Обычный 77 22 4" xfId="45335"/>
    <cellStyle name="Обычный 77 22 4 2" xfId="45336"/>
    <cellStyle name="Обычный 77 22 5" xfId="45337"/>
    <cellStyle name="Обычный 77 23" xfId="45338"/>
    <cellStyle name="Обычный 77 23 2" xfId="45339"/>
    <cellStyle name="Обычный 77 23 2 2" xfId="45340"/>
    <cellStyle name="Обычный 77 23 2 2 2" xfId="45341"/>
    <cellStyle name="Обычный 77 23 2 3" xfId="45342"/>
    <cellStyle name="Обычный 77 23 3" xfId="45343"/>
    <cellStyle name="Обычный 77 23 3 2" xfId="45344"/>
    <cellStyle name="Обычный 77 23 3 2 2" xfId="45345"/>
    <cellStyle name="Обычный 77 23 3 3" xfId="45346"/>
    <cellStyle name="Обычный 77 23 4" xfId="45347"/>
    <cellStyle name="Обычный 77 23 4 2" xfId="45348"/>
    <cellStyle name="Обычный 77 23 5" xfId="45349"/>
    <cellStyle name="Обычный 77 24" xfId="45350"/>
    <cellStyle name="Обычный 77 24 2" xfId="45351"/>
    <cellStyle name="Обычный 77 24 2 2" xfId="45352"/>
    <cellStyle name="Обычный 77 24 2 2 2" xfId="45353"/>
    <cellStyle name="Обычный 77 24 2 3" xfId="45354"/>
    <cellStyle name="Обычный 77 24 3" xfId="45355"/>
    <cellStyle name="Обычный 77 24 3 2" xfId="45356"/>
    <cellStyle name="Обычный 77 24 3 2 2" xfId="45357"/>
    <cellStyle name="Обычный 77 24 3 3" xfId="45358"/>
    <cellStyle name="Обычный 77 24 4" xfId="45359"/>
    <cellStyle name="Обычный 77 24 4 2" xfId="45360"/>
    <cellStyle name="Обычный 77 24 5" xfId="45361"/>
    <cellStyle name="Обычный 77 25" xfId="45362"/>
    <cellStyle name="Обычный 77 25 2" xfId="45363"/>
    <cellStyle name="Обычный 77 25 2 2" xfId="45364"/>
    <cellStyle name="Обычный 77 25 2 2 2" xfId="45365"/>
    <cellStyle name="Обычный 77 25 2 3" xfId="45366"/>
    <cellStyle name="Обычный 77 25 3" xfId="45367"/>
    <cellStyle name="Обычный 77 25 3 2" xfId="45368"/>
    <cellStyle name="Обычный 77 25 3 2 2" xfId="45369"/>
    <cellStyle name="Обычный 77 25 3 3" xfId="45370"/>
    <cellStyle name="Обычный 77 25 4" xfId="45371"/>
    <cellStyle name="Обычный 77 25 4 2" xfId="45372"/>
    <cellStyle name="Обычный 77 25 5" xfId="45373"/>
    <cellStyle name="Обычный 77 26" xfId="45374"/>
    <cellStyle name="Обычный 77 26 2" xfId="45375"/>
    <cellStyle name="Обычный 77 26 2 2" xfId="45376"/>
    <cellStyle name="Обычный 77 26 2 2 2" xfId="45377"/>
    <cellStyle name="Обычный 77 26 2 3" xfId="45378"/>
    <cellStyle name="Обычный 77 26 3" xfId="45379"/>
    <cellStyle name="Обычный 77 26 3 2" xfId="45380"/>
    <cellStyle name="Обычный 77 26 3 2 2" xfId="45381"/>
    <cellStyle name="Обычный 77 26 3 3" xfId="45382"/>
    <cellStyle name="Обычный 77 26 4" xfId="45383"/>
    <cellStyle name="Обычный 77 26 4 2" xfId="45384"/>
    <cellStyle name="Обычный 77 26 5" xfId="45385"/>
    <cellStyle name="Обычный 77 27" xfId="45386"/>
    <cellStyle name="Обычный 77 27 2" xfId="45387"/>
    <cellStyle name="Обычный 77 27 2 2" xfId="45388"/>
    <cellStyle name="Обычный 77 27 2 2 2" xfId="45389"/>
    <cellStyle name="Обычный 77 27 2 3" xfId="45390"/>
    <cellStyle name="Обычный 77 27 3" xfId="45391"/>
    <cellStyle name="Обычный 77 27 3 2" xfId="45392"/>
    <cellStyle name="Обычный 77 27 3 2 2" xfId="45393"/>
    <cellStyle name="Обычный 77 27 3 3" xfId="45394"/>
    <cellStyle name="Обычный 77 27 4" xfId="45395"/>
    <cellStyle name="Обычный 77 27 4 2" xfId="45396"/>
    <cellStyle name="Обычный 77 27 5" xfId="45397"/>
    <cellStyle name="Обычный 77 28" xfId="45398"/>
    <cellStyle name="Обычный 77 28 2" xfId="45399"/>
    <cellStyle name="Обычный 77 28 2 2" xfId="45400"/>
    <cellStyle name="Обычный 77 28 2 2 2" xfId="45401"/>
    <cellStyle name="Обычный 77 28 2 3" xfId="45402"/>
    <cellStyle name="Обычный 77 28 3" xfId="45403"/>
    <cellStyle name="Обычный 77 28 3 2" xfId="45404"/>
    <cellStyle name="Обычный 77 28 3 2 2" xfId="45405"/>
    <cellStyle name="Обычный 77 28 3 3" xfId="45406"/>
    <cellStyle name="Обычный 77 28 4" xfId="45407"/>
    <cellStyle name="Обычный 77 28 4 2" xfId="45408"/>
    <cellStyle name="Обычный 77 28 5" xfId="45409"/>
    <cellStyle name="Обычный 77 29" xfId="45410"/>
    <cellStyle name="Обычный 77 29 2" xfId="45411"/>
    <cellStyle name="Обычный 77 29 2 2" xfId="45412"/>
    <cellStyle name="Обычный 77 29 3" xfId="45413"/>
    <cellStyle name="Обычный 77 3" xfId="45414"/>
    <cellStyle name="Обычный 77 3 2" xfId="45415"/>
    <cellStyle name="Обычный 77 3 2 2" xfId="45416"/>
    <cellStyle name="Обычный 77 3 2 2 2" xfId="45417"/>
    <cellStyle name="Обычный 77 3 2 3" xfId="45418"/>
    <cellStyle name="Обычный 77 3 3" xfId="45419"/>
    <cellStyle name="Обычный 77 3 3 2" xfId="45420"/>
    <cellStyle name="Обычный 77 3 3 2 2" xfId="45421"/>
    <cellStyle name="Обычный 77 3 3 3" xfId="45422"/>
    <cellStyle name="Обычный 77 3 4" xfId="45423"/>
    <cellStyle name="Обычный 77 3 4 2" xfId="45424"/>
    <cellStyle name="Обычный 77 3 5" xfId="45425"/>
    <cellStyle name="Обычный 77 30" xfId="45426"/>
    <cellStyle name="Обычный 77 30 2" xfId="45427"/>
    <cellStyle name="Обычный 77 30 2 2" xfId="45428"/>
    <cellStyle name="Обычный 77 30 3" xfId="45429"/>
    <cellStyle name="Обычный 77 31" xfId="45430"/>
    <cellStyle name="Обычный 77 31 2" xfId="45431"/>
    <cellStyle name="Обычный 77 31 2 2" xfId="45432"/>
    <cellStyle name="Обычный 77 31 3" xfId="45433"/>
    <cellStyle name="Обычный 77 32" xfId="45434"/>
    <cellStyle name="Обычный 77 32 2" xfId="45435"/>
    <cellStyle name="Обычный 77 32 2 2" xfId="45436"/>
    <cellStyle name="Обычный 77 32 3" xfId="45437"/>
    <cellStyle name="Обычный 77 33" xfId="45438"/>
    <cellStyle name="Обычный 77 33 2" xfId="45439"/>
    <cellStyle name="Обычный 77 33 2 2" xfId="45440"/>
    <cellStyle name="Обычный 77 33 3" xfId="45441"/>
    <cellStyle name="Обычный 77 34" xfId="45442"/>
    <cellStyle name="Обычный 77 34 2" xfId="45443"/>
    <cellStyle name="Обычный 77 34 2 2" xfId="45444"/>
    <cellStyle name="Обычный 77 34 3" xfId="45445"/>
    <cellStyle name="Обычный 77 35" xfId="45446"/>
    <cellStyle name="Обычный 77 35 2" xfId="45447"/>
    <cellStyle name="Обычный 77 35 2 2" xfId="45448"/>
    <cellStyle name="Обычный 77 35 3" xfId="45449"/>
    <cellStyle name="Обычный 77 36" xfId="45450"/>
    <cellStyle name="Обычный 77 36 2" xfId="45451"/>
    <cellStyle name="Обычный 77 36 2 2" xfId="45452"/>
    <cellStyle name="Обычный 77 36 3" xfId="45453"/>
    <cellStyle name="Обычный 77 37" xfId="45454"/>
    <cellStyle name="Обычный 77 37 2" xfId="45455"/>
    <cellStyle name="Обычный 77 37 2 2" xfId="45456"/>
    <cellStyle name="Обычный 77 37 3" xfId="45457"/>
    <cellStyle name="Обычный 77 38" xfId="45458"/>
    <cellStyle name="Обычный 77 38 2" xfId="45459"/>
    <cellStyle name="Обычный 77 38 2 2" xfId="45460"/>
    <cellStyle name="Обычный 77 38 3" xfId="45461"/>
    <cellStyle name="Обычный 77 39" xfId="45462"/>
    <cellStyle name="Обычный 77 39 2" xfId="45463"/>
    <cellStyle name="Обычный 77 39 2 2" xfId="45464"/>
    <cellStyle name="Обычный 77 39 3" xfId="45465"/>
    <cellStyle name="Обычный 77 4" xfId="45466"/>
    <cellStyle name="Обычный 77 4 2" xfId="45467"/>
    <cellStyle name="Обычный 77 4 2 2" xfId="45468"/>
    <cellStyle name="Обычный 77 4 2 2 2" xfId="45469"/>
    <cellStyle name="Обычный 77 4 2 3" xfId="45470"/>
    <cellStyle name="Обычный 77 4 3" xfId="45471"/>
    <cellStyle name="Обычный 77 4 3 2" xfId="45472"/>
    <cellStyle name="Обычный 77 4 3 2 2" xfId="45473"/>
    <cellStyle name="Обычный 77 4 3 3" xfId="45474"/>
    <cellStyle name="Обычный 77 4 4" xfId="45475"/>
    <cellStyle name="Обычный 77 4 4 2" xfId="45476"/>
    <cellStyle name="Обычный 77 4 5" xfId="45477"/>
    <cellStyle name="Обычный 77 40" xfId="45478"/>
    <cellStyle name="Обычный 77 40 2" xfId="45479"/>
    <cellStyle name="Обычный 77 40 2 2" xfId="45480"/>
    <cellStyle name="Обычный 77 40 3" xfId="45481"/>
    <cellStyle name="Обычный 77 41" xfId="45482"/>
    <cellStyle name="Обычный 77 41 2" xfId="45483"/>
    <cellStyle name="Обычный 77 41 2 2" xfId="45484"/>
    <cellStyle name="Обычный 77 41 3" xfId="45485"/>
    <cellStyle name="Обычный 77 42" xfId="45486"/>
    <cellStyle name="Обычный 77 42 2" xfId="45487"/>
    <cellStyle name="Обычный 77 42 2 2" xfId="45488"/>
    <cellStyle name="Обычный 77 42 3" xfId="45489"/>
    <cellStyle name="Обычный 77 43" xfId="45490"/>
    <cellStyle name="Обычный 77 43 2" xfId="45491"/>
    <cellStyle name="Обычный 77 43 2 2" xfId="45492"/>
    <cellStyle name="Обычный 77 43 3" xfId="45493"/>
    <cellStyle name="Обычный 77 44" xfId="45494"/>
    <cellStyle name="Обычный 77 44 2" xfId="45495"/>
    <cellStyle name="Обычный 77 44 2 2" xfId="45496"/>
    <cellStyle name="Обычный 77 44 3" xfId="45497"/>
    <cellStyle name="Обычный 77 45" xfId="45498"/>
    <cellStyle name="Обычный 77 45 2" xfId="45499"/>
    <cellStyle name="Обычный 77 45 2 2" xfId="45500"/>
    <cellStyle name="Обычный 77 45 3" xfId="45501"/>
    <cellStyle name="Обычный 77 46" xfId="45502"/>
    <cellStyle name="Обычный 77 46 2" xfId="45503"/>
    <cellStyle name="Обычный 77 46 2 2" xfId="45504"/>
    <cellStyle name="Обычный 77 46 3" xfId="45505"/>
    <cellStyle name="Обычный 77 47" xfId="45506"/>
    <cellStyle name="Обычный 77 47 2" xfId="45507"/>
    <cellStyle name="Обычный 77 47 2 2" xfId="45508"/>
    <cellStyle name="Обычный 77 47 3" xfId="45509"/>
    <cellStyle name="Обычный 77 48" xfId="45510"/>
    <cellStyle name="Обычный 77 48 2" xfId="45511"/>
    <cellStyle name="Обычный 77 48 2 2" xfId="45512"/>
    <cellStyle name="Обычный 77 48 3" xfId="45513"/>
    <cellStyle name="Обычный 77 49" xfId="45514"/>
    <cellStyle name="Обычный 77 49 2" xfId="45515"/>
    <cellStyle name="Обычный 77 49 2 2" xfId="45516"/>
    <cellStyle name="Обычный 77 49 3" xfId="45517"/>
    <cellStyle name="Обычный 77 5" xfId="45518"/>
    <cellStyle name="Обычный 77 5 2" xfId="45519"/>
    <cellStyle name="Обычный 77 5 2 2" xfId="45520"/>
    <cellStyle name="Обычный 77 5 2 2 2" xfId="45521"/>
    <cellStyle name="Обычный 77 5 2 3" xfId="45522"/>
    <cellStyle name="Обычный 77 5 3" xfId="45523"/>
    <cellStyle name="Обычный 77 5 3 2" xfId="45524"/>
    <cellStyle name="Обычный 77 5 3 2 2" xfId="45525"/>
    <cellStyle name="Обычный 77 5 3 3" xfId="45526"/>
    <cellStyle name="Обычный 77 5 4" xfId="45527"/>
    <cellStyle name="Обычный 77 5 4 2" xfId="45528"/>
    <cellStyle name="Обычный 77 5 5" xfId="45529"/>
    <cellStyle name="Обычный 77 50" xfId="45530"/>
    <cellStyle name="Обычный 77 50 2" xfId="45531"/>
    <cellStyle name="Обычный 77 50 2 2" xfId="45532"/>
    <cellStyle name="Обычный 77 50 3" xfId="45533"/>
    <cellStyle name="Обычный 77 51" xfId="45534"/>
    <cellStyle name="Обычный 77 51 2" xfId="45535"/>
    <cellStyle name="Обычный 77 51 2 2" xfId="45536"/>
    <cellStyle name="Обычный 77 51 3" xfId="45537"/>
    <cellStyle name="Обычный 77 52" xfId="45538"/>
    <cellStyle name="Обычный 77 52 2" xfId="45539"/>
    <cellStyle name="Обычный 77 52 2 2" xfId="45540"/>
    <cellStyle name="Обычный 77 52 3" xfId="45541"/>
    <cellStyle name="Обычный 77 53" xfId="45542"/>
    <cellStyle name="Обычный 77 53 2" xfId="45543"/>
    <cellStyle name="Обычный 77 53 2 2" xfId="45544"/>
    <cellStyle name="Обычный 77 53 3" xfId="45545"/>
    <cellStyle name="Обычный 77 54" xfId="45546"/>
    <cellStyle name="Обычный 77 54 2" xfId="45547"/>
    <cellStyle name="Обычный 77 54 2 2" xfId="45548"/>
    <cellStyle name="Обычный 77 54 3" xfId="45549"/>
    <cellStyle name="Обычный 77 55" xfId="45550"/>
    <cellStyle name="Обычный 77 55 2" xfId="45551"/>
    <cellStyle name="Обычный 77 55 2 2" xfId="45552"/>
    <cellStyle name="Обычный 77 55 3" xfId="45553"/>
    <cellStyle name="Обычный 77 56" xfId="45554"/>
    <cellStyle name="Обычный 77 56 2" xfId="45555"/>
    <cellStyle name="Обычный 77 56 2 2" xfId="45556"/>
    <cellStyle name="Обычный 77 56 3" xfId="45557"/>
    <cellStyle name="Обычный 77 57" xfId="45558"/>
    <cellStyle name="Обычный 77 57 2" xfId="45559"/>
    <cellStyle name="Обычный 77 57 2 2" xfId="45560"/>
    <cellStyle name="Обычный 77 57 3" xfId="45561"/>
    <cellStyle name="Обычный 77 58" xfId="45562"/>
    <cellStyle name="Обычный 77 58 2" xfId="45563"/>
    <cellStyle name="Обычный 77 58 2 2" xfId="45564"/>
    <cellStyle name="Обычный 77 58 3" xfId="45565"/>
    <cellStyle name="Обычный 77 59" xfId="45566"/>
    <cellStyle name="Обычный 77 59 2" xfId="45567"/>
    <cellStyle name="Обычный 77 59 2 2" xfId="45568"/>
    <cellStyle name="Обычный 77 59 3" xfId="45569"/>
    <cellStyle name="Обычный 77 6" xfId="45570"/>
    <cellStyle name="Обычный 77 6 2" xfId="45571"/>
    <cellStyle name="Обычный 77 6 2 2" xfId="45572"/>
    <cellStyle name="Обычный 77 6 2 2 2" xfId="45573"/>
    <cellStyle name="Обычный 77 6 2 3" xfId="45574"/>
    <cellStyle name="Обычный 77 6 3" xfId="45575"/>
    <cellStyle name="Обычный 77 6 3 2" xfId="45576"/>
    <cellStyle name="Обычный 77 6 3 2 2" xfId="45577"/>
    <cellStyle name="Обычный 77 6 3 3" xfId="45578"/>
    <cellStyle name="Обычный 77 6 4" xfId="45579"/>
    <cellStyle name="Обычный 77 6 4 2" xfId="45580"/>
    <cellStyle name="Обычный 77 6 5" xfId="45581"/>
    <cellStyle name="Обычный 77 60" xfId="45582"/>
    <cellStyle name="Обычный 77 60 2" xfId="45583"/>
    <cellStyle name="Обычный 77 60 2 2" xfId="45584"/>
    <cellStyle name="Обычный 77 60 3" xfId="45585"/>
    <cellStyle name="Обычный 77 61" xfId="45586"/>
    <cellStyle name="Обычный 77 61 2" xfId="45587"/>
    <cellStyle name="Обычный 77 61 2 2" xfId="45588"/>
    <cellStyle name="Обычный 77 61 3" xfId="45589"/>
    <cellStyle name="Обычный 77 62" xfId="45590"/>
    <cellStyle name="Обычный 77 62 2" xfId="45591"/>
    <cellStyle name="Обычный 77 62 2 2" xfId="45592"/>
    <cellStyle name="Обычный 77 62 3" xfId="45593"/>
    <cellStyle name="Обычный 77 63" xfId="45594"/>
    <cellStyle name="Обычный 77 63 2" xfId="45595"/>
    <cellStyle name="Обычный 77 63 2 2" xfId="45596"/>
    <cellStyle name="Обычный 77 63 3" xfId="45597"/>
    <cellStyle name="Обычный 77 64" xfId="45598"/>
    <cellStyle name="Обычный 77 64 2" xfId="45599"/>
    <cellStyle name="Обычный 77 64 2 2" xfId="45600"/>
    <cellStyle name="Обычный 77 64 3" xfId="45601"/>
    <cellStyle name="Обычный 77 65" xfId="45602"/>
    <cellStyle name="Обычный 77 65 2" xfId="45603"/>
    <cellStyle name="Обычный 77 65 2 2" xfId="45604"/>
    <cellStyle name="Обычный 77 65 3" xfId="45605"/>
    <cellStyle name="Обычный 77 66" xfId="45606"/>
    <cellStyle name="Обычный 77 66 2" xfId="45607"/>
    <cellStyle name="Обычный 77 66 2 2" xfId="45608"/>
    <cellStyle name="Обычный 77 66 3" xfId="45609"/>
    <cellStyle name="Обычный 77 67" xfId="45610"/>
    <cellStyle name="Обычный 77 67 2" xfId="45611"/>
    <cellStyle name="Обычный 77 67 2 2" xfId="45612"/>
    <cellStyle name="Обычный 77 67 3" xfId="45613"/>
    <cellStyle name="Обычный 77 68" xfId="45614"/>
    <cellStyle name="Обычный 77 68 2" xfId="45615"/>
    <cellStyle name="Обычный 77 68 2 2" xfId="45616"/>
    <cellStyle name="Обычный 77 68 3" xfId="45617"/>
    <cellStyle name="Обычный 77 69" xfId="45618"/>
    <cellStyle name="Обычный 77 69 2" xfId="45619"/>
    <cellStyle name="Обычный 77 69 2 2" xfId="45620"/>
    <cellStyle name="Обычный 77 69 3" xfId="45621"/>
    <cellStyle name="Обычный 77 7" xfId="45622"/>
    <cellStyle name="Обычный 77 7 2" xfId="45623"/>
    <cellStyle name="Обычный 77 7 2 2" xfId="45624"/>
    <cellStyle name="Обычный 77 7 2 2 2" xfId="45625"/>
    <cellStyle name="Обычный 77 7 2 3" xfId="45626"/>
    <cellStyle name="Обычный 77 7 3" xfId="45627"/>
    <cellStyle name="Обычный 77 7 3 2" xfId="45628"/>
    <cellStyle name="Обычный 77 7 3 2 2" xfId="45629"/>
    <cellStyle name="Обычный 77 7 3 3" xfId="45630"/>
    <cellStyle name="Обычный 77 7 4" xfId="45631"/>
    <cellStyle name="Обычный 77 7 4 2" xfId="45632"/>
    <cellStyle name="Обычный 77 7 5" xfId="45633"/>
    <cellStyle name="Обычный 77 70" xfId="45634"/>
    <cellStyle name="Обычный 77 70 2" xfId="45635"/>
    <cellStyle name="Обычный 77 70 2 2" xfId="45636"/>
    <cellStyle name="Обычный 77 70 3" xfId="45637"/>
    <cellStyle name="Обычный 77 71" xfId="45638"/>
    <cellStyle name="Обычный 77 71 2" xfId="45639"/>
    <cellStyle name="Обычный 77 71 2 2" xfId="45640"/>
    <cellStyle name="Обычный 77 71 3" xfId="45641"/>
    <cellStyle name="Обычный 77 72" xfId="45642"/>
    <cellStyle name="Обычный 77 72 2" xfId="45643"/>
    <cellStyle name="Обычный 77 72 2 2" xfId="45644"/>
    <cellStyle name="Обычный 77 72 3" xfId="45645"/>
    <cellStyle name="Обычный 77 73" xfId="45646"/>
    <cellStyle name="Обычный 77 73 2" xfId="45647"/>
    <cellStyle name="Обычный 77 73 2 2" xfId="45648"/>
    <cellStyle name="Обычный 77 73 3" xfId="45649"/>
    <cellStyle name="Обычный 77 74" xfId="45650"/>
    <cellStyle name="Обычный 77 74 2" xfId="45651"/>
    <cellStyle name="Обычный 77 74 2 2" xfId="45652"/>
    <cellStyle name="Обычный 77 74 3" xfId="45653"/>
    <cellStyle name="Обычный 77 75" xfId="45654"/>
    <cellStyle name="Обычный 77 75 2" xfId="45655"/>
    <cellStyle name="Обычный 77 75 2 2" xfId="45656"/>
    <cellStyle name="Обычный 77 75 3" xfId="45657"/>
    <cellStyle name="Обычный 77 76" xfId="45658"/>
    <cellStyle name="Обычный 77 76 2" xfId="45659"/>
    <cellStyle name="Обычный 77 77" xfId="45660"/>
    <cellStyle name="Обычный 77 8" xfId="45661"/>
    <cellStyle name="Обычный 77 8 2" xfId="45662"/>
    <cellStyle name="Обычный 77 8 2 2" xfId="45663"/>
    <cellStyle name="Обычный 77 8 2 2 2" xfId="45664"/>
    <cellStyle name="Обычный 77 8 2 3" xfId="45665"/>
    <cellStyle name="Обычный 77 8 3" xfId="45666"/>
    <cellStyle name="Обычный 77 8 3 2" xfId="45667"/>
    <cellStyle name="Обычный 77 8 3 2 2" xfId="45668"/>
    <cellStyle name="Обычный 77 8 3 3" xfId="45669"/>
    <cellStyle name="Обычный 77 8 4" xfId="45670"/>
    <cellStyle name="Обычный 77 8 4 2" xfId="45671"/>
    <cellStyle name="Обычный 77 8 5" xfId="45672"/>
    <cellStyle name="Обычный 77 9" xfId="45673"/>
    <cellStyle name="Обычный 77 9 2" xfId="45674"/>
    <cellStyle name="Обычный 77 9 2 2" xfId="45675"/>
    <cellStyle name="Обычный 77 9 2 2 2" xfId="45676"/>
    <cellStyle name="Обычный 77 9 2 3" xfId="45677"/>
    <cellStyle name="Обычный 77 9 3" xfId="45678"/>
    <cellStyle name="Обычный 77 9 3 2" xfId="45679"/>
    <cellStyle name="Обычный 77 9 3 2 2" xfId="45680"/>
    <cellStyle name="Обычный 77 9 3 3" xfId="45681"/>
    <cellStyle name="Обычный 77 9 4" xfId="45682"/>
    <cellStyle name="Обычный 77 9 4 2" xfId="45683"/>
    <cellStyle name="Обычный 77 9 5" xfId="45684"/>
    <cellStyle name="Обычный 78" xfId="45685"/>
    <cellStyle name="Обычный 78 10" xfId="45686"/>
    <cellStyle name="Обычный 78 10 2" xfId="45687"/>
    <cellStyle name="Обычный 78 10 2 2" xfId="45688"/>
    <cellStyle name="Обычный 78 10 2 2 2" xfId="45689"/>
    <cellStyle name="Обычный 78 10 2 3" xfId="45690"/>
    <cellStyle name="Обычный 78 10 3" xfId="45691"/>
    <cellStyle name="Обычный 78 10 3 2" xfId="45692"/>
    <cellStyle name="Обычный 78 10 3 2 2" xfId="45693"/>
    <cellStyle name="Обычный 78 10 3 3" xfId="45694"/>
    <cellStyle name="Обычный 78 10 4" xfId="45695"/>
    <cellStyle name="Обычный 78 10 4 2" xfId="45696"/>
    <cellStyle name="Обычный 78 10 5" xfId="45697"/>
    <cellStyle name="Обычный 78 11" xfId="45698"/>
    <cellStyle name="Обычный 78 11 2" xfId="45699"/>
    <cellStyle name="Обычный 78 11 2 2" xfId="45700"/>
    <cellStyle name="Обычный 78 11 2 2 2" xfId="45701"/>
    <cellStyle name="Обычный 78 11 2 3" xfId="45702"/>
    <cellStyle name="Обычный 78 11 3" xfId="45703"/>
    <cellStyle name="Обычный 78 11 3 2" xfId="45704"/>
    <cellStyle name="Обычный 78 11 3 2 2" xfId="45705"/>
    <cellStyle name="Обычный 78 11 3 3" xfId="45706"/>
    <cellStyle name="Обычный 78 11 4" xfId="45707"/>
    <cellStyle name="Обычный 78 11 4 2" xfId="45708"/>
    <cellStyle name="Обычный 78 11 5" xfId="45709"/>
    <cellStyle name="Обычный 78 12" xfId="45710"/>
    <cellStyle name="Обычный 78 12 2" xfId="45711"/>
    <cellStyle name="Обычный 78 12 2 2" xfId="45712"/>
    <cellStyle name="Обычный 78 12 2 2 2" xfId="45713"/>
    <cellStyle name="Обычный 78 12 2 3" xfId="45714"/>
    <cellStyle name="Обычный 78 12 3" xfId="45715"/>
    <cellStyle name="Обычный 78 12 3 2" xfId="45716"/>
    <cellStyle name="Обычный 78 12 3 2 2" xfId="45717"/>
    <cellStyle name="Обычный 78 12 3 3" xfId="45718"/>
    <cellStyle name="Обычный 78 12 4" xfId="45719"/>
    <cellStyle name="Обычный 78 12 4 2" xfId="45720"/>
    <cellStyle name="Обычный 78 12 5" xfId="45721"/>
    <cellStyle name="Обычный 78 13" xfId="45722"/>
    <cellStyle name="Обычный 78 13 2" xfId="45723"/>
    <cellStyle name="Обычный 78 13 2 2" xfId="45724"/>
    <cellStyle name="Обычный 78 13 2 2 2" xfId="45725"/>
    <cellStyle name="Обычный 78 13 2 3" xfId="45726"/>
    <cellStyle name="Обычный 78 13 3" xfId="45727"/>
    <cellStyle name="Обычный 78 13 3 2" xfId="45728"/>
    <cellStyle name="Обычный 78 13 3 2 2" xfId="45729"/>
    <cellStyle name="Обычный 78 13 3 3" xfId="45730"/>
    <cellStyle name="Обычный 78 13 4" xfId="45731"/>
    <cellStyle name="Обычный 78 13 4 2" xfId="45732"/>
    <cellStyle name="Обычный 78 13 5" xfId="45733"/>
    <cellStyle name="Обычный 78 14" xfId="45734"/>
    <cellStyle name="Обычный 78 14 2" xfId="45735"/>
    <cellStyle name="Обычный 78 14 2 2" xfId="45736"/>
    <cellStyle name="Обычный 78 14 2 2 2" xfId="45737"/>
    <cellStyle name="Обычный 78 14 2 3" xfId="45738"/>
    <cellStyle name="Обычный 78 14 3" xfId="45739"/>
    <cellStyle name="Обычный 78 14 3 2" xfId="45740"/>
    <cellStyle name="Обычный 78 14 3 2 2" xfId="45741"/>
    <cellStyle name="Обычный 78 14 3 3" xfId="45742"/>
    <cellStyle name="Обычный 78 14 4" xfId="45743"/>
    <cellStyle name="Обычный 78 14 4 2" xfId="45744"/>
    <cellStyle name="Обычный 78 14 5" xfId="45745"/>
    <cellStyle name="Обычный 78 15" xfId="45746"/>
    <cellStyle name="Обычный 78 15 2" xfId="45747"/>
    <cellStyle name="Обычный 78 15 2 2" xfId="45748"/>
    <cellStyle name="Обычный 78 15 2 2 2" xfId="45749"/>
    <cellStyle name="Обычный 78 15 2 3" xfId="45750"/>
    <cellStyle name="Обычный 78 15 3" xfId="45751"/>
    <cellStyle name="Обычный 78 15 3 2" xfId="45752"/>
    <cellStyle name="Обычный 78 15 3 2 2" xfId="45753"/>
    <cellStyle name="Обычный 78 15 3 3" xfId="45754"/>
    <cellStyle name="Обычный 78 15 4" xfId="45755"/>
    <cellStyle name="Обычный 78 15 4 2" xfId="45756"/>
    <cellStyle name="Обычный 78 15 5" xfId="45757"/>
    <cellStyle name="Обычный 78 16" xfId="45758"/>
    <cellStyle name="Обычный 78 16 2" xfId="45759"/>
    <cellStyle name="Обычный 78 16 2 2" xfId="45760"/>
    <cellStyle name="Обычный 78 16 2 2 2" xfId="45761"/>
    <cellStyle name="Обычный 78 16 2 3" xfId="45762"/>
    <cellStyle name="Обычный 78 16 3" xfId="45763"/>
    <cellStyle name="Обычный 78 16 3 2" xfId="45764"/>
    <cellStyle name="Обычный 78 16 3 2 2" xfId="45765"/>
    <cellStyle name="Обычный 78 16 3 3" xfId="45766"/>
    <cellStyle name="Обычный 78 16 4" xfId="45767"/>
    <cellStyle name="Обычный 78 16 4 2" xfId="45768"/>
    <cellStyle name="Обычный 78 16 5" xfId="45769"/>
    <cellStyle name="Обычный 78 17" xfId="45770"/>
    <cellStyle name="Обычный 78 17 2" xfId="45771"/>
    <cellStyle name="Обычный 78 17 2 2" xfId="45772"/>
    <cellStyle name="Обычный 78 17 2 2 2" xfId="45773"/>
    <cellStyle name="Обычный 78 17 2 3" xfId="45774"/>
    <cellStyle name="Обычный 78 17 3" xfId="45775"/>
    <cellStyle name="Обычный 78 17 3 2" xfId="45776"/>
    <cellStyle name="Обычный 78 17 3 2 2" xfId="45777"/>
    <cellStyle name="Обычный 78 17 3 3" xfId="45778"/>
    <cellStyle name="Обычный 78 17 4" xfId="45779"/>
    <cellStyle name="Обычный 78 17 4 2" xfId="45780"/>
    <cellStyle name="Обычный 78 17 5" xfId="45781"/>
    <cellStyle name="Обычный 78 18" xfId="45782"/>
    <cellStyle name="Обычный 78 18 2" xfId="45783"/>
    <cellStyle name="Обычный 78 18 2 2" xfId="45784"/>
    <cellStyle name="Обычный 78 18 2 2 2" xfId="45785"/>
    <cellStyle name="Обычный 78 18 2 3" xfId="45786"/>
    <cellStyle name="Обычный 78 18 3" xfId="45787"/>
    <cellStyle name="Обычный 78 18 3 2" xfId="45788"/>
    <cellStyle name="Обычный 78 18 3 2 2" xfId="45789"/>
    <cellStyle name="Обычный 78 18 3 3" xfId="45790"/>
    <cellStyle name="Обычный 78 18 4" xfId="45791"/>
    <cellStyle name="Обычный 78 18 4 2" xfId="45792"/>
    <cellStyle name="Обычный 78 18 5" xfId="45793"/>
    <cellStyle name="Обычный 78 19" xfId="45794"/>
    <cellStyle name="Обычный 78 19 2" xfId="45795"/>
    <cellStyle name="Обычный 78 19 2 2" xfId="45796"/>
    <cellStyle name="Обычный 78 19 2 2 2" xfId="45797"/>
    <cellStyle name="Обычный 78 19 2 3" xfId="45798"/>
    <cellStyle name="Обычный 78 19 3" xfId="45799"/>
    <cellStyle name="Обычный 78 19 3 2" xfId="45800"/>
    <cellStyle name="Обычный 78 19 3 2 2" xfId="45801"/>
    <cellStyle name="Обычный 78 19 3 3" xfId="45802"/>
    <cellStyle name="Обычный 78 19 4" xfId="45803"/>
    <cellStyle name="Обычный 78 19 4 2" xfId="45804"/>
    <cellStyle name="Обычный 78 19 5" xfId="45805"/>
    <cellStyle name="Обычный 78 2" xfId="45806"/>
    <cellStyle name="Обычный 78 2 2" xfId="45807"/>
    <cellStyle name="Обычный 78 2 2 2" xfId="45808"/>
    <cellStyle name="Обычный 78 2 2 2 2" xfId="45809"/>
    <cellStyle name="Обычный 78 2 2 3" xfId="45810"/>
    <cellStyle name="Обычный 78 2 3" xfId="45811"/>
    <cellStyle name="Обычный 78 2 3 2" xfId="45812"/>
    <cellStyle name="Обычный 78 2 3 2 2" xfId="45813"/>
    <cellStyle name="Обычный 78 2 3 3" xfId="45814"/>
    <cellStyle name="Обычный 78 2 4" xfId="45815"/>
    <cellStyle name="Обычный 78 2 4 2" xfId="45816"/>
    <cellStyle name="Обычный 78 2 5" xfId="45817"/>
    <cellStyle name="Обычный 78 20" xfId="45818"/>
    <cellStyle name="Обычный 78 20 2" xfId="45819"/>
    <cellStyle name="Обычный 78 20 2 2" xfId="45820"/>
    <cellStyle name="Обычный 78 20 2 2 2" xfId="45821"/>
    <cellStyle name="Обычный 78 20 2 3" xfId="45822"/>
    <cellStyle name="Обычный 78 20 3" xfId="45823"/>
    <cellStyle name="Обычный 78 20 3 2" xfId="45824"/>
    <cellStyle name="Обычный 78 20 3 2 2" xfId="45825"/>
    <cellStyle name="Обычный 78 20 3 3" xfId="45826"/>
    <cellStyle name="Обычный 78 20 4" xfId="45827"/>
    <cellStyle name="Обычный 78 20 4 2" xfId="45828"/>
    <cellStyle name="Обычный 78 20 5" xfId="45829"/>
    <cellStyle name="Обычный 78 21" xfId="45830"/>
    <cellStyle name="Обычный 78 21 2" xfId="45831"/>
    <cellStyle name="Обычный 78 21 2 2" xfId="45832"/>
    <cellStyle name="Обычный 78 21 2 2 2" xfId="45833"/>
    <cellStyle name="Обычный 78 21 2 3" xfId="45834"/>
    <cellStyle name="Обычный 78 21 3" xfId="45835"/>
    <cellStyle name="Обычный 78 21 3 2" xfId="45836"/>
    <cellStyle name="Обычный 78 21 3 2 2" xfId="45837"/>
    <cellStyle name="Обычный 78 21 3 3" xfId="45838"/>
    <cellStyle name="Обычный 78 21 4" xfId="45839"/>
    <cellStyle name="Обычный 78 21 4 2" xfId="45840"/>
    <cellStyle name="Обычный 78 21 5" xfId="45841"/>
    <cellStyle name="Обычный 78 22" xfId="45842"/>
    <cellStyle name="Обычный 78 22 2" xfId="45843"/>
    <cellStyle name="Обычный 78 22 2 2" xfId="45844"/>
    <cellStyle name="Обычный 78 22 2 2 2" xfId="45845"/>
    <cellStyle name="Обычный 78 22 2 3" xfId="45846"/>
    <cellStyle name="Обычный 78 22 3" xfId="45847"/>
    <cellStyle name="Обычный 78 22 3 2" xfId="45848"/>
    <cellStyle name="Обычный 78 22 3 2 2" xfId="45849"/>
    <cellStyle name="Обычный 78 22 3 3" xfId="45850"/>
    <cellStyle name="Обычный 78 22 4" xfId="45851"/>
    <cellStyle name="Обычный 78 22 4 2" xfId="45852"/>
    <cellStyle name="Обычный 78 22 5" xfId="45853"/>
    <cellStyle name="Обычный 78 23" xfId="45854"/>
    <cellStyle name="Обычный 78 23 2" xfId="45855"/>
    <cellStyle name="Обычный 78 23 2 2" xfId="45856"/>
    <cellStyle name="Обычный 78 23 2 2 2" xfId="45857"/>
    <cellStyle name="Обычный 78 23 2 3" xfId="45858"/>
    <cellStyle name="Обычный 78 23 3" xfId="45859"/>
    <cellStyle name="Обычный 78 23 3 2" xfId="45860"/>
    <cellStyle name="Обычный 78 23 3 2 2" xfId="45861"/>
    <cellStyle name="Обычный 78 23 3 3" xfId="45862"/>
    <cellStyle name="Обычный 78 23 4" xfId="45863"/>
    <cellStyle name="Обычный 78 23 4 2" xfId="45864"/>
    <cellStyle name="Обычный 78 23 5" xfId="45865"/>
    <cellStyle name="Обычный 78 24" xfId="45866"/>
    <cellStyle name="Обычный 78 24 2" xfId="45867"/>
    <cellStyle name="Обычный 78 24 2 2" xfId="45868"/>
    <cellStyle name="Обычный 78 24 2 2 2" xfId="45869"/>
    <cellStyle name="Обычный 78 24 2 3" xfId="45870"/>
    <cellStyle name="Обычный 78 24 3" xfId="45871"/>
    <cellStyle name="Обычный 78 24 3 2" xfId="45872"/>
    <cellStyle name="Обычный 78 24 3 2 2" xfId="45873"/>
    <cellStyle name="Обычный 78 24 3 3" xfId="45874"/>
    <cellStyle name="Обычный 78 24 4" xfId="45875"/>
    <cellStyle name="Обычный 78 24 4 2" xfId="45876"/>
    <cellStyle name="Обычный 78 24 5" xfId="45877"/>
    <cellStyle name="Обычный 78 25" xfId="45878"/>
    <cellStyle name="Обычный 78 25 2" xfId="45879"/>
    <cellStyle name="Обычный 78 25 2 2" xfId="45880"/>
    <cellStyle name="Обычный 78 25 2 2 2" xfId="45881"/>
    <cellStyle name="Обычный 78 25 2 3" xfId="45882"/>
    <cellStyle name="Обычный 78 25 3" xfId="45883"/>
    <cellStyle name="Обычный 78 25 3 2" xfId="45884"/>
    <cellStyle name="Обычный 78 25 3 2 2" xfId="45885"/>
    <cellStyle name="Обычный 78 25 3 3" xfId="45886"/>
    <cellStyle name="Обычный 78 25 4" xfId="45887"/>
    <cellStyle name="Обычный 78 25 4 2" xfId="45888"/>
    <cellStyle name="Обычный 78 25 5" xfId="45889"/>
    <cellStyle name="Обычный 78 26" xfId="45890"/>
    <cellStyle name="Обычный 78 26 2" xfId="45891"/>
    <cellStyle name="Обычный 78 26 2 2" xfId="45892"/>
    <cellStyle name="Обычный 78 26 2 2 2" xfId="45893"/>
    <cellStyle name="Обычный 78 26 2 3" xfId="45894"/>
    <cellStyle name="Обычный 78 26 3" xfId="45895"/>
    <cellStyle name="Обычный 78 26 3 2" xfId="45896"/>
    <cellStyle name="Обычный 78 26 3 2 2" xfId="45897"/>
    <cellStyle name="Обычный 78 26 3 3" xfId="45898"/>
    <cellStyle name="Обычный 78 26 4" xfId="45899"/>
    <cellStyle name="Обычный 78 26 4 2" xfId="45900"/>
    <cellStyle name="Обычный 78 26 5" xfId="45901"/>
    <cellStyle name="Обычный 78 27" xfId="45902"/>
    <cellStyle name="Обычный 78 27 2" xfId="45903"/>
    <cellStyle name="Обычный 78 27 2 2" xfId="45904"/>
    <cellStyle name="Обычный 78 27 2 2 2" xfId="45905"/>
    <cellStyle name="Обычный 78 27 2 3" xfId="45906"/>
    <cellStyle name="Обычный 78 27 3" xfId="45907"/>
    <cellStyle name="Обычный 78 27 3 2" xfId="45908"/>
    <cellStyle name="Обычный 78 27 3 2 2" xfId="45909"/>
    <cellStyle name="Обычный 78 27 3 3" xfId="45910"/>
    <cellStyle name="Обычный 78 27 4" xfId="45911"/>
    <cellStyle name="Обычный 78 27 4 2" xfId="45912"/>
    <cellStyle name="Обычный 78 27 5" xfId="45913"/>
    <cellStyle name="Обычный 78 28" xfId="45914"/>
    <cellStyle name="Обычный 78 28 2" xfId="45915"/>
    <cellStyle name="Обычный 78 28 2 2" xfId="45916"/>
    <cellStyle name="Обычный 78 28 2 2 2" xfId="45917"/>
    <cellStyle name="Обычный 78 28 2 3" xfId="45918"/>
    <cellStyle name="Обычный 78 28 3" xfId="45919"/>
    <cellStyle name="Обычный 78 28 3 2" xfId="45920"/>
    <cellStyle name="Обычный 78 28 3 2 2" xfId="45921"/>
    <cellStyle name="Обычный 78 28 3 3" xfId="45922"/>
    <cellStyle name="Обычный 78 28 4" xfId="45923"/>
    <cellStyle name="Обычный 78 28 4 2" xfId="45924"/>
    <cellStyle name="Обычный 78 28 5" xfId="45925"/>
    <cellStyle name="Обычный 78 29" xfId="45926"/>
    <cellStyle name="Обычный 78 29 2" xfId="45927"/>
    <cellStyle name="Обычный 78 29 2 2" xfId="45928"/>
    <cellStyle name="Обычный 78 29 3" xfId="45929"/>
    <cellStyle name="Обычный 78 3" xfId="45930"/>
    <cellStyle name="Обычный 78 3 2" xfId="45931"/>
    <cellStyle name="Обычный 78 3 2 2" xfId="45932"/>
    <cellStyle name="Обычный 78 3 2 2 2" xfId="45933"/>
    <cellStyle name="Обычный 78 3 2 3" xfId="45934"/>
    <cellStyle name="Обычный 78 3 3" xfId="45935"/>
    <cellStyle name="Обычный 78 3 3 2" xfId="45936"/>
    <cellStyle name="Обычный 78 3 3 2 2" xfId="45937"/>
    <cellStyle name="Обычный 78 3 3 3" xfId="45938"/>
    <cellStyle name="Обычный 78 3 4" xfId="45939"/>
    <cellStyle name="Обычный 78 3 4 2" xfId="45940"/>
    <cellStyle name="Обычный 78 3 5" xfId="45941"/>
    <cellStyle name="Обычный 78 30" xfId="45942"/>
    <cellStyle name="Обычный 78 30 2" xfId="45943"/>
    <cellStyle name="Обычный 78 30 2 2" xfId="45944"/>
    <cellStyle name="Обычный 78 30 3" xfId="45945"/>
    <cellStyle name="Обычный 78 31" xfId="45946"/>
    <cellStyle name="Обычный 78 31 2" xfId="45947"/>
    <cellStyle name="Обычный 78 31 2 2" xfId="45948"/>
    <cellStyle name="Обычный 78 31 3" xfId="45949"/>
    <cellStyle name="Обычный 78 32" xfId="45950"/>
    <cellStyle name="Обычный 78 32 2" xfId="45951"/>
    <cellStyle name="Обычный 78 32 2 2" xfId="45952"/>
    <cellStyle name="Обычный 78 32 3" xfId="45953"/>
    <cellStyle name="Обычный 78 33" xfId="45954"/>
    <cellStyle name="Обычный 78 33 2" xfId="45955"/>
    <cellStyle name="Обычный 78 33 2 2" xfId="45956"/>
    <cellStyle name="Обычный 78 33 3" xfId="45957"/>
    <cellStyle name="Обычный 78 34" xfId="45958"/>
    <cellStyle name="Обычный 78 34 2" xfId="45959"/>
    <cellStyle name="Обычный 78 34 2 2" xfId="45960"/>
    <cellStyle name="Обычный 78 34 3" xfId="45961"/>
    <cellStyle name="Обычный 78 35" xfId="45962"/>
    <cellStyle name="Обычный 78 35 2" xfId="45963"/>
    <cellStyle name="Обычный 78 35 2 2" xfId="45964"/>
    <cellStyle name="Обычный 78 35 3" xfId="45965"/>
    <cellStyle name="Обычный 78 36" xfId="45966"/>
    <cellStyle name="Обычный 78 36 2" xfId="45967"/>
    <cellStyle name="Обычный 78 36 2 2" xfId="45968"/>
    <cellStyle name="Обычный 78 36 3" xfId="45969"/>
    <cellStyle name="Обычный 78 37" xfId="45970"/>
    <cellStyle name="Обычный 78 37 2" xfId="45971"/>
    <cellStyle name="Обычный 78 37 2 2" xfId="45972"/>
    <cellStyle name="Обычный 78 37 3" xfId="45973"/>
    <cellStyle name="Обычный 78 38" xfId="45974"/>
    <cellStyle name="Обычный 78 38 2" xfId="45975"/>
    <cellStyle name="Обычный 78 38 2 2" xfId="45976"/>
    <cellStyle name="Обычный 78 38 3" xfId="45977"/>
    <cellStyle name="Обычный 78 39" xfId="45978"/>
    <cellStyle name="Обычный 78 39 2" xfId="45979"/>
    <cellStyle name="Обычный 78 39 2 2" xfId="45980"/>
    <cellStyle name="Обычный 78 39 3" xfId="45981"/>
    <cellStyle name="Обычный 78 4" xfId="45982"/>
    <cellStyle name="Обычный 78 4 2" xfId="45983"/>
    <cellStyle name="Обычный 78 4 2 2" xfId="45984"/>
    <cellStyle name="Обычный 78 4 2 2 2" xfId="45985"/>
    <cellStyle name="Обычный 78 4 2 3" xfId="45986"/>
    <cellStyle name="Обычный 78 4 3" xfId="45987"/>
    <cellStyle name="Обычный 78 4 3 2" xfId="45988"/>
    <cellStyle name="Обычный 78 4 3 2 2" xfId="45989"/>
    <cellStyle name="Обычный 78 4 3 3" xfId="45990"/>
    <cellStyle name="Обычный 78 4 4" xfId="45991"/>
    <cellStyle name="Обычный 78 4 4 2" xfId="45992"/>
    <cellStyle name="Обычный 78 4 5" xfId="45993"/>
    <cellStyle name="Обычный 78 40" xfId="45994"/>
    <cellStyle name="Обычный 78 40 2" xfId="45995"/>
    <cellStyle name="Обычный 78 40 2 2" xfId="45996"/>
    <cellStyle name="Обычный 78 40 3" xfId="45997"/>
    <cellStyle name="Обычный 78 41" xfId="45998"/>
    <cellStyle name="Обычный 78 41 2" xfId="45999"/>
    <cellStyle name="Обычный 78 41 2 2" xfId="46000"/>
    <cellStyle name="Обычный 78 41 3" xfId="46001"/>
    <cellStyle name="Обычный 78 42" xfId="46002"/>
    <cellStyle name="Обычный 78 42 2" xfId="46003"/>
    <cellStyle name="Обычный 78 42 2 2" xfId="46004"/>
    <cellStyle name="Обычный 78 42 3" xfId="46005"/>
    <cellStyle name="Обычный 78 43" xfId="46006"/>
    <cellStyle name="Обычный 78 43 2" xfId="46007"/>
    <cellStyle name="Обычный 78 43 2 2" xfId="46008"/>
    <cellStyle name="Обычный 78 43 3" xfId="46009"/>
    <cellStyle name="Обычный 78 44" xfId="46010"/>
    <cellStyle name="Обычный 78 44 2" xfId="46011"/>
    <cellStyle name="Обычный 78 44 2 2" xfId="46012"/>
    <cellStyle name="Обычный 78 44 3" xfId="46013"/>
    <cellStyle name="Обычный 78 45" xfId="46014"/>
    <cellStyle name="Обычный 78 45 2" xfId="46015"/>
    <cellStyle name="Обычный 78 45 2 2" xfId="46016"/>
    <cellStyle name="Обычный 78 45 3" xfId="46017"/>
    <cellStyle name="Обычный 78 46" xfId="46018"/>
    <cellStyle name="Обычный 78 46 2" xfId="46019"/>
    <cellStyle name="Обычный 78 46 2 2" xfId="46020"/>
    <cellStyle name="Обычный 78 46 3" xfId="46021"/>
    <cellStyle name="Обычный 78 47" xfId="46022"/>
    <cellStyle name="Обычный 78 47 2" xfId="46023"/>
    <cellStyle name="Обычный 78 47 2 2" xfId="46024"/>
    <cellStyle name="Обычный 78 47 3" xfId="46025"/>
    <cellStyle name="Обычный 78 48" xfId="46026"/>
    <cellStyle name="Обычный 78 48 2" xfId="46027"/>
    <cellStyle name="Обычный 78 48 2 2" xfId="46028"/>
    <cellStyle name="Обычный 78 48 3" xfId="46029"/>
    <cellStyle name="Обычный 78 49" xfId="46030"/>
    <cellStyle name="Обычный 78 49 2" xfId="46031"/>
    <cellStyle name="Обычный 78 49 2 2" xfId="46032"/>
    <cellStyle name="Обычный 78 49 3" xfId="46033"/>
    <cellStyle name="Обычный 78 5" xfId="46034"/>
    <cellStyle name="Обычный 78 5 2" xfId="46035"/>
    <cellStyle name="Обычный 78 5 2 2" xfId="46036"/>
    <cellStyle name="Обычный 78 5 2 2 2" xfId="46037"/>
    <cellStyle name="Обычный 78 5 2 3" xfId="46038"/>
    <cellStyle name="Обычный 78 5 3" xfId="46039"/>
    <cellStyle name="Обычный 78 5 3 2" xfId="46040"/>
    <cellStyle name="Обычный 78 5 3 2 2" xfId="46041"/>
    <cellStyle name="Обычный 78 5 3 3" xfId="46042"/>
    <cellStyle name="Обычный 78 5 4" xfId="46043"/>
    <cellStyle name="Обычный 78 5 4 2" xfId="46044"/>
    <cellStyle name="Обычный 78 5 5" xfId="46045"/>
    <cellStyle name="Обычный 78 50" xfId="46046"/>
    <cellStyle name="Обычный 78 50 2" xfId="46047"/>
    <cellStyle name="Обычный 78 50 2 2" xfId="46048"/>
    <cellStyle name="Обычный 78 50 3" xfId="46049"/>
    <cellStyle name="Обычный 78 51" xfId="46050"/>
    <cellStyle name="Обычный 78 51 2" xfId="46051"/>
    <cellStyle name="Обычный 78 51 2 2" xfId="46052"/>
    <cellStyle name="Обычный 78 51 3" xfId="46053"/>
    <cellStyle name="Обычный 78 52" xfId="46054"/>
    <cellStyle name="Обычный 78 52 2" xfId="46055"/>
    <cellStyle name="Обычный 78 52 2 2" xfId="46056"/>
    <cellStyle name="Обычный 78 52 3" xfId="46057"/>
    <cellStyle name="Обычный 78 53" xfId="46058"/>
    <cellStyle name="Обычный 78 53 2" xfId="46059"/>
    <cellStyle name="Обычный 78 53 2 2" xfId="46060"/>
    <cellStyle name="Обычный 78 53 3" xfId="46061"/>
    <cellStyle name="Обычный 78 54" xfId="46062"/>
    <cellStyle name="Обычный 78 54 2" xfId="46063"/>
    <cellStyle name="Обычный 78 54 2 2" xfId="46064"/>
    <cellStyle name="Обычный 78 54 3" xfId="46065"/>
    <cellStyle name="Обычный 78 55" xfId="46066"/>
    <cellStyle name="Обычный 78 55 2" xfId="46067"/>
    <cellStyle name="Обычный 78 55 2 2" xfId="46068"/>
    <cellStyle name="Обычный 78 55 3" xfId="46069"/>
    <cellStyle name="Обычный 78 56" xfId="46070"/>
    <cellStyle name="Обычный 78 56 2" xfId="46071"/>
    <cellStyle name="Обычный 78 56 2 2" xfId="46072"/>
    <cellStyle name="Обычный 78 56 3" xfId="46073"/>
    <cellStyle name="Обычный 78 57" xfId="46074"/>
    <cellStyle name="Обычный 78 57 2" xfId="46075"/>
    <cellStyle name="Обычный 78 57 2 2" xfId="46076"/>
    <cellStyle name="Обычный 78 57 3" xfId="46077"/>
    <cellStyle name="Обычный 78 58" xfId="46078"/>
    <cellStyle name="Обычный 78 58 2" xfId="46079"/>
    <cellStyle name="Обычный 78 58 2 2" xfId="46080"/>
    <cellStyle name="Обычный 78 58 3" xfId="46081"/>
    <cellStyle name="Обычный 78 59" xfId="46082"/>
    <cellStyle name="Обычный 78 59 2" xfId="46083"/>
    <cellStyle name="Обычный 78 59 2 2" xfId="46084"/>
    <cellStyle name="Обычный 78 59 3" xfId="46085"/>
    <cellStyle name="Обычный 78 6" xfId="46086"/>
    <cellStyle name="Обычный 78 6 2" xfId="46087"/>
    <cellStyle name="Обычный 78 6 2 2" xfId="46088"/>
    <cellStyle name="Обычный 78 6 2 2 2" xfId="46089"/>
    <cellStyle name="Обычный 78 6 2 3" xfId="46090"/>
    <cellStyle name="Обычный 78 6 3" xfId="46091"/>
    <cellStyle name="Обычный 78 6 3 2" xfId="46092"/>
    <cellStyle name="Обычный 78 6 3 2 2" xfId="46093"/>
    <cellStyle name="Обычный 78 6 3 3" xfId="46094"/>
    <cellStyle name="Обычный 78 6 4" xfId="46095"/>
    <cellStyle name="Обычный 78 6 4 2" xfId="46096"/>
    <cellStyle name="Обычный 78 6 5" xfId="46097"/>
    <cellStyle name="Обычный 78 60" xfId="46098"/>
    <cellStyle name="Обычный 78 60 2" xfId="46099"/>
    <cellStyle name="Обычный 78 60 2 2" xfId="46100"/>
    <cellStyle name="Обычный 78 60 3" xfId="46101"/>
    <cellStyle name="Обычный 78 61" xfId="46102"/>
    <cellStyle name="Обычный 78 61 2" xfId="46103"/>
    <cellStyle name="Обычный 78 61 2 2" xfId="46104"/>
    <cellStyle name="Обычный 78 61 3" xfId="46105"/>
    <cellStyle name="Обычный 78 62" xfId="46106"/>
    <cellStyle name="Обычный 78 62 2" xfId="46107"/>
    <cellStyle name="Обычный 78 62 2 2" xfId="46108"/>
    <cellStyle name="Обычный 78 62 3" xfId="46109"/>
    <cellStyle name="Обычный 78 63" xfId="46110"/>
    <cellStyle name="Обычный 78 63 2" xfId="46111"/>
    <cellStyle name="Обычный 78 63 2 2" xfId="46112"/>
    <cellStyle name="Обычный 78 63 3" xfId="46113"/>
    <cellStyle name="Обычный 78 64" xfId="46114"/>
    <cellStyle name="Обычный 78 64 2" xfId="46115"/>
    <cellStyle name="Обычный 78 64 2 2" xfId="46116"/>
    <cellStyle name="Обычный 78 64 3" xfId="46117"/>
    <cellStyle name="Обычный 78 65" xfId="46118"/>
    <cellStyle name="Обычный 78 65 2" xfId="46119"/>
    <cellStyle name="Обычный 78 65 2 2" xfId="46120"/>
    <cellStyle name="Обычный 78 65 3" xfId="46121"/>
    <cellStyle name="Обычный 78 66" xfId="46122"/>
    <cellStyle name="Обычный 78 66 2" xfId="46123"/>
    <cellStyle name="Обычный 78 66 2 2" xfId="46124"/>
    <cellStyle name="Обычный 78 66 3" xfId="46125"/>
    <cellStyle name="Обычный 78 67" xfId="46126"/>
    <cellStyle name="Обычный 78 67 2" xfId="46127"/>
    <cellStyle name="Обычный 78 67 2 2" xfId="46128"/>
    <cellStyle name="Обычный 78 67 3" xfId="46129"/>
    <cellStyle name="Обычный 78 68" xfId="46130"/>
    <cellStyle name="Обычный 78 68 2" xfId="46131"/>
    <cellStyle name="Обычный 78 68 2 2" xfId="46132"/>
    <cellStyle name="Обычный 78 68 3" xfId="46133"/>
    <cellStyle name="Обычный 78 69" xfId="46134"/>
    <cellStyle name="Обычный 78 69 2" xfId="46135"/>
    <cellStyle name="Обычный 78 69 2 2" xfId="46136"/>
    <cellStyle name="Обычный 78 69 3" xfId="46137"/>
    <cellStyle name="Обычный 78 7" xfId="46138"/>
    <cellStyle name="Обычный 78 7 2" xfId="46139"/>
    <cellStyle name="Обычный 78 7 2 2" xfId="46140"/>
    <cellStyle name="Обычный 78 7 2 2 2" xfId="46141"/>
    <cellStyle name="Обычный 78 7 2 3" xfId="46142"/>
    <cellStyle name="Обычный 78 7 3" xfId="46143"/>
    <cellStyle name="Обычный 78 7 3 2" xfId="46144"/>
    <cellStyle name="Обычный 78 7 3 2 2" xfId="46145"/>
    <cellStyle name="Обычный 78 7 3 3" xfId="46146"/>
    <cellStyle name="Обычный 78 7 4" xfId="46147"/>
    <cellStyle name="Обычный 78 7 4 2" xfId="46148"/>
    <cellStyle name="Обычный 78 7 5" xfId="46149"/>
    <cellStyle name="Обычный 78 70" xfId="46150"/>
    <cellStyle name="Обычный 78 70 2" xfId="46151"/>
    <cellStyle name="Обычный 78 70 2 2" xfId="46152"/>
    <cellStyle name="Обычный 78 70 3" xfId="46153"/>
    <cellStyle name="Обычный 78 71" xfId="46154"/>
    <cellStyle name="Обычный 78 71 2" xfId="46155"/>
    <cellStyle name="Обычный 78 71 2 2" xfId="46156"/>
    <cellStyle name="Обычный 78 71 3" xfId="46157"/>
    <cellStyle name="Обычный 78 72" xfId="46158"/>
    <cellStyle name="Обычный 78 72 2" xfId="46159"/>
    <cellStyle name="Обычный 78 72 2 2" xfId="46160"/>
    <cellStyle name="Обычный 78 72 3" xfId="46161"/>
    <cellStyle name="Обычный 78 73" xfId="46162"/>
    <cellStyle name="Обычный 78 73 2" xfId="46163"/>
    <cellStyle name="Обычный 78 73 2 2" xfId="46164"/>
    <cellStyle name="Обычный 78 73 3" xfId="46165"/>
    <cellStyle name="Обычный 78 74" xfId="46166"/>
    <cellStyle name="Обычный 78 74 2" xfId="46167"/>
    <cellStyle name="Обычный 78 74 2 2" xfId="46168"/>
    <cellStyle name="Обычный 78 74 3" xfId="46169"/>
    <cellStyle name="Обычный 78 75" xfId="46170"/>
    <cellStyle name="Обычный 78 75 2" xfId="46171"/>
    <cellStyle name="Обычный 78 75 2 2" xfId="46172"/>
    <cellStyle name="Обычный 78 75 3" xfId="46173"/>
    <cellStyle name="Обычный 78 76" xfId="46174"/>
    <cellStyle name="Обычный 78 76 2" xfId="46175"/>
    <cellStyle name="Обычный 78 77" xfId="46176"/>
    <cellStyle name="Обычный 78 8" xfId="46177"/>
    <cellStyle name="Обычный 78 8 2" xfId="46178"/>
    <cellStyle name="Обычный 78 8 2 2" xfId="46179"/>
    <cellStyle name="Обычный 78 8 2 2 2" xfId="46180"/>
    <cellStyle name="Обычный 78 8 2 3" xfId="46181"/>
    <cellStyle name="Обычный 78 8 3" xfId="46182"/>
    <cellStyle name="Обычный 78 8 3 2" xfId="46183"/>
    <cellStyle name="Обычный 78 8 3 2 2" xfId="46184"/>
    <cellStyle name="Обычный 78 8 3 3" xfId="46185"/>
    <cellStyle name="Обычный 78 8 4" xfId="46186"/>
    <cellStyle name="Обычный 78 8 4 2" xfId="46187"/>
    <cellStyle name="Обычный 78 8 5" xfId="46188"/>
    <cellStyle name="Обычный 78 9" xfId="46189"/>
    <cellStyle name="Обычный 78 9 2" xfId="46190"/>
    <cellStyle name="Обычный 78 9 2 2" xfId="46191"/>
    <cellStyle name="Обычный 78 9 2 2 2" xfId="46192"/>
    <cellStyle name="Обычный 78 9 2 3" xfId="46193"/>
    <cellStyle name="Обычный 78 9 3" xfId="46194"/>
    <cellStyle name="Обычный 78 9 3 2" xfId="46195"/>
    <cellStyle name="Обычный 78 9 3 2 2" xfId="46196"/>
    <cellStyle name="Обычный 78 9 3 3" xfId="46197"/>
    <cellStyle name="Обычный 78 9 4" xfId="46198"/>
    <cellStyle name="Обычный 78 9 4 2" xfId="46199"/>
    <cellStyle name="Обычный 78 9 5" xfId="46200"/>
    <cellStyle name="Обычный 79" xfId="46201"/>
    <cellStyle name="Обычный 79 10" xfId="46202"/>
    <cellStyle name="Обычный 79 10 2" xfId="46203"/>
    <cellStyle name="Обычный 79 10 2 2" xfId="46204"/>
    <cellStyle name="Обычный 79 10 2 2 2" xfId="46205"/>
    <cellStyle name="Обычный 79 10 2 3" xfId="46206"/>
    <cellStyle name="Обычный 79 10 3" xfId="46207"/>
    <cellStyle name="Обычный 79 10 3 2" xfId="46208"/>
    <cellStyle name="Обычный 79 10 3 2 2" xfId="46209"/>
    <cellStyle name="Обычный 79 10 3 3" xfId="46210"/>
    <cellStyle name="Обычный 79 10 4" xfId="46211"/>
    <cellStyle name="Обычный 79 10 4 2" xfId="46212"/>
    <cellStyle name="Обычный 79 10 5" xfId="46213"/>
    <cellStyle name="Обычный 79 11" xfId="46214"/>
    <cellStyle name="Обычный 79 11 2" xfId="46215"/>
    <cellStyle name="Обычный 79 11 2 2" xfId="46216"/>
    <cellStyle name="Обычный 79 11 2 2 2" xfId="46217"/>
    <cellStyle name="Обычный 79 11 2 3" xfId="46218"/>
    <cellStyle name="Обычный 79 11 3" xfId="46219"/>
    <cellStyle name="Обычный 79 11 3 2" xfId="46220"/>
    <cellStyle name="Обычный 79 11 3 2 2" xfId="46221"/>
    <cellStyle name="Обычный 79 11 3 3" xfId="46222"/>
    <cellStyle name="Обычный 79 11 4" xfId="46223"/>
    <cellStyle name="Обычный 79 11 4 2" xfId="46224"/>
    <cellStyle name="Обычный 79 11 5" xfId="46225"/>
    <cellStyle name="Обычный 79 12" xfId="46226"/>
    <cellStyle name="Обычный 79 12 2" xfId="46227"/>
    <cellStyle name="Обычный 79 12 2 2" xfId="46228"/>
    <cellStyle name="Обычный 79 12 2 2 2" xfId="46229"/>
    <cellStyle name="Обычный 79 12 2 3" xfId="46230"/>
    <cellStyle name="Обычный 79 12 3" xfId="46231"/>
    <cellStyle name="Обычный 79 12 3 2" xfId="46232"/>
    <cellStyle name="Обычный 79 12 3 2 2" xfId="46233"/>
    <cellStyle name="Обычный 79 12 3 3" xfId="46234"/>
    <cellStyle name="Обычный 79 12 4" xfId="46235"/>
    <cellStyle name="Обычный 79 12 4 2" xfId="46236"/>
    <cellStyle name="Обычный 79 12 5" xfId="46237"/>
    <cellStyle name="Обычный 79 13" xfId="46238"/>
    <cellStyle name="Обычный 79 13 2" xfId="46239"/>
    <cellStyle name="Обычный 79 13 2 2" xfId="46240"/>
    <cellStyle name="Обычный 79 13 2 2 2" xfId="46241"/>
    <cellStyle name="Обычный 79 13 2 3" xfId="46242"/>
    <cellStyle name="Обычный 79 13 3" xfId="46243"/>
    <cellStyle name="Обычный 79 13 3 2" xfId="46244"/>
    <cellStyle name="Обычный 79 13 3 2 2" xfId="46245"/>
    <cellStyle name="Обычный 79 13 3 3" xfId="46246"/>
    <cellStyle name="Обычный 79 13 4" xfId="46247"/>
    <cellStyle name="Обычный 79 13 4 2" xfId="46248"/>
    <cellStyle name="Обычный 79 13 5" xfId="46249"/>
    <cellStyle name="Обычный 79 14" xfId="46250"/>
    <cellStyle name="Обычный 79 14 2" xfId="46251"/>
    <cellStyle name="Обычный 79 14 2 2" xfId="46252"/>
    <cellStyle name="Обычный 79 14 2 2 2" xfId="46253"/>
    <cellStyle name="Обычный 79 14 2 3" xfId="46254"/>
    <cellStyle name="Обычный 79 14 3" xfId="46255"/>
    <cellStyle name="Обычный 79 14 3 2" xfId="46256"/>
    <cellStyle name="Обычный 79 14 3 2 2" xfId="46257"/>
    <cellStyle name="Обычный 79 14 3 3" xfId="46258"/>
    <cellStyle name="Обычный 79 14 4" xfId="46259"/>
    <cellStyle name="Обычный 79 14 4 2" xfId="46260"/>
    <cellStyle name="Обычный 79 14 5" xfId="46261"/>
    <cellStyle name="Обычный 79 15" xfId="46262"/>
    <cellStyle name="Обычный 79 15 2" xfId="46263"/>
    <cellStyle name="Обычный 79 15 2 2" xfId="46264"/>
    <cellStyle name="Обычный 79 15 2 2 2" xfId="46265"/>
    <cellStyle name="Обычный 79 15 2 3" xfId="46266"/>
    <cellStyle name="Обычный 79 15 3" xfId="46267"/>
    <cellStyle name="Обычный 79 15 3 2" xfId="46268"/>
    <cellStyle name="Обычный 79 15 3 2 2" xfId="46269"/>
    <cellStyle name="Обычный 79 15 3 3" xfId="46270"/>
    <cellStyle name="Обычный 79 15 4" xfId="46271"/>
    <cellStyle name="Обычный 79 15 4 2" xfId="46272"/>
    <cellStyle name="Обычный 79 15 5" xfId="46273"/>
    <cellStyle name="Обычный 79 16" xfId="46274"/>
    <cellStyle name="Обычный 79 16 2" xfId="46275"/>
    <cellStyle name="Обычный 79 16 2 2" xfId="46276"/>
    <cellStyle name="Обычный 79 16 2 2 2" xfId="46277"/>
    <cellStyle name="Обычный 79 16 2 3" xfId="46278"/>
    <cellStyle name="Обычный 79 16 3" xfId="46279"/>
    <cellStyle name="Обычный 79 16 3 2" xfId="46280"/>
    <cellStyle name="Обычный 79 16 3 2 2" xfId="46281"/>
    <cellStyle name="Обычный 79 16 3 3" xfId="46282"/>
    <cellStyle name="Обычный 79 16 4" xfId="46283"/>
    <cellStyle name="Обычный 79 16 4 2" xfId="46284"/>
    <cellStyle name="Обычный 79 16 5" xfId="46285"/>
    <cellStyle name="Обычный 79 17" xfId="46286"/>
    <cellStyle name="Обычный 79 17 2" xfId="46287"/>
    <cellStyle name="Обычный 79 17 2 2" xfId="46288"/>
    <cellStyle name="Обычный 79 17 2 2 2" xfId="46289"/>
    <cellStyle name="Обычный 79 17 2 3" xfId="46290"/>
    <cellStyle name="Обычный 79 17 3" xfId="46291"/>
    <cellStyle name="Обычный 79 17 3 2" xfId="46292"/>
    <cellStyle name="Обычный 79 17 3 2 2" xfId="46293"/>
    <cellStyle name="Обычный 79 17 3 3" xfId="46294"/>
    <cellStyle name="Обычный 79 17 4" xfId="46295"/>
    <cellStyle name="Обычный 79 17 4 2" xfId="46296"/>
    <cellStyle name="Обычный 79 17 5" xfId="46297"/>
    <cellStyle name="Обычный 79 18" xfId="46298"/>
    <cellStyle name="Обычный 79 18 2" xfId="46299"/>
    <cellStyle name="Обычный 79 18 2 2" xfId="46300"/>
    <cellStyle name="Обычный 79 18 2 2 2" xfId="46301"/>
    <cellStyle name="Обычный 79 18 2 3" xfId="46302"/>
    <cellStyle name="Обычный 79 18 3" xfId="46303"/>
    <cellStyle name="Обычный 79 18 3 2" xfId="46304"/>
    <cellStyle name="Обычный 79 18 3 2 2" xfId="46305"/>
    <cellStyle name="Обычный 79 18 3 3" xfId="46306"/>
    <cellStyle name="Обычный 79 18 4" xfId="46307"/>
    <cellStyle name="Обычный 79 18 4 2" xfId="46308"/>
    <cellStyle name="Обычный 79 18 5" xfId="46309"/>
    <cellStyle name="Обычный 79 19" xfId="46310"/>
    <cellStyle name="Обычный 79 19 2" xfId="46311"/>
    <cellStyle name="Обычный 79 19 2 2" xfId="46312"/>
    <cellStyle name="Обычный 79 19 2 2 2" xfId="46313"/>
    <cellStyle name="Обычный 79 19 2 3" xfId="46314"/>
    <cellStyle name="Обычный 79 19 3" xfId="46315"/>
    <cellStyle name="Обычный 79 19 3 2" xfId="46316"/>
    <cellStyle name="Обычный 79 19 3 2 2" xfId="46317"/>
    <cellStyle name="Обычный 79 19 3 3" xfId="46318"/>
    <cellStyle name="Обычный 79 19 4" xfId="46319"/>
    <cellStyle name="Обычный 79 19 4 2" xfId="46320"/>
    <cellStyle name="Обычный 79 19 5" xfId="46321"/>
    <cellStyle name="Обычный 79 2" xfId="46322"/>
    <cellStyle name="Обычный 79 2 2" xfId="46323"/>
    <cellStyle name="Обычный 79 2 2 2" xfId="46324"/>
    <cellStyle name="Обычный 79 2 2 2 2" xfId="46325"/>
    <cellStyle name="Обычный 79 2 2 3" xfId="46326"/>
    <cellStyle name="Обычный 79 2 3" xfId="46327"/>
    <cellStyle name="Обычный 79 2 3 2" xfId="46328"/>
    <cellStyle name="Обычный 79 2 3 2 2" xfId="46329"/>
    <cellStyle name="Обычный 79 2 3 3" xfId="46330"/>
    <cellStyle name="Обычный 79 2 4" xfId="46331"/>
    <cellStyle name="Обычный 79 2 4 2" xfId="46332"/>
    <cellStyle name="Обычный 79 2 5" xfId="46333"/>
    <cellStyle name="Обычный 79 20" xfId="46334"/>
    <cellStyle name="Обычный 79 20 2" xfId="46335"/>
    <cellStyle name="Обычный 79 20 2 2" xfId="46336"/>
    <cellStyle name="Обычный 79 20 2 2 2" xfId="46337"/>
    <cellStyle name="Обычный 79 20 2 3" xfId="46338"/>
    <cellStyle name="Обычный 79 20 3" xfId="46339"/>
    <cellStyle name="Обычный 79 20 3 2" xfId="46340"/>
    <cellStyle name="Обычный 79 20 3 2 2" xfId="46341"/>
    <cellStyle name="Обычный 79 20 3 3" xfId="46342"/>
    <cellStyle name="Обычный 79 20 4" xfId="46343"/>
    <cellStyle name="Обычный 79 20 4 2" xfId="46344"/>
    <cellStyle name="Обычный 79 20 5" xfId="46345"/>
    <cellStyle name="Обычный 79 21" xfId="46346"/>
    <cellStyle name="Обычный 79 21 2" xfId="46347"/>
    <cellStyle name="Обычный 79 21 2 2" xfId="46348"/>
    <cellStyle name="Обычный 79 21 2 2 2" xfId="46349"/>
    <cellStyle name="Обычный 79 21 2 3" xfId="46350"/>
    <cellStyle name="Обычный 79 21 3" xfId="46351"/>
    <cellStyle name="Обычный 79 21 3 2" xfId="46352"/>
    <cellStyle name="Обычный 79 21 3 2 2" xfId="46353"/>
    <cellStyle name="Обычный 79 21 3 3" xfId="46354"/>
    <cellStyle name="Обычный 79 21 4" xfId="46355"/>
    <cellStyle name="Обычный 79 21 4 2" xfId="46356"/>
    <cellStyle name="Обычный 79 21 5" xfId="46357"/>
    <cellStyle name="Обычный 79 22" xfId="46358"/>
    <cellStyle name="Обычный 79 22 2" xfId="46359"/>
    <cellStyle name="Обычный 79 22 2 2" xfId="46360"/>
    <cellStyle name="Обычный 79 22 2 2 2" xfId="46361"/>
    <cellStyle name="Обычный 79 22 2 3" xfId="46362"/>
    <cellStyle name="Обычный 79 22 3" xfId="46363"/>
    <cellStyle name="Обычный 79 22 3 2" xfId="46364"/>
    <cellStyle name="Обычный 79 22 3 2 2" xfId="46365"/>
    <cellStyle name="Обычный 79 22 3 3" xfId="46366"/>
    <cellStyle name="Обычный 79 22 4" xfId="46367"/>
    <cellStyle name="Обычный 79 22 4 2" xfId="46368"/>
    <cellStyle name="Обычный 79 22 5" xfId="46369"/>
    <cellStyle name="Обычный 79 23" xfId="46370"/>
    <cellStyle name="Обычный 79 23 2" xfId="46371"/>
    <cellStyle name="Обычный 79 23 2 2" xfId="46372"/>
    <cellStyle name="Обычный 79 23 2 2 2" xfId="46373"/>
    <cellStyle name="Обычный 79 23 2 3" xfId="46374"/>
    <cellStyle name="Обычный 79 23 3" xfId="46375"/>
    <cellStyle name="Обычный 79 23 3 2" xfId="46376"/>
    <cellStyle name="Обычный 79 23 3 2 2" xfId="46377"/>
    <cellStyle name="Обычный 79 23 3 3" xfId="46378"/>
    <cellStyle name="Обычный 79 23 4" xfId="46379"/>
    <cellStyle name="Обычный 79 23 4 2" xfId="46380"/>
    <cellStyle name="Обычный 79 23 5" xfId="46381"/>
    <cellStyle name="Обычный 79 24" xfId="46382"/>
    <cellStyle name="Обычный 79 24 2" xfId="46383"/>
    <cellStyle name="Обычный 79 24 2 2" xfId="46384"/>
    <cellStyle name="Обычный 79 24 2 2 2" xfId="46385"/>
    <cellStyle name="Обычный 79 24 2 3" xfId="46386"/>
    <cellStyle name="Обычный 79 24 3" xfId="46387"/>
    <cellStyle name="Обычный 79 24 3 2" xfId="46388"/>
    <cellStyle name="Обычный 79 24 3 2 2" xfId="46389"/>
    <cellStyle name="Обычный 79 24 3 3" xfId="46390"/>
    <cellStyle name="Обычный 79 24 4" xfId="46391"/>
    <cellStyle name="Обычный 79 24 4 2" xfId="46392"/>
    <cellStyle name="Обычный 79 24 5" xfId="46393"/>
    <cellStyle name="Обычный 79 25" xfId="46394"/>
    <cellStyle name="Обычный 79 25 2" xfId="46395"/>
    <cellStyle name="Обычный 79 25 2 2" xfId="46396"/>
    <cellStyle name="Обычный 79 25 2 2 2" xfId="46397"/>
    <cellStyle name="Обычный 79 25 2 3" xfId="46398"/>
    <cellStyle name="Обычный 79 25 3" xfId="46399"/>
    <cellStyle name="Обычный 79 25 3 2" xfId="46400"/>
    <cellStyle name="Обычный 79 25 3 2 2" xfId="46401"/>
    <cellStyle name="Обычный 79 25 3 3" xfId="46402"/>
    <cellStyle name="Обычный 79 25 4" xfId="46403"/>
    <cellStyle name="Обычный 79 25 4 2" xfId="46404"/>
    <cellStyle name="Обычный 79 25 5" xfId="46405"/>
    <cellStyle name="Обычный 79 26" xfId="46406"/>
    <cellStyle name="Обычный 79 26 2" xfId="46407"/>
    <cellStyle name="Обычный 79 26 2 2" xfId="46408"/>
    <cellStyle name="Обычный 79 26 2 2 2" xfId="46409"/>
    <cellStyle name="Обычный 79 26 2 3" xfId="46410"/>
    <cellStyle name="Обычный 79 26 3" xfId="46411"/>
    <cellStyle name="Обычный 79 26 3 2" xfId="46412"/>
    <cellStyle name="Обычный 79 26 3 2 2" xfId="46413"/>
    <cellStyle name="Обычный 79 26 3 3" xfId="46414"/>
    <cellStyle name="Обычный 79 26 4" xfId="46415"/>
    <cellStyle name="Обычный 79 26 4 2" xfId="46416"/>
    <cellStyle name="Обычный 79 26 5" xfId="46417"/>
    <cellStyle name="Обычный 79 27" xfId="46418"/>
    <cellStyle name="Обычный 79 27 2" xfId="46419"/>
    <cellStyle name="Обычный 79 27 2 2" xfId="46420"/>
    <cellStyle name="Обычный 79 27 2 2 2" xfId="46421"/>
    <cellStyle name="Обычный 79 27 2 3" xfId="46422"/>
    <cellStyle name="Обычный 79 27 3" xfId="46423"/>
    <cellStyle name="Обычный 79 27 3 2" xfId="46424"/>
    <cellStyle name="Обычный 79 27 3 2 2" xfId="46425"/>
    <cellStyle name="Обычный 79 27 3 3" xfId="46426"/>
    <cellStyle name="Обычный 79 27 4" xfId="46427"/>
    <cellStyle name="Обычный 79 27 4 2" xfId="46428"/>
    <cellStyle name="Обычный 79 27 5" xfId="46429"/>
    <cellStyle name="Обычный 79 28" xfId="46430"/>
    <cellStyle name="Обычный 79 28 2" xfId="46431"/>
    <cellStyle name="Обычный 79 28 2 2" xfId="46432"/>
    <cellStyle name="Обычный 79 28 2 2 2" xfId="46433"/>
    <cellStyle name="Обычный 79 28 2 3" xfId="46434"/>
    <cellStyle name="Обычный 79 28 3" xfId="46435"/>
    <cellStyle name="Обычный 79 28 3 2" xfId="46436"/>
    <cellStyle name="Обычный 79 28 3 2 2" xfId="46437"/>
    <cellStyle name="Обычный 79 28 3 3" xfId="46438"/>
    <cellStyle name="Обычный 79 28 4" xfId="46439"/>
    <cellStyle name="Обычный 79 28 4 2" xfId="46440"/>
    <cellStyle name="Обычный 79 28 5" xfId="46441"/>
    <cellStyle name="Обычный 79 29" xfId="46442"/>
    <cellStyle name="Обычный 79 29 2" xfId="46443"/>
    <cellStyle name="Обычный 79 29 2 2" xfId="46444"/>
    <cellStyle name="Обычный 79 29 3" xfId="46445"/>
    <cellStyle name="Обычный 79 3" xfId="46446"/>
    <cellStyle name="Обычный 79 3 2" xfId="46447"/>
    <cellStyle name="Обычный 79 3 2 2" xfId="46448"/>
    <cellStyle name="Обычный 79 3 2 2 2" xfId="46449"/>
    <cellStyle name="Обычный 79 3 2 3" xfId="46450"/>
    <cellStyle name="Обычный 79 3 3" xfId="46451"/>
    <cellStyle name="Обычный 79 3 3 2" xfId="46452"/>
    <cellStyle name="Обычный 79 3 3 2 2" xfId="46453"/>
    <cellStyle name="Обычный 79 3 3 3" xfId="46454"/>
    <cellStyle name="Обычный 79 3 4" xfId="46455"/>
    <cellStyle name="Обычный 79 3 4 2" xfId="46456"/>
    <cellStyle name="Обычный 79 3 5" xfId="46457"/>
    <cellStyle name="Обычный 79 30" xfId="46458"/>
    <cellStyle name="Обычный 79 30 2" xfId="46459"/>
    <cellStyle name="Обычный 79 30 2 2" xfId="46460"/>
    <cellStyle name="Обычный 79 30 3" xfId="46461"/>
    <cellStyle name="Обычный 79 31" xfId="46462"/>
    <cellStyle name="Обычный 79 31 2" xfId="46463"/>
    <cellStyle name="Обычный 79 31 2 2" xfId="46464"/>
    <cellStyle name="Обычный 79 31 3" xfId="46465"/>
    <cellStyle name="Обычный 79 32" xfId="46466"/>
    <cellStyle name="Обычный 79 32 2" xfId="46467"/>
    <cellStyle name="Обычный 79 32 2 2" xfId="46468"/>
    <cellStyle name="Обычный 79 32 3" xfId="46469"/>
    <cellStyle name="Обычный 79 33" xfId="46470"/>
    <cellStyle name="Обычный 79 33 2" xfId="46471"/>
    <cellStyle name="Обычный 79 33 2 2" xfId="46472"/>
    <cellStyle name="Обычный 79 33 3" xfId="46473"/>
    <cellStyle name="Обычный 79 34" xfId="46474"/>
    <cellStyle name="Обычный 79 34 2" xfId="46475"/>
    <cellStyle name="Обычный 79 34 2 2" xfId="46476"/>
    <cellStyle name="Обычный 79 34 3" xfId="46477"/>
    <cellStyle name="Обычный 79 35" xfId="46478"/>
    <cellStyle name="Обычный 79 35 2" xfId="46479"/>
    <cellStyle name="Обычный 79 35 2 2" xfId="46480"/>
    <cellStyle name="Обычный 79 35 3" xfId="46481"/>
    <cellStyle name="Обычный 79 36" xfId="46482"/>
    <cellStyle name="Обычный 79 36 2" xfId="46483"/>
    <cellStyle name="Обычный 79 36 2 2" xfId="46484"/>
    <cellStyle name="Обычный 79 36 3" xfId="46485"/>
    <cellStyle name="Обычный 79 37" xfId="46486"/>
    <cellStyle name="Обычный 79 37 2" xfId="46487"/>
    <cellStyle name="Обычный 79 37 2 2" xfId="46488"/>
    <cellStyle name="Обычный 79 37 3" xfId="46489"/>
    <cellStyle name="Обычный 79 38" xfId="46490"/>
    <cellStyle name="Обычный 79 38 2" xfId="46491"/>
    <cellStyle name="Обычный 79 38 2 2" xfId="46492"/>
    <cellStyle name="Обычный 79 38 3" xfId="46493"/>
    <cellStyle name="Обычный 79 39" xfId="46494"/>
    <cellStyle name="Обычный 79 39 2" xfId="46495"/>
    <cellStyle name="Обычный 79 39 2 2" xfId="46496"/>
    <cellStyle name="Обычный 79 39 3" xfId="46497"/>
    <cellStyle name="Обычный 79 4" xfId="46498"/>
    <cellStyle name="Обычный 79 4 2" xfId="46499"/>
    <cellStyle name="Обычный 79 4 2 2" xfId="46500"/>
    <cellStyle name="Обычный 79 4 2 2 2" xfId="46501"/>
    <cellStyle name="Обычный 79 4 2 3" xfId="46502"/>
    <cellStyle name="Обычный 79 4 3" xfId="46503"/>
    <cellStyle name="Обычный 79 4 3 2" xfId="46504"/>
    <cellStyle name="Обычный 79 4 3 2 2" xfId="46505"/>
    <cellStyle name="Обычный 79 4 3 3" xfId="46506"/>
    <cellStyle name="Обычный 79 4 4" xfId="46507"/>
    <cellStyle name="Обычный 79 4 4 2" xfId="46508"/>
    <cellStyle name="Обычный 79 4 5" xfId="46509"/>
    <cellStyle name="Обычный 79 40" xfId="46510"/>
    <cellStyle name="Обычный 79 40 2" xfId="46511"/>
    <cellStyle name="Обычный 79 40 2 2" xfId="46512"/>
    <cellStyle name="Обычный 79 40 3" xfId="46513"/>
    <cellStyle name="Обычный 79 41" xfId="46514"/>
    <cellStyle name="Обычный 79 41 2" xfId="46515"/>
    <cellStyle name="Обычный 79 41 2 2" xfId="46516"/>
    <cellStyle name="Обычный 79 41 3" xfId="46517"/>
    <cellStyle name="Обычный 79 42" xfId="46518"/>
    <cellStyle name="Обычный 79 42 2" xfId="46519"/>
    <cellStyle name="Обычный 79 42 2 2" xfId="46520"/>
    <cellStyle name="Обычный 79 42 3" xfId="46521"/>
    <cellStyle name="Обычный 79 43" xfId="46522"/>
    <cellStyle name="Обычный 79 43 2" xfId="46523"/>
    <cellStyle name="Обычный 79 43 2 2" xfId="46524"/>
    <cellStyle name="Обычный 79 43 3" xfId="46525"/>
    <cellStyle name="Обычный 79 44" xfId="46526"/>
    <cellStyle name="Обычный 79 44 2" xfId="46527"/>
    <cellStyle name="Обычный 79 44 2 2" xfId="46528"/>
    <cellStyle name="Обычный 79 44 3" xfId="46529"/>
    <cellStyle name="Обычный 79 45" xfId="46530"/>
    <cellStyle name="Обычный 79 45 2" xfId="46531"/>
    <cellStyle name="Обычный 79 45 2 2" xfId="46532"/>
    <cellStyle name="Обычный 79 45 3" xfId="46533"/>
    <cellStyle name="Обычный 79 46" xfId="46534"/>
    <cellStyle name="Обычный 79 46 2" xfId="46535"/>
    <cellStyle name="Обычный 79 46 2 2" xfId="46536"/>
    <cellStyle name="Обычный 79 46 3" xfId="46537"/>
    <cellStyle name="Обычный 79 47" xfId="46538"/>
    <cellStyle name="Обычный 79 47 2" xfId="46539"/>
    <cellStyle name="Обычный 79 47 2 2" xfId="46540"/>
    <cellStyle name="Обычный 79 47 3" xfId="46541"/>
    <cellStyle name="Обычный 79 48" xfId="46542"/>
    <cellStyle name="Обычный 79 48 2" xfId="46543"/>
    <cellStyle name="Обычный 79 48 2 2" xfId="46544"/>
    <cellStyle name="Обычный 79 48 3" xfId="46545"/>
    <cellStyle name="Обычный 79 49" xfId="46546"/>
    <cellStyle name="Обычный 79 49 2" xfId="46547"/>
    <cellStyle name="Обычный 79 49 2 2" xfId="46548"/>
    <cellStyle name="Обычный 79 49 3" xfId="46549"/>
    <cellStyle name="Обычный 79 5" xfId="46550"/>
    <cellStyle name="Обычный 79 5 2" xfId="46551"/>
    <cellStyle name="Обычный 79 5 2 2" xfId="46552"/>
    <cellStyle name="Обычный 79 5 2 2 2" xfId="46553"/>
    <cellStyle name="Обычный 79 5 2 3" xfId="46554"/>
    <cellStyle name="Обычный 79 5 3" xfId="46555"/>
    <cellStyle name="Обычный 79 5 3 2" xfId="46556"/>
    <cellStyle name="Обычный 79 5 3 2 2" xfId="46557"/>
    <cellStyle name="Обычный 79 5 3 3" xfId="46558"/>
    <cellStyle name="Обычный 79 5 4" xfId="46559"/>
    <cellStyle name="Обычный 79 5 4 2" xfId="46560"/>
    <cellStyle name="Обычный 79 5 5" xfId="46561"/>
    <cellStyle name="Обычный 79 50" xfId="46562"/>
    <cellStyle name="Обычный 79 50 2" xfId="46563"/>
    <cellStyle name="Обычный 79 50 2 2" xfId="46564"/>
    <cellStyle name="Обычный 79 50 3" xfId="46565"/>
    <cellStyle name="Обычный 79 51" xfId="46566"/>
    <cellStyle name="Обычный 79 51 2" xfId="46567"/>
    <cellStyle name="Обычный 79 51 2 2" xfId="46568"/>
    <cellStyle name="Обычный 79 51 3" xfId="46569"/>
    <cellStyle name="Обычный 79 52" xfId="46570"/>
    <cellStyle name="Обычный 79 52 2" xfId="46571"/>
    <cellStyle name="Обычный 79 52 2 2" xfId="46572"/>
    <cellStyle name="Обычный 79 52 3" xfId="46573"/>
    <cellStyle name="Обычный 79 53" xfId="46574"/>
    <cellStyle name="Обычный 79 53 2" xfId="46575"/>
    <cellStyle name="Обычный 79 53 2 2" xfId="46576"/>
    <cellStyle name="Обычный 79 53 3" xfId="46577"/>
    <cellStyle name="Обычный 79 54" xfId="46578"/>
    <cellStyle name="Обычный 79 54 2" xfId="46579"/>
    <cellStyle name="Обычный 79 54 2 2" xfId="46580"/>
    <cellStyle name="Обычный 79 54 3" xfId="46581"/>
    <cellStyle name="Обычный 79 55" xfId="46582"/>
    <cellStyle name="Обычный 79 55 2" xfId="46583"/>
    <cellStyle name="Обычный 79 55 2 2" xfId="46584"/>
    <cellStyle name="Обычный 79 55 3" xfId="46585"/>
    <cellStyle name="Обычный 79 56" xfId="46586"/>
    <cellStyle name="Обычный 79 56 2" xfId="46587"/>
    <cellStyle name="Обычный 79 56 2 2" xfId="46588"/>
    <cellStyle name="Обычный 79 56 3" xfId="46589"/>
    <cellStyle name="Обычный 79 57" xfId="46590"/>
    <cellStyle name="Обычный 79 57 2" xfId="46591"/>
    <cellStyle name="Обычный 79 57 2 2" xfId="46592"/>
    <cellStyle name="Обычный 79 57 3" xfId="46593"/>
    <cellStyle name="Обычный 79 58" xfId="46594"/>
    <cellStyle name="Обычный 79 58 2" xfId="46595"/>
    <cellStyle name="Обычный 79 58 2 2" xfId="46596"/>
    <cellStyle name="Обычный 79 58 3" xfId="46597"/>
    <cellStyle name="Обычный 79 59" xfId="46598"/>
    <cellStyle name="Обычный 79 59 2" xfId="46599"/>
    <cellStyle name="Обычный 79 59 2 2" xfId="46600"/>
    <cellStyle name="Обычный 79 59 3" xfId="46601"/>
    <cellStyle name="Обычный 79 6" xfId="46602"/>
    <cellStyle name="Обычный 79 6 2" xfId="46603"/>
    <cellStyle name="Обычный 79 6 2 2" xfId="46604"/>
    <cellStyle name="Обычный 79 6 2 2 2" xfId="46605"/>
    <cellStyle name="Обычный 79 6 2 3" xfId="46606"/>
    <cellStyle name="Обычный 79 6 3" xfId="46607"/>
    <cellStyle name="Обычный 79 6 3 2" xfId="46608"/>
    <cellStyle name="Обычный 79 6 3 2 2" xfId="46609"/>
    <cellStyle name="Обычный 79 6 3 3" xfId="46610"/>
    <cellStyle name="Обычный 79 6 4" xfId="46611"/>
    <cellStyle name="Обычный 79 6 4 2" xfId="46612"/>
    <cellStyle name="Обычный 79 6 5" xfId="46613"/>
    <cellStyle name="Обычный 79 60" xfId="46614"/>
    <cellStyle name="Обычный 79 60 2" xfId="46615"/>
    <cellStyle name="Обычный 79 60 2 2" xfId="46616"/>
    <cellStyle name="Обычный 79 60 3" xfId="46617"/>
    <cellStyle name="Обычный 79 61" xfId="46618"/>
    <cellStyle name="Обычный 79 61 2" xfId="46619"/>
    <cellStyle name="Обычный 79 61 2 2" xfId="46620"/>
    <cellStyle name="Обычный 79 61 3" xfId="46621"/>
    <cellStyle name="Обычный 79 62" xfId="46622"/>
    <cellStyle name="Обычный 79 62 2" xfId="46623"/>
    <cellStyle name="Обычный 79 62 2 2" xfId="46624"/>
    <cellStyle name="Обычный 79 62 3" xfId="46625"/>
    <cellStyle name="Обычный 79 63" xfId="46626"/>
    <cellStyle name="Обычный 79 63 2" xfId="46627"/>
    <cellStyle name="Обычный 79 63 2 2" xfId="46628"/>
    <cellStyle name="Обычный 79 63 3" xfId="46629"/>
    <cellStyle name="Обычный 79 64" xfId="46630"/>
    <cellStyle name="Обычный 79 64 2" xfId="46631"/>
    <cellStyle name="Обычный 79 64 2 2" xfId="46632"/>
    <cellStyle name="Обычный 79 64 3" xfId="46633"/>
    <cellStyle name="Обычный 79 65" xfId="46634"/>
    <cellStyle name="Обычный 79 65 2" xfId="46635"/>
    <cellStyle name="Обычный 79 65 2 2" xfId="46636"/>
    <cellStyle name="Обычный 79 65 3" xfId="46637"/>
    <cellStyle name="Обычный 79 66" xfId="46638"/>
    <cellStyle name="Обычный 79 66 2" xfId="46639"/>
    <cellStyle name="Обычный 79 66 2 2" xfId="46640"/>
    <cellStyle name="Обычный 79 66 3" xfId="46641"/>
    <cellStyle name="Обычный 79 67" xfId="46642"/>
    <cellStyle name="Обычный 79 67 2" xfId="46643"/>
    <cellStyle name="Обычный 79 67 2 2" xfId="46644"/>
    <cellStyle name="Обычный 79 67 3" xfId="46645"/>
    <cellStyle name="Обычный 79 68" xfId="46646"/>
    <cellStyle name="Обычный 79 68 2" xfId="46647"/>
    <cellStyle name="Обычный 79 68 2 2" xfId="46648"/>
    <cellStyle name="Обычный 79 68 3" xfId="46649"/>
    <cellStyle name="Обычный 79 69" xfId="46650"/>
    <cellStyle name="Обычный 79 69 2" xfId="46651"/>
    <cellStyle name="Обычный 79 69 2 2" xfId="46652"/>
    <cellStyle name="Обычный 79 69 3" xfId="46653"/>
    <cellStyle name="Обычный 79 7" xfId="46654"/>
    <cellStyle name="Обычный 79 7 2" xfId="46655"/>
    <cellStyle name="Обычный 79 7 2 2" xfId="46656"/>
    <cellStyle name="Обычный 79 7 2 2 2" xfId="46657"/>
    <cellStyle name="Обычный 79 7 2 3" xfId="46658"/>
    <cellStyle name="Обычный 79 7 3" xfId="46659"/>
    <cellStyle name="Обычный 79 7 3 2" xfId="46660"/>
    <cellStyle name="Обычный 79 7 3 2 2" xfId="46661"/>
    <cellStyle name="Обычный 79 7 3 3" xfId="46662"/>
    <cellStyle name="Обычный 79 7 4" xfId="46663"/>
    <cellStyle name="Обычный 79 7 4 2" xfId="46664"/>
    <cellStyle name="Обычный 79 7 5" xfId="46665"/>
    <cellStyle name="Обычный 79 70" xfId="46666"/>
    <cellStyle name="Обычный 79 70 2" xfId="46667"/>
    <cellStyle name="Обычный 79 70 2 2" xfId="46668"/>
    <cellStyle name="Обычный 79 70 3" xfId="46669"/>
    <cellStyle name="Обычный 79 71" xfId="46670"/>
    <cellStyle name="Обычный 79 71 2" xfId="46671"/>
    <cellStyle name="Обычный 79 71 2 2" xfId="46672"/>
    <cellStyle name="Обычный 79 71 3" xfId="46673"/>
    <cellStyle name="Обычный 79 72" xfId="46674"/>
    <cellStyle name="Обычный 79 72 2" xfId="46675"/>
    <cellStyle name="Обычный 79 72 2 2" xfId="46676"/>
    <cellStyle name="Обычный 79 72 3" xfId="46677"/>
    <cellStyle name="Обычный 79 73" xfId="46678"/>
    <cellStyle name="Обычный 79 73 2" xfId="46679"/>
    <cellStyle name="Обычный 79 73 2 2" xfId="46680"/>
    <cellStyle name="Обычный 79 73 3" xfId="46681"/>
    <cellStyle name="Обычный 79 74" xfId="46682"/>
    <cellStyle name="Обычный 79 74 2" xfId="46683"/>
    <cellStyle name="Обычный 79 75" xfId="46684"/>
    <cellStyle name="Обычный 79 8" xfId="46685"/>
    <cellStyle name="Обычный 79 8 2" xfId="46686"/>
    <cellStyle name="Обычный 79 8 2 2" xfId="46687"/>
    <cellStyle name="Обычный 79 8 2 2 2" xfId="46688"/>
    <cellStyle name="Обычный 79 8 2 3" xfId="46689"/>
    <cellStyle name="Обычный 79 8 3" xfId="46690"/>
    <cellStyle name="Обычный 79 8 3 2" xfId="46691"/>
    <cellStyle name="Обычный 79 8 3 2 2" xfId="46692"/>
    <cellStyle name="Обычный 79 8 3 3" xfId="46693"/>
    <cellStyle name="Обычный 79 8 4" xfId="46694"/>
    <cellStyle name="Обычный 79 8 4 2" xfId="46695"/>
    <cellStyle name="Обычный 79 8 5" xfId="46696"/>
    <cellStyle name="Обычный 79 9" xfId="46697"/>
    <cellStyle name="Обычный 79 9 2" xfId="46698"/>
    <cellStyle name="Обычный 79 9 2 2" xfId="46699"/>
    <cellStyle name="Обычный 79 9 2 2 2" xfId="46700"/>
    <cellStyle name="Обычный 79 9 2 3" xfId="46701"/>
    <cellStyle name="Обычный 79 9 3" xfId="46702"/>
    <cellStyle name="Обычный 79 9 3 2" xfId="46703"/>
    <cellStyle name="Обычный 79 9 3 2 2" xfId="46704"/>
    <cellStyle name="Обычный 79 9 3 3" xfId="46705"/>
    <cellStyle name="Обычный 79 9 4" xfId="46706"/>
    <cellStyle name="Обычный 79 9 4 2" xfId="46707"/>
    <cellStyle name="Обычный 79 9 5" xfId="46708"/>
    <cellStyle name="Обычный 8" xfId="46709"/>
    <cellStyle name="Обычный 8 10" xfId="46710"/>
    <cellStyle name="Обычный 8 10 2" xfId="46711"/>
    <cellStyle name="Обычный 8 10 2 2" xfId="46712"/>
    <cellStyle name="Обычный 8 10 2 2 2" xfId="46713"/>
    <cellStyle name="Обычный 8 10 2 3" xfId="46714"/>
    <cellStyle name="Обычный 8 10 3" xfId="46715"/>
    <cellStyle name="Обычный 8 10 3 2" xfId="46716"/>
    <cellStyle name="Обычный 8 10 3 2 2" xfId="46717"/>
    <cellStyle name="Обычный 8 10 3 3" xfId="46718"/>
    <cellStyle name="Обычный 8 10 4" xfId="46719"/>
    <cellStyle name="Обычный 8 10 4 2" xfId="46720"/>
    <cellStyle name="Обычный 8 10 5" xfId="46721"/>
    <cellStyle name="Обычный 8 11" xfId="46722"/>
    <cellStyle name="Обычный 8 11 2" xfId="46723"/>
    <cellStyle name="Обычный 8 11 2 2" xfId="46724"/>
    <cellStyle name="Обычный 8 11 2 2 2" xfId="46725"/>
    <cellStyle name="Обычный 8 11 2 3" xfId="46726"/>
    <cellStyle name="Обычный 8 11 3" xfId="46727"/>
    <cellStyle name="Обычный 8 11 3 2" xfId="46728"/>
    <cellStyle name="Обычный 8 11 3 2 2" xfId="46729"/>
    <cellStyle name="Обычный 8 11 3 3" xfId="46730"/>
    <cellStyle name="Обычный 8 11 4" xfId="46731"/>
    <cellStyle name="Обычный 8 11 4 2" xfId="46732"/>
    <cellStyle name="Обычный 8 11 5" xfId="46733"/>
    <cellStyle name="Обычный 8 12" xfId="46734"/>
    <cellStyle name="Обычный 8 12 2" xfId="46735"/>
    <cellStyle name="Обычный 8 12 2 2" xfId="46736"/>
    <cellStyle name="Обычный 8 12 2 2 2" xfId="46737"/>
    <cellStyle name="Обычный 8 12 2 3" xfId="46738"/>
    <cellStyle name="Обычный 8 12 3" xfId="46739"/>
    <cellStyle name="Обычный 8 12 3 2" xfId="46740"/>
    <cellStyle name="Обычный 8 12 3 2 2" xfId="46741"/>
    <cellStyle name="Обычный 8 12 3 3" xfId="46742"/>
    <cellStyle name="Обычный 8 12 4" xfId="46743"/>
    <cellStyle name="Обычный 8 12 4 2" xfId="46744"/>
    <cellStyle name="Обычный 8 12 5" xfId="46745"/>
    <cellStyle name="Обычный 8 13" xfId="46746"/>
    <cellStyle name="Обычный 8 13 2" xfId="46747"/>
    <cellStyle name="Обычный 8 13 2 2" xfId="46748"/>
    <cellStyle name="Обычный 8 13 2 2 2" xfId="46749"/>
    <cellStyle name="Обычный 8 13 2 3" xfId="46750"/>
    <cellStyle name="Обычный 8 13 3" xfId="46751"/>
    <cellStyle name="Обычный 8 13 3 2" xfId="46752"/>
    <cellStyle name="Обычный 8 13 3 2 2" xfId="46753"/>
    <cellStyle name="Обычный 8 13 3 3" xfId="46754"/>
    <cellStyle name="Обычный 8 13 4" xfId="46755"/>
    <cellStyle name="Обычный 8 13 4 2" xfId="46756"/>
    <cellStyle name="Обычный 8 13 5" xfId="46757"/>
    <cellStyle name="Обычный 8 14" xfId="46758"/>
    <cellStyle name="Обычный 8 14 2" xfId="46759"/>
    <cellStyle name="Обычный 8 14 2 2" xfId="46760"/>
    <cellStyle name="Обычный 8 14 2 2 2" xfId="46761"/>
    <cellStyle name="Обычный 8 14 2 3" xfId="46762"/>
    <cellStyle name="Обычный 8 14 3" xfId="46763"/>
    <cellStyle name="Обычный 8 14 3 2" xfId="46764"/>
    <cellStyle name="Обычный 8 14 3 2 2" xfId="46765"/>
    <cellStyle name="Обычный 8 14 3 3" xfId="46766"/>
    <cellStyle name="Обычный 8 14 4" xfId="46767"/>
    <cellStyle name="Обычный 8 14 4 2" xfId="46768"/>
    <cellStyle name="Обычный 8 14 5" xfId="46769"/>
    <cellStyle name="Обычный 8 15" xfId="46770"/>
    <cellStyle name="Обычный 8 15 2" xfId="46771"/>
    <cellStyle name="Обычный 8 15 2 2" xfId="46772"/>
    <cellStyle name="Обычный 8 15 2 2 2" xfId="46773"/>
    <cellStyle name="Обычный 8 15 2 3" xfId="46774"/>
    <cellStyle name="Обычный 8 15 3" xfId="46775"/>
    <cellStyle name="Обычный 8 15 3 2" xfId="46776"/>
    <cellStyle name="Обычный 8 15 3 2 2" xfId="46777"/>
    <cellStyle name="Обычный 8 15 3 3" xfId="46778"/>
    <cellStyle name="Обычный 8 15 4" xfId="46779"/>
    <cellStyle name="Обычный 8 15 4 2" xfId="46780"/>
    <cellStyle name="Обычный 8 15 5" xfId="46781"/>
    <cellStyle name="Обычный 8 16" xfId="46782"/>
    <cellStyle name="Обычный 8 16 2" xfId="46783"/>
    <cellStyle name="Обычный 8 16 2 2" xfId="46784"/>
    <cellStyle name="Обычный 8 16 2 2 2" xfId="46785"/>
    <cellStyle name="Обычный 8 16 2 3" xfId="46786"/>
    <cellStyle name="Обычный 8 16 3" xfId="46787"/>
    <cellStyle name="Обычный 8 16 3 2" xfId="46788"/>
    <cellStyle name="Обычный 8 16 3 2 2" xfId="46789"/>
    <cellStyle name="Обычный 8 16 3 3" xfId="46790"/>
    <cellStyle name="Обычный 8 16 4" xfId="46791"/>
    <cellStyle name="Обычный 8 16 4 2" xfId="46792"/>
    <cellStyle name="Обычный 8 16 5" xfId="46793"/>
    <cellStyle name="Обычный 8 17" xfId="46794"/>
    <cellStyle name="Обычный 8 17 2" xfId="46795"/>
    <cellStyle name="Обычный 8 17 2 2" xfId="46796"/>
    <cellStyle name="Обычный 8 17 2 2 2" xfId="46797"/>
    <cellStyle name="Обычный 8 17 2 3" xfId="46798"/>
    <cellStyle name="Обычный 8 17 3" xfId="46799"/>
    <cellStyle name="Обычный 8 17 3 2" xfId="46800"/>
    <cellStyle name="Обычный 8 17 3 2 2" xfId="46801"/>
    <cellStyle name="Обычный 8 17 3 3" xfId="46802"/>
    <cellStyle name="Обычный 8 17 4" xfId="46803"/>
    <cellStyle name="Обычный 8 17 4 2" xfId="46804"/>
    <cellStyle name="Обычный 8 17 5" xfId="46805"/>
    <cellStyle name="Обычный 8 18" xfId="46806"/>
    <cellStyle name="Обычный 8 18 2" xfId="46807"/>
    <cellStyle name="Обычный 8 18 2 2" xfId="46808"/>
    <cellStyle name="Обычный 8 18 2 2 2" xfId="46809"/>
    <cellStyle name="Обычный 8 18 2 3" xfId="46810"/>
    <cellStyle name="Обычный 8 18 3" xfId="46811"/>
    <cellStyle name="Обычный 8 18 3 2" xfId="46812"/>
    <cellStyle name="Обычный 8 18 3 2 2" xfId="46813"/>
    <cellStyle name="Обычный 8 18 3 3" xfId="46814"/>
    <cellStyle name="Обычный 8 18 4" xfId="46815"/>
    <cellStyle name="Обычный 8 18 4 2" xfId="46816"/>
    <cellStyle name="Обычный 8 18 5" xfId="46817"/>
    <cellStyle name="Обычный 8 19" xfId="46818"/>
    <cellStyle name="Обычный 8 19 2" xfId="46819"/>
    <cellStyle name="Обычный 8 19 2 2" xfId="46820"/>
    <cellStyle name="Обычный 8 19 2 2 2" xfId="46821"/>
    <cellStyle name="Обычный 8 19 2 3" xfId="46822"/>
    <cellStyle name="Обычный 8 19 3" xfId="46823"/>
    <cellStyle name="Обычный 8 19 3 2" xfId="46824"/>
    <cellStyle name="Обычный 8 19 3 2 2" xfId="46825"/>
    <cellStyle name="Обычный 8 19 3 3" xfId="46826"/>
    <cellStyle name="Обычный 8 19 4" xfId="46827"/>
    <cellStyle name="Обычный 8 19 4 2" xfId="46828"/>
    <cellStyle name="Обычный 8 19 5" xfId="46829"/>
    <cellStyle name="Обычный 8 2" xfId="46830"/>
    <cellStyle name="Обычный 8 2 2" xfId="46831"/>
    <cellStyle name="Обычный 8 2 2 2" xfId="46832"/>
    <cellStyle name="Обычный 8 2 2 2 2" xfId="46833"/>
    <cellStyle name="Обычный 8 2 2 3" xfId="46834"/>
    <cellStyle name="Обычный 8 2 3" xfId="46835"/>
    <cellStyle name="Обычный 8 2 3 2" xfId="46836"/>
    <cellStyle name="Обычный 8 2 3 2 2" xfId="46837"/>
    <cellStyle name="Обычный 8 2 3 3" xfId="46838"/>
    <cellStyle name="Обычный 8 2 4" xfId="46839"/>
    <cellStyle name="Обычный 8 2 4 2" xfId="46840"/>
    <cellStyle name="Обычный 8 2 5" xfId="46841"/>
    <cellStyle name="Обычный 8 20" xfId="46842"/>
    <cellStyle name="Обычный 8 20 2" xfId="46843"/>
    <cellStyle name="Обычный 8 20 2 2" xfId="46844"/>
    <cellStyle name="Обычный 8 20 2 2 2" xfId="46845"/>
    <cellStyle name="Обычный 8 20 2 3" xfId="46846"/>
    <cellStyle name="Обычный 8 20 3" xfId="46847"/>
    <cellStyle name="Обычный 8 20 3 2" xfId="46848"/>
    <cellStyle name="Обычный 8 20 3 2 2" xfId="46849"/>
    <cellStyle name="Обычный 8 20 3 3" xfId="46850"/>
    <cellStyle name="Обычный 8 20 4" xfId="46851"/>
    <cellStyle name="Обычный 8 20 4 2" xfId="46852"/>
    <cellStyle name="Обычный 8 20 5" xfId="46853"/>
    <cellStyle name="Обычный 8 21" xfId="46854"/>
    <cellStyle name="Обычный 8 21 2" xfId="46855"/>
    <cellStyle name="Обычный 8 21 2 2" xfId="46856"/>
    <cellStyle name="Обычный 8 21 2 2 2" xfId="46857"/>
    <cellStyle name="Обычный 8 21 2 3" xfId="46858"/>
    <cellStyle name="Обычный 8 21 3" xfId="46859"/>
    <cellStyle name="Обычный 8 21 3 2" xfId="46860"/>
    <cellStyle name="Обычный 8 21 3 2 2" xfId="46861"/>
    <cellStyle name="Обычный 8 21 3 3" xfId="46862"/>
    <cellStyle name="Обычный 8 21 4" xfId="46863"/>
    <cellStyle name="Обычный 8 21 4 2" xfId="46864"/>
    <cellStyle name="Обычный 8 21 5" xfId="46865"/>
    <cellStyle name="Обычный 8 22" xfId="46866"/>
    <cellStyle name="Обычный 8 22 2" xfId="46867"/>
    <cellStyle name="Обычный 8 22 2 2" xfId="46868"/>
    <cellStyle name="Обычный 8 22 2 2 2" xfId="46869"/>
    <cellStyle name="Обычный 8 22 2 3" xfId="46870"/>
    <cellStyle name="Обычный 8 22 3" xfId="46871"/>
    <cellStyle name="Обычный 8 22 3 2" xfId="46872"/>
    <cellStyle name="Обычный 8 22 3 2 2" xfId="46873"/>
    <cellStyle name="Обычный 8 22 3 3" xfId="46874"/>
    <cellStyle name="Обычный 8 22 4" xfId="46875"/>
    <cellStyle name="Обычный 8 22 4 2" xfId="46876"/>
    <cellStyle name="Обычный 8 22 5" xfId="46877"/>
    <cellStyle name="Обычный 8 23" xfId="46878"/>
    <cellStyle name="Обычный 8 23 2" xfId="46879"/>
    <cellStyle name="Обычный 8 23 2 2" xfId="46880"/>
    <cellStyle name="Обычный 8 23 2 2 2" xfId="46881"/>
    <cellStyle name="Обычный 8 23 2 3" xfId="46882"/>
    <cellStyle name="Обычный 8 23 3" xfId="46883"/>
    <cellStyle name="Обычный 8 23 3 2" xfId="46884"/>
    <cellStyle name="Обычный 8 23 3 2 2" xfId="46885"/>
    <cellStyle name="Обычный 8 23 3 3" xfId="46886"/>
    <cellStyle name="Обычный 8 23 4" xfId="46887"/>
    <cellStyle name="Обычный 8 23 4 2" xfId="46888"/>
    <cellStyle name="Обычный 8 23 5" xfId="46889"/>
    <cellStyle name="Обычный 8 24" xfId="46890"/>
    <cellStyle name="Обычный 8 24 2" xfId="46891"/>
    <cellStyle name="Обычный 8 24 2 2" xfId="46892"/>
    <cellStyle name="Обычный 8 24 2 2 2" xfId="46893"/>
    <cellStyle name="Обычный 8 24 2 3" xfId="46894"/>
    <cellStyle name="Обычный 8 24 3" xfId="46895"/>
    <cellStyle name="Обычный 8 24 3 2" xfId="46896"/>
    <cellStyle name="Обычный 8 24 3 2 2" xfId="46897"/>
    <cellStyle name="Обычный 8 24 3 3" xfId="46898"/>
    <cellStyle name="Обычный 8 24 4" xfId="46899"/>
    <cellStyle name="Обычный 8 24 4 2" xfId="46900"/>
    <cellStyle name="Обычный 8 24 5" xfId="46901"/>
    <cellStyle name="Обычный 8 25" xfId="46902"/>
    <cellStyle name="Обычный 8 25 2" xfId="46903"/>
    <cellStyle name="Обычный 8 25 2 2" xfId="46904"/>
    <cellStyle name="Обычный 8 25 2 2 2" xfId="46905"/>
    <cellStyle name="Обычный 8 25 2 3" xfId="46906"/>
    <cellStyle name="Обычный 8 25 3" xfId="46907"/>
    <cellStyle name="Обычный 8 25 3 2" xfId="46908"/>
    <cellStyle name="Обычный 8 25 3 2 2" xfId="46909"/>
    <cellStyle name="Обычный 8 25 3 3" xfId="46910"/>
    <cellStyle name="Обычный 8 25 4" xfId="46911"/>
    <cellStyle name="Обычный 8 25 4 2" xfId="46912"/>
    <cellStyle name="Обычный 8 25 5" xfId="46913"/>
    <cellStyle name="Обычный 8 26" xfId="46914"/>
    <cellStyle name="Обычный 8 26 2" xfId="46915"/>
    <cellStyle name="Обычный 8 26 2 2" xfId="46916"/>
    <cellStyle name="Обычный 8 26 2 2 2" xfId="46917"/>
    <cellStyle name="Обычный 8 26 2 3" xfId="46918"/>
    <cellStyle name="Обычный 8 26 3" xfId="46919"/>
    <cellStyle name="Обычный 8 26 3 2" xfId="46920"/>
    <cellStyle name="Обычный 8 26 3 2 2" xfId="46921"/>
    <cellStyle name="Обычный 8 26 3 3" xfId="46922"/>
    <cellStyle name="Обычный 8 26 4" xfId="46923"/>
    <cellStyle name="Обычный 8 26 4 2" xfId="46924"/>
    <cellStyle name="Обычный 8 26 5" xfId="46925"/>
    <cellStyle name="Обычный 8 27" xfId="46926"/>
    <cellStyle name="Обычный 8 27 2" xfId="46927"/>
    <cellStyle name="Обычный 8 27 2 2" xfId="46928"/>
    <cellStyle name="Обычный 8 27 2 2 2" xfId="46929"/>
    <cellStyle name="Обычный 8 27 2 3" xfId="46930"/>
    <cellStyle name="Обычный 8 27 3" xfId="46931"/>
    <cellStyle name="Обычный 8 27 3 2" xfId="46932"/>
    <cellStyle name="Обычный 8 27 3 2 2" xfId="46933"/>
    <cellStyle name="Обычный 8 27 3 3" xfId="46934"/>
    <cellStyle name="Обычный 8 27 4" xfId="46935"/>
    <cellStyle name="Обычный 8 27 4 2" xfId="46936"/>
    <cellStyle name="Обычный 8 27 5" xfId="46937"/>
    <cellStyle name="Обычный 8 28" xfId="46938"/>
    <cellStyle name="Обычный 8 28 2" xfId="46939"/>
    <cellStyle name="Обычный 8 28 2 2" xfId="46940"/>
    <cellStyle name="Обычный 8 28 2 2 2" xfId="46941"/>
    <cellStyle name="Обычный 8 28 2 3" xfId="46942"/>
    <cellStyle name="Обычный 8 28 3" xfId="46943"/>
    <cellStyle name="Обычный 8 28 3 2" xfId="46944"/>
    <cellStyle name="Обычный 8 28 3 2 2" xfId="46945"/>
    <cellStyle name="Обычный 8 28 3 3" xfId="46946"/>
    <cellStyle name="Обычный 8 28 4" xfId="46947"/>
    <cellStyle name="Обычный 8 28 4 2" xfId="46948"/>
    <cellStyle name="Обычный 8 28 5" xfId="46949"/>
    <cellStyle name="Обычный 8 29" xfId="46950"/>
    <cellStyle name="Обычный 8 29 2" xfId="46951"/>
    <cellStyle name="Обычный 8 29 2 2" xfId="46952"/>
    <cellStyle name="Обычный 8 29 3" xfId="46953"/>
    <cellStyle name="Обычный 8 3" xfId="46954"/>
    <cellStyle name="Обычный 8 3 2" xfId="46955"/>
    <cellStyle name="Обычный 8 3 2 2" xfId="46956"/>
    <cellStyle name="Обычный 8 3 2 2 2" xfId="46957"/>
    <cellStyle name="Обычный 8 3 2 3" xfId="46958"/>
    <cellStyle name="Обычный 8 3 3" xfId="46959"/>
    <cellStyle name="Обычный 8 3 3 2" xfId="46960"/>
    <cellStyle name="Обычный 8 3 3 2 2" xfId="46961"/>
    <cellStyle name="Обычный 8 3 3 3" xfId="46962"/>
    <cellStyle name="Обычный 8 3 4" xfId="46963"/>
    <cellStyle name="Обычный 8 3 4 2" xfId="46964"/>
    <cellStyle name="Обычный 8 3 5" xfId="46965"/>
    <cellStyle name="Обычный 8 30" xfId="46966"/>
    <cellStyle name="Обычный 8 30 2" xfId="46967"/>
    <cellStyle name="Обычный 8 30 2 2" xfId="46968"/>
    <cellStyle name="Обычный 8 30 3" xfId="46969"/>
    <cellStyle name="Обычный 8 31" xfId="46970"/>
    <cellStyle name="Обычный 8 31 2" xfId="46971"/>
    <cellStyle name="Обычный 8 31 2 2" xfId="46972"/>
    <cellStyle name="Обычный 8 31 3" xfId="46973"/>
    <cellStyle name="Обычный 8 32" xfId="46974"/>
    <cellStyle name="Обычный 8 32 2" xfId="46975"/>
    <cellStyle name="Обычный 8 32 2 2" xfId="46976"/>
    <cellStyle name="Обычный 8 32 3" xfId="46977"/>
    <cellStyle name="Обычный 8 33" xfId="46978"/>
    <cellStyle name="Обычный 8 33 2" xfId="46979"/>
    <cellStyle name="Обычный 8 33 2 2" xfId="46980"/>
    <cellStyle name="Обычный 8 33 3" xfId="46981"/>
    <cellStyle name="Обычный 8 34" xfId="46982"/>
    <cellStyle name="Обычный 8 34 2" xfId="46983"/>
    <cellStyle name="Обычный 8 34 2 2" xfId="46984"/>
    <cellStyle name="Обычный 8 34 3" xfId="46985"/>
    <cellStyle name="Обычный 8 35" xfId="46986"/>
    <cellStyle name="Обычный 8 35 2" xfId="46987"/>
    <cellStyle name="Обычный 8 35 2 2" xfId="46988"/>
    <cellStyle name="Обычный 8 35 3" xfId="46989"/>
    <cellStyle name="Обычный 8 36" xfId="46990"/>
    <cellStyle name="Обычный 8 36 2" xfId="46991"/>
    <cellStyle name="Обычный 8 36 2 2" xfId="46992"/>
    <cellStyle name="Обычный 8 36 3" xfId="46993"/>
    <cellStyle name="Обычный 8 37" xfId="46994"/>
    <cellStyle name="Обычный 8 37 2" xfId="46995"/>
    <cellStyle name="Обычный 8 37 2 2" xfId="46996"/>
    <cellStyle name="Обычный 8 37 3" xfId="46997"/>
    <cellStyle name="Обычный 8 38" xfId="46998"/>
    <cellStyle name="Обычный 8 38 2" xfId="46999"/>
    <cellStyle name="Обычный 8 38 2 2" xfId="47000"/>
    <cellStyle name="Обычный 8 38 3" xfId="47001"/>
    <cellStyle name="Обычный 8 39" xfId="47002"/>
    <cellStyle name="Обычный 8 39 2" xfId="47003"/>
    <cellStyle name="Обычный 8 39 2 2" xfId="47004"/>
    <cellStyle name="Обычный 8 39 3" xfId="47005"/>
    <cellStyle name="Обычный 8 4" xfId="47006"/>
    <cellStyle name="Обычный 8 4 2" xfId="47007"/>
    <cellStyle name="Обычный 8 4 2 2" xfId="47008"/>
    <cellStyle name="Обычный 8 4 2 2 2" xfId="47009"/>
    <cellStyle name="Обычный 8 4 2 3" xfId="47010"/>
    <cellStyle name="Обычный 8 4 3" xfId="47011"/>
    <cellStyle name="Обычный 8 4 3 2" xfId="47012"/>
    <cellStyle name="Обычный 8 4 3 2 2" xfId="47013"/>
    <cellStyle name="Обычный 8 4 3 3" xfId="47014"/>
    <cellStyle name="Обычный 8 4 4" xfId="47015"/>
    <cellStyle name="Обычный 8 4 4 2" xfId="47016"/>
    <cellStyle name="Обычный 8 4 5" xfId="47017"/>
    <cellStyle name="Обычный 8 40" xfId="47018"/>
    <cellStyle name="Обычный 8 40 2" xfId="47019"/>
    <cellStyle name="Обычный 8 40 2 2" xfId="47020"/>
    <cellStyle name="Обычный 8 40 3" xfId="47021"/>
    <cellStyle name="Обычный 8 41" xfId="47022"/>
    <cellStyle name="Обычный 8 41 2" xfId="47023"/>
    <cellStyle name="Обычный 8 41 2 2" xfId="47024"/>
    <cellStyle name="Обычный 8 41 3" xfId="47025"/>
    <cellStyle name="Обычный 8 42" xfId="47026"/>
    <cellStyle name="Обычный 8 42 2" xfId="47027"/>
    <cellStyle name="Обычный 8 42 2 2" xfId="47028"/>
    <cellStyle name="Обычный 8 42 3" xfId="47029"/>
    <cellStyle name="Обычный 8 43" xfId="47030"/>
    <cellStyle name="Обычный 8 43 2" xfId="47031"/>
    <cellStyle name="Обычный 8 43 2 2" xfId="47032"/>
    <cellStyle name="Обычный 8 43 3" xfId="47033"/>
    <cellStyle name="Обычный 8 44" xfId="47034"/>
    <cellStyle name="Обычный 8 44 2" xfId="47035"/>
    <cellStyle name="Обычный 8 44 2 2" xfId="47036"/>
    <cellStyle name="Обычный 8 44 3" xfId="47037"/>
    <cellStyle name="Обычный 8 45" xfId="47038"/>
    <cellStyle name="Обычный 8 45 2" xfId="47039"/>
    <cellStyle name="Обычный 8 45 2 2" xfId="47040"/>
    <cellStyle name="Обычный 8 45 3" xfId="47041"/>
    <cellStyle name="Обычный 8 46" xfId="47042"/>
    <cellStyle name="Обычный 8 46 2" xfId="47043"/>
    <cellStyle name="Обычный 8 46 2 2" xfId="47044"/>
    <cellStyle name="Обычный 8 46 3" xfId="47045"/>
    <cellStyle name="Обычный 8 47" xfId="47046"/>
    <cellStyle name="Обычный 8 47 2" xfId="47047"/>
    <cellStyle name="Обычный 8 47 2 2" xfId="47048"/>
    <cellStyle name="Обычный 8 47 3" xfId="47049"/>
    <cellStyle name="Обычный 8 48" xfId="47050"/>
    <cellStyle name="Обычный 8 48 2" xfId="47051"/>
    <cellStyle name="Обычный 8 48 2 2" xfId="47052"/>
    <cellStyle name="Обычный 8 48 3" xfId="47053"/>
    <cellStyle name="Обычный 8 49" xfId="47054"/>
    <cellStyle name="Обычный 8 49 2" xfId="47055"/>
    <cellStyle name="Обычный 8 49 2 2" xfId="47056"/>
    <cellStyle name="Обычный 8 49 3" xfId="47057"/>
    <cellStyle name="Обычный 8 5" xfId="47058"/>
    <cellStyle name="Обычный 8 5 2" xfId="47059"/>
    <cellStyle name="Обычный 8 5 2 2" xfId="47060"/>
    <cellStyle name="Обычный 8 5 2 2 2" xfId="47061"/>
    <cellStyle name="Обычный 8 5 2 3" xfId="47062"/>
    <cellStyle name="Обычный 8 5 3" xfId="47063"/>
    <cellStyle name="Обычный 8 5 3 2" xfId="47064"/>
    <cellStyle name="Обычный 8 5 3 2 2" xfId="47065"/>
    <cellStyle name="Обычный 8 5 3 3" xfId="47066"/>
    <cellStyle name="Обычный 8 5 4" xfId="47067"/>
    <cellStyle name="Обычный 8 5 4 2" xfId="47068"/>
    <cellStyle name="Обычный 8 5 5" xfId="47069"/>
    <cellStyle name="Обычный 8 50" xfId="47070"/>
    <cellStyle name="Обычный 8 50 2" xfId="47071"/>
    <cellStyle name="Обычный 8 50 2 2" xfId="47072"/>
    <cellStyle name="Обычный 8 50 3" xfId="47073"/>
    <cellStyle name="Обычный 8 51" xfId="47074"/>
    <cellStyle name="Обычный 8 51 2" xfId="47075"/>
    <cellStyle name="Обычный 8 51 2 2" xfId="47076"/>
    <cellStyle name="Обычный 8 51 3" xfId="47077"/>
    <cellStyle name="Обычный 8 52" xfId="47078"/>
    <cellStyle name="Обычный 8 52 2" xfId="47079"/>
    <cellStyle name="Обычный 8 52 2 2" xfId="47080"/>
    <cellStyle name="Обычный 8 52 3" xfId="47081"/>
    <cellStyle name="Обычный 8 53" xfId="47082"/>
    <cellStyle name="Обычный 8 53 2" xfId="47083"/>
    <cellStyle name="Обычный 8 53 2 2" xfId="47084"/>
    <cellStyle name="Обычный 8 53 3" xfId="47085"/>
    <cellStyle name="Обычный 8 54" xfId="47086"/>
    <cellStyle name="Обычный 8 54 2" xfId="47087"/>
    <cellStyle name="Обычный 8 54 2 2" xfId="47088"/>
    <cellStyle name="Обычный 8 54 3" xfId="47089"/>
    <cellStyle name="Обычный 8 55" xfId="47090"/>
    <cellStyle name="Обычный 8 55 2" xfId="47091"/>
    <cellStyle name="Обычный 8 55 2 2" xfId="47092"/>
    <cellStyle name="Обычный 8 55 3" xfId="47093"/>
    <cellStyle name="Обычный 8 56" xfId="47094"/>
    <cellStyle name="Обычный 8 56 2" xfId="47095"/>
    <cellStyle name="Обычный 8 56 2 2" xfId="47096"/>
    <cellStyle name="Обычный 8 56 3" xfId="47097"/>
    <cellStyle name="Обычный 8 57" xfId="47098"/>
    <cellStyle name="Обычный 8 57 2" xfId="47099"/>
    <cellStyle name="Обычный 8 57 2 2" xfId="47100"/>
    <cellStyle name="Обычный 8 57 3" xfId="47101"/>
    <cellStyle name="Обычный 8 58" xfId="47102"/>
    <cellStyle name="Обычный 8 58 2" xfId="47103"/>
    <cellStyle name="Обычный 8 58 2 2" xfId="47104"/>
    <cellStyle name="Обычный 8 58 3" xfId="47105"/>
    <cellStyle name="Обычный 8 59" xfId="47106"/>
    <cellStyle name="Обычный 8 59 2" xfId="47107"/>
    <cellStyle name="Обычный 8 59 2 2" xfId="47108"/>
    <cellStyle name="Обычный 8 59 3" xfId="47109"/>
    <cellStyle name="Обычный 8 6" xfId="47110"/>
    <cellStyle name="Обычный 8 6 2" xfId="47111"/>
    <cellStyle name="Обычный 8 6 2 2" xfId="47112"/>
    <cellStyle name="Обычный 8 6 2 2 2" xfId="47113"/>
    <cellStyle name="Обычный 8 6 2 3" xfId="47114"/>
    <cellStyle name="Обычный 8 6 3" xfId="47115"/>
    <cellStyle name="Обычный 8 6 3 2" xfId="47116"/>
    <cellStyle name="Обычный 8 6 3 2 2" xfId="47117"/>
    <cellStyle name="Обычный 8 6 3 3" xfId="47118"/>
    <cellStyle name="Обычный 8 6 4" xfId="47119"/>
    <cellStyle name="Обычный 8 6 4 2" xfId="47120"/>
    <cellStyle name="Обычный 8 6 5" xfId="47121"/>
    <cellStyle name="Обычный 8 60" xfId="47122"/>
    <cellStyle name="Обычный 8 60 2" xfId="47123"/>
    <cellStyle name="Обычный 8 60 2 2" xfId="47124"/>
    <cellStyle name="Обычный 8 60 3" xfId="47125"/>
    <cellStyle name="Обычный 8 61" xfId="47126"/>
    <cellStyle name="Обычный 8 61 2" xfId="47127"/>
    <cellStyle name="Обычный 8 61 2 2" xfId="47128"/>
    <cellStyle name="Обычный 8 61 3" xfId="47129"/>
    <cellStyle name="Обычный 8 62" xfId="47130"/>
    <cellStyle name="Обычный 8 62 2" xfId="47131"/>
    <cellStyle name="Обычный 8 62 2 2" xfId="47132"/>
    <cellStyle name="Обычный 8 62 3" xfId="47133"/>
    <cellStyle name="Обычный 8 63" xfId="47134"/>
    <cellStyle name="Обычный 8 63 2" xfId="47135"/>
    <cellStyle name="Обычный 8 63 2 2" xfId="47136"/>
    <cellStyle name="Обычный 8 63 3" xfId="47137"/>
    <cellStyle name="Обычный 8 64" xfId="47138"/>
    <cellStyle name="Обычный 8 64 2" xfId="47139"/>
    <cellStyle name="Обычный 8 64 2 2" xfId="47140"/>
    <cellStyle name="Обычный 8 64 3" xfId="47141"/>
    <cellStyle name="Обычный 8 65" xfId="47142"/>
    <cellStyle name="Обычный 8 65 2" xfId="47143"/>
    <cellStyle name="Обычный 8 65 2 2" xfId="47144"/>
    <cellStyle name="Обычный 8 65 3" xfId="47145"/>
    <cellStyle name="Обычный 8 66" xfId="47146"/>
    <cellStyle name="Обычный 8 66 2" xfId="47147"/>
    <cellStyle name="Обычный 8 66 2 2" xfId="47148"/>
    <cellStyle name="Обычный 8 66 3" xfId="47149"/>
    <cellStyle name="Обычный 8 67" xfId="47150"/>
    <cellStyle name="Обычный 8 67 2" xfId="47151"/>
    <cellStyle name="Обычный 8 67 2 2" xfId="47152"/>
    <cellStyle name="Обычный 8 67 3" xfId="47153"/>
    <cellStyle name="Обычный 8 68" xfId="47154"/>
    <cellStyle name="Обычный 8 68 2" xfId="47155"/>
    <cellStyle name="Обычный 8 68 2 2" xfId="47156"/>
    <cellStyle name="Обычный 8 68 3" xfId="47157"/>
    <cellStyle name="Обычный 8 69" xfId="47158"/>
    <cellStyle name="Обычный 8 69 2" xfId="47159"/>
    <cellStyle name="Обычный 8 69 2 2" xfId="47160"/>
    <cellStyle name="Обычный 8 69 3" xfId="47161"/>
    <cellStyle name="Обычный 8 7" xfId="47162"/>
    <cellStyle name="Обычный 8 7 2" xfId="47163"/>
    <cellStyle name="Обычный 8 7 2 2" xfId="47164"/>
    <cellStyle name="Обычный 8 7 2 2 2" xfId="47165"/>
    <cellStyle name="Обычный 8 7 2 3" xfId="47166"/>
    <cellStyle name="Обычный 8 7 3" xfId="47167"/>
    <cellStyle name="Обычный 8 7 3 2" xfId="47168"/>
    <cellStyle name="Обычный 8 7 3 2 2" xfId="47169"/>
    <cellStyle name="Обычный 8 7 3 3" xfId="47170"/>
    <cellStyle name="Обычный 8 7 4" xfId="47171"/>
    <cellStyle name="Обычный 8 7 4 2" xfId="47172"/>
    <cellStyle name="Обычный 8 7 5" xfId="47173"/>
    <cellStyle name="Обычный 8 70" xfId="47174"/>
    <cellStyle name="Обычный 8 70 2" xfId="47175"/>
    <cellStyle name="Обычный 8 70 2 2" xfId="47176"/>
    <cellStyle name="Обычный 8 70 3" xfId="47177"/>
    <cellStyle name="Обычный 8 71" xfId="47178"/>
    <cellStyle name="Обычный 8 71 2" xfId="47179"/>
    <cellStyle name="Обычный 8 71 2 2" xfId="47180"/>
    <cellStyle name="Обычный 8 71 3" xfId="47181"/>
    <cellStyle name="Обычный 8 72" xfId="47182"/>
    <cellStyle name="Обычный 8 72 2" xfId="47183"/>
    <cellStyle name="Обычный 8 72 2 2" xfId="47184"/>
    <cellStyle name="Обычный 8 72 3" xfId="47185"/>
    <cellStyle name="Обычный 8 73" xfId="47186"/>
    <cellStyle name="Обычный 8 73 2" xfId="47187"/>
    <cellStyle name="Обычный 8 73 2 2" xfId="47188"/>
    <cellStyle name="Обычный 8 73 3" xfId="47189"/>
    <cellStyle name="Обычный 8 74" xfId="47190"/>
    <cellStyle name="Обычный 8 74 2" xfId="47191"/>
    <cellStyle name="Обычный 8 74 2 2" xfId="47192"/>
    <cellStyle name="Обычный 8 74 3" xfId="47193"/>
    <cellStyle name="Обычный 8 75" xfId="47194"/>
    <cellStyle name="Обычный 8 75 2" xfId="47195"/>
    <cellStyle name="Обычный 8 75 2 2" xfId="47196"/>
    <cellStyle name="Обычный 8 75 3" xfId="47197"/>
    <cellStyle name="Обычный 8 76" xfId="47198"/>
    <cellStyle name="Обычный 8 76 2" xfId="47199"/>
    <cellStyle name="Обычный 8 77" xfId="47200"/>
    <cellStyle name="Обычный 8 8" xfId="47201"/>
    <cellStyle name="Обычный 8 8 2" xfId="47202"/>
    <cellStyle name="Обычный 8 8 2 2" xfId="47203"/>
    <cellStyle name="Обычный 8 8 2 2 2" xfId="47204"/>
    <cellStyle name="Обычный 8 8 2 3" xfId="47205"/>
    <cellStyle name="Обычный 8 8 3" xfId="47206"/>
    <cellStyle name="Обычный 8 8 3 2" xfId="47207"/>
    <cellStyle name="Обычный 8 8 3 2 2" xfId="47208"/>
    <cellStyle name="Обычный 8 8 3 3" xfId="47209"/>
    <cellStyle name="Обычный 8 8 4" xfId="47210"/>
    <cellStyle name="Обычный 8 8 4 2" xfId="47211"/>
    <cellStyle name="Обычный 8 8 5" xfId="47212"/>
    <cellStyle name="Обычный 8 9" xfId="47213"/>
    <cellStyle name="Обычный 8 9 2" xfId="47214"/>
    <cellStyle name="Обычный 8 9 2 2" xfId="47215"/>
    <cellStyle name="Обычный 8 9 2 2 2" xfId="47216"/>
    <cellStyle name="Обычный 8 9 2 3" xfId="47217"/>
    <cellStyle name="Обычный 8 9 3" xfId="47218"/>
    <cellStyle name="Обычный 8 9 3 2" xfId="47219"/>
    <cellStyle name="Обычный 8 9 3 2 2" xfId="47220"/>
    <cellStyle name="Обычный 8 9 3 3" xfId="47221"/>
    <cellStyle name="Обычный 8 9 4" xfId="47222"/>
    <cellStyle name="Обычный 8 9 4 2" xfId="47223"/>
    <cellStyle name="Обычный 8 9 5" xfId="47224"/>
    <cellStyle name="Обычный 80" xfId="47225"/>
    <cellStyle name="Обычный 80 10" xfId="47226"/>
    <cellStyle name="Обычный 80 10 2" xfId="47227"/>
    <cellStyle name="Обычный 80 10 2 2" xfId="47228"/>
    <cellStyle name="Обычный 80 10 2 2 2" xfId="47229"/>
    <cellStyle name="Обычный 80 10 2 3" xfId="47230"/>
    <cellStyle name="Обычный 80 10 3" xfId="47231"/>
    <cellStyle name="Обычный 80 10 3 2" xfId="47232"/>
    <cellStyle name="Обычный 80 10 3 2 2" xfId="47233"/>
    <cellStyle name="Обычный 80 10 3 3" xfId="47234"/>
    <cellStyle name="Обычный 80 10 4" xfId="47235"/>
    <cellStyle name="Обычный 80 10 4 2" xfId="47236"/>
    <cellStyle name="Обычный 80 10 5" xfId="47237"/>
    <cellStyle name="Обычный 80 11" xfId="47238"/>
    <cellStyle name="Обычный 80 11 2" xfId="47239"/>
    <cellStyle name="Обычный 80 11 2 2" xfId="47240"/>
    <cellStyle name="Обычный 80 11 2 2 2" xfId="47241"/>
    <cellStyle name="Обычный 80 11 2 3" xfId="47242"/>
    <cellStyle name="Обычный 80 11 3" xfId="47243"/>
    <cellStyle name="Обычный 80 11 3 2" xfId="47244"/>
    <cellStyle name="Обычный 80 11 3 2 2" xfId="47245"/>
    <cellStyle name="Обычный 80 11 3 3" xfId="47246"/>
    <cellStyle name="Обычный 80 11 4" xfId="47247"/>
    <cellStyle name="Обычный 80 11 4 2" xfId="47248"/>
    <cellStyle name="Обычный 80 11 5" xfId="47249"/>
    <cellStyle name="Обычный 80 12" xfId="47250"/>
    <cellStyle name="Обычный 80 12 2" xfId="47251"/>
    <cellStyle name="Обычный 80 12 2 2" xfId="47252"/>
    <cellStyle name="Обычный 80 12 2 2 2" xfId="47253"/>
    <cellStyle name="Обычный 80 12 2 3" xfId="47254"/>
    <cellStyle name="Обычный 80 12 3" xfId="47255"/>
    <cellStyle name="Обычный 80 12 3 2" xfId="47256"/>
    <cellStyle name="Обычный 80 12 3 2 2" xfId="47257"/>
    <cellStyle name="Обычный 80 12 3 3" xfId="47258"/>
    <cellStyle name="Обычный 80 12 4" xfId="47259"/>
    <cellStyle name="Обычный 80 12 4 2" xfId="47260"/>
    <cellStyle name="Обычный 80 12 5" xfId="47261"/>
    <cellStyle name="Обычный 80 13" xfId="47262"/>
    <cellStyle name="Обычный 80 13 2" xfId="47263"/>
    <cellStyle name="Обычный 80 13 2 2" xfId="47264"/>
    <cellStyle name="Обычный 80 13 2 2 2" xfId="47265"/>
    <cellStyle name="Обычный 80 13 2 3" xfId="47266"/>
    <cellStyle name="Обычный 80 13 3" xfId="47267"/>
    <cellStyle name="Обычный 80 13 3 2" xfId="47268"/>
    <cellStyle name="Обычный 80 13 3 2 2" xfId="47269"/>
    <cellStyle name="Обычный 80 13 3 3" xfId="47270"/>
    <cellStyle name="Обычный 80 13 4" xfId="47271"/>
    <cellStyle name="Обычный 80 13 4 2" xfId="47272"/>
    <cellStyle name="Обычный 80 13 5" xfId="47273"/>
    <cellStyle name="Обычный 80 14" xfId="47274"/>
    <cellStyle name="Обычный 80 14 2" xfId="47275"/>
    <cellStyle name="Обычный 80 14 2 2" xfId="47276"/>
    <cellStyle name="Обычный 80 14 2 2 2" xfId="47277"/>
    <cellStyle name="Обычный 80 14 2 3" xfId="47278"/>
    <cellStyle name="Обычный 80 14 3" xfId="47279"/>
    <cellStyle name="Обычный 80 14 3 2" xfId="47280"/>
    <cellStyle name="Обычный 80 14 3 2 2" xfId="47281"/>
    <cellStyle name="Обычный 80 14 3 3" xfId="47282"/>
    <cellStyle name="Обычный 80 14 4" xfId="47283"/>
    <cellStyle name="Обычный 80 14 4 2" xfId="47284"/>
    <cellStyle name="Обычный 80 14 5" xfId="47285"/>
    <cellStyle name="Обычный 80 15" xfId="47286"/>
    <cellStyle name="Обычный 80 15 2" xfId="47287"/>
    <cellStyle name="Обычный 80 15 2 2" xfId="47288"/>
    <cellStyle name="Обычный 80 15 2 2 2" xfId="47289"/>
    <cellStyle name="Обычный 80 15 2 3" xfId="47290"/>
    <cellStyle name="Обычный 80 15 3" xfId="47291"/>
    <cellStyle name="Обычный 80 15 3 2" xfId="47292"/>
    <cellStyle name="Обычный 80 15 3 2 2" xfId="47293"/>
    <cellStyle name="Обычный 80 15 3 3" xfId="47294"/>
    <cellStyle name="Обычный 80 15 4" xfId="47295"/>
    <cellStyle name="Обычный 80 15 4 2" xfId="47296"/>
    <cellStyle name="Обычный 80 15 5" xfId="47297"/>
    <cellStyle name="Обычный 80 16" xfId="47298"/>
    <cellStyle name="Обычный 80 16 2" xfId="47299"/>
    <cellStyle name="Обычный 80 16 2 2" xfId="47300"/>
    <cellStyle name="Обычный 80 16 2 2 2" xfId="47301"/>
    <cellStyle name="Обычный 80 16 2 3" xfId="47302"/>
    <cellStyle name="Обычный 80 16 3" xfId="47303"/>
    <cellStyle name="Обычный 80 16 3 2" xfId="47304"/>
    <cellStyle name="Обычный 80 16 3 2 2" xfId="47305"/>
    <cellStyle name="Обычный 80 16 3 3" xfId="47306"/>
    <cellStyle name="Обычный 80 16 4" xfId="47307"/>
    <cellStyle name="Обычный 80 16 4 2" xfId="47308"/>
    <cellStyle name="Обычный 80 16 5" xfId="47309"/>
    <cellStyle name="Обычный 80 17" xfId="47310"/>
    <cellStyle name="Обычный 80 17 2" xfId="47311"/>
    <cellStyle name="Обычный 80 17 2 2" xfId="47312"/>
    <cellStyle name="Обычный 80 17 2 2 2" xfId="47313"/>
    <cellStyle name="Обычный 80 17 2 3" xfId="47314"/>
    <cellStyle name="Обычный 80 17 3" xfId="47315"/>
    <cellStyle name="Обычный 80 17 3 2" xfId="47316"/>
    <cellStyle name="Обычный 80 17 3 2 2" xfId="47317"/>
    <cellStyle name="Обычный 80 17 3 3" xfId="47318"/>
    <cellStyle name="Обычный 80 17 4" xfId="47319"/>
    <cellStyle name="Обычный 80 17 4 2" xfId="47320"/>
    <cellStyle name="Обычный 80 17 5" xfId="47321"/>
    <cellStyle name="Обычный 80 18" xfId="47322"/>
    <cellStyle name="Обычный 80 18 2" xfId="47323"/>
    <cellStyle name="Обычный 80 18 2 2" xfId="47324"/>
    <cellStyle name="Обычный 80 18 2 2 2" xfId="47325"/>
    <cellStyle name="Обычный 80 18 2 3" xfId="47326"/>
    <cellStyle name="Обычный 80 18 3" xfId="47327"/>
    <cellStyle name="Обычный 80 18 3 2" xfId="47328"/>
    <cellStyle name="Обычный 80 18 3 2 2" xfId="47329"/>
    <cellStyle name="Обычный 80 18 3 3" xfId="47330"/>
    <cellStyle name="Обычный 80 18 4" xfId="47331"/>
    <cellStyle name="Обычный 80 18 4 2" xfId="47332"/>
    <cellStyle name="Обычный 80 18 5" xfId="47333"/>
    <cellStyle name="Обычный 80 19" xfId="47334"/>
    <cellStyle name="Обычный 80 19 2" xfId="47335"/>
    <cellStyle name="Обычный 80 19 2 2" xfId="47336"/>
    <cellStyle name="Обычный 80 19 2 2 2" xfId="47337"/>
    <cellStyle name="Обычный 80 19 2 3" xfId="47338"/>
    <cellStyle name="Обычный 80 19 3" xfId="47339"/>
    <cellStyle name="Обычный 80 19 3 2" xfId="47340"/>
    <cellStyle name="Обычный 80 19 3 2 2" xfId="47341"/>
    <cellStyle name="Обычный 80 19 3 3" xfId="47342"/>
    <cellStyle name="Обычный 80 19 4" xfId="47343"/>
    <cellStyle name="Обычный 80 19 4 2" xfId="47344"/>
    <cellStyle name="Обычный 80 19 5" xfId="47345"/>
    <cellStyle name="Обычный 80 2" xfId="47346"/>
    <cellStyle name="Обычный 80 2 2" xfId="47347"/>
    <cellStyle name="Обычный 80 2 2 2" xfId="47348"/>
    <cellStyle name="Обычный 80 2 2 2 2" xfId="47349"/>
    <cellStyle name="Обычный 80 2 2 3" xfId="47350"/>
    <cellStyle name="Обычный 80 2 3" xfId="47351"/>
    <cellStyle name="Обычный 80 2 3 2" xfId="47352"/>
    <cellStyle name="Обычный 80 2 3 2 2" xfId="47353"/>
    <cellStyle name="Обычный 80 2 3 3" xfId="47354"/>
    <cellStyle name="Обычный 80 2 4" xfId="47355"/>
    <cellStyle name="Обычный 80 2 4 2" xfId="47356"/>
    <cellStyle name="Обычный 80 2 5" xfId="47357"/>
    <cellStyle name="Обычный 80 20" xfId="47358"/>
    <cellStyle name="Обычный 80 20 2" xfId="47359"/>
    <cellStyle name="Обычный 80 20 2 2" xfId="47360"/>
    <cellStyle name="Обычный 80 20 2 2 2" xfId="47361"/>
    <cellStyle name="Обычный 80 20 2 3" xfId="47362"/>
    <cellStyle name="Обычный 80 20 3" xfId="47363"/>
    <cellStyle name="Обычный 80 20 3 2" xfId="47364"/>
    <cellStyle name="Обычный 80 20 3 2 2" xfId="47365"/>
    <cellStyle name="Обычный 80 20 3 3" xfId="47366"/>
    <cellStyle name="Обычный 80 20 4" xfId="47367"/>
    <cellStyle name="Обычный 80 20 4 2" xfId="47368"/>
    <cellStyle name="Обычный 80 20 5" xfId="47369"/>
    <cellStyle name="Обычный 80 21" xfId="47370"/>
    <cellStyle name="Обычный 80 21 2" xfId="47371"/>
    <cellStyle name="Обычный 80 21 2 2" xfId="47372"/>
    <cellStyle name="Обычный 80 21 2 2 2" xfId="47373"/>
    <cellStyle name="Обычный 80 21 2 3" xfId="47374"/>
    <cellStyle name="Обычный 80 21 3" xfId="47375"/>
    <cellStyle name="Обычный 80 21 3 2" xfId="47376"/>
    <cellStyle name="Обычный 80 21 3 2 2" xfId="47377"/>
    <cellStyle name="Обычный 80 21 3 3" xfId="47378"/>
    <cellStyle name="Обычный 80 21 4" xfId="47379"/>
    <cellStyle name="Обычный 80 21 4 2" xfId="47380"/>
    <cellStyle name="Обычный 80 21 5" xfId="47381"/>
    <cellStyle name="Обычный 80 22" xfId="47382"/>
    <cellStyle name="Обычный 80 22 2" xfId="47383"/>
    <cellStyle name="Обычный 80 22 2 2" xfId="47384"/>
    <cellStyle name="Обычный 80 22 2 2 2" xfId="47385"/>
    <cellStyle name="Обычный 80 22 2 3" xfId="47386"/>
    <cellStyle name="Обычный 80 22 3" xfId="47387"/>
    <cellStyle name="Обычный 80 22 3 2" xfId="47388"/>
    <cellStyle name="Обычный 80 22 3 2 2" xfId="47389"/>
    <cellStyle name="Обычный 80 22 3 3" xfId="47390"/>
    <cellStyle name="Обычный 80 22 4" xfId="47391"/>
    <cellStyle name="Обычный 80 22 4 2" xfId="47392"/>
    <cellStyle name="Обычный 80 22 5" xfId="47393"/>
    <cellStyle name="Обычный 80 23" xfId="47394"/>
    <cellStyle name="Обычный 80 23 2" xfId="47395"/>
    <cellStyle name="Обычный 80 23 2 2" xfId="47396"/>
    <cellStyle name="Обычный 80 23 2 2 2" xfId="47397"/>
    <cellStyle name="Обычный 80 23 2 3" xfId="47398"/>
    <cellStyle name="Обычный 80 23 3" xfId="47399"/>
    <cellStyle name="Обычный 80 23 3 2" xfId="47400"/>
    <cellStyle name="Обычный 80 23 3 2 2" xfId="47401"/>
    <cellStyle name="Обычный 80 23 3 3" xfId="47402"/>
    <cellStyle name="Обычный 80 23 4" xfId="47403"/>
    <cellStyle name="Обычный 80 23 4 2" xfId="47404"/>
    <cellStyle name="Обычный 80 23 5" xfId="47405"/>
    <cellStyle name="Обычный 80 24" xfId="47406"/>
    <cellStyle name="Обычный 80 24 2" xfId="47407"/>
    <cellStyle name="Обычный 80 24 2 2" xfId="47408"/>
    <cellStyle name="Обычный 80 24 2 2 2" xfId="47409"/>
    <cellStyle name="Обычный 80 24 2 3" xfId="47410"/>
    <cellStyle name="Обычный 80 24 3" xfId="47411"/>
    <cellStyle name="Обычный 80 24 3 2" xfId="47412"/>
    <cellStyle name="Обычный 80 24 3 2 2" xfId="47413"/>
    <cellStyle name="Обычный 80 24 3 3" xfId="47414"/>
    <cellStyle name="Обычный 80 24 4" xfId="47415"/>
    <cellStyle name="Обычный 80 24 4 2" xfId="47416"/>
    <cellStyle name="Обычный 80 24 5" xfId="47417"/>
    <cellStyle name="Обычный 80 25" xfId="47418"/>
    <cellStyle name="Обычный 80 25 2" xfId="47419"/>
    <cellStyle name="Обычный 80 25 2 2" xfId="47420"/>
    <cellStyle name="Обычный 80 25 2 2 2" xfId="47421"/>
    <cellStyle name="Обычный 80 25 2 3" xfId="47422"/>
    <cellStyle name="Обычный 80 25 3" xfId="47423"/>
    <cellStyle name="Обычный 80 25 3 2" xfId="47424"/>
    <cellStyle name="Обычный 80 25 3 2 2" xfId="47425"/>
    <cellStyle name="Обычный 80 25 3 3" xfId="47426"/>
    <cellStyle name="Обычный 80 25 4" xfId="47427"/>
    <cellStyle name="Обычный 80 25 4 2" xfId="47428"/>
    <cellStyle name="Обычный 80 25 5" xfId="47429"/>
    <cellStyle name="Обычный 80 26" xfId="47430"/>
    <cellStyle name="Обычный 80 26 2" xfId="47431"/>
    <cellStyle name="Обычный 80 26 2 2" xfId="47432"/>
    <cellStyle name="Обычный 80 26 2 2 2" xfId="47433"/>
    <cellStyle name="Обычный 80 26 2 3" xfId="47434"/>
    <cellStyle name="Обычный 80 26 3" xfId="47435"/>
    <cellStyle name="Обычный 80 26 3 2" xfId="47436"/>
    <cellStyle name="Обычный 80 26 3 2 2" xfId="47437"/>
    <cellStyle name="Обычный 80 26 3 3" xfId="47438"/>
    <cellStyle name="Обычный 80 26 4" xfId="47439"/>
    <cellStyle name="Обычный 80 26 4 2" xfId="47440"/>
    <cellStyle name="Обычный 80 26 5" xfId="47441"/>
    <cellStyle name="Обычный 80 27" xfId="47442"/>
    <cellStyle name="Обычный 80 27 2" xfId="47443"/>
    <cellStyle name="Обычный 80 27 2 2" xfId="47444"/>
    <cellStyle name="Обычный 80 27 2 2 2" xfId="47445"/>
    <cellStyle name="Обычный 80 27 2 3" xfId="47446"/>
    <cellStyle name="Обычный 80 27 3" xfId="47447"/>
    <cellStyle name="Обычный 80 27 3 2" xfId="47448"/>
    <cellStyle name="Обычный 80 27 3 2 2" xfId="47449"/>
    <cellStyle name="Обычный 80 27 3 3" xfId="47450"/>
    <cellStyle name="Обычный 80 27 4" xfId="47451"/>
    <cellStyle name="Обычный 80 27 4 2" xfId="47452"/>
    <cellStyle name="Обычный 80 27 5" xfId="47453"/>
    <cellStyle name="Обычный 80 28" xfId="47454"/>
    <cellStyle name="Обычный 80 28 2" xfId="47455"/>
    <cellStyle name="Обычный 80 28 2 2" xfId="47456"/>
    <cellStyle name="Обычный 80 28 2 2 2" xfId="47457"/>
    <cellStyle name="Обычный 80 28 2 3" xfId="47458"/>
    <cellStyle name="Обычный 80 28 3" xfId="47459"/>
    <cellStyle name="Обычный 80 28 3 2" xfId="47460"/>
    <cellStyle name="Обычный 80 28 3 2 2" xfId="47461"/>
    <cellStyle name="Обычный 80 28 3 3" xfId="47462"/>
    <cellStyle name="Обычный 80 28 4" xfId="47463"/>
    <cellStyle name="Обычный 80 28 4 2" xfId="47464"/>
    <cellStyle name="Обычный 80 28 5" xfId="47465"/>
    <cellStyle name="Обычный 80 29" xfId="47466"/>
    <cellStyle name="Обычный 80 29 2" xfId="47467"/>
    <cellStyle name="Обычный 80 29 2 2" xfId="47468"/>
    <cellStyle name="Обычный 80 29 3" xfId="47469"/>
    <cellStyle name="Обычный 80 3" xfId="47470"/>
    <cellStyle name="Обычный 80 3 2" xfId="47471"/>
    <cellStyle name="Обычный 80 3 2 2" xfId="47472"/>
    <cellStyle name="Обычный 80 3 2 2 2" xfId="47473"/>
    <cellStyle name="Обычный 80 3 2 3" xfId="47474"/>
    <cellStyle name="Обычный 80 3 3" xfId="47475"/>
    <cellStyle name="Обычный 80 3 3 2" xfId="47476"/>
    <cellStyle name="Обычный 80 3 3 2 2" xfId="47477"/>
    <cellStyle name="Обычный 80 3 3 3" xfId="47478"/>
    <cellStyle name="Обычный 80 3 4" xfId="47479"/>
    <cellStyle name="Обычный 80 3 4 2" xfId="47480"/>
    <cellStyle name="Обычный 80 3 5" xfId="47481"/>
    <cellStyle name="Обычный 80 30" xfId="47482"/>
    <cellStyle name="Обычный 80 30 2" xfId="47483"/>
    <cellStyle name="Обычный 80 30 2 2" xfId="47484"/>
    <cellStyle name="Обычный 80 30 3" xfId="47485"/>
    <cellStyle name="Обычный 80 31" xfId="47486"/>
    <cellStyle name="Обычный 80 31 2" xfId="47487"/>
    <cellStyle name="Обычный 80 31 2 2" xfId="47488"/>
    <cellStyle name="Обычный 80 31 3" xfId="47489"/>
    <cellStyle name="Обычный 80 32" xfId="47490"/>
    <cellStyle name="Обычный 80 32 2" xfId="47491"/>
    <cellStyle name="Обычный 80 32 2 2" xfId="47492"/>
    <cellStyle name="Обычный 80 32 3" xfId="47493"/>
    <cellStyle name="Обычный 80 33" xfId="47494"/>
    <cellStyle name="Обычный 80 33 2" xfId="47495"/>
    <cellStyle name="Обычный 80 33 2 2" xfId="47496"/>
    <cellStyle name="Обычный 80 33 3" xfId="47497"/>
    <cellStyle name="Обычный 80 34" xfId="47498"/>
    <cellStyle name="Обычный 80 34 2" xfId="47499"/>
    <cellStyle name="Обычный 80 34 2 2" xfId="47500"/>
    <cellStyle name="Обычный 80 34 3" xfId="47501"/>
    <cellStyle name="Обычный 80 35" xfId="47502"/>
    <cellStyle name="Обычный 80 35 2" xfId="47503"/>
    <cellStyle name="Обычный 80 35 2 2" xfId="47504"/>
    <cellStyle name="Обычный 80 35 3" xfId="47505"/>
    <cellStyle name="Обычный 80 36" xfId="47506"/>
    <cellStyle name="Обычный 80 36 2" xfId="47507"/>
    <cellStyle name="Обычный 80 36 2 2" xfId="47508"/>
    <cellStyle name="Обычный 80 36 3" xfId="47509"/>
    <cellStyle name="Обычный 80 37" xfId="47510"/>
    <cellStyle name="Обычный 80 37 2" xfId="47511"/>
    <cellStyle name="Обычный 80 37 2 2" xfId="47512"/>
    <cellStyle name="Обычный 80 37 3" xfId="47513"/>
    <cellStyle name="Обычный 80 38" xfId="47514"/>
    <cellStyle name="Обычный 80 38 2" xfId="47515"/>
    <cellStyle name="Обычный 80 38 2 2" xfId="47516"/>
    <cellStyle name="Обычный 80 38 3" xfId="47517"/>
    <cellStyle name="Обычный 80 39" xfId="47518"/>
    <cellStyle name="Обычный 80 39 2" xfId="47519"/>
    <cellStyle name="Обычный 80 39 2 2" xfId="47520"/>
    <cellStyle name="Обычный 80 39 3" xfId="47521"/>
    <cellStyle name="Обычный 80 4" xfId="47522"/>
    <cellStyle name="Обычный 80 4 2" xfId="47523"/>
    <cellStyle name="Обычный 80 4 2 2" xfId="47524"/>
    <cellStyle name="Обычный 80 4 2 2 2" xfId="47525"/>
    <cellStyle name="Обычный 80 4 2 3" xfId="47526"/>
    <cellStyle name="Обычный 80 4 3" xfId="47527"/>
    <cellStyle name="Обычный 80 4 3 2" xfId="47528"/>
    <cellStyle name="Обычный 80 4 3 2 2" xfId="47529"/>
    <cellStyle name="Обычный 80 4 3 3" xfId="47530"/>
    <cellStyle name="Обычный 80 4 4" xfId="47531"/>
    <cellStyle name="Обычный 80 4 4 2" xfId="47532"/>
    <cellStyle name="Обычный 80 4 5" xfId="47533"/>
    <cellStyle name="Обычный 80 40" xfId="47534"/>
    <cellStyle name="Обычный 80 40 2" xfId="47535"/>
    <cellStyle name="Обычный 80 40 2 2" xfId="47536"/>
    <cellStyle name="Обычный 80 40 3" xfId="47537"/>
    <cellStyle name="Обычный 80 41" xfId="47538"/>
    <cellStyle name="Обычный 80 41 2" xfId="47539"/>
    <cellStyle name="Обычный 80 41 2 2" xfId="47540"/>
    <cellStyle name="Обычный 80 41 3" xfId="47541"/>
    <cellStyle name="Обычный 80 42" xfId="47542"/>
    <cellStyle name="Обычный 80 42 2" xfId="47543"/>
    <cellStyle name="Обычный 80 42 2 2" xfId="47544"/>
    <cellStyle name="Обычный 80 42 3" xfId="47545"/>
    <cellStyle name="Обычный 80 43" xfId="47546"/>
    <cellStyle name="Обычный 80 43 2" xfId="47547"/>
    <cellStyle name="Обычный 80 43 2 2" xfId="47548"/>
    <cellStyle name="Обычный 80 43 3" xfId="47549"/>
    <cellStyle name="Обычный 80 44" xfId="47550"/>
    <cellStyle name="Обычный 80 44 2" xfId="47551"/>
    <cellStyle name="Обычный 80 44 2 2" xfId="47552"/>
    <cellStyle name="Обычный 80 44 3" xfId="47553"/>
    <cellStyle name="Обычный 80 45" xfId="47554"/>
    <cellStyle name="Обычный 80 45 2" xfId="47555"/>
    <cellStyle name="Обычный 80 45 2 2" xfId="47556"/>
    <cellStyle name="Обычный 80 45 3" xfId="47557"/>
    <cellStyle name="Обычный 80 46" xfId="47558"/>
    <cellStyle name="Обычный 80 46 2" xfId="47559"/>
    <cellStyle name="Обычный 80 46 2 2" xfId="47560"/>
    <cellStyle name="Обычный 80 46 3" xfId="47561"/>
    <cellStyle name="Обычный 80 47" xfId="47562"/>
    <cellStyle name="Обычный 80 47 2" xfId="47563"/>
    <cellStyle name="Обычный 80 47 2 2" xfId="47564"/>
    <cellStyle name="Обычный 80 47 3" xfId="47565"/>
    <cellStyle name="Обычный 80 48" xfId="47566"/>
    <cellStyle name="Обычный 80 48 2" xfId="47567"/>
    <cellStyle name="Обычный 80 48 2 2" xfId="47568"/>
    <cellStyle name="Обычный 80 48 3" xfId="47569"/>
    <cellStyle name="Обычный 80 49" xfId="47570"/>
    <cellStyle name="Обычный 80 49 2" xfId="47571"/>
    <cellStyle name="Обычный 80 49 2 2" xfId="47572"/>
    <cellStyle name="Обычный 80 49 3" xfId="47573"/>
    <cellStyle name="Обычный 80 5" xfId="47574"/>
    <cellStyle name="Обычный 80 5 2" xfId="47575"/>
    <cellStyle name="Обычный 80 5 2 2" xfId="47576"/>
    <cellStyle name="Обычный 80 5 2 2 2" xfId="47577"/>
    <cellStyle name="Обычный 80 5 2 3" xfId="47578"/>
    <cellStyle name="Обычный 80 5 3" xfId="47579"/>
    <cellStyle name="Обычный 80 5 3 2" xfId="47580"/>
    <cellStyle name="Обычный 80 5 3 2 2" xfId="47581"/>
    <cellStyle name="Обычный 80 5 3 3" xfId="47582"/>
    <cellStyle name="Обычный 80 5 4" xfId="47583"/>
    <cellStyle name="Обычный 80 5 4 2" xfId="47584"/>
    <cellStyle name="Обычный 80 5 5" xfId="47585"/>
    <cellStyle name="Обычный 80 50" xfId="47586"/>
    <cellStyle name="Обычный 80 50 2" xfId="47587"/>
    <cellStyle name="Обычный 80 50 2 2" xfId="47588"/>
    <cellStyle name="Обычный 80 50 3" xfId="47589"/>
    <cellStyle name="Обычный 80 51" xfId="47590"/>
    <cellStyle name="Обычный 80 51 2" xfId="47591"/>
    <cellStyle name="Обычный 80 51 2 2" xfId="47592"/>
    <cellStyle name="Обычный 80 51 3" xfId="47593"/>
    <cellStyle name="Обычный 80 52" xfId="47594"/>
    <cellStyle name="Обычный 80 52 2" xfId="47595"/>
    <cellStyle name="Обычный 80 52 2 2" xfId="47596"/>
    <cellStyle name="Обычный 80 52 3" xfId="47597"/>
    <cellStyle name="Обычный 80 53" xfId="47598"/>
    <cellStyle name="Обычный 80 53 2" xfId="47599"/>
    <cellStyle name="Обычный 80 53 2 2" xfId="47600"/>
    <cellStyle name="Обычный 80 53 3" xfId="47601"/>
    <cellStyle name="Обычный 80 54" xfId="47602"/>
    <cellStyle name="Обычный 80 54 2" xfId="47603"/>
    <cellStyle name="Обычный 80 54 2 2" xfId="47604"/>
    <cellStyle name="Обычный 80 54 3" xfId="47605"/>
    <cellStyle name="Обычный 80 55" xfId="47606"/>
    <cellStyle name="Обычный 80 55 2" xfId="47607"/>
    <cellStyle name="Обычный 80 55 2 2" xfId="47608"/>
    <cellStyle name="Обычный 80 55 3" xfId="47609"/>
    <cellStyle name="Обычный 80 56" xfId="47610"/>
    <cellStyle name="Обычный 80 56 2" xfId="47611"/>
    <cellStyle name="Обычный 80 56 2 2" xfId="47612"/>
    <cellStyle name="Обычный 80 56 3" xfId="47613"/>
    <cellStyle name="Обычный 80 57" xfId="47614"/>
    <cellStyle name="Обычный 80 57 2" xfId="47615"/>
    <cellStyle name="Обычный 80 57 2 2" xfId="47616"/>
    <cellStyle name="Обычный 80 57 3" xfId="47617"/>
    <cellStyle name="Обычный 80 58" xfId="47618"/>
    <cellStyle name="Обычный 80 58 2" xfId="47619"/>
    <cellStyle name="Обычный 80 58 2 2" xfId="47620"/>
    <cellStyle name="Обычный 80 58 3" xfId="47621"/>
    <cellStyle name="Обычный 80 59" xfId="47622"/>
    <cellStyle name="Обычный 80 59 2" xfId="47623"/>
    <cellStyle name="Обычный 80 59 2 2" xfId="47624"/>
    <cellStyle name="Обычный 80 59 3" xfId="47625"/>
    <cellStyle name="Обычный 80 6" xfId="47626"/>
    <cellStyle name="Обычный 80 6 2" xfId="47627"/>
    <cellStyle name="Обычный 80 6 2 2" xfId="47628"/>
    <cellStyle name="Обычный 80 6 2 2 2" xfId="47629"/>
    <cellStyle name="Обычный 80 6 2 3" xfId="47630"/>
    <cellStyle name="Обычный 80 6 3" xfId="47631"/>
    <cellStyle name="Обычный 80 6 3 2" xfId="47632"/>
    <cellStyle name="Обычный 80 6 3 2 2" xfId="47633"/>
    <cellStyle name="Обычный 80 6 3 3" xfId="47634"/>
    <cellStyle name="Обычный 80 6 4" xfId="47635"/>
    <cellStyle name="Обычный 80 6 4 2" xfId="47636"/>
    <cellStyle name="Обычный 80 6 5" xfId="47637"/>
    <cellStyle name="Обычный 80 60" xfId="47638"/>
    <cellStyle name="Обычный 80 60 2" xfId="47639"/>
    <cellStyle name="Обычный 80 60 2 2" xfId="47640"/>
    <cellStyle name="Обычный 80 60 3" xfId="47641"/>
    <cellStyle name="Обычный 80 61" xfId="47642"/>
    <cellStyle name="Обычный 80 61 2" xfId="47643"/>
    <cellStyle name="Обычный 80 61 2 2" xfId="47644"/>
    <cellStyle name="Обычный 80 61 3" xfId="47645"/>
    <cellStyle name="Обычный 80 62" xfId="47646"/>
    <cellStyle name="Обычный 80 62 2" xfId="47647"/>
    <cellStyle name="Обычный 80 62 2 2" xfId="47648"/>
    <cellStyle name="Обычный 80 62 3" xfId="47649"/>
    <cellStyle name="Обычный 80 63" xfId="47650"/>
    <cellStyle name="Обычный 80 63 2" xfId="47651"/>
    <cellStyle name="Обычный 80 63 2 2" xfId="47652"/>
    <cellStyle name="Обычный 80 63 3" xfId="47653"/>
    <cellStyle name="Обычный 80 64" xfId="47654"/>
    <cellStyle name="Обычный 80 64 2" xfId="47655"/>
    <cellStyle name="Обычный 80 64 2 2" xfId="47656"/>
    <cellStyle name="Обычный 80 64 3" xfId="47657"/>
    <cellStyle name="Обычный 80 65" xfId="47658"/>
    <cellStyle name="Обычный 80 65 2" xfId="47659"/>
    <cellStyle name="Обычный 80 65 2 2" xfId="47660"/>
    <cellStyle name="Обычный 80 65 3" xfId="47661"/>
    <cellStyle name="Обычный 80 66" xfId="47662"/>
    <cellStyle name="Обычный 80 66 2" xfId="47663"/>
    <cellStyle name="Обычный 80 66 2 2" xfId="47664"/>
    <cellStyle name="Обычный 80 66 3" xfId="47665"/>
    <cellStyle name="Обычный 80 67" xfId="47666"/>
    <cellStyle name="Обычный 80 67 2" xfId="47667"/>
    <cellStyle name="Обычный 80 67 2 2" xfId="47668"/>
    <cellStyle name="Обычный 80 67 3" xfId="47669"/>
    <cellStyle name="Обычный 80 68" xfId="47670"/>
    <cellStyle name="Обычный 80 68 2" xfId="47671"/>
    <cellStyle name="Обычный 80 68 2 2" xfId="47672"/>
    <cellStyle name="Обычный 80 68 3" xfId="47673"/>
    <cellStyle name="Обычный 80 69" xfId="47674"/>
    <cellStyle name="Обычный 80 69 2" xfId="47675"/>
    <cellStyle name="Обычный 80 69 2 2" xfId="47676"/>
    <cellStyle name="Обычный 80 69 3" xfId="47677"/>
    <cellStyle name="Обычный 80 7" xfId="47678"/>
    <cellStyle name="Обычный 80 7 2" xfId="47679"/>
    <cellStyle name="Обычный 80 7 2 2" xfId="47680"/>
    <cellStyle name="Обычный 80 7 2 2 2" xfId="47681"/>
    <cellStyle name="Обычный 80 7 2 3" xfId="47682"/>
    <cellStyle name="Обычный 80 7 3" xfId="47683"/>
    <cellStyle name="Обычный 80 7 3 2" xfId="47684"/>
    <cellStyle name="Обычный 80 7 3 2 2" xfId="47685"/>
    <cellStyle name="Обычный 80 7 3 3" xfId="47686"/>
    <cellStyle name="Обычный 80 7 4" xfId="47687"/>
    <cellStyle name="Обычный 80 7 4 2" xfId="47688"/>
    <cellStyle name="Обычный 80 7 5" xfId="47689"/>
    <cellStyle name="Обычный 80 70" xfId="47690"/>
    <cellStyle name="Обычный 80 70 2" xfId="47691"/>
    <cellStyle name="Обычный 80 70 2 2" xfId="47692"/>
    <cellStyle name="Обычный 80 70 3" xfId="47693"/>
    <cellStyle name="Обычный 80 71" xfId="47694"/>
    <cellStyle name="Обычный 80 71 2" xfId="47695"/>
    <cellStyle name="Обычный 80 71 2 2" xfId="47696"/>
    <cellStyle name="Обычный 80 71 3" xfId="47697"/>
    <cellStyle name="Обычный 80 72" xfId="47698"/>
    <cellStyle name="Обычный 80 72 2" xfId="47699"/>
    <cellStyle name="Обычный 80 72 2 2" xfId="47700"/>
    <cellStyle name="Обычный 80 72 3" xfId="47701"/>
    <cellStyle name="Обычный 80 73" xfId="47702"/>
    <cellStyle name="Обычный 80 73 2" xfId="47703"/>
    <cellStyle name="Обычный 80 73 2 2" xfId="47704"/>
    <cellStyle name="Обычный 80 73 3" xfId="47705"/>
    <cellStyle name="Обычный 80 74" xfId="47706"/>
    <cellStyle name="Обычный 80 74 2" xfId="47707"/>
    <cellStyle name="Обычный 80 74 2 2" xfId="47708"/>
    <cellStyle name="Обычный 80 74 3" xfId="47709"/>
    <cellStyle name="Обычный 80 75" xfId="47710"/>
    <cellStyle name="Обычный 80 75 2" xfId="47711"/>
    <cellStyle name="Обычный 80 75 2 2" xfId="47712"/>
    <cellStyle name="Обычный 80 75 3" xfId="47713"/>
    <cellStyle name="Обычный 80 76" xfId="47714"/>
    <cellStyle name="Обычный 80 76 2" xfId="47715"/>
    <cellStyle name="Обычный 80 77" xfId="47716"/>
    <cellStyle name="Обычный 80 8" xfId="47717"/>
    <cellStyle name="Обычный 80 8 2" xfId="47718"/>
    <cellStyle name="Обычный 80 8 2 2" xfId="47719"/>
    <cellStyle name="Обычный 80 8 2 2 2" xfId="47720"/>
    <cellStyle name="Обычный 80 8 2 3" xfId="47721"/>
    <cellStyle name="Обычный 80 8 3" xfId="47722"/>
    <cellStyle name="Обычный 80 8 3 2" xfId="47723"/>
    <cellStyle name="Обычный 80 8 3 2 2" xfId="47724"/>
    <cellStyle name="Обычный 80 8 3 3" xfId="47725"/>
    <cellStyle name="Обычный 80 8 4" xfId="47726"/>
    <cellStyle name="Обычный 80 8 4 2" xfId="47727"/>
    <cellStyle name="Обычный 80 8 5" xfId="47728"/>
    <cellStyle name="Обычный 80 9" xfId="47729"/>
    <cellStyle name="Обычный 80 9 2" xfId="47730"/>
    <cellStyle name="Обычный 80 9 2 2" xfId="47731"/>
    <cellStyle name="Обычный 80 9 2 2 2" xfId="47732"/>
    <cellStyle name="Обычный 80 9 2 3" xfId="47733"/>
    <cellStyle name="Обычный 80 9 3" xfId="47734"/>
    <cellStyle name="Обычный 80 9 3 2" xfId="47735"/>
    <cellStyle name="Обычный 80 9 3 2 2" xfId="47736"/>
    <cellStyle name="Обычный 80 9 3 3" xfId="47737"/>
    <cellStyle name="Обычный 80 9 4" xfId="47738"/>
    <cellStyle name="Обычный 80 9 4 2" xfId="47739"/>
    <cellStyle name="Обычный 80 9 5" xfId="47740"/>
    <cellStyle name="Обычный 81" xfId="47741"/>
    <cellStyle name="Обычный 81 10" xfId="47742"/>
    <cellStyle name="Обычный 81 10 2" xfId="47743"/>
    <cellStyle name="Обычный 81 10 2 2" xfId="47744"/>
    <cellStyle name="Обычный 81 10 2 2 2" xfId="47745"/>
    <cellStyle name="Обычный 81 10 2 3" xfId="47746"/>
    <cellStyle name="Обычный 81 10 3" xfId="47747"/>
    <cellStyle name="Обычный 81 10 3 2" xfId="47748"/>
    <cellStyle name="Обычный 81 10 3 2 2" xfId="47749"/>
    <cellStyle name="Обычный 81 10 3 3" xfId="47750"/>
    <cellStyle name="Обычный 81 10 4" xfId="47751"/>
    <cellStyle name="Обычный 81 10 4 2" xfId="47752"/>
    <cellStyle name="Обычный 81 10 5" xfId="47753"/>
    <cellStyle name="Обычный 81 11" xfId="47754"/>
    <cellStyle name="Обычный 81 11 2" xfId="47755"/>
    <cellStyle name="Обычный 81 11 2 2" xfId="47756"/>
    <cellStyle name="Обычный 81 11 2 2 2" xfId="47757"/>
    <cellStyle name="Обычный 81 11 2 3" xfId="47758"/>
    <cellStyle name="Обычный 81 11 3" xfId="47759"/>
    <cellStyle name="Обычный 81 11 3 2" xfId="47760"/>
    <cellStyle name="Обычный 81 11 3 2 2" xfId="47761"/>
    <cellStyle name="Обычный 81 11 3 3" xfId="47762"/>
    <cellStyle name="Обычный 81 11 4" xfId="47763"/>
    <cellStyle name="Обычный 81 11 4 2" xfId="47764"/>
    <cellStyle name="Обычный 81 11 5" xfId="47765"/>
    <cellStyle name="Обычный 81 12" xfId="47766"/>
    <cellStyle name="Обычный 81 12 2" xfId="47767"/>
    <cellStyle name="Обычный 81 12 2 2" xfId="47768"/>
    <cellStyle name="Обычный 81 12 2 2 2" xfId="47769"/>
    <cellStyle name="Обычный 81 12 2 3" xfId="47770"/>
    <cellStyle name="Обычный 81 12 3" xfId="47771"/>
    <cellStyle name="Обычный 81 12 3 2" xfId="47772"/>
    <cellStyle name="Обычный 81 12 3 2 2" xfId="47773"/>
    <cellStyle name="Обычный 81 12 3 3" xfId="47774"/>
    <cellStyle name="Обычный 81 12 4" xfId="47775"/>
    <cellStyle name="Обычный 81 12 4 2" xfId="47776"/>
    <cellStyle name="Обычный 81 12 5" xfId="47777"/>
    <cellStyle name="Обычный 81 13" xfId="47778"/>
    <cellStyle name="Обычный 81 13 2" xfId="47779"/>
    <cellStyle name="Обычный 81 13 2 2" xfId="47780"/>
    <cellStyle name="Обычный 81 13 2 2 2" xfId="47781"/>
    <cellStyle name="Обычный 81 13 2 3" xfId="47782"/>
    <cellStyle name="Обычный 81 13 3" xfId="47783"/>
    <cellStyle name="Обычный 81 13 3 2" xfId="47784"/>
    <cellStyle name="Обычный 81 13 3 2 2" xfId="47785"/>
    <cellStyle name="Обычный 81 13 3 3" xfId="47786"/>
    <cellStyle name="Обычный 81 13 4" xfId="47787"/>
    <cellStyle name="Обычный 81 13 4 2" xfId="47788"/>
    <cellStyle name="Обычный 81 13 5" xfId="47789"/>
    <cellStyle name="Обычный 81 14" xfId="47790"/>
    <cellStyle name="Обычный 81 14 2" xfId="47791"/>
    <cellStyle name="Обычный 81 14 2 2" xfId="47792"/>
    <cellStyle name="Обычный 81 14 2 2 2" xfId="47793"/>
    <cellStyle name="Обычный 81 14 2 3" xfId="47794"/>
    <cellStyle name="Обычный 81 14 3" xfId="47795"/>
    <cellStyle name="Обычный 81 14 3 2" xfId="47796"/>
    <cellStyle name="Обычный 81 14 3 2 2" xfId="47797"/>
    <cellStyle name="Обычный 81 14 3 3" xfId="47798"/>
    <cellStyle name="Обычный 81 14 4" xfId="47799"/>
    <cellStyle name="Обычный 81 14 4 2" xfId="47800"/>
    <cellStyle name="Обычный 81 14 5" xfId="47801"/>
    <cellStyle name="Обычный 81 15" xfId="47802"/>
    <cellStyle name="Обычный 81 15 2" xfId="47803"/>
    <cellStyle name="Обычный 81 15 2 2" xfId="47804"/>
    <cellStyle name="Обычный 81 15 2 2 2" xfId="47805"/>
    <cellStyle name="Обычный 81 15 2 3" xfId="47806"/>
    <cellStyle name="Обычный 81 15 3" xfId="47807"/>
    <cellStyle name="Обычный 81 15 3 2" xfId="47808"/>
    <cellStyle name="Обычный 81 15 3 2 2" xfId="47809"/>
    <cellStyle name="Обычный 81 15 3 3" xfId="47810"/>
    <cellStyle name="Обычный 81 15 4" xfId="47811"/>
    <cellStyle name="Обычный 81 15 4 2" xfId="47812"/>
    <cellStyle name="Обычный 81 15 5" xfId="47813"/>
    <cellStyle name="Обычный 81 16" xfId="47814"/>
    <cellStyle name="Обычный 81 16 2" xfId="47815"/>
    <cellStyle name="Обычный 81 16 2 2" xfId="47816"/>
    <cellStyle name="Обычный 81 16 2 2 2" xfId="47817"/>
    <cellStyle name="Обычный 81 16 2 3" xfId="47818"/>
    <cellStyle name="Обычный 81 16 3" xfId="47819"/>
    <cellStyle name="Обычный 81 16 3 2" xfId="47820"/>
    <cellStyle name="Обычный 81 16 3 2 2" xfId="47821"/>
    <cellStyle name="Обычный 81 16 3 3" xfId="47822"/>
    <cellStyle name="Обычный 81 16 4" xfId="47823"/>
    <cellStyle name="Обычный 81 16 4 2" xfId="47824"/>
    <cellStyle name="Обычный 81 16 5" xfId="47825"/>
    <cellStyle name="Обычный 81 17" xfId="47826"/>
    <cellStyle name="Обычный 81 17 2" xfId="47827"/>
    <cellStyle name="Обычный 81 17 2 2" xfId="47828"/>
    <cellStyle name="Обычный 81 17 2 2 2" xfId="47829"/>
    <cellStyle name="Обычный 81 17 2 3" xfId="47830"/>
    <cellStyle name="Обычный 81 17 3" xfId="47831"/>
    <cellStyle name="Обычный 81 17 3 2" xfId="47832"/>
    <cellStyle name="Обычный 81 17 3 2 2" xfId="47833"/>
    <cellStyle name="Обычный 81 17 3 3" xfId="47834"/>
    <cellStyle name="Обычный 81 17 4" xfId="47835"/>
    <cellStyle name="Обычный 81 17 4 2" xfId="47836"/>
    <cellStyle name="Обычный 81 17 5" xfId="47837"/>
    <cellStyle name="Обычный 81 18" xfId="47838"/>
    <cellStyle name="Обычный 81 18 2" xfId="47839"/>
    <cellStyle name="Обычный 81 18 2 2" xfId="47840"/>
    <cellStyle name="Обычный 81 18 2 2 2" xfId="47841"/>
    <cellStyle name="Обычный 81 18 2 3" xfId="47842"/>
    <cellStyle name="Обычный 81 18 3" xfId="47843"/>
    <cellStyle name="Обычный 81 18 3 2" xfId="47844"/>
    <cellStyle name="Обычный 81 18 3 2 2" xfId="47845"/>
    <cellStyle name="Обычный 81 18 3 3" xfId="47846"/>
    <cellStyle name="Обычный 81 18 4" xfId="47847"/>
    <cellStyle name="Обычный 81 18 4 2" xfId="47848"/>
    <cellStyle name="Обычный 81 18 5" xfId="47849"/>
    <cellStyle name="Обычный 81 19" xfId="47850"/>
    <cellStyle name="Обычный 81 19 2" xfId="47851"/>
    <cellStyle name="Обычный 81 19 2 2" xfId="47852"/>
    <cellStyle name="Обычный 81 19 2 2 2" xfId="47853"/>
    <cellStyle name="Обычный 81 19 2 3" xfId="47854"/>
    <cellStyle name="Обычный 81 19 3" xfId="47855"/>
    <cellStyle name="Обычный 81 19 3 2" xfId="47856"/>
    <cellStyle name="Обычный 81 19 3 2 2" xfId="47857"/>
    <cellStyle name="Обычный 81 19 3 3" xfId="47858"/>
    <cellStyle name="Обычный 81 19 4" xfId="47859"/>
    <cellStyle name="Обычный 81 19 4 2" xfId="47860"/>
    <cellStyle name="Обычный 81 19 5" xfId="47861"/>
    <cellStyle name="Обычный 81 2" xfId="47862"/>
    <cellStyle name="Обычный 81 2 2" xfId="47863"/>
    <cellStyle name="Обычный 81 2 2 2" xfId="47864"/>
    <cellStyle name="Обычный 81 2 2 2 2" xfId="47865"/>
    <cellStyle name="Обычный 81 2 2 3" xfId="47866"/>
    <cellStyle name="Обычный 81 2 3" xfId="47867"/>
    <cellStyle name="Обычный 81 2 3 2" xfId="47868"/>
    <cellStyle name="Обычный 81 2 3 2 2" xfId="47869"/>
    <cellStyle name="Обычный 81 2 3 3" xfId="47870"/>
    <cellStyle name="Обычный 81 2 4" xfId="47871"/>
    <cellStyle name="Обычный 81 2 4 2" xfId="47872"/>
    <cellStyle name="Обычный 81 2 5" xfId="47873"/>
    <cellStyle name="Обычный 81 20" xfId="47874"/>
    <cellStyle name="Обычный 81 20 2" xfId="47875"/>
    <cellStyle name="Обычный 81 20 2 2" xfId="47876"/>
    <cellStyle name="Обычный 81 20 2 2 2" xfId="47877"/>
    <cellStyle name="Обычный 81 20 2 3" xfId="47878"/>
    <cellStyle name="Обычный 81 20 3" xfId="47879"/>
    <cellStyle name="Обычный 81 20 3 2" xfId="47880"/>
    <cellStyle name="Обычный 81 20 3 2 2" xfId="47881"/>
    <cellStyle name="Обычный 81 20 3 3" xfId="47882"/>
    <cellStyle name="Обычный 81 20 4" xfId="47883"/>
    <cellStyle name="Обычный 81 20 4 2" xfId="47884"/>
    <cellStyle name="Обычный 81 20 5" xfId="47885"/>
    <cellStyle name="Обычный 81 21" xfId="47886"/>
    <cellStyle name="Обычный 81 21 2" xfId="47887"/>
    <cellStyle name="Обычный 81 21 2 2" xfId="47888"/>
    <cellStyle name="Обычный 81 21 2 2 2" xfId="47889"/>
    <cellStyle name="Обычный 81 21 2 3" xfId="47890"/>
    <cellStyle name="Обычный 81 21 3" xfId="47891"/>
    <cellStyle name="Обычный 81 21 3 2" xfId="47892"/>
    <cellStyle name="Обычный 81 21 3 2 2" xfId="47893"/>
    <cellStyle name="Обычный 81 21 3 3" xfId="47894"/>
    <cellStyle name="Обычный 81 21 4" xfId="47895"/>
    <cellStyle name="Обычный 81 21 4 2" xfId="47896"/>
    <cellStyle name="Обычный 81 21 5" xfId="47897"/>
    <cellStyle name="Обычный 81 22" xfId="47898"/>
    <cellStyle name="Обычный 81 22 2" xfId="47899"/>
    <cellStyle name="Обычный 81 22 2 2" xfId="47900"/>
    <cellStyle name="Обычный 81 22 2 2 2" xfId="47901"/>
    <cellStyle name="Обычный 81 22 2 3" xfId="47902"/>
    <cellStyle name="Обычный 81 22 3" xfId="47903"/>
    <cellStyle name="Обычный 81 22 3 2" xfId="47904"/>
    <cellStyle name="Обычный 81 22 3 2 2" xfId="47905"/>
    <cellStyle name="Обычный 81 22 3 3" xfId="47906"/>
    <cellStyle name="Обычный 81 22 4" xfId="47907"/>
    <cellStyle name="Обычный 81 22 4 2" xfId="47908"/>
    <cellStyle name="Обычный 81 22 5" xfId="47909"/>
    <cellStyle name="Обычный 81 23" xfId="47910"/>
    <cellStyle name="Обычный 81 23 2" xfId="47911"/>
    <cellStyle name="Обычный 81 23 2 2" xfId="47912"/>
    <cellStyle name="Обычный 81 23 2 2 2" xfId="47913"/>
    <cellStyle name="Обычный 81 23 2 3" xfId="47914"/>
    <cellStyle name="Обычный 81 23 3" xfId="47915"/>
    <cellStyle name="Обычный 81 23 3 2" xfId="47916"/>
    <cellStyle name="Обычный 81 23 3 2 2" xfId="47917"/>
    <cellStyle name="Обычный 81 23 3 3" xfId="47918"/>
    <cellStyle name="Обычный 81 23 4" xfId="47919"/>
    <cellStyle name="Обычный 81 23 4 2" xfId="47920"/>
    <cellStyle name="Обычный 81 23 5" xfId="47921"/>
    <cellStyle name="Обычный 81 24" xfId="47922"/>
    <cellStyle name="Обычный 81 24 2" xfId="47923"/>
    <cellStyle name="Обычный 81 24 2 2" xfId="47924"/>
    <cellStyle name="Обычный 81 24 2 2 2" xfId="47925"/>
    <cellStyle name="Обычный 81 24 2 3" xfId="47926"/>
    <cellStyle name="Обычный 81 24 3" xfId="47927"/>
    <cellStyle name="Обычный 81 24 3 2" xfId="47928"/>
    <cellStyle name="Обычный 81 24 3 2 2" xfId="47929"/>
    <cellStyle name="Обычный 81 24 3 3" xfId="47930"/>
    <cellStyle name="Обычный 81 24 4" xfId="47931"/>
    <cellStyle name="Обычный 81 24 4 2" xfId="47932"/>
    <cellStyle name="Обычный 81 24 5" xfId="47933"/>
    <cellStyle name="Обычный 81 25" xfId="47934"/>
    <cellStyle name="Обычный 81 25 2" xfId="47935"/>
    <cellStyle name="Обычный 81 25 2 2" xfId="47936"/>
    <cellStyle name="Обычный 81 25 2 2 2" xfId="47937"/>
    <cellStyle name="Обычный 81 25 2 3" xfId="47938"/>
    <cellStyle name="Обычный 81 25 3" xfId="47939"/>
    <cellStyle name="Обычный 81 25 3 2" xfId="47940"/>
    <cellStyle name="Обычный 81 25 3 2 2" xfId="47941"/>
    <cellStyle name="Обычный 81 25 3 3" xfId="47942"/>
    <cellStyle name="Обычный 81 25 4" xfId="47943"/>
    <cellStyle name="Обычный 81 25 4 2" xfId="47944"/>
    <cellStyle name="Обычный 81 25 5" xfId="47945"/>
    <cellStyle name="Обычный 81 26" xfId="47946"/>
    <cellStyle name="Обычный 81 26 2" xfId="47947"/>
    <cellStyle name="Обычный 81 26 2 2" xfId="47948"/>
    <cellStyle name="Обычный 81 26 2 2 2" xfId="47949"/>
    <cellStyle name="Обычный 81 26 2 3" xfId="47950"/>
    <cellStyle name="Обычный 81 26 3" xfId="47951"/>
    <cellStyle name="Обычный 81 26 3 2" xfId="47952"/>
    <cellStyle name="Обычный 81 26 3 2 2" xfId="47953"/>
    <cellStyle name="Обычный 81 26 3 3" xfId="47954"/>
    <cellStyle name="Обычный 81 26 4" xfId="47955"/>
    <cellStyle name="Обычный 81 26 4 2" xfId="47956"/>
    <cellStyle name="Обычный 81 26 5" xfId="47957"/>
    <cellStyle name="Обычный 81 27" xfId="47958"/>
    <cellStyle name="Обычный 81 27 2" xfId="47959"/>
    <cellStyle name="Обычный 81 27 2 2" xfId="47960"/>
    <cellStyle name="Обычный 81 27 2 2 2" xfId="47961"/>
    <cellStyle name="Обычный 81 27 2 3" xfId="47962"/>
    <cellStyle name="Обычный 81 27 3" xfId="47963"/>
    <cellStyle name="Обычный 81 27 3 2" xfId="47964"/>
    <cellStyle name="Обычный 81 27 3 2 2" xfId="47965"/>
    <cellStyle name="Обычный 81 27 3 3" xfId="47966"/>
    <cellStyle name="Обычный 81 27 4" xfId="47967"/>
    <cellStyle name="Обычный 81 27 4 2" xfId="47968"/>
    <cellStyle name="Обычный 81 27 5" xfId="47969"/>
    <cellStyle name="Обычный 81 28" xfId="47970"/>
    <cellStyle name="Обычный 81 28 2" xfId="47971"/>
    <cellStyle name="Обычный 81 28 2 2" xfId="47972"/>
    <cellStyle name="Обычный 81 28 3" xfId="47973"/>
    <cellStyle name="Обычный 81 29" xfId="47974"/>
    <cellStyle name="Обычный 81 29 2" xfId="47975"/>
    <cellStyle name="Обычный 81 29 2 2" xfId="47976"/>
    <cellStyle name="Обычный 81 29 3" xfId="47977"/>
    <cellStyle name="Обычный 81 3" xfId="47978"/>
    <cellStyle name="Обычный 81 3 2" xfId="47979"/>
    <cellStyle name="Обычный 81 3 2 2" xfId="47980"/>
    <cellStyle name="Обычный 81 3 2 2 2" xfId="47981"/>
    <cellStyle name="Обычный 81 3 2 3" xfId="47982"/>
    <cellStyle name="Обычный 81 3 3" xfId="47983"/>
    <cellStyle name="Обычный 81 3 3 2" xfId="47984"/>
    <cellStyle name="Обычный 81 3 3 2 2" xfId="47985"/>
    <cellStyle name="Обычный 81 3 3 3" xfId="47986"/>
    <cellStyle name="Обычный 81 3 4" xfId="47987"/>
    <cellStyle name="Обычный 81 3 4 2" xfId="47988"/>
    <cellStyle name="Обычный 81 3 5" xfId="47989"/>
    <cellStyle name="Обычный 81 30" xfId="47990"/>
    <cellStyle name="Обычный 81 30 2" xfId="47991"/>
    <cellStyle name="Обычный 81 30 2 2" xfId="47992"/>
    <cellStyle name="Обычный 81 30 3" xfId="47993"/>
    <cellStyle name="Обычный 81 31" xfId="47994"/>
    <cellStyle name="Обычный 81 31 2" xfId="47995"/>
    <cellStyle name="Обычный 81 31 2 2" xfId="47996"/>
    <cellStyle name="Обычный 81 31 3" xfId="47997"/>
    <cellStyle name="Обычный 81 32" xfId="47998"/>
    <cellStyle name="Обычный 81 32 2" xfId="47999"/>
    <cellStyle name="Обычный 81 32 2 2" xfId="48000"/>
    <cellStyle name="Обычный 81 32 3" xfId="48001"/>
    <cellStyle name="Обычный 81 33" xfId="48002"/>
    <cellStyle name="Обычный 81 33 2" xfId="48003"/>
    <cellStyle name="Обычный 81 33 2 2" xfId="48004"/>
    <cellStyle name="Обычный 81 33 3" xfId="48005"/>
    <cellStyle name="Обычный 81 34" xfId="48006"/>
    <cellStyle name="Обычный 81 34 2" xfId="48007"/>
    <cellStyle name="Обычный 81 34 2 2" xfId="48008"/>
    <cellStyle name="Обычный 81 34 3" xfId="48009"/>
    <cellStyle name="Обычный 81 35" xfId="48010"/>
    <cellStyle name="Обычный 81 35 2" xfId="48011"/>
    <cellStyle name="Обычный 81 35 2 2" xfId="48012"/>
    <cellStyle name="Обычный 81 35 3" xfId="48013"/>
    <cellStyle name="Обычный 81 36" xfId="48014"/>
    <cellStyle name="Обычный 81 36 2" xfId="48015"/>
    <cellStyle name="Обычный 81 36 2 2" xfId="48016"/>
    <cellStyle name="Обычный 81 36 3" xfId="48017"/>
    <cellStyle name="Обычный 81 37" xfId="48018"/>
    <cellStyle name="Обычный 81 37 2" xfId="48019"/>
    <cellStyle name="Обычный 81 37 2 2" xfId="48020"/>
    <cellStyle name="Обычный 81 37 3" xfId="48021"/>
    <cellStyle name="Обычный 81 38" xfId="48022"/>
    <cellStyle name="Обычный 81 38 2" xfId="48023"/>
    <cellStyle name="Обычный 81 38 2 2" xfId="48024"/>
    <cellStyle name="Обычный 81 38 3" xfId="48025"/>
    <cellStyle name="Обычный 81 39" xfId="48026"/>
    <cellStyle name="Обычный 81 39 2" xfId="48027"/>
    <cellStyle name="Обычный 81 39 2 2" xfId="48028"/>
    <cellStyle name="Обычный 81 39 3" xfId="48029"/>
    <cellStyle name="Обычный 81 4" xfId="48030"/>
    <cellStyle name="Обычный 81 4 2" xfId="48031"/>
    <cellStyle name="Обычный 81 4 2 2" xfId="48032"/>
    <cellStyle name="Обычный 81 4 2 2 2" xfId="48033"/>
    <cellStyle name="Обычный 81 4 2 3" xfId="48034"/>
    <cellStyle name="Обычный 81 4 3" xfId="48035"/>
    <cellStyle name="Обычный 81 4 3 2" xfId="48036"/>
    <cellStyle name="Обычный 81 4 3 2 2" xfId="48037"/>
    <cellStyle name="Обычный 81 4 3 3" xfId="48038"/>
    <cellStyle name="Обычный 81 4 4" xfId="48039"/>
    <cellStyle name="Обычный 81 4 4 2" xfId="48040"/>
    <cellStyle name="Обычный 81 4 5" xfId="48041"/>
    <cellStyle name="Обычный 81 40" xfId="48042"/>
    <cellStyle name="Обычный 81 40 2" xfId="48043"/>
    <cellStyle name="Обычный 81 40 2 2" xfId="48044"/>
    <cellStyle name="Обычный 81 40 3" xfId="48045"/>
    <cellStyle name="Обычный 81 41" xfId="48046"/>
    <cellStyle name="Обычный 81 41 2" xfId="48047"/>
    <cellStyle name="Обычный 81 41 2 2" xfId="48048"/>
    <cellStyle name="Обычный 81 41 3" xfId="48049"/>
    <cellStyle name="Обычный 81 42" xfId="48050"/>
    <cellStyle name="Обычный 81 42 2" xfId="48051"/>
    <cellStyle name="Обычный 81 42 2 2" xfId="48052"/>
    <cellStyle name="Обычный 81 42 3" xfId="48053"/>
    <cellStyle name="Обычный 81 43" xfId="48054"/>
    <cellStyle name="Обычный 81 43 2" xfId="48055"/>
    <cellStyle name="Обычный 81 43 2 2" xfId="48056"/>
    <cellStyle name="Обычный 81 43 3" xfId="48057"/>
    <cellStyle name="Обычный 81 44" xfId="48058"/>
    <cellStyle name="Обычный 81 44 2" xfId="48059"/>
    <cellStyle name="Обычный 81 44 2 2" xfId="48060"/>
    <cellStyle name="Обычный 81 44 3" xfId="48061"/>
    <cellStyle name="Обычный 81 45" xfId="48062"/>
    <cellStyle name="Обычный 81 45 2" xfId="48063"/>
    <cellStyle name="Обычный 81 45 2 2" xfId="48064"/>
    <cellStyle name="Обычный 81 45 3" xfId="48065"/>
    <cellStyle name="Обычный 81 46" xfId="48066"/>
    <cellStyle name="Обычный 81 46 2" xfId="48067"/>
    <cellStyle name="Обычный 81 46 2 2" xfId="48068"/>
    <cellStyle name="Обычный 81 46 3" xfId="48069"/>
    <cellStyle name="Обычный 81 47" xfId="48070"/>
    <cellStyle name="Обычный 81 47 2" xfId="48071"/>
    <cellStyle name="Обычный 81 47 2 2" xfId="48072"/>
    <cellStyle name="Обычный 81 47 3" xfId="48073"/>
    <cellStyle name="Обычный 81 48" xfId="48074"/>
    <cellStyle name="Обычный 81 48 2" xfId="48075"/>
    <cellStyle name="Обычный 81 48 2 2" xfId="48076"/>
    <cellStyle name="Обычный 81 48 3" xfId="48077"/>
    <cellStyle name="Обычный 81 49" xfId="48078"/>
    <cellStyle name="Обычный 81 49 2" xfId="48079"/>
    <cellStyle name="Обычный 81 49 2 2" xfId="48080"/>
    <cellStyle name="Обычный 81 49 3" xfId="48081"/>
    <cellStyle name="Обычный 81 5" xfId="48082"/>
    <cellStyle name="Обычный 81 5 2" xfId="48083"/>
    <cellStyle name="Обычный 81 5 2 2" xfId="48084"/>
    <cellStyle name="Обычный 81 5 2 2 2" xfId="48085"/>
    <cellStyle name="Обычный 81 5 2 3" xfId="48086"/>
    <cellStyle name="Обычный 81 5 3" xfId="48087"/>
    <cellStyle name="Обычный 81 5 3 2" xfId="48088"/>
    <cellStyle name="Обычный 81 5 3 2 2" xfId="48089"/>
    <cellStyle name="Обычный 81 5 3 3" xfId="48090"/>
    <cellStyle name="Обычный 81 5 4" xfId="48091"/>
    <cellStyle name="Обычный 81 5 4 2" xfId="48092"/>
    <cellStyle name="Обычный 81 5 5" xfId="48093"/>
    <cellStyle name="Обычный 81 50" xfId="48094"/>
    <cellStyle name="Обычный 81 50 2" xfId="48095"/>
    <cellStyle name="Обычный 81 50 2 2" xfId="48096"/>
    <cellStyle name="Обычный 81 50 3" xfId="48097"/>
    <cellStyle name="Обычный 81 51" xfId="48098"/>
    <cellStyle name="Обычный 81 51 2" xfId="48099"/>
    <cellStyle name="Обычный 81 51 2 2" xfId="48100"/>
    <cellStyle name="Обычный 81 51 3" xfId="48101"/>
    <cellStyle name="Обычный 81 52" xfId="48102"/>
    <cellStyle name="Обычный 81 52 2" xfId="48103"/>
    <cellStyle name="Обычный 81 52 2 2" xfId="48104"/>
    <cellStyle name="Обычный 81 52 3" xfId="48105"/>
    <cellStyle name="Обычный 81 53" xfId="48106"/>
    <cellStyle name="Обычный 81 53 2" xfId="48107"/>
    <cellStyle name="Обычный 81 53 2 2" xfId="48108"/>
    <cellStyle name="Обычный 81 53 3" xfId="48109"/>
    <cellStyle name="Обычный 81 54" xfId="48110"/>
    <cellStyle name="Обычный 81 54 2" xfId="48111"/>
    <cellStyle name="Обычный 81 54 2 2" xfId="48112"/>
    <cellStyle name="Обычный 81 54 3" xfId="48113"/>
    <cellStyle name="Обычный 81 55" xfId="48114"/>
    <cellStyle name="Обычный 81 55 2" xfId="48115"/>
    <cellStyle name="Обычный 81 55 2 2" xfId="48116"/>
    <cellStyle name="Обычный 81 55 3" xfId="48117"/>
    <cellStyle name="Обычный 81 56" xfId="48118"/>
    <cellStyle name="Обычный 81 56 2" xfId="48119"/>
    <cellStyle name="Обычный 81 56 2 2" xfId="48120"/>
    <cellStyle name="Обычный 81 56 3" xfId="48121"/>
    <cellStyle name="Обычный 81 57" xfId="48122"/>
    <cellStyle name="Обычный 81 57 2" xfId="48123"/>
    <cellStyle name="Обычный 81 57 2 2" xfId="48124"/>
    <cellStyle name="Обычный 81 57 3" xfId="48125"/>
    <cellStyle name="Обычный 81 58" xfId="48126"/>
    <cellStyle name="Обычный 81 58 2" xfId="48127"/>
    <cellStyle name="Обычный 81 58 2 2" xfId="48128"/>
    <cellStyle name="Обычный 81 58 3" xfId="48129"/>
    <cellStyle name="Обычный 81 59" xfId="48130"/>
    <cellStyle name="Обычный 81 59 2" xfId="48131"/>
    <cellStyle name="Обычный 81 59 2 2" xfId="48132"/>
    <cellStyle name="Обычный 81 59 3" xfId="48133"/>
    <cellStyle name="Обычный 81 6" xfId="48134"/>
    <cellStyle name="Обычный 81 6 2" xfId="48135"/>
    <cellStyle name="Обычный 81 6 2 2" xfId="48136"/>
    <cellStyle name="Обычный 81 6 2 2 2" xfId="48137"/>
    <cellStyle name="Обычный 81 6 2 3" xfId="48138"/>
    <cellStyle name="Обычный 81 6 3" xfId="48139"/>
    <cellStyle name="Обычный 81 6 3 2" xfId="48140"/>
    <cellStyle name="Обычный 81 6 3 2 2" xfId="48141"/>
    <cellStyle name="Обычный 81 6 3 3" xfId="48142"/>
    <cellStyle name="Обычный 81 6 4" xfId="48143"/>
    <cellStyle name="Обычный 81 6 4 2" xfId="48144"/>
    <cellStyle name="Обычный 81 6 5" xfId="48145"/>
    <cellStyle name="Обычный 81 60" xfId="48146"/>
    <cellStyle name="Обычный 81 60 2" xfId="48147"/>
    <cellStyle name="Обычный 81 60 2 2" xfId="48148"/>
    <cellStyle name="Обычный 81 60 3" xfId="48149"/>
    <cellStyle name="Обычный 81 61" xfId="48150"/>
    <cellStyle name="Обычный 81 61 2" xfId="48151"/>
    <cellStyle name="Обычный 81 61 2 2" xfId="48152"/>
    <cellStyle name="Обычный 81 61 3" xfId="48153"/>
    <cellStyle name="Обычный 81 62" xfId="48154"/>
    <cellStyle name="Обычный 81 62 2" xfId="48155"/>
    <cellStyle name="Обычный 81 62 2 2" xfId="48156"/>
    <cellStyle name="Обычный 81 62 3" xfId="48157"/>
    <cellStyle name="Обычный 81 63" xfId="48158"/>
    <cellStyle name="Обычный 81 63 2" xfId="48159"/>
    <cellStyle name="Обычный 81 63 2 2" xfId="48160"/>
    <cellStyle name="Обычный 81 63 3" xfId="48161"/>
    <cellStyle name="Обычный 81 64" xfId="48162"/>
    <cellStyle name="Обычный 81 64 2" xfId="48163"/>
    <cellStyle name="Обычный 81 64 2 2" xfId="48164"/>
    <cellStyle name="Обычный 81 64 3" xfId="48165"/>
    <cellStyle name="Обычный 81 65" xfId="48166"/>
    <cellStyle name="Обычный 81 65 2" xfId="48167"/>
    <cellStyle name="Обычный 81 65 2 2" xfId="48168"/>
    <cellStyle name="Обычный 81 65 3" xfId="48169"/>
    <cellStyle name="Обычный 81 66" xfId="48170"/>
    <cellStyle name="Обычный 81 66 2" xfId="48171"/>
    <cellStyle name="Обычный 81 66 2 2" xfId="48172"/>
    <cellStyle name="Обычный 81 66 3" xfId="48173"/>
    <cellStyle name="Обычный 81 67" xfId="48174"/>
    <cellStyle name="Обычный 81 67 2" xfId="48175"/>
    <cellStyle name="Обычный 81 67 2 2" xfId="48176"/>
    <cellStyle name="Обычный 81 67 3" xfId="48177"/>
    <cellStyle name="Обычный 81 68" xfId="48178"/>
    <cellStyle name="Обычный 81 68 2" xfId="48179"/>
    <cellStyle name="Обычный 81 68 2 2" xfId="48180"/>
    <cellStyle name="Обычный 81 68 3" xfId="48181"/>
    <cellStyle name="Обычный 81 69" xfId="48182"/>
    <cellStyle name="Обычный 81 69 2" xfId="48183"/>
    <cellStyle name="Обычный 81 69 2 2" xfId="48184"/>
    <cellStyle name="Обычный 81 69 3" xfId="48185"/>
    <cellStyle name="Обычный 81 7" xfId="48186"/>
    <cellStyle name="Обычный 81 7 2" xfId="48187"/>
    <cellStyle name="Обычный 81 7 2 2" xfId="48188"/>
    <cellStyle name="Обычный 81 7 2 2 2" xfId="48189"/>
    <cellStyle name="Обычный 81 7 2 3" xfId="48190"/>
    <cellStyle name="Обычный 81 7 3" xfId="48191"/>
    <cellStyle name="Обычный 81 7 3 2" xfId="48192"/>
    <cellStyle name="Обычный 81 7 3 2 2" xfId="48193"/>
    <cellStyle name="Обычный 81 7 3 3" xfId="48194"/>
    <cellStyle name="Обычный 81 7 4" xfId="48195"/>
    <cellStyle name="Обычный 81 7 4 2" xfId="48196"/>
    <cellStyle name="Обычный 81 7 5" xfId="48197"/>
    <cellStyle name="Обычный 81 70" xfId="48198"/>
    <cellStyle name="Обычный 81 70 2" xfId="48199"/>
    <cellStyle name="Обычный 81 70 2 2" xfId="48200"/>
    <cellStyle name="Обычный 81 70 3" xfId="48201"/>
    <cellStyle name="Обычный 81 71" xfId="48202"/>
    <cellStyle name="Обычный 81 71 2" xfId="48203"/>
    <cellStyle name="Обычный 81 71 2 2" xfId="48204"/>
    <cellStyle name="Обычный 81 71 3" xfId="48205"/>
    <cellStyle name="Обычный 81 72" xfId="48206"/>
    <cellStyle name="Обычный 81 72 2" xfId="48207"/>
    <cellStyle name="Обычный 81 72 2 2" xfId="48208"/>
    <cellStyle name="Обычный 81 72 3" xfId="48209"/>
    <cellStyle name="Обычный 81 73" xfId="48210"/>
    <cellStyle name="Обычный 81 73 2" xfId="48211"/>
    <cellStyle name="Обычный 81 73 2 2" xfId="48212"/>
    <cellStyle name="Обычный 81 73 3" xfId="48213"/>
    <cellStyle name="Обычный 81 74" xfId="48214"/>
    <cellStyle name="Обычный 81 74 2" xfId="48215"/>
    <cellStyle name="Обычный 81 74 2 2" xfId="48216"/>
    <cellStyle name="Обычный 81 74 3" xfId="48217"/>
    <cellStyle name="Обычный 81 75" xfId="48218"/>
    <cellStyle name="Обычный 81 75 2" xfId="48219"/>
    <cellStyle name="Обычный 81 76" xfId="48220"/>
    <cellStyle name="Обычный 81 8" xfId="48221"/>
    <cellStyle name="Обычный 81 8 2" xfId="48222"/>
    <cellStyle name="Обычный 81 8 2 2" xfId="48223"/>
    <cellStyle name="Обычный 81 8 2 2 2" xfId="48224"/>
    <cellStyle name="Обычный 81 8 2 3" xfId="48225"/>
    <cellStyle name="Обычный 81 8 3" xfId="48226"/>
    <cellStyle name="Обычный 81 8 3 2" xfId="48227"/>
    <cellStyle name="Обычный 81 8 3 2 2" xfId="48228"/>
    <cellStyle name="Обычный 81 8 3 3" xfId="48229"/>
    <cellStyle name="Обычный 81 8 4" xfId="48230"/>
    <cellStyle name="Обычный 81 8 4 2" xfId="48231"/>
    <cellStyle name="Обычный 81 8 5" xfId="48232"/>
    <cellStyle name="Обычный 81 9" xfId="48233"/>
    <cellStyle name="Обычный 81 9 2" xfId="48234"/>
    <cellStyle name="Обычный 81 9 2 2" xfId="48235"/>
    <cellStyle name="Обычный 81 9 2 2 2" xfId="48236"/>
    <cellStyle name="Обычный 81 9 2 3" xfId="48237"/>
    <cellStyle name="Обычный 81 9 3" xfId="48238"/>
    <cellStyle name="Обычный 81 9 3 2" xfId="48239"/>
    <cellStyle name="Обычный 81 9 3 2 2" xfId="48240"/>
    <cellStyle name="Обычный 81 9 3 3" xfId="48241"/>
    <cellStyle name="Обычный 81 9 4" xfId="48242"/>
    <cellStyle name="Обычный 81 9 4 2" xfId="48243"/>
    <cellStyle name="Обычный 81 9 5" xfId="48244"/>
    <cellStyle name="Обычный 82" xfId="48245"/>
    <cellStyle name="Обычный 82 10" xfId="48246"/>
    <cellStyle name="Обычный 82 10 2" xfId="48247"/>
    <cellStyle name="Обычный 82 10 2 2" xfId="48248"/>
    <cellStyle name="Обычный 82 10 2 2 2" xfId="48249"/>
    <cellStyle name="Обычный 82 10 2 3" xfId="48250"/>
    <cellStyle name="Обычный 82 10 3" xfId="48251"/>
    <cellStyle name="Обычный 82 10 3 2" xfId="48252"/>
    <cellStyle name="Обычный 82 10 3 2 2" xfId="48253"/>
    <cellStyle name="Обычный 82 10 3 3" xfId="48254"/>
    <cellStyle name="Обычный 82 10 4" xfId="48255"/>
    <cellStyle name="Обычный 82 10 4 2" xfId="48256"/>
    <cellStyle name="Обычный 82 10 5" xfId="48257"/>
    <cellStyle name="Обычный 82 11" xfId="48258"/>
    <cellStyle name="Обычный 82 11 2" xfId="48259"/>
    <cellStyle name="Обычный 82 11 2 2" xfId="48260"/>
    <cellStyle name="Обычный 82 11 2 2 2" xfId="48261"/>
    <cellStyle name="Обычный 82 11 2 3" xfId="48262"/>
    <cellStyle name="Обычный 82 11 3" xfId="48263"/>
    <cellStyle name="Обычный 82 11 3 2" xfId="48264"/>
    <cellStyle name="Обычный 82 11 3 2 2" xfId="48265"/>
    <cellStyle name="Обычный 82 11 3 3" xfId="48266"/>
    <cellStyle name="Обычный 82 11 4" xfId="48267"/>
    <cellStyle name="Обычный 82 11 4 2" xfId="48268"/>
    <cellStyle name="Обычный 82 11 5" xfId="48269"/>
    <cellStyle name="Обычный 82 12" xfId="48270"/>
    <cellStyle name="Обычный 82 12 2" xfId="48271"/>
    <cellStyle name="Обычный 82 12 2 2" xfId="48272"/>
    <cellStyle name="Обычный 82 12 2 2 2" xfId="48273"/>
    <cellStyle name="Обычный 82 12 2 3" xfId="48274"/>
    <cellStyle name="Обычный 82 12 3" xfId="48275"/>
    <cellStyle name="Обычный 82 12 3 2" xfId="48276"/>
    <cellStyle name="Обычный 82 12 3 2 2" xfId="48277"/>
    <cellStyle name="Обычный 82 12 3 3" xfId="48278"/>
    <cellStyle name="Обычный 82 12 4" xfId="48279"/>
    <cellStyle name="Обычный 82 12 4 2" xfId="48280"/>
    <cellStyle name="Обычный 82 12 5" xfId="48281"/>
    <cellStyle name="Обычный 82 13" xfId="48282"/>
    <cellStyle name="Обычный 82 13 2" xfId="48283"/>
    <cellStyle name="Обычный 82 13 2 2" xfId="48284"/>
    <cellStyle name="Обычный 82 13 2 2 2" xfId="48285"/>
    <cellStyle name="Обычный 82 13 2 3" xfId="48286"/>
    <cellStyle name="Обычный 82 13 3" xfId="48287"/>
    <cellStyle name="Обычный 82 13 3 2" xfId="48288"/>
    <cellStyle name="Обычный 82 13 3 2 2" xfId="48289"/>
    <cellStyle name="Обычный 82 13 3 3" xfId="48290"/>
    <cellStyle name="Обычный 82 13 4" xfId="48291"/>
    <cellStyle name="Обычный 82 13 4 2" xfId="48292"/>
    <cellStyle name="Обычный 82 13 5" xfId="48293"/>
    <cellStyle name="Обычный 82 14" xfId="48294"/>
    <cellStyle name="Обычный 82 14 2" xfId="48295"/>
    <cellStyle name="Обычный 82 14 2 2" xfId="48296"/>
    <cellStyle name="Обычный 82 14 2 2 2" xfId="48297"/>
    <cellStyle name="Обычный 82 14 2 3" xfId="48298"/>
    <cellStyle name="Обычный 82 14 3" xfId="48299"/>
    <cellStyle name="Обычный 82 14 3 2" xfId="48300"/>
    <cellStyle name="Обычный 82 14 3 2 2" xfId="48301"/>
    <cellStyle name="Обычный 82 14 3 3" xfId="48302"/>
    <cellStyle name="Обычный 82 14 4" xfId="48303"/>
    <cellStyle name="Обычный 82 14 4 2" xfId="48304"/>
    <cellStyle name="Обычный 82 14 5" xfId="48305"/>
    <cellStyle name="Обычный 82 15" xfId="48306"/>
    <cellStyle name="Обычный 82 15 2" xfId="48307"/>
    <cellStyle name="Обычный 82 15 2 2" xfId="48308"/>
    <cellStyle name="Обычный 82 15 2 2 2" xfId="48309"/>
    <cellStyle name="Обычный 82 15 2 3" xfId="48310"/>
    <cellStyle name="Обычный 82 15 3" xfId="48311"/>
    <cellStyle name="Обычный 82 15 3 2" xfId="48312"/>
    <cellStyle name="Обычный 82 15 3 2 2" xfId="48313"/>
    <cellStyle name="Обычный 82 15 3 3" xfId="48314"/>
    <cellStyle name="Обычный 82 15 4" xfId="48315"/>
    <cellStyle name="Обычный 82 15 4 2" xfId="48316"/>
    <cellStyle name="Обычный 82 15 5" xfId="48317"/>
    <cellStyle name="Обычный 82 16" xfId="48318"/>
    <cellStyle name="Обычный 82 16 2" xfId="48319"/>
    <cellStyle name="Обычный 82 16 2 2" xfId="48320"/>
    <cellStyle name="Обычный 82 16 2 2 2" xfId="48321"/>
    <cellStyle name="Обычный 82 16 2 3" xfId="48322"/>
    <cellStyle name="Обычный 82 16 3" xfId="48323"/>
    <cellStyle name="Обычный 82 16 3 2" xfId="48324"/>
    <cellStyle name="Обычный 82 16 3 2 2" xfId="48325"/>
    <cellStyle name="Обычный 82 16 3 3" xfId="48326"/>
    <cellStyle name="Обычный 82 16 4" xfId="48327"/>
    <cellStyle name="Обычный 82 16 4 2" xfId="48328"/>
    <cellStyle name="Обычный 82 16 5" xfId="48329"/>
    <cellStyle name="Обычный 82 17" xfId="48330"/>
    <cellStyle name="Обычный 82 17 2" xfId="48331"/>
    <cellStyle name="Обычный 82 17 2 2" xfId="48332"/>
    <cellStyle name="Обычный 82 17 2 2 2" xfId="48333"/>
    <cellStyle name="Обычный 82 17 2 3" xfId="48334"/>
    <cellStyle name="Обычный 82 17 3" xfId="48335"/>
    <cellStyle name="Обычный 82 17 3 2" xfId="48336"/>
    <cellStyle name="Обычный 82 17 3 2 2" xfId="48337"/>
    <cellStyle name="Обычный 82 17 3 3" xfId="48338"/>
    <cellStyle name="Обычный 82 17 4" xfId="48339"/>
    <cellStyle name="Обычный 82 17 4 2" xfId="48340"/>
    <cellStyle name="Обычный 82 17 5" xfId="48341"/>
    <cellStyle name="Обычный 82 18" xfId="48342"/>
    <cellStyle name="Обычный 82 18 2" xfId="48343"/>
    <cellStyle name="Обычный 82 18 2 2" xfId="48344"/>
    <cellStyle name="Обычный 82 18 2 2 2" xfId="48345"/>
    <cellStyle name="Обычный 82 18 2 3" xfId="48346"/>
    <cellStyle name="Обычный 82 18 3" xfId="48347"/>
    <cellStyle name="Обычный 82 18 3 2" xfId="48348"/>
    <cellStyle name="Обычный 82 18 3 2 2" xfId="48349"/>
    <cellStyle name="Обычный 82 18 3 3" xfId="48350"/>
    <cellStyle name="Обычный 82 18 4" xfId="48351"/>
    <cellStyle name="Обычный 82 18 4 2" xfId="48352"/>
    <cellStyle name="Обычный 82 18 5" xfId="48353"/>
    <cellStyle name="Обычный 82 19" xfId="48354"/>
    <cellStyle name="Обычный 82 19 2" xfId="48355"/>
    <cellStyle name="Обычный 82 19 2 2" xfId="48356"/>
    <cellStyle name="Обычный 82 19 2 2 2" xfId="48357"/>
    <cellStyle name="Обычный 82 19 2 3" xfId="48358"/>
    <cellStyle name="Обычный 82 19 3" xfId="48359"/>
    <cellStyle name="Обычный 82 19 3 2" xfId="48360"/>
    <cellStyle name="Обычный 82 19 3 2 2" xfId="48361"/>
    <cellStyle name="Обычный 82 19 3 3" xfId="48362"/>
    <cellStyle name="Обычный 82 19 4" xfId="48363"/>
    <cellStyle name="Обычный 82 19 4 2" xfId="48364"/>
    <cellStyle name="Обычный 82 19 5" xfId="48365"/>
    <cellStyle name="Обычный 82 2" xfId="48366"/>
    <cellStyle name="Обычный 82 2 2" xfId="48367"/>
    <cellStyle name="Обычный 82 2 2 2" xfId="48368"/>
    <cellStyle name="Обычный 82 2 2 2 2" xfId="48369"/>
    <cellStyle name="Обычный 82 2 2 3" xfId="48370"/>
    <cellStyle name="Обычный 82 2 3" xfId="48371"/>
    <cellStyle name="Обычный 82 2 3 2" xfId="48372"/>
    <cellStyle name="Обычный 82 2 3 2 2" xfId="48373"/>
    <cellStyle name="Обычный 82 2 3 3" xfId="48374"/>
    <cellStyle name="Обычный 82 2 4" xfId="48375"/>
    <cellStyle name="Обычный 82 2 4 2" xfId="48376"/>
    <cellStyle name="Обычный 82 2 5" xfId="48377"/>
    <cellStyle name="Обычный 82 20" xfId="48378"/>
    <cellStyle name="Обычный 82 20 2" xfId="48379"/>
    <cellStyle name="Обычный 82 20 2 2" xfId="48380"/>
    <cellStyle name="Обычный 82 20 2 2 2" xfId="48381"/>
    <cellStyle name="Обычный 82 20 2 3" xfId="48382"/>
    <cellStyle name="Обычный 82 20 3" xfId="48383"/>
    <cellStyle name="Обычный 82 20 3 2" xfId="48384"/>
    <cellStyle name="Обычный 82 20 3 2 2" xfId="48385"/>
    <cellStyle name="Обычный 82 20 3 3" xfId="48386"/>
    <cellStyle name="Обычный 82 20 4" xfId="48387"/>
    <cellStyle name="Обычный 82 20 4 2" xfId="48388"/>
    <cellStyle name="Обычный 82 20 5" xfId="48389"/>
    <cellStyle name="Обычный 82 21" xfId="48390"/>
    <cellStyle name="Обычный 82 21 2" xfId="48391"/>
    <cellStyle name="Обычный 82 21 2 2" xfId="48392"/>
    <cellStyle name="Обычный 82 21 2 2 2" xfId="48393"/>
    <cellStyle name="Обычный 82 21 2 3" xfId="48394"/>
    <cellStyle name="Обычный 82 21 3" xfId="48395"/>
    <cellStyle name="Обычный 82 21 3 2" xfId="48396"/>
    <cellStyle name="Обычный 82 21 3 2 2" xfId="48397"/>
    <cellStyle name="Обычный 82 21 3 3" xfId="48398"/>
    <cellStyle name="Обычный 82 21 4" xfId="48399"/>
    <cellStyle name="Обычный 82 21 4 2" xfId="48400"/>
    <cellStyle name="Обычный 82 21 5" xfId="48401"/>
    <cellStyle name="Обычный 82 22" xfId="48402"/>
    <cellStyle name="Обычный 82 22 2" xfId="48403"/>
    <cellStyle name="Обычный 82 22 2 2" xfId="48404"/>
    <cellStyle name="Обычный 82 22 2 2 2" xfId="48405"/>
    <cellStyle name="Обычный 82 22 2 3" xfId="48406"/>
    <cellStyle name="Обычный 82 22 3" xfId="48407"/>
    <cellStyle name="Обычный 82 22 3 2" xfId="48408"/>
    <cellStyle name="Обычный 82 22 3 2 2" xfId="48409"/>
    <cellStyle name="Обычный 82 22 3 3" xfId="48410"/>
    <cellStyle name="Обычный 82 22 4" xfId="48411"/>
    <cellStyle name="Обычный 82 22 4 2" xfId="48412"/>
    <cellStyle name="Обычный 82 22 5" xfId="48413"/>
    <cellStyle name="Обычный 82 23" xfId="48414"/>
    <cellStyle name="Обычный 82 23 2" xfId="48415"/>
    <cellStyle name="Обычный 82 23 2 2" xfId="48416"/>
    <cellStyle name="Обычный 82 23 2 2 2" xfId="48417"/>
    <cellStyle name="Обычный 82 23 2 3" xfId="48418"/>
    <cellStyle name="Обычный 82 23 3" xfId="48419"/>
    <cellStyle name="Обычный 82 23 3 2" xfId="48420"/>
    <cellStyle name="Обычный 82 23 3 2 2" xfId="48421"/>
    <cellStyle name="Обычный 82 23 3 3" xfId="48422"/>
    <cellStyle name="Обычный 82 23 4" xfId="48423"/>
    <cellStyle name="Обычный 82 23 4 2" xfId="48424"/>
    <cellStyle name="Обычный 82 23 5" xfId="48425"/>
    <cellStyle name="Обычный 82 24" xfId="48426"/>
    <cellStyle name="Обычный 82 24 2" xfId="48427"/>
    <cellStyle name="Обычный 82 24 2 2" xfId="48428"/>
    <cellStyle name="Обычный 82 24 2 2 2" xfId="48429"/>
    <cellStyle name="Обычный 82 24 2 3" xfId="48430"/>
    <cellStyle name="Обычный 82 24 3" xfId="48431"/>
    <cellStyle name="Обычный 82 24 3 2" xfId="48432"/>
    <cellStyle name="Обычный 82 24 3 2 2" xfId="48433"/>
    <cellStyle name="Обычный 82 24 3 3" xfId="48434"/>
    <cellStyle name="Обычный 82 24 4" xfId="48435"/>
    <cellStyle name="Обычный 82 24 4 2" xfId="48436"/>
    <cellStyle name="Обычный 82 24 5" xfId="48437"/>
    <cellStyle name="Обычный 82 25" xfId="48438"/>
    <cellStyle name="Обычный 82 25 2" xfId="48439"/>
    <cellStyle name="Обычный 82 25 2 2" xfId="48440"/>
    <cellStyle name="Обычный 82 25 2 2 2" xfId="48441"/>
    <cellStyle name="Обычный 82 25 2 3" xfId="48442"/>
    <cellStyle name="Обычный 82 25 3" xfId="48443"/>
    <cellStyle name="Обычный 82 25 3 2" xfId="48444"/>
    <cellStyle name="Обычный 82 25 3 2 2" xfId="48445"/>
    <cellStyle name="Обычный 82 25 3 3" xfId="48446"/>
    <cellStyle name="Обычный 82 25 4" xfId="48447"/>
    <cellStyle name="Обычный 82 25 4 2" xfId="48448"/>
    <cellStyle name="Обычный 82 25 5" xfId="48449"/>
    <cellStyle name="Обычный 82 26" xfId="48450"/>
    <cellStyle name="Обычный 82 26 2" xfId="48451"/>
    <cellStyle name="Обычный 82 26 2 2" xfId="48452"/>
    <cellStyle name="Обычный 82 26 2 2 2" xfId="48453"/>
    <cellStyle name="Обычный 82 26 2 3" xfId="48454"/>
    <cellStyle name="Обычный 82 26 3" xfId="48455"/>
    <cellStyle name="Обычный 82 26 3 2" xfId="48456"/>
    <cellStyle name="Обычный 82 26 3 2 2" xfId="48457"/>
    <cellStyle name="Обычный 82 26 3 3" xfId="48458"/>
    <cellStyle name="Обычный 82 26 4" xfId="48459"/>
    <cellStyle name="Обычный 82 26 4 2" xfId="48460"/>
    <cellStyle name="Обычный 82 26 5" xfId="48461"/>
    <cellStyle name="Обычный 82 27" xfId="48462"/>
    <cellStyle name="Обычный 82 27 2" xfId="48463"/>
    <cellStyle name="Обычный 82 27 2 2" xfId="48464"/>
    <cellStyle name="Обычный 82 27 3" xfId="48465"/>
    <cellStyle name="Обычный 82 28" xfId="48466"/>
    <cellStyle name="Обычный 82 28 2" xfId="48467"/>
    <cellStyle name="Обычный 82 28 2 2" xfId="48468"/>
    <cellStyle name="Обычный 82 28 3" xfId="48469"/>
    <cellStyle name="Обычный 82 29" xfId="48470"/>
    <cellStyle name="Обычный 82 29 2" xfId="48471"/>
    <cellStyle name="Обычный 82 29 2 2" xfId="48472"/>
    <cellStyle name="Обычный 82 29 3" xfId="48473"/>
    <cellStyle name="Обычный 82 3" xfId="48474"/>
    <cellStyle name="Обычный 82 3 2" xfId="48475"/>
    <cellStyle name="Обычный 82 3 2 2" xfId="48476"/>
    <cellStyle name="Обычный 82 3 2 2 2" xfId="48477"/>
    <cellStyle name="Обычный 82 3 2 3" xfId="48478"/>
    <cellStyle name="Обычный 82 3 3" xfId="48479"/>
    <cellStyle name="Обычный 82 3 3 2" xfId="48480"/>
    <cellStyle name="Обычный 82 3 3 2 2" xfId="48481"/>
    <cellStyle name="Обычный 82 3 3 3" xfId="48482"/>
    <cellStyle name="Обычный 82 3 4" xfId="48483"/>
    <cellStyle name="Обычный 82 3 4 2" xfId="48484"/>
    <cellStyle name="Обычный 82 3 5" xfId="48485"/>
    <cellStyle name="Обычный 82 30" xfId="48486"/>
    <cellStyle name="Обычный 82 30 2" xfId="48487"/>
    <cellStyle name="Обычный 82 30 2 2" xfId="48488"/>
    <cellStyle name="Обычный 82 30 3" xfId="48489"/>
    <cellStyle name="Обычный 82 31" xfId="48490"/>
    <cellStyle name="Обычный 82 31 2" xfId="48491"/>
    <cellStyle name="Обычный 82 31 2 2" xfId="48492"/>
    <cellStyle name="Обычный 82 31 3" xfId="48493"/>
    <cellStyle name="Обычный 82 32" xfId="48494"/>
    <cellStyle name="Обычный 82 32 2" xfId="48495"/>
    <cellStyle name="Обычный 82 32 2 2" xfId="48496"/>
    <cellStyle name="Обычный 82 32 3" xfId="48497"/>
    <cellStyle name="Обычный 82 33" xfId="48498"/>
    <cellStyle name="Обычный 82 33 2" xfId="48499"/>
    <cellStyle name="Обычный 82 33 2 2" xfId="48500"/>
    <cellStyle name="Обычный 82 33 3" xfId="48501"/>
    <cellStyle name="Обычный 82 34" xfId="48502"/>
    <cellStyle name="Обычный 82 34 2" xfId="48503"/>
    <cellStyle name="Обычный 82 34 2 2" xfId="48504"/>
    <cellStyle name="Обычный 82 34 3" xfId="48505"/>
    <cellStyle name="Обычный 82 35" xfId="48506"/>
    <cellStyle name="Обычный 82 35 2" xfId="48507"/>
    <cellStyle name="Обычный 82 35 2 2" xfId="48508"/>
    <cellStyle name="Обычный 82 35 3" xfId="48509"/>
    <cellStyle name="Обычный 82 36" xfId="48510"/>
    <cellStyle name="Обычный 82 36 2" xfId="48511"/>
    <cellStyle name="Обычный 82 36 2 2" xfId="48512"/>
    <cellStyle name="Обычный 82 36 3" xfId="48513"/>
    <cellStyle name="Обычный 82 37" xfId="48514"/>
    <cellStyle name="Обычный 82 37 2" xfId="48515"/>
    <cellStyle name="Обычный 82 37 2 2" xfId="48516"/>
    <cellStyle name="Обычный 82 37 3" xfId="48517"/>
    <cellStyle name="Обычный 82 38" xfId="48518"/>
    <cellStyle name="Обычный 82 38 2" xfId="48519"/>
    <cellStyle name="Обычный 82 38 2 2" xfId="48520"/>
    <cellStyle name="Обычный 82 38 3" xfId="48521"/>
    <cellStyle name="Обычный 82 39" xfId="48522"/>
    <cellStyle name="Обычный 82 39 2" xfId="48523"/>
    <cellStyle name="Обычный 82 39 2 2" xfId="48524"/>
    <cellStyle name="Обычный 82 39 3" xfId="48525"/>
    <cellStyle name="Обычный 82 4" xfId="48526"/>
    <cellStyle name="Обычный 82 4 2" xfId="48527"/>
    <cellStyle name="Обычный 82 4 2 2" xfId="48528"/>
    <cellStyle name="Обычный 82 4 2 2 2" xfId="48529"/>
    <cellStyle name="Обычный 82 4 2 3" xfId="48530"/>
    <cellStyle name="Обычный 82 4 3" xfId="48531"/>
    <cellStyle name="Обычный 82 4 3 2" xfId="48532"/>
    <cellStyle name="Обычный 82 4 3 2 2" xfId="48533"/>
    <cellStyle name="Обычный 82 4 3 3" xfId="48534"/>
    <cellStyle name="Обычный 82 4 4" xfId="48535"/>
    <cellStyle name="Обычный 82 4 4 2" xfId="48536"/>
    <cellStyle name="Обычный 82 4 5" xfId="48537"/>
    <cellStyle name="Обычный 82 40" xfId="48538"/>
    <cellStyle name="Обычный 82 40 2" xfId="48539"/>
    <cellStyle name="Обычный 82 40 2 2" xfId="48540"/>
    <cellStyle name="Обычный 82 40 3" xfId="48541"/>
    <cellStyle name="Обычный 82 41" xfId="48542"/>
    <cellStyle name="Обычный 82 41 2" xfId="48543"/>
    <cellStyle name="Обычный 82 41 2 2" xfId="48544"/>
    <cellStyle name="Обычный 82 41 3" xfId="48545"/>
    <cellStyle name="Обычный 82 42" xfId="48546"/>
    <cellStyle name="Обычный 82 42 2" xfId="48547"/>
    <cellStyle name="Обычный 82 42 2 2" xfId="48548"/>
    <cellStyle name="Обычный 82 42 3" xfId="48549"/>
    <cellStyle name="Обычный 82 43" xfId="48550"/>
    <cellStyle name="Обычный 82 43 2" xfId="48551"/>
    <cellStyle name="Обычный 82 43 2 2" xfId="48552"/>
    <cellStyle name="Обычный 82 43 3" xfId="48553"/>
    <cellStyle name="Обычный 82 44" xfId="48554"/>
    <cellStyle name="Обычный 82 44 2" xfId="48555"/>
    <cellStyle name="Обычный 82 44 2 2" xfId="48556"/>
    <cellStyle name="Обычный 82 44 3" xfId="48557"/>
    <cellStyle name="Обычный 82 45" xfId="48558"/>
    <cellStyle name="Обычный 82 45 2" xfId="48559"/>
    <cellStyle name="Обычный 82 45 2 2" xfId="48560"/>
    <cellStyle name="Обычный 82 45 3" xfId="48561"/>
    <cellStyle name="Обычный 82 46" xfId="48562"/>
    <cellStyle name="Обычный 82 46 2" xfId="48563"/>
    <cellStyle name="Обычный 82 46 2 2" xfId="48564"/>
    <cellStyle name="Обычный 82 46 3" xfId="48565"/>
    <cellStyle name="Обычный 82 47" xfId="48566"/>
    <cellStyle name="Обычный 82 47 2" xfId="48567"/>
    <cellStyle name="Обычный 82 47 2 2" xfId="48568"/>
    <cellStyle name="Обычный 82 47 3" xfId="48569"/>
    <cellStyle name="Обычный 82 48" xfId="48570"/>
    <cellStyle name="Обычный 82 48 2" xfId="48571"/>
    <cellStyle name="Обычный 82 48 2 2" xfId="48572"/>
    <cellStyle name="Обычный 82 48 3" xfId="48573"/>
    <cellStyle name="Обычный 82 49" xfId="48574"/>
    <cellStyle name="Обычный 82 49 2" xfId="48575"/>
    <cellStyle name="Обычный 82 49 2 2" xfId="48576"/>
    <cellStyle name="Обычный 82 49 3" xfId="48577"/>
    <cellStyle name="Обычный 82 5" xfId="48578"/>
    <cellStyle name="Обычный 82 5 2" xfId="48579"/>
    <cellStyle name="Обычный 82 5 2 2" xfId="48580"/>
    <cellStyle name="Обычный 82 5 2 2 2" xfId="48581"/>
    <cellStyle name="Обычный 82 5 2 3" xfId="48582"/>
    <cellStyle name="Обычный 82 5 3" xfId="48583"/>
    <cellStyle name="Обычный 82 5 3 2" xfId="48584"/>
    <cellStyle name="Обычный 82 5 3 2 2" xfId="48585"/>
    <cellStyle name="Обычный 82 5 3 3" xfId="48586"/>
    <cellStyle name="Обычный 82 5 4" xfId="48587"/>
    <cellStyle name="Обычный 82 5 4 2" xfId="48588"/>
    <cellStyle name="Обычный 82 5 5" xfId="48589"/>
    <cellStyle name="Обычный 82 50" xfId="48590"/>
    <cellStyle name="Обычный 82 50 2" xfId="48591"/>
    <cellStyle name="Обычный 82 50 2 2" xfId="48592"/>
    <cellStyle name="Обычный 82 50 3" xfId="48593"/>
    <cellStyle name="Обычный 82 51" xfId="48594"/>
    <cellStyle name="Обычный 82 51 2" xfId="48595"/>
    <cellStyle name="Обычный 82 51 2 2" xfId="48596"/>
    <cellStyle name="Обычный 82 51 3" xfId="48597"/>
    <cellStyle name="Обычный 82 52" xfId="48598"/>
    <cellStyle name="Обычный 82 52 2" xfId="48599"/>
    <cellStyle name="Обычный 82 52 2 2" xfId="48600"/>
    <cellStyle name="Обычный 82 52 3" xfId="48601"/>
    <cellStyle name="Обычный 82 53" xfId="48602"/>
    <cellStyle name="Обычный 82 53 2" xfId="48603"/>
    <cellStyle name="Обычный 82 53 2 2" xfId="48604"/>
    <cellStyle name="Обычный 82 53 3" xfId="48605"/>
    <cellStyle name="Обычный 82 54" xfId="48606"/>
    <cellStyle name="Обычный 82 54 2" xfId="48607"/>
    <cellStyle name="Обычный 82 54 2 2" xfId="48608"/>
    <cellStyle name="Обычный 82 54 3" xfId="48609"/>
    <cellStyle name="Обычный 82 55" xfId="48610"/>
    <cellStyle name="Обычный 82 55 2" xfId="48611"/>
    <cellStyle name="Обычный 82 55 2 2" xfId="48612"/>
    <cellStyle name="Обычный 82 55 3" xfId="48613"/>
    <cellStyle name="Обычный 82 56" xfId="48614"/>
    <cellStyle name="Обычный 82 56 2" xfId="48615"/>
    <cellStyle name="Обычный 82 56 2 2" xfId="48616"/>
    <cellStyle name="Обычный 82 56 3" xfId="48617"/>
    <cellStyle name="Обычный 82 57" xfId="48618"/>
    <cellStyle name="Обычный 82 57 2" xfId="48619"/>
    <cellStyle name="Обычный 82 57 2 2" xfId="48620"/>
    <cellStyle name="Обычный 82 57 3" xfId="48621"/>
    <cellStyle name="Обычный 82 58" xfId="48622"/>
    <cellStyle name="Обычный 82 58 2" xfId="48623"/>
    <cellStyle name="Обычный 82 58 2 2" xfId="48624"/>
    <cellStyle name="Обычный 82 58 3" xfId="48625"/>
    <cellStyle name="Обычный 82 59" xfId="48626"/>
    <cellStyle name="Обычный 82 59 2" xfId="48627"/>
    <cellStyle name="Обычный 82 59 2 2" xfId="48628"/>
    <cellStyle name="Обычный 82 59 3" xfId="48629"/>
    <cellStyle name="Обычный 82 6" xfId="48630"/>
    <cellStyle name="Обычный 82 6 2" xfId="48631"/>
    <cellStyle name="Обычный 82 6 2 2" xfId="48632"/>
    <cellStyle name="Обычный 82 6 2 2 2" xfId="48633"/>
    <cellStyle name="Обычный 82 6 2 3" xfId="48634"/>
    <cellStyle name="Обычный 82 6 3" xfId="48635"/>
    <cellStyle name="Обычный 82 6 3 2" xfId="48636"/>
    <cellStyle name="Обычный 82 6 3 2 2" xfId="48637"/>
    <cellStyle name="Обычный 82 6 3 3" xfId="48638"/>
    <cellStyle name="Обычный 82 6 4" xfId="48639"/>
    <cellStyle name="Обычный 82 6 4 2" xfId="48640"/>
    <cellStyle name="Обычный 82 6 5" xfId="48641"/>
    <cellStyle name="Обычный 82 60" xfId="48642"/>
    <cellStyle name="Обычный 82 60 2" xfId="48643"/>
    <cellStyle name="Обычный 82 60 2 2" xfId="48644"/>
    <cellStyle name="Обычный 82 60 3" xfId="48645"/>
    <cellStyle name="Обычный 82 61" xfId="48646"/>
    <cellStyle name="Обычный 82 61 2" xfId="48647"/>
    <cellStyle name="Обычный 82 61 2 2" xfId="48648"/>
    <cellStyle name="Обычный 82 61 3" xfId="48649"/>
    <cellStyle name="Обычный 82 62" xfId="48650"/>
    <cellStyle name="Обычный 82 62 2" xfId="48651"/>
    <cellStyle name="Обычный 82 62 2 2" xfId="48652"/>
    <cellStyle name="Обычный 82 62 3" xfId="48653"/>
    <cellStyle name="Обычный 82 63" xfId="48654"/>
    <cellStyle name="Обычный 82 63 2" xfId="48655"/>
    <cellStyle name="Обычный 82 63 2 2" xfId="48656"/>
    <cellStyle name="Обычный 82 63 3" xfId="48657"/>
    <cellStyle name="Обычный 82 64" xfId="48658"/>
    <cellStyle name="Обычный 82 64 2" xfId="48659"/>
    <cellStyle name="Обычный 82 64 2 2" xfId="48660"/>
    <cellStyle name="Обычный 82 64 3" xfId="48661"/>
    <cellStyle name="Обычный 82 65" xfId="48662"/>
    <cellStyle name="Обычный 82 65 2" xfId="48663"/>
    <cellStyle name="Обычный 82 65 2 2" xfId="48664"/>
    <cellStyle name="Обычный 82 65 3" xfId="48665"/>
    <cellStyle name="Обычный 82 66" xfId="48666"/>
    <cellStyle name="Обычный 82 66 2" xfId="48667"/>
    <cellStyle name="Обычный 82 66 2 2" xfId="48668"/>
    <cellStyle name="Обычный 82 66 3" xfId="48669"/>
    <cellStyle name="Обычный 82 67" xfId="48670"/>
    <cellStyle name="Обычный 82 67 2" xfId="48671"/>
    <cellStyle name="Обычный 82 67 2 2" xfId="48672"/>
    <cellStyle name="Обычный 82 67 3" xfId="48673"/>
    <cellStyle name="Обычный 82 68" xfId="48674"/>
    <cellStyle name="Обычный 82 68 2" xfId="48675"/>
    <cellStyle name="Обычный 82 68 2 2" xfId="48676"/>
    <cellStyle name="Обычный 82 68 3" xfId="48677"/>
    <cellStyle name="Обычный 82 69" xfId="48678"/>
    <cellStyle name="Обычный 82 69 2" xfId="48679"/>
    <cellStyle name="Обычный 82 69 2 2" xfId="48680"/>
    <cellStyle name="Обычный 82 69 3" xfId="48681"/>
    <cellStyle name="Обычный 82 7" xfId="48682"/>
    <cellStyle name="Обычный 82 7 2" xfId="48683"/>
    <cellStyle name="Обычный 82 7 2 2" xfId="48684"/>
    <cellStyle name="Обычный 82 7 2 2 2" xfId="48685"/>
    <cellStyle name="Обычный 82 7 2 3" xfId="48686"/>
    <cellStyle name="Обычный 82 7 3" xfId="48687"/>
    <cellStyle name="Обычный 82 7 3 2" xfId="48688"/>
    <cellStyle name="Обычный 82 7 3 2 2" xfId="48689"/>
    <cellStyle name="Обычный 82 7 3 3" xfId="48690"/>
    <cellStyle name="Обычный 82 7 4" xfId="48691"/>
    <cellStyle name="Обычный 82 7 4 2" xfId="48692"/>
    <cellStyle name="Обычный 82 7 5" xfId="48693"/>
    <cellStyle name="Обычный 82 70" xfId="48694"/>
    <cellStyle name="Обычный 82 70 2" xfId="48695"/>
    <cellStyle name="Обычный 82 70 2 2" xfId="48696"/>
    <cellStyle name="Обычный 82 70 3" xfId="48697"/>
    <cellStyle name="Обычный 82 71" xfId="48698"/>
    <cellStyle name="Обычный 82 71 2" xfId="48699"/>
    <cellStyle name="Обычный 82 71 2 2" xfId="48700"/>
    <cellStyle name="Обычный 82 71 3" xfId="48701"/>
    <cellStyle name="Обычный 82 72" xfId="48702"/>
    <cellStyle name="Обычный 82 72 2" xfId="48703"/>
    <cellStyle name="Обычный 82 73" xfId="48704"/>
    <cellStyle name="Обычный 82 8" xfId="48705"/>
    <cellStyle name="Обычный 82 8 2" xfId="48706"/>
    <cellStyle name="Обычный 82 8 2 2" xfId="48707"/>
    <cellStyle name="Обычный 82 8 2 2 2" xfId="48708"/>
    <cellStyle name="Обычный 82 8 2 3" xfId="48709"/>
    <cellStyle name="Обычный 82 8 3" xfId="48710"/>
    <cellStyle name="Обычный 82 8 3 2" xfId="48711"/>
    <cellStyle name="Обычный 82 8 3 2 2" xfId="48712"/>
    <cellStyle name="Обычный 82 8 3 3" xfId="48713"/>
    <cellStyle name="Обычный 82 8 4" xfId="48714"/>
    <cellStyle name="Обычный 82 8 4 2" xfId="48715"/>
    <cellStyle name="Обычный 82 8 5" xfId="48716"/>
    <cellStyle name="Обычный 82 9" xfId="48717"/>
    <cellStyle name="Обычный 82 9 2" xfId="48718"/>
    <cellStyle name="Обычный 82 9 2 2" xfId="48719"/>
    <cellStyle name="Обычный 82 9 2 2 2" xfId="48720"/>
    <cellStyle name="Обычный 82 9 2 3" xfId="48721"/>
    <cellStyle name="Обычный 82 9 3" xfId="48722"/>
    <cellStyle name="Обычный 82 9 3 2" xfId="48723"/>
    <cellStyle name="Обычный 82 9 3 2 2" xfId="48724"/>
    <cellStyle name="Обычный 82 9 3 3" xfId="48725"/>
    <cellStyle name="Обычный 82 9 4" xfId="48726"/>
    <cellStyle name="Обычный 82 9 4 2" xfId="48727"/>
    <cellStyle name="Обычный 82 9 5" xfId="48728"/>
    <cellStyle name="Обычный 83" xfId="48729"/>
    <cellStyle name="Обычный 83 10" xfId="48730"/>
    <cellStyle name="Обычный 83 11" xfId="48731"/>
    <cellStyle name="Обычный 83 11 2" xfId="48732"/>
    <cellStyle name="Обычный 83 12" xfId="48733"/>
    <cellStyle name="Обычный 83 2" xfId="48734"/>
    <cellStyle name="Обычный 83 2 2" xfId="48735"/>
    <cellStyle name="Обычный 83 2 2 2" xfId="48736"/>
    <cellStyle name="Обычный 83 2 2 2 2" xfId="48737"/>
    <cellStyle name="Обычный 83 2 2 3" xfId="48738"/>
    <cellStyle name="Обычный 83 2 3" xfId="48739"/>
    <cellStyle name="Обычный 83 2 3 2" xfId="48740"/>
    <cellStyle name="Обычный 83 2 3 2 2" xfId="48741"/>
    <cellStyle name="Обычный 83 2 3 3" xfId="48742"/>
    <cellStyle name="Обычный 83 2 4" xfId="48743"/>
    <cellStyle name="Обычный 83 2 4 2" xfId="48744"/>
    <cellStyle name="Обычный 83 2 5" xfId="48745"/>
    <cellStyle name="Обычный 83 3" xfId="48746"/>
    <cellStyle name="Обычный 83 3 2" xfId="48747"/>
    <cellStyle name="Обычный 83 3 2 2" xfId="48748"/>
    <cellStyle name="Обычный 83 3 2 2 2" xfId="48749"/>
    <cellStyle name="Обычный 83 3 2 3" xfId="48750"/>
    <cellStyle name="Обычный 83 3 3" xfId="48751"/>
    <cellStyle name="Обычный 83 3 3 2" xfId="48752"/>
    <cellStyle name="Обычный 83 3 3 2 2" xfId="48753"/>
    <cellStyle name="Обычный 83 3 3 3" xfId="48754"/>
    <cellStyle name="Обычный 83 3 4" xfId="48755"/>
    <cellStyle name="Обычный 83 3 4 2" xfId="48756"/>
    <cellStyle name="Обычный 83 3 5" xfId="48757"/>
    <cellStyle name="Обычный 83 4" xfId="48758"/>
    <cellStyle name="Обычный 83 4 2" xfId="48759"/>
    <cellStyle name="Обычный 83 4 2 2" xfId="48760"/>
    <cellStyle name="Обычный 83 4 2 2 2" xfId="48761"/>
    <cellStyle name="Обычный 83 4 2 3" xfId="48762"/>
    <cellStyle name="Обычный 83 4 3" xfId="48763"/>
    <cellStyle name="Обычный 83 4 3 2" xfId="48764"/>
    <cellStyle name="Обычный 83 4 3 2 2" xfId="48765"/>
    <cellStyle name="Обычный 83 4 3 3" xfId="48766"/>
    <cellStyle name="Обычный 83 4 4" xfId="48767"/>
    <cellStyle name="Обычный 83 4 4 2" xfId="48768"/>
    <cellStyle name="Обычный 83 4 5" xfId="48769"/>
    <cellStyle name="Обычный 83 5" xfId="48770"/>
    <cellStyle name="Обычный 83 5 2" xfId="48771"/>
    <cellStyle name="Обычный 83 5 2 2" xfId="48772"/>
    <cellStyle name="Обычный 83 5 2 2 2" xfId="48773"/>
    <cellStyle name="Обычный 83 5 2 3" xfId="48774"/>
    <cellStyle name="Обычный 83 5 3" xfId="48775"/>
    <cellStyle name="Обычный 83 5 3 2" xfId="48776"/>
    <cellStyle name="Обычный 83 5 3 2 2" xfId="48777"/>
    <cellStyle name="Обычный 83 5 3 3" xfId="48778"/>
    <cellStyle name="Обычный 83 5 4" xfId="48779"/>
    <cellStyle name="Обычный 83 5 4 2" xfId="48780"/>
    <cellStyle name="Обычный 83 5 5" xfId="48781"/>
    <cellStyle name="Обычный 83 6" xfId="48782"/>
    <cellStyle name="Обычный 83 6 2" xfId="48783"/>
    <cellStyle name="Обычный 83 6 2 2" xfId="48784"/>
    <cellStyle name="Обычный 83 6 2 2 2" xfId="48785"/>
    <cellStyle name="Обычный 83 6 2 3" xfId="48786"/>
    <cellStyle name="Обычный 83 6 3" xfId="48787"/>
    <cellStyle name="Обычный 83 6 3 2" xfId="48788"/>
    <cellStyle name="Обычный 83 6 3 2 2" xfId="48789"/>
    <cellStyle name="Обычный 83 6 3 3" xfId="48790"/>
    <cellStyle name="Обычный 83 6 4" xfId="48791"/>
    <cellStyle name="Обычный 83 6 4 2" xfId="48792"/>
    <cellStyle name="Обычный 83 6 5" xfId="48793"/>
    <cellStyle name="Обычный 83 7" xfId="48794"/>
    <cellStyle name="Обычный 83 7 2" xfId="48795"/>
    <cellStyle name="Обычный 83 7 2 2" xfId="48796"/>
    <cellStyle name="Обычный 83 7 2 2 2" xfId="48797"/>
    <cellStyle name="Обычный 83 7 2 3" xfId="48798"/>
    <cellStyle name="Обычный 83 7 3" xfId="48799"/>
    <cellStyle name="Обычный 83 7 3 2" xfId="48800"/>
    <cellStyle name="Обычный 83 7 3 2 2" xfId="48801"/>
    <cellStyle name="Обычный 83 7 3 3" xfId="48802"/>
    <cellStyle name="Обычный 83 7 4" xfId="48803"/>
    <cellStyle name="Обычный 83 7 4 2" xfId="48804"/>
    <cellStyle name="Обычный 83 7 5" xfId="48805"/>
    <cellStyle name="Обычный 83 8" xfId="48806"/>
    <cellStyle name="Обычный 83 8 2" xfId="48807"/>
    <cellStyle name="Обычный 83 8 2 2" xfId="48808"/>
    <cellStyle name="Обычный 83 8 2 2 2" xfId="48809"/>
    <cellStyle name="Обычный 83 8 2 3" xfId="48810"/>
    <cellStyle name="Обычный 83 8 3" xfId="48811"/>
    <cellStyle name="Обычный 83 8 3 2" xfId="48812"/>
    <cellStyle name="Обычный 83 8 3 2 2" xfId="48813"/>
    <cellStyle name="Обычный 83 8 3 3" xfId="48814"/>
    <cellStyle name="Обычный 83 8 4" xfId="48815"/>
    <cellStyle name="Обычный 83 8 4 2" xfId="48816"/>
    <cellStyle name="Обычный 83 8 5" xfId="48817"/>
    <cellStyle name="Обычный 83 9" xfId="48818"/>
    <cellStyle name="Обычный 84" xfId="48819"/>
    <cellStyle name="Обычный 84 10" xfId="48820"/>
    <cellStyle name="Обычный 84 10 2" xfId="48821"/>
    <cellStyle name="Обычный 84 10 2 2" xfId="48822"/>
    <cellStyle name="Обычный 84 10 2 2 2" xfId="48823"/>
    <cellStyle name="Обычный 84 10 2 3" xfId="48824"/>
    <cellStyle name="Обычный 84 10 3" xfId="48825"/>
    <cellStyle name="Обычный 84 10 3 2" xfId="48826"/>
    <cellStyle name="Обычный 84 10 3 2 2" xfId="48827"/>
    <cellStyle name="Обычный 84 10 3 3" xfId="48828"/>
    <cellStyle name="Обычный 84 10 4" xfId="48829"/>
    <cellStyle name="Обычный 84 10 4 2" xfId="48830"/>
    <cellStyle name="Обычный 84 10 5" xfId="48831"/>
    <cellStyle name="Обычный 84 11" xfId="48832"/>
    <cellStyle name="Обычный 84 11 2" xfId="48833"/>
    <cellStyle name="Обычный 84 11 2 2" xfId="48834"/>
    <cellStyle name="Обычный 84 11 2 2 2" xfId="48835"/>
    <cellStyle name="Обычный 84 11 2 3" xfId="48836"/>
    <cellStyle name="Обычный 84 11 3" xfId="48837"/>
    <cellStyle name="Обычный 84 11 3 2" xfId="48838"/>
    <cellStyle name="Обычный 84 11 3 2 2" xfId="48839"/>
    <cellStyle name="Обычный 84 11 3 3" xfId="48840"/>
    <cellStyle name="Обычный 84 11 4" xfId="48841"/>
    <cellStyle name="Обычный 84 11 4 2" xfId="48842"/>
    <cellStyle name="Обычный 84 11 5" xfId="48843"/>
    <cellStyle name="Обычный 84 12" xfId="48844"/>
    <cellStyle name="Обычный 84 12 2" xfId="48845"/>
    <cellStyle name="Обычный 84 12 2 2" xfId="48846"/>
    <cellStyle name="Обычный 84 12 2 2 2" xfId="48847"/>
    <cellStyle name="Обычный 84 12 2 3" xfId="48848"/>
    <cellStyle name="Обычный 84 12 3" xfId="48849"/>
    <cellStyle name="Обычный 84 12 3 2" xfId="48850"/>
    <cellStyle name="Обычный 84 12 3 2 2" xfId="48851"/>
    <cellStyle name="Обычный 84 12 3 3" xfId="48852"/>
    <cellStyle name="Обычный 84 12 4" xfId="48853"/>
    <cellStyle name="Обычный 84 12 4 2" xfId="48854"/>
    <cellStyle name="Обычный 84 12 5" xfId="48855"/>
    <cellStyle name="Обычный 84 13" xfId="48856"/>
    <cellStyle name="Обычный 84 13 2" xfId="48857"/>
    <cellStyle name="Обычный 84 13 2 2" xfId="48858"/>
    <cellStyle name="Обычный 84 13 2 2 2" xfId="48859"/>
    <cellStyle name="Обычный 84 13 2 3" xfId="48860"/>
    <cellStyle name="Обычный 84 13 3" xfId="48861"/>
    <cellStyle name="Обычный 84 13 3 2" xfId="48862"/>
    <cellStyle name="Обычный 84 13 3 2 2" xfId="48863"/>
    <cellStyle name="Обычный 84 13 3 3" xfId="48864"/>
    <cellStyle name="Обычный 84 13 4" xfId="48865"/>
    <cellStyle name="Обычный 84 13 4 2" xfId="48866"/>
    <cellStyle name="Обычный 84 13 5" xfId="48867"/>
    <cellStyle name="Обычный 84 14" xfId="48868"/>
    <cellStyle name="Обычный 84 14 2" xfId="48869"/>
    <cellStyle name="Обычный 84 14 2 2" xfId="48870"/>
    <cellStyle name="Обычный 84 14 2 2 2" xfId="48871"/>
    <cellStyle name="Обычный 84 14 2 3" xfId="48872"/>
    <cellStyle name="Обычный 84 14 3" xfId="48873"/>
    <cellStyle name="Обычный 84 14 3 2" xfId="48874"/>
    <cellStyle name="Обычный 84 14 3 2 2" xfId="48875"/>
    <cellStyle name="Обычный 84 14 3 3" xfId="48876"/>
    <cellStyle name="Обычный 84 14 4" xfId="48877"/>
    <cellStyle name="Обычный 84 14 4 2" xfId="48878"/>
    <cellStyle name="Обычный 84 14 5" xfId="48879"/>
    <cellStyle name="Обычный 84 15" xfId="48880"/>
    <cellStyle name="Обычный 84 15 2" xfId="48881"/>
    <cellStyle name="Обычный 84 15 2 2" xfId="48882"/>
    <cellStyle name="Обычный 84 15 2 2 2" xfId="48883"/>
    <cellStyle name="Обычный 84 15 2 3" xfId="48884"/>
    <cellStyle name="Обычный 84 15 3" xfId="48885"/>
    <cellStyle name="Обычный 84 15 3 2" xfId="48886"/>
    <cellStyle name="Обычный 84 15 3 2 2" xfId="48887"/>
    <cellStyle name="Обычный 84 15 3 3" xfId="48888"/>
    <cellStyle name="Обычный 84 15 4" xfId="48889"/>
    <cellStyle name="Обычный 84 15 4 2" xfId="48890"/>
    <cellStyle name="Обычный 84 15 5" xfId="48891"/>
    <cellStyle name="Обычный 84 16" xfId="48892"/>
    <cellStyle name="Обычный 84 16 2" xfId="48893"/>
    <cellStyle name="Обычный 84 16 2 2" xfId="48894"/>
    <cellStyle name="Обычный 84 16 2 2 2" xfId="48895"/>
    <cellStyle name="Обычный 84 16 2 3" xfId="48896"/>
    <cellStyle name="Обычный 84 16 3" xfId="48897"/>
    <cellStyle name="Обычный 84 16 3 2" xfId="48898"/>
    <cellStyle name="Обычный 84 16 3 2 2" xfId="48899"/>
    <cellStyle name="Обычный 84 16 3 3" xfId="48900"/>
    <cellStyle name="Обычный 84 16 4" xfId="48901"/>
    <cellStyle name="Обычный 84 16 4 2" xfId="48902"/>
    <cellStyle name="Обычный 84 16 5" xfId="48903"/>
    <cellStyle name="Обычный 84 17" xfId="48904"/>
    <cellStyle name="Обычный 84 17 2" xfId="48905"/>
    <cellStyle name="Обычный 84 17 2 2" xfId="48906"/>
    <cellStyle name="Обычный 84 17 2 2 2" xfId="48907"/>
    <cellStyle name="Обычный 84 17 2 3" xfId="48908"/>
    <cellStyle name="Обычный 84 17 3" xfId="48909"/>
    <cellStyle name="Обычный 84 17 3 2" xfId="48910"/>
    <cellStyle name="Обычный 84 17 3 2 2" xfId="48911"/>
    <cellStyle name="Обычный 84 17 3 3" xfId="48912"/>
    <cellStyle name="Обычный 84 17 4" xfId="48913"/>
    <cellStyle name="Обычный 84 17 4 2" xfId="48914"/>
    <cellStyle name="Обычный 84 17 5" xfId="48915"/>
    <cellStyle name="Обычный 84 18" xfId="48916"/>
    <cellStyle name="Обычный 84 18 2" xfId="48917"/>
    <cellStyle name="Обычный 84 18 2 2" xfId="48918"/>
    <cellStyle name="Обычный 84 18 2 2 2" xfId="48919"/>
    <cellStyle name="Обычный 84 18 2 3" xfId="48920"/>
    <cellStyle name="Обычный 84 18 3" xfId="48921"/>
    <cellStyle name="Обычный 84 18 3 2" xfId="48922"/>
    <cellStyle name="Обычный 84 18 3 2 2" xfId="48923"/>
    <cellStyle name="Обычный 84 18 3 3" xfId="48924"/>
    <cellStyle name="Обычный 84 18 4" xfId="48925"/>
    <cellStyle name="Обычный 84 18 4 2" xfId="48926"/>
    <cellStyle name="Обычный 84 18 5" xfId="48927"/>
    <cellStyle name="Обычный 84 19" xfId="48928"/>
    <cellStyle name="Обычный 84 19 2" xfId="48929"/>
    <cellStyle name="Обычный 84 19 2 2" xfId="48930"/>
    <cellStyle name="Обычный 84 19 2 2 2" xfId="48931"/>
    <cellStyle name="Обычный 84 19 2 3" xfId="48932"/>
    <cellStyle name="Обычный 84 19 3" xfId="48933"/>
    <cellStyle name="Обычный 84 19 3 2" xfId="48934"/>
    <cellStyle name="Обычный 84 19 3 2 2" xfId="48935"/>
    <cellStyle name="Обычный 84 19 3 3" xfId="48936"/>
    <cellStyle name="Обычный 84 19 4" xfId="48937"/>
    <cellStyle name="Обычный 84 19 4 2" xfId="48938"/>
    <cellStyle name="Обычный 84 19 5" xfId="48939"/>
    <cellStyle name="Обычный 84 2" xfId="48940"/>
    <cellStyle name="Обычный 84 2 2" xfId="48941"/>
    <cellStyle name="Обычный 84 2 2 2" xfId="48942"/>
    <cellStyle name="Обычный 84 2 2 2 2" xfId="48943"/>
    <cellStyle name="Обычный 84 2 2 3" xfId="48944"/>
    <cellStyle name="Обычный 84 2 3" xfId="48945"/>
    <cellStyle name="Обычный 84 2 3 2" xfId="48946"/>
    <cellStyle name="Обычный 84 2 3 2 2" xfId="48947"/>
    <cellStyle name="Обычный 84 2 3 3" xfId="48948"/>
    <cellStyle name="Обычный 84 2 4" xfId="48949"/>
    <cellStyle name="Обычный 84 2 4 2" xfId="48950"/>
    <cellStyle name="Обычный 84 2 5" xfId="48951"/>
    <cellStyle name="Обычный 84 20" xfId="48952"/>
    <cellStyle name="Обычный 84 20 2" xfId="48953"/>
    <cellStyle name="Обычный 84 20 2 2" xfId="48954"/>
    <cellStyle name="Обычный 84 20 2 2 2" xfId="48955"/>
    <cellStyle name="Обычный 84 20 2 3" xfId="48956"/>
    <cellStyle name="Обычный 84 20 3" xfId="48957"/>
    <cellStyle name="Обычный 84 20 3 2" xfId="48958"/>
    <cellStyle name="Обычный 84 20 3 2 2" xfId="48959"/>
    <cellStyle name="Обычный 84 20 3 3" xfId="48960"/>
    <cellStyle name="Обычный 84 20 4" xfId="48961"/>
    <cellStyle name="Обычный 84 20 4 2" xfId="48962"/>
    <cellStyle name="Обычный 84 20 5" xfId="48963"/>
    <cellStyle name="Обычный 84 21" xfId="48964"/>
    <cellStyle name="Обычный 84 21 2" xfId="48965"/>
    <cellStyle name="Обычный 84 21 2 2" xfId="48966"/>
    <cellStyle name="Обычный 84 21 2 2 2" xfId="48967"/>
    <cellStyle name="Обычный 84 21 2 3" xfId="48968"/>
    <cellStyle name="Обычный 84 21 3" xfId="48969"/>
    <cellStyle name="Обычный 84 21 3 2" xfId="48970"/>
    <cellStyle name="Обычный 84 21 3 2 2" xfId="48971"/>
    <cellStyle name="Обычный 84 21 3 3" xfId="48972"/>
    <cellStyle name="Обычный 84 21 4" xfId="48973"/>
    <cellStyle name="Обычный 84 21 4 2" xfId="48974"/>
    <cellStyle name="Обычный 84 21 5" xfId="48975"/>
    <cellStyle name="Обычный 84 22" xfId="48976"/>
    <cellStyle name="Обычный 84 22 2" xfId="48977"/>
    <cellStyle name="Обычный 84 22 2 2" xfId="48978"/>
    <cellStyle name="Обычный 84 22 2 2 2" xfId="48979"/>
    <cellStyle name="Обычный 84 22 2 3" xfId="48980"/>
    <cellStyle name="Обычный 84 22 3" xfId="48981"/>
    <cellStyle name="Обычный 84 22 3 2" xfId="48982"/>
    <cellStyle name="Обычный 84 22 3 2 2" xfId="48983"/>
    <cellStyle name="Обычный 84 22 3 3" xfId="48984"/>
    <cellStyle name="Обычный 84 22 4" xfId="48985"/>
    <cellStyle name="Обычный 84 22 4 2" xfId="48986"/>
    <cellStyle name="Обычный 84 22 5" xfId="48987"/>
    <cellStyle name="Обычный 84 23" xfId="48988"/>
    <cellStyle name="Обычный 84 23 2" xfId="48989"/>
    <cellStyle name="Обычный 84 23 2 2" xfId="48990"/>
    <cellStyle name="Обычный 84 23 3" xfId="48991"/>
    <cellStyle name="Обычный 84 24" xfId="48992"/>
    <cellStyle name="Обычный 84 24 2" xfId="48993"/>
    <cellStyle name="Обычный 84 24 2 2" xfId="48994"/>
    <cellStyle name="Обычный 84 24 3" xfId="48995"/>
    <cellStyle name="Обычный 84 25" xfId="48996"/>
    <cellStyle name="Обычный 84 25 2" xfId="48997"/>
    <cellStyle name="Обычный 84 25 2 2" xfId="48998"/>
    <cellStyle name="Обычный 84 25 3" xfId="48999"/>
    <cellStyle name="Обычный 84 26" xfId="49000"/>
    <cellStyle name="Обычный 84 26 2" xfId="49001"/>
    <cellStyle name="Обычный 84 26 2 2" xfId="49002"/>
    <cellStyle name="Обычный 84 26 3" xfId="49003"/>
    <cellStyle name="Обычный 84 27" xfId="49004"/>
    <cellStyle name="Обычный 84 27 2" xfId="49005"/>
    <cellStyle name="Обычный 84 27 2 2" xfId="49006"/>
    <cellStyle name="Обычный 84 27 3" xfId="49007"/>
    <cellStyle name="Обычный 84 28" xfId="49008"/>
    <cellStyle name="Обычный 84 28 2" xfId="49009"/>
    <cellStyle name="Обычный 84 28 2 2" xfId="49010"/>
    <cellStyle name="Обычный 84 28 3" xfId="49011"/>
    <cellStyle name="Обычный 84 29" xfId="49012"/>
    <cellStyle name="Обычный 84 29 2" xfId="49013"/>
    <cellStyle name="Обычный 84 29 2 2" xfId="49014"/>
    <cellStyle name="Обычный 84 29 3" xfId="49015"/>
    <cellStyle name="Обычный 84 3" xfId="49016"/>
    <cellStyle name="Обычный 84 3 2" xfId="49017"/>
    <cellStyle name="Обычный 84 3 2 2" xfId="49018"/>
    <cellStyle name="Обычный 84 3 2 2 2" xfId="49019"/>
    <cellStyle name="Обычный 84 3 2 3" xfId="49020"/>
    <cellStyle name="Обычный 84 3 3" xfId="49021"/>
    <cellStyle name="Обычный 84 3 3 2" xfId="49022"/>
    <cellStyle name="Обычный 84 3 3 2 2" xfId="49023"/>
    <cellStyle name="Обычный 84 3 3 3" xfId="49024"/>
    <cellStyle name="Обычный 84 3 4" xfId="49025"/>
    <cellStyle name="Обычный 84 3 4 2" xfId="49026"/>
    <cellStyle name="Обычный 84 3 5" xfId="49027"/>
    <cellStyle name="Обычный 84 30" xfId="49028"/>
    <cellStyle name="Обычный 84 30 2" xfId="49029"/>
    <cellStyle name="Обычный 84 30 2 2" xfId="49030"/>
    <cellStyle name="Обычный 84 30 3" xfId="49031"/>
    <cellStyle name="Обычный 84 31" xfId="49032"/>
    <cellStyle name="Обычный 84 31 2" xfId="49033"/>
    <cellStyle name="Обычный 84 31 2 2" xfId="49034"/>
    <cellStyle name="Обычный 84 31 3" xfId="49035"/>
    <cellStyle name="Обычный 84 32" xfId="49036"/>
    <cellStyle name="Обычный 84 32 2" xfId="49037"/>
    <cellStyle name="Обычный 84 32 2 2" xfId="49038"/>
    <cellStyle name="Обычный 84 32 3" xfId="49039"/>
    <cellStyle name="Обычный 84 33" xfId="49040"/>
    <cellStyle name="Обычный 84 33 2" xfId="49041"/>
    <cellStyle name="Обычный 84 33 2 2" xfId="49042"/>
    <cellStyle name="Обычный 84 33 3" xfId="49043"/>
    <cellStyle name="Обычный 84 34" xfId="49044"/>
    <cellStyle name="Обычный 84 34 2" xfId="49045"/>
    <cellStyle name="Обычный 84 34 2 2" xfId="49046"/>
    <cellStyle name="Обычный 84 34 3" xfId="49047"/>
    <cellStyle name="Обычный 84 35" xfId="49048"/>
    <cellStyle name="Обычный 84 35 2" xfId="49049"/>
    <cellStyle name="Обычный 84 35 2 2" xfId="49050"/>
    <cellStyle name="Обычный 84 35 3" xfId="49051"/>
    <cellStyle name="Обычный 84 36" xfId="49052"/>
    <cellStyle name="Обычный 84 36 2" xfId="49053"/>
    <cellStyle name="Обычный 84 36 2 2" xfId="49054"/>
    <cellStyle name="Обычный 84 36 3" xfId="49055"/>
    <cellStyle name="Обычный 84 37" xfId="49056"/>
    <cellStyle name="Обычный 84 37 2" xfId="49057"/>
    <cellStyle name="Обычный 84 37 2 2" xfId="49058"/>
    <cellStyle name="Обычный 84 37 3" xfId="49059"/>
    <cellStyle name="Обычный 84 38" xfId="49060"/>
    <cellStyle name="Обычный 84 38 2" xfId="49061"/>
    <cellStyle name="Обычный 84 38 2 2" xfId="49062"/>
    <cellStyle name="Обычный 84 38 3" xfId="49063"/>
    <cellStyle name="Обычный 84 39" xfId="49064"/>
    <cellStyle name="Обычный 84 39 2" xfId="49065"/>
    <cellStyle name="Обычный 84 39 2 2" xfId="49066"/>
    <cellStyle name="Обычный 84 39 3" xfId="49067"/>
    <cellStyle name="Обычный 84 4" xfId="49068"/>
    <cellStyle name="Обычный 84 4 2" xfId="49069"/>
    <cellStyle name="Обычный 84 4 2 2" xfId="49070"/>
    <cellStyle name="Обычный 84 4 2 2 2" xfId="49071"/>
    <cellStyle name="Обычный 84 4 2 3" xfId="49072"/>
    <cellStyle name="Обычный 84 4 3" xfId="49073"/>
    <cellStyle name="Обычный 84 4 3 2" xfId="49074"/>
    <cellStyle name="Обычный 84 4 3 2 2" xfId="49075"/>
    <cellStyle name="Обычный 84 4 3 3" xfId="49076"/>
    <cellStyle name="Обычный 84 4 4" xfId="49077"/>
    <cellStyle name="Обычный 84 4 4 2" xfId="49078"/>
    <cellStyle name="Обычный 84 4 5" xfId="49079"/>
    <cellStyle name="Обычный 84 40" xfId="49080"/>
    <cellStyle name="Обычный 84 40 2" xfId="49081"/>
    <cellStyle name="Обычный 84 40 2 2" xfId="49082"/>
    <cellStyle name="Обычный 84 40 3" xfId="49083"/>
    <cellStyle name="Обычный 84 41" xfId="49084"/>
    <cellStyle name="Обычный 84 41 2" xfId="49085"/>
    <cellStyle name="Обычный 84 41 2 2" xfId="49086"/>
    <cellStyle name="Обычный 84 41 3" xfId="49087"/>
    <cellStyle name="Обычный 84 42" xfId="49088"/>
    <cellStyle name="Обычный 84 42 2" xfId="49089"/>
    <cellStyle name="Обычный 84 42 2 2" xfId="49090"/>
    <cellStyle name="Обычный 84 42 3" xfId="49091"/>
    <cellStyle name="Обычный 84 43" xfId="49092"/>
    <cellStyle name="Обычный 84 43 2" xfId="49093"/>
    <cellStyle name="Обычный 84 43 2 2" xfId="49094"/>
    <cellStyle name="Обычный 84 43 3" xfId="49095"/>
    <cellStyle name="Обычный 84 44" xfId="49096"/>
    <cellStyle name="Обычный 84 44 2" xfId="49097"/>
    <cellStyle name="Обычный 84 44 2 2" xfId="49098"/>
    <cellStyle name="Обычный 84 44 3" xfId="49099"/>
    <cellStyle name="Обычный 84 45" xfId="49100"/>
    <cellStyle name="Обычный 84 45 2" xfId="49101"/>
    <cellStyle name="Обычный 84 45 2 2" xfId="49102"/>
    <cellStyle name="Обычный 84 45 3" xfId="49103"/>
    <cellStyle name="Обычный 84 46" xfId="49104"/>
    <cellStyle name="Обычный 84 46 2" xfId="49105"/>
    <cellStyle name="Обычный 84 46 2 2" xfId="49106"/>
    <cellStyle name="Обычный 84 46 3" xfId="49107"/>
    <cellStyle name="Обычный 84 47" xfId="49108"/>
    <cellStyle name="Обычный 84 47 2" xfId="49109"/>
    <cellStyle name="Обычный 84 47 2 2" xfId="49110"/>
    <cellStyle name="Обычный 84 47 3" xfId="49111"/>
    <cellStyle name="Обычный 84 48" xfId="49112"/>
    <cellStyle name="Обычный 84 48 2" xfId="49113"/>
    <cellStyle name="Обычный 84 48 2 2" xfId="49114"/>
    <cellStyle name="Обычный 84 48 3" xfId="49115"/>
    <cellStyle name="Обычный 84 49" xfId="49116"/>
    <cellStyle name="Обычный 84 49 2" xfId="49117"/>
    <cellStyle name="Обычный 84 49 2 2" xfId="49118"/>
    <cellStyle name="Обычный 84 49 3" xfId="49119"/>
    <cellStyle name="Обычный 84 5" xfId="49120"/>
    <cellStyle name="Обычный 84 5 2" xfId="49121"/>
    <cellStyle name="Обычный 84 5 2 2" xfId="49122"/>
    <cellStyle name="Обычный 84 5 2 2 2" xfId="49123"/>
    <cellStyle name="Обычный 84 5 2 3" xfId="49124"/>
    <cellStyle name="Обычный 84 5 3" xfId="49125"/>
    <cellStyle name="Обычный 84 5 3 2" xfId="49126"/>
    <cellStyle name="Обычный 84 5 3 2 2" xfId="49127"/>
    <cellStyle name="Обычный 84 5 3 3" xfId="49128"/>
    <cellStyle name="Обычный 84 5 4" xfId="49129"/>
    <cellStyle name="Обычный 84 5 4 2" xfId="49130"/>
    <cellStyle name="Обычный 84 5 5" xfId="49131"/>
    <cellStyle name="Обычный 84 50" xfId="49132"/>
    <cellStyle name="Обычный 84 50 2" xfId="49133"/>
    <cellStyle name="Обычный 84 50 2 2" xfId="49134"/>
    <cellStyle name="Обычный 84 50 3" xfId="49135"/>
    <cellStyle name="Обычный 84 51" xfId="49136"/>
    <cellStyle name="Обычный 84 51 2" xfId="49137"/>
    <cellStyle name="Обычный 84 51 2 2" xfId="49138"/>
    <cellStyle name="Обычный 84 51 3" xfId="49139"/>
    <cellStyle name="Обычный 84 52" xfId="49140"/>
    <cellStyle name="Обычный 84 52 2" xfId="49141"/>
    <cellStyle name="Обычный 84 52 2 2" xfId="49142"/>
    <cellStyle name="Обычный 84 52 3" xfId="49143"/>
    <cellStyle name="Обычный 84 53" xfId="49144"/>
    <cellStyle name="Обычный 84 53 2" xfId="49145"/>
    <cellStyle name="Обычный 84 53 2 2" xfId="49146"/>
    <cellStyle name="Обычный 84 53 3" xfId="49147"/>
    <cellStyle name="Обычный 84 54" xfId="49148"/>
    <cellStyle name="Обычный 84 54 2" xfId="49149"/>
    <cellStyle name="Обычный 84 54 2 2" xfId="49150"/>
    <cellStyle name="Обычный 84 54 3" xfId="49151"/>
    <cellStyle name="Обычный 84 55" xfId="49152"/>
    <cellStyle name="Обычный 84 55 2" xfId="49153"/>
    <cellStyle name="Обычный 84 55 2 2" xfId="49154"/>
    <cellStyle name="Обычный 84 55 3" xfId="49155"/>
    <cellStyle name="Обычный 84 56" xfId="49156"/>
    <cellStyle name="Обычный 84 56 2" xfId="49157"/>
    <cellStyle name="Обычный 84 56 2 2" xfId="49158"/>
    <cellStyle name="Обычный 84 56 3" xfId="49159"/>
    <cellStyle name="Обычный 84 57" xfId="49160"/>
    <cellStyle name="Обычный 84 57 2" xfId="49161"/>
    <cellStyle name="Обычный 84 57 2 2" xfId="49162"/>
    <cellStyle name="Обычный 84 57 3" xfId="49163"/>
    <cellStyle name="Обычный 84 58" xfId="49164"/>
    <cellStyle name="Обычный 84 58 2" xfId="49165"/>
    <cellStyle name="Обычный 84 58 2 2" xfId="49166"/>
    <cellStyle name="Обычный 84 58 3" xfId="49167"/>
    <cellStyle name="Обычный 84 59" xfId="49168"/>
    <cellStyle name="Обычный 84 59 2" xfId="49169"/>
    <cellStyle name="Обычный 84 59 2 2" xfId="49170"/>
    <cellStyle name="Обычный 84 59 3" xfId="49171"/>
    <cellStyle name="Обычный 84 6" xfId="49172"/>
    <cellStyle name="Обычный 84 6 2" xfId="49173"/>
    <cellStyle name="Обычный 84 6 2 2" xfId="49174"/>
    <cellStyle name="Обычный 84 6 2 2 2" xfId="49175"/>
    <cellStyle name="Обычный 84 6 2 3" xfId="49176"/>
    <cellStyle name="Обычный 84 6 3" xfId="49177"/>
    <cellStyle name="Обычный 84 6 3 2" xfId="49178"/>
    <cellStyle name="Обычный 84 6 3 2 2" xfId="49179"/>
    <cellStyle name="Обычный 84 6 3 3" xfId="49180"/>
    <cellStyle name="Обычный 84 6 4" xfId="49181"/>
    <cellStyle name="Обычный 84 6 4 2" xfId="49182"/>
    <cellStyle name="Обычный 84 6 5" xfId="49183"/>
    <cellStyle name="Обычный 84 60" xfId="49184"/>
    <cellStyle name="Обычный 84 60 2" xfId="49185"/>
    <cellStyle name="Обычный 84 60 2 2" xfId="49186"/>
    <cellStyle name="Обычный 84 60 3" xfId="49187"/>
    <cellStyle name="Обычный 84 61" xfId="49188"/>
    <cellStyle name="Обычный 84 61 2" xfId="49189"/>
    <cellStyle name="Обычный 84 61 2 2" xfId="49190"/>
    <cellStyle name="Обычный 84 61 3" xfId="49191"/>
    <cellStyle name="Обычный 84 62" xfId="49192"/>
    <cellStyle name="Обычный 84 62 2" xfId="49193"/>
    <cellStyle name="Обычный 84 62 2 2" xfId="49194"/>
    <cellStyle name="Обычный 84 62 3" xfId="49195"/>
    <cellStyle name="Обычный 84 63" xfId="49196"/>
    <cellStyle name="Обычный 84 63 2" xfId="49197"/>
    <cellStyle name="Обычный 84 63 2 2" xfId="49198"/>
    <cellStyle name="Обычный 84 63 3" xfId="49199"/>
    <cellStyle name="Обычный 84 64" xfId="49200"/>
    <cellStyle name="Обычный 84 64 2" xfId="49201"/>
    <cellStyle name="Обычный 84 64 2 2" xfId="49202"/>
    <cellStyle name="Обычный 84 64 3" xfId="49203"/>
    <cellStyle name="Обычный 84 65" xfId="49204"/>
    <cellStyle name="Обычный 84 65 2" xfId="49205"/>
    <cellStyle name="Обычный 84 65 2 2" xfId="49206"/>
    <cellStyle name="Обычный 84 65 3" xfId="49207"/>
    <cellStyle name="Обычный 84 66" xfId="49208"/>
    <cellStyle name="Обычный 84 66 2" xfId="49209"/>
    <cellStyle name="Обычный 84 66 2 2" xfId="49210"/>
    <cellStyle name="Обычный 84 66 3" xfId="49211"/>
    <cellStyle name="Обычный 84 67" xfId="49212"/>
    <cellStyle name="Обычный 84 67 2" xfId="49213"/>
    <cellStyle name="Обычный 84 67 2 2" xfId="49214"/>
    <cellStyle name="Обычный 84 67 3" xfId="49215"/>
    <cellStyle name="Обычный 84 68" xfId="49216"/>
    <cellStyle name="Обычный 84 68 2" xfId="49217"/>
    <cellStyle name="Обычный 84 68 2 2" xfId="49218"/>
    <cellStyle name="Обычный 84 68 3" xfId="49219"/>
    <cellStyle name="Обычный 84 69" xfId="49220"/>
    <cellStyle name="Обычный 84 69 2" xfId="49221"/>
    <cellStyle name="Обычный 84 69 2 2" xfId="49222"/>
    <cellStyle name="Обычный 84 69 3" xfId="49223"/>
    <cellStyle name="Обычный 84 7" xfId="49224"/>
    <cellStyle name="Обычный 84 7 2" xfId="49225"/>
    <cellStyle name="Обычный 84 7 2 2" xfId="49226"/>
    <cellStyle name="Обычный 84 7 2 2 2" xfId="49227"/>
    <cellStyle name="Обычный 84 7 2 3" xfId="49228"/>
    <cellStyle name="Обычный 84 7 3" xfId="49229"/>
    <cellStyle name="Обычный 84 7 3 2" xfId="49230"/>
    <cellStyle name="Обычный 84 7 3 2 2" xfId="49231"/>
    <cellStyle name="Обычный 84 7 3 3" xfId="49232"/>
    <cellStyle name="Обычный 84 7 4" xfId="49233"/>
    <cellStyle name="Обычный 84 7 4 2" xfId="49234"/>
    <cellStyle name="Обычный 84 7 5" xfId="49235"/>
    <cellStyle name="Обычный 84 70" xfId="49236"/>
    <cellStyle name="Обычный 84 70 2" xfId="49237"/>
    <cellStyle name="Обычный 84 71" xfId="49238"/>
    <cellStyle name="Обычный 84 8" xfId="49239"/>
    <cellStyle name="Обычный 84 8 2" xfId="49240"/>
    <cellStyle name="Обычный 84 8 2 2" xfId="49241"/>
    <cellStyle name="Обычный 84 8 2 2 2" xfId="49242"/>
    <cellStyle name="Обычный 84 8 2 3" xfId="49243"/>
    <cellStyle name="Обычный 84 8 3" xfId="49244"/>
    <cellStyle name="Обычный 84 8 3 2" xfId="49245"/>
    <cellStyle name="Обычный 84 8 3 2 2" xfId="49246"/>
    <cellStyle name="Обычный 84 8 3 3" xfId="49247"/>
    <cellStyle name="Обычный 84 8 4" xfId="49248"/>
    <cellStyle name="Обычный 84 8 4 2" xfId="49249"/>
    <cellStyle name="Обычный 84 8 5" xfId="49250"/>
    <cellStyle name="Обычный 84 9" xfId="49251"/>
    <cellStyle name="Обычный 84 9 2" xfId="49252"/>
    <cellStyle name="Обычный 84 9 2 2" xfId="49253"/>
    <cellStyle name="Обычный 84 9 2 2 2" xfId="49254"/>
    <cellStyle name="Обычный 84 9 2 3" xfId="49255"/>
    <cellStyle name="Обычный 84 9 3" xfId="49256"/>
    <cellStyle name="Обычный 84 9 3 2" xfId="49257"/>
    <cellStyle name="Обычный 84 9 3 2 2" xfId="49258"/>
    <cellStyle name="Обычный 84 9 3 3" xfId="49259"/>
    <cellStyle name="Обычный 84 9 4" xfId="49260"/>
    <cellStyle name="Обычный 84 9 4 2" xfId="49261"/>
    <cellStyle name="Обычный 84 9 5" xfId="49262"/>
    <cellStyle name="Обычный 85" xfId="49263"/>
    <cellStyle name="Обычный 85 10" xfId="49264"/>
    <cellStyle name="Обычный 85 10 2" xfId="49265"/>
    <cellStyle name="Обычный 85 10 2 2" xfId="49266"/>
    <cellStyle name="Обычный 85 10 2 2 2" xfId="49267"/>
    <cellStyle name="Обычный 85 10 2 3" xfId="49268"/>
    <cellStyle name="Обычный 85 10 3" xfId="49269"/>
    <cellStyle name="Обычный 85 10 3 2" xfId="49270"/>
    <cellStyle name="Обычный 85 10 3 2 2" xfId="49271"/>
    <cellStyle name="Обычный 85 10 3 3" xfId="49272"/>
    <cellStyle name="Обычный 85 10 4" xfId="49273"/>
    <cellStyle name="Обычный 85 10 4 2" xfId="49274"/>
    <cellStyle name="Обычный 85 10 5" xfId="49275"/>
    <cellStyle name="Обычный 85 11" xfId="49276"/>
    <cellStyle name="Обычный 85 11 2" xfId="49277"/>
    <cellStyle name="Обычный 85 11 2 2" xfId="49278"/>
    <cellStyle name="Обычный 85 11 2 2 2" xfId="49279"/>
    <cellStyle name="Обычный 85 11 2 3" xfId="49280"/>
    <cellStyle name="Обычный 85 11 3" xfId="49281"/>
    <cellStyle name="Обычный 85 11 3 2" xfId="49282"/>
    <cellStyle name="Обычный 85 11 3 2 2" xfId="49283"/>
    <cellStyle name="Обычный 85 11 3 3" xfId="49284"/>
    <cellStyle name="Обычный 85 11 4" xfId="49285"/>
    <cellStyle name="Обычный 85 11 4 2" xfId="49286"/>
    <cellStyle name="Обычный 85 11 5" xfId="49287"/>
    <cellStyle name="Обычный 85 12" xfId="49288"/>
    <cellStyle name="Обычный 85 12 2" xfId="49289"/>
    <cellStyle name="Обычный 85 12 2 2" xfId="49290"/>
    <cellStyle name="Обычный 85 12 2 2 2" xfId="49291"/>
    <cellStyle name="Обычный 85 12 2 3" xfId="49292"/>
    <cellStyle name="Обычный 85 12 3" xfId="49293"/>
    <cellStyle name="Обычный 85 12 3 2" xfId="49294"/>
    <cellStyle name="Обычный 85 12 3 2 2" xfId="49295"/>
    <cellStyle name="Обычный 85 12 3 3" xfId="49296"/>
    <cellStyle name="Обычный 85 12 4" xfId="49297"/>
    <cellStyle name="Обычный 85 12 4 2" xfId="49298"/>
    <cellStyle name="Обычный 85 12 5" xfId="49299"/>
    <cellStyle name="Обычный 85 13" xfId="49300"/>
    <cellStyle name="Обычный 85 13 2" xfId="49301"/>
    <cellStyle name="Обычный 85 13 2 2" xfId="49302"/>
    <cellStyle name="Обычный 85 13 2 2 2" xfId="49303"/>
    <cellStyle name="Обычный 85 13 2 3" xfId="49304"/>
    <cellStyle name="Обычный 85 13 3" xfId="49305"/>
    <cellStyle name="Обычный 85 13 3 2" xfId="49306"/>
    <cellStyle name="Обычный 85 13 3 2 2" xfId="49307"/>
    <cellStyle name="Обычный 85 13 3 3" xfId="49308"/>
    <cellStyle name="Обычный 85 13 4" xfId="49309"/>
    <cellStyle name="Обычный 85 13 4 2" xfId="49310"/>
    <cellStyle name="Обычный 85 13 5" xfId="49311"/>
    <cellStyle name="Обычный 85 14" xfId="49312"/>
    <cellStyle name="Обычный 85 14 2" xfId="49313"/>
    <cellStyle name="Обычный 85 14 2 2" xfId="49314"/>
    <cellStyle name="Обычный 85 14 2 2 2" xfId="49315"/>
    <cellStyle name="Обычный 85 14 2 3" xfId="49316"/>
    <cellStyle name="Обычный 85 14 3" xfId="49317"/>
    <cellStyle name="Обычный 85 14 3 2" xfId="49318"/>
    <cellStyle name="Обычный 85 14 3 2 2" xfId="49319"/>
    <cellStyle name="Обычный 85 14 3 3" xfId="49320"/>
    <cellStyle name="Обычный 85 14 4" xfId="49321"/>
    <cellStyle name="Обычный 85 14 4 2" xfId="49322"/>
    <cellStyle name="Обычный 85 14 5" xfId="49323"/>
    <cellStyle name="Обычный 85 15" xfId="49324"/>
    <cellStyle name="Обычный 85 15 2" xfId="49325"/>
    <cellStyle name="Обычный 85 15 2 2" xfId="49326"/>
    <cellStyle name="Обычный 85 15 2 2 2" xfId="49327"/>
    <cellStyle name="Обычный 85 15 2 3" xfId="49328"/>
    <cellStyle name="Обычный 85 15 3" xfId="49329"/>
    <cellStyle name="Обычный 85 15 3 2" xfId="49330"/>
    <cellStyle name="Обычный 85 15 3 2 2" xfId="49331"/>
    <cellStyle name="Обычный 85 15 3 3" xfId="49332"/>
    <cellStyle name="Обычный 85 15 4" xfId="49333"/>
    <cellStyle name="Обычный 85 15 4 2" xfId="49334"/>
    <cellStyle name="Обычный 85 15 5" xfId="49335"/>
    <cellStyle name="Обычный 85 16" xfId="49336"/>
    <cellStyle name="Обычный 85 16 2" xfId="49337"/>
    <cellStyle name="Обычный 85 16 2 2" xfId="49338"/>
    <cellStyle name="Обычный 85 16 2 2 2" xfId="49339"/>
    <cellStyle name="Обычный 85 16 2 3" xfId="49340"/>
    <cellStyle name="Обычный 85 16 3" xfId="49341"/>
    <cellStyle name="Обычный 85 16 3 2" xfId="49342"/>
    <cellStyle name="Обычный 85 16 3 2 2" xfId="49343"/>
    <cellStyle name="Обычный 85 16 3 3" xfId="49344"/>
    <cellStyle name="Обычный 85 16 4" xfId="49345"/>
    <cellStyle name="Обычный 85 16 4 2" xfId="49346"/>
    <cellStyle name="Обычный 85 16 5" xfId="49347"/>
    <cellStyle name="Обычный 85 17" xfId="49348"/>
    <cellStyle name="Обычный 85 17 2" xfId="49349"/>
    <cellStyle name="Обычный 85 17 2 2" xfId="49350"/>
    <cellStyle name="Обычный 85 17 2 2 2" xfId="49351"/>
    <cellStyle name="Обычный 85 17 2 3" xfId="49352"/>
    <cellStyle name="Обычный 85 17 3" xfId="49353"/>
    <cellStyle name="Обычный 85 17 3 2" xfId="49354"/>
    <cellStyle name="Обычный 85 17 3 2 2" xfId="49355"/>
    <cellStyle name="Обычный 85 17 3 3" xfId="49356"/>
    <cellStyle name="Обычный 85 17 4" xfId="49357"/>
    <cellStyle name="Обычный 85 17 4 2" xfId="49358"/>
    <cellStyle name="Обычный 85 17 5" xfId="49359"/>
    <cellStyle name="Обычный 85 18" xfId="49360"/>
    <cellStyle name="Обычный 85 18 2" xfId="49361"/>
    <cellStyle name="Обычный 85 18 2 2" xfId="49362"/>
    <cellStyle name="Обычный 85 18 2 2 2" xfId="49363"/>
    <cellStyle name="Обычный 85 18 2 3" xfId="49364"/>
    <cellStyle name="Обычный 85 18 3" xfId="49365"/>
    <cellStyle name="Обычный 85 18 3 2" xfId="49366"/>
    <cellStyle name="Обычный 85 18 3 2 2" xfId="49367"/>
    <cellStyle name="Обычный 85 18 3 3" xfId="49368"/>
    <cellStyle name="Обычный 85 18 4" xfId="49369"/>
    <cellStyle name="Обычный 85 18 4 2" xfId="49370"/>
    <cellStyle name="Обычный 85 18 5" xfId="49371"/>
    <cellStyle name="Обычный 85 19" xfId="49372"/>
    <cellStyle name="Обычный 85 19 2" xfId="49373"/>
    <cellStyle name="Обычный 85 19 2 2" xfId="49374"/>
    <cellStyle name="Обычный 85 19 2 2 2" xfId="49375"/>
    <cellStyle name="Обычный 85 19 2 3" xfId="49376"/>
    <cellStyle name="Обычный 85 19 3" xfId="49377"/>
    <cellStyle name="Обычный 85 19 3 2" xfId="49378"/>
    <cellStyle name="Обычный 85 19 3 2 2" xfId="49379"/>
    <cellStyle name="Обычный 85 19 3 3" xfId="49380"/>
    <cellStyle name="Обычный 85 19 4" xfId="49381"/>
    <cellStyle name="Обычный 85 19 4 2" xfId="49382"/>
    <cellStyle name="Обычный 85 19 5" xfId="49383"/>
    <cellStyle name="Обычный 85 2" xfId="49384"/>
    <cellStyle name="Обычный 85 2 2" xfId="49385"/>
    <cellStyle name="Обычный 85 2 2 2" xfId="49386"/>
    <cellStyle name="Обычный 85 2 2 2 2" xfId="49387"/>
    <cellStyle name="Обычный 85 2 2 3" xfId="49388"/>
    <cellStyle name="Обычный 85 2 3" xfId="49389"/>
    <cellStyle name="Обычный 85 2 3 2" xfId="49390"/>
    <cellStyle name="Обычный 85 2 3 2 2" xfId="49391"/>
    <cellStyle name="Обычный 85 2 3 3" xfId="49392"/>
    <cellStyle name="Обычный 85 2 4" xfId="49393"/>
    <cellStyle name="Обычный 85 2 4 2" xfId="49394"/>
    <cellStyle name="Обычный 85 2 5" xfId="49395"/>
    <cellStyle name="Обычный 85 20" xfId="49396"/>
    <cellStyle name="Обычный 85 20 2" xfId="49397"/>
    <cellStyle name="Обычный 85 20 2 2" xfId="49398"/>
    <cellStyle name="Обычный 85 20 2 2 2" xfId="49399"/>
    <cellStyle name="Обычный 85 20 2 3" xfId="49400"/>
    <cellStyle name="Обычный 85 20 3" xfId="49401"/>
    <cellStyle name="Обычный 85 20 3 2" xfId="49402"/>
    <cellStyle name="Обычный 85 20 3 2 2" xfId="49403"/>
    <cellStyle name="Обычный 85 20 3 3" xfId="49404"/>
    <cellStyle name="Обычный 85 20 4" xfId="49405"/>
    <cellStyle name="Обычный 85 20 4 2" xfId="49406"/>
    <cellStyle name="Обычный 85 20 5" xfId="49407"/>
    <cellStyle name="Обычный 85 21" xfId="49408"/>
    <cellStyle name="Обычный 85 21 2" xfId="49409"/>
    <cellStyle name="Обычный 85 21 2 2" xfId="49410"/>
    <cellStyle name="Обычный 85 21 2 2 2" xfId="49411"/>
    <cellStyle name="Обычный 85 21 2 3" xfId="49412"/>
    <cellStyle name="Обычный 85 21 3" xfId="49413"/>
    <cellStyle name="Обычный 85 21 3 2" xfId="49414"/>
    <cellStyle name="Обычный 85 21 3 2 2" xfId="49415"/>
    <cellStyle name="Обычный 85 21 3 3" xfId="49416"/>
    <cellStyle name="Обычный 85 21 4" xfId="49417"/>
    <cellStyle name="Обычный 85 21 4 2" xfId="49418"/>
    <cellStyle name="Обычный 85 21 5" xfId="49419"/>
    <cellStyle name="Обычный 85 22" xfId="49420"/>
    <cellStyle name="Обычный 85 22 2" xfId="49421"/>
    <cellStyle name="Обычный 85 22 2 2" xfId="49422"/>
    <cellStyle name="Обычный 85 22 2 2 2" xfId="49423"/>
    <cellStyle name="Обычный 85 22 2 3" xfId="49424"/>
    <cellStyle name="Обычный 85 22 3" xfId="49425"/>
    <cellStyle name="Обычный 85 22 3 2" xfId="49426"/>
    <cellStyle name="Обычный 85 22 3 2 2" xfId="49427"/>
    <cellStyle name="Обычный 85 22 3 3" xfId="49428"/>
    <cellStyle name="Обычный 85 22 4" xfId="49429"/>
    <cellStyle name="Обычный 85 22 4 2" xfId="49430"/>
    <cellStyle name="Обычный 85 22 5" xfId="49431"/>
    <cellStyle name="Обычный 85 23" xfId="49432"/>
    <cellStyle name="Обычный 85 23 2" xfId="49433"/>
    <cellStyle name="Обычный 85 23 2 2" xfId="49434"/>
    <cellStyle name="Обычный 85 23 3" xfId="49435"/>
    <cellStyle name="Обычный 85 24" xfId="49436"/>
    <cellStyle name="Обычный 85 24 2" xfId="49437"/>
    <cellStyle name="Обычный 85 24 2 2" xfId="49438"/>
    <cellStyle name="Обычный 85 24 3" xfId="49439"/>
    <cellStyle name="Обычный 85 25" xfId="49440"/>
    <cellStyle name="Обычный 85 25 2" xfId="49441"/>
    <cellStyle name="Обычный 85 25 2 2" xfId="49442"/>
    <cellStyle name="Обычный 85 25 3" xfId="49443"/>
    <cellStyle name="Обычный 85 26" xfId="49444"/>
    <cellStyle name="Обычный 85 26 2" xfId="49445"/>
    <cellStyle name="Обычный 85 26 2 2" xfId="49446"/>
    <cellStyle name="Обычный 85 26 3" xfId="49447"/>
    <cellStyle name="Обычный 85 27" xfId="49448"/>
    <cellStyle name="Обычный 85 27 2" xfId="49449"/>
    <cellStyle name="Обычный 85 27 2 2" xfId="49450"/>
    <cellStyle name="Обычный 85 27 3" xfId="49451"/>
    <cellStyle name="Обычный 85 28" xfId="49452"/>
    <cellStyle name="Обычный 85 28 2" xfId="49453"/>
    <cellStyle name="Обычный 85 28 2 2" xfId="49454"/>
    <cellStyle name="Обычный 85 28 3" xfId="49455"/>
    <cellStyle name="Обычный 85 29" xfId="49456"/>
    <cellStyle name="Обычный 85 29 2" xfId="49457"/>
    <cellStyle name="Обычный 85 29 2 2" xfId="49458"/>
    <cellStyle name="Обычный 85 29 3" xfId="49459"/>
    <cellStyle name="Обычный 85 3" xfId="49460"/>
    <cellStyle name="Обычный 85 3 2" xfId="49461"/>
    <cellStyle name="Обычный 85 3 2 2" xfId="49462"/>
    <cellStyle name="Обычный 85 3 2 2 2" xfId="49463"/>
    <cellStyle name="Обычный 85 3 2 3" xfId="49464"/>
    <cellStyle name="Обычный 85 3 3" xfId="49465"/>
    <cellStyle name="Обычный 85 3 3 2" xfId="49466"/>
    <cellStyle name="Обычный 85 3 3 2 2" xfId="49467"/>
    <cellStyle name="Обычный 85 3 3 3" xfId="49468"/>
    <cellStyle name="Обычный 85 3 4" xfId="49469"/>
    <cellStyle name="Обычный 85 3 4 2" xfId="49470"/>
    <cellStyle name="Обычный 85 3 5" xfId="49471"/>
    <cellStyle name="Обычный 85 30" xfId="49472"/>
    <cellStyle name="Обычный 85 30 2" xfId="49473"/>
    <cellStyle name="Обычный 85 30 2 2" xfId="49474"/>
    <cellStyle name="Обычный 85 30 3" xfId="49475"/>
    <cellStyle name="Обычный 85 31" xfId="49476"/>
    <cellStyle name="Обычный 85 31 2" xfId="49477"/>
    <cellStyle name="Обычный 85 31 2 2" xfId="49478"/>
    <cellStyle name="Обычный 85 31 3" xfId="49479"/>
    <cellStyle name="Обычный 85 32" xfId="49480"/>
    <cellStyle name="Обычный 85 32 2" xfId="49481"/>
    <cellStyle name="Обычный 85 32 2 2" xfId="49482"/>
    <cellStyle name="Обычный 85 32 3" xfId="49483"/>
    <cellStyle name="Обычный 85 33" xfId="49484"/>
    <cellStyle name="Обычный 85 33 2" xfId="49485"/>
    <cellStyle name="Обычный 85 33 2 2" xfId="49486"/>
    <cellStyle name="Обычный 85 33 3" xfId="49487"/>
    <cellStyle name="Обычный 85 34" xfId="49488"/>
    <cellStyle name="Обычный 85 34 2" xfId="49489"/>
    <cellStyle name="Обычный 85 34 2 2" xfId="49490"/>
    <cellStyle name="Обычный 85 34 3" xfId="49491"/>
    <cellStyle name="Обычный 85 35" xfId="49492"/>
    <cellStyle name="Обычный 85 35 2" xfId="49493"/>
    <cellStyle name="Обычный 85 35 2 2" xfId="49494"/>
    <cellStyle name="Обычный 85 35 3" xfId="49495"/>
    <cellStyle name="Обычный 85 36" xfId="49496"/>
    <cellStyle name="Обычный 85 36 2" xfId="49497"/>
    <cellStyle name="Обычный 85 36 2 2" xfId="49498"/>
    <cellStyle name="Обычный 85 36 3" xfId="49499"/>
    <cellStyle name="Обычный 85 37" xfId="49500"/>
    <cellStyle name="Обычный 85 37 2" xfId="49501"/>
    <cellStyle name="Обычный 85 37 2 2" xfId="49502"/>
    <cellStyle name="Обычный 85 37 3" xfId="49503"/>
    <cellStyle name="Обычный 85 38" xfId="49504"/>
    <cellStyle name="Обычный 85 38 2" xfId="49505"/>
    <cellStyle name="Обычный 85 38 2 2" xfId="49506"/>
    <cellStyle name="Обычный 85 38 3" xfId="49507"/>
    <cellStyle name="Обычный 85 39" xfId="49508"/>
    <cellStyle name="Обычный 85 39 2" xfId="49509"/>
    <cellStyle name="Обычный 85 39 2 2" xfId="49510"/>
    <cellStyle name="Обычный 85 39 3" xfId="49511"/>
    <cellStyle name="Обычный 85 4" xfId="49512"/>
    <cellStyle name="Обычный 85 4 2" xfId="49513"/>
    <cellStyle name="Обычный 85 4 2 2" xfId="49514"/>
    <cellStyle name="Обычный 85 4 2 2 2" xfId="49515"/>
    <cellStyle name="Обычный 85 4 2 3" xfId="49516"/>
    <cellStyle name="Обычный 85 4 3" xfId="49517"/>
    <cellStyle name="Обычный 85 4 3 2" xfId="49518"/>
    <cellStyle name="Обычный 85 4 3 2 2" xfId="49519"/>
    <cellStyle name="Обычный 85 4 3 3" xfId="49520"/>
    <cellStyle name="Обычный 85 4 4" xfId="49521"/>
    <cellStyle name="Обычный 85 4 4 2" xfId="49522"/>
    <cellStyle name="Обычный 85 4 5" xfId="49523"/>
    <cellStyle name="Обычный 85 40" xfId="49524"/>
    <cellStyle name="Обычный 85 40 2" xfId="49525"/>
    <cellStyle name="Обычный 85 40 2 2" xfId="49526"/>
    <cellStyle name="Обычный 85 40 3" xfId="49527"/>
    <cellStyle name="Обычный 85 41" xfId="49528"/>
    <cellStyle name="Обычный 85 41 2" xfId="49529"/>
    <cellStyle name="Обычный 85 41 2 2" xfId="49530"/>
    <cellStyle name="Обычный 85 41 3" xfId="49531"/>
    <cellStyle name="Обычный 85 42" xfId="49532"/>
    <cellStyle name="Обычный 85 42 2" xfId="49533"/>
    <cellStyle name="Обычный 85 42 2 2" xfId="49534"/>
    <cellStyle name="Обычный 85 42 3" xfId="49535"/>
    <cellStyle name="Обычный 85 43" xfId="49536"/>
    <cellStyle name="Обычный 85 43 2" xfId="49537"/>
    <cellStyle name="Обычный 85 43 2 2" xfId="49538"/>
    <cellStyle name="Обычный 85 43 3" xfId="49539"/>
    <cellStyle name="Обычный 85 44" xfId="49540"/>
    <cellStyle name="Обычный 85 44 2" xfId="49541"/>
    <cellStyle name="Обычный 85 44 2 2" xfId="49542"/>
    <cellStyle name="Обычный 85 44 3" xfId="49543"/>
    <cellStyle name="Обычный 85 45" xfId="49544"/>
    <cellStyle name="Обычный 85 45 2" xfId="49545"/>
    <cellStyle name="Обычный 85 45 2 2" xfId="49546"/>
    <cellStyle name="Обычный 85 45 3" xfId="49547"/>
    <cellStyle name="Обычный 85 46" xfId="49548"/>
    <cellStyle name="Обычный 85 46 2" xfId="49549"/>
    <cellStyle name="Обычный 85 46 2 2" xfId="49550"/>
    <cellStyle name="Обычный 85 46 3" xfId="49551"/>
    <cellStyle name="Обычный 85 47" xfId="49552"/>
    <cellStyle name="Обычный 85 47 2" xfId="49553"/>
    <cellStyle name="Обычный 85 47 2 2" xfId="49554"/>
    <cellStyle name="Обычный 85 47 3" xfId="49555"/>
    <cellStyle name="Обычный 85 48" xfId="49556"/>
    <cellStyle name="Обычный 85 48 2" xfId="49557"/>
    <cellStyle name="Обычный 85 48 2 2" xfId="49558"/>
    <cellStyle name="Обычный 85 48 3" xfId="49559"/>
    <cellStyle name="Обычный 85 49" xfId="49560"/>
    <cellStyle name="Обычный 85 49 2" xfId="49561"/>
    <cellStyle name="Обычный 85 49 2 2" xfId="49562"/>
    <cellStyle name="Обычный 85 49 3" xfId="49563"/>
    <cellStyle name="Обычный 85 5" xfId="49564"/>
    <cellStyle name="Обычный 85 5 2" xfId="49565"/>
    <cellStyle name="Обычный 85 5 2 2" xfId="49566"/>
    <cellStyle name="Обычный 85 5 2 2 2" xfId="49567"/>
    <cellStyle name="Обычный 85 5 2 3" xfId="49568"/>
    <cellStyle name="Обычный 85 5 3" xfId="49569"/>
    <cellStyle name="Обычный 85 5 3 2" xfId="49570"/>
    <cellStyle name="Обычный 85 5 3 2 2" xfId="49571"/>
    <cellStyle name="Обычный 85 5 3 3" xfId="49572"/>
    <cellStyle name="Обычный 85 5 4" xfId="49573"/>
    <cellStyle name="Обычный 85 5 4 2" xfId="49574"/>
    <cellStyle name="Обычный 85 5 5" xfId="49575"/>
    <cellStyle name="Обычный 85 50" xfId="49576"/>
    <cellStyle name="Обычный 85 50 2" xfId="49577"/>
    <cellStyle name="Обычный 85 50 2 2" xfId="49578"/>
    <cellStyle name="Обычный 85 50 3" xfId="49579"/>
    <cellStyle name="Обычный 85 51" xfId="49580"/>
    <cellStyle name="Обычный 85 51 2" xfId="49581"/>
    <cellStyle name="Обычный 85 51 2 2" xfId="49582"/>
    <cellStyle name="Обычный 85 51 3" xfId="49583"/>
    <cellStyle name="Обычный 85 52" xfId="49584"/>
    <cellStyle name="Обычный 85 52 2" xfId="49585"/>
    <cellStyle name="Обычный 85 52 2 2" xfId="49586"/>
    <cellStyle name="Обычный 85 52 3" xfId="49587"/>
    <cellStyle name="Обычный 85 53" xfId="49588"/>
    <cellStyle name="Обычный 85 53 2" xfId="49589"/>
    <cellStyle name="Обычный 85 53 2 2" xfId="49590"/>
    <cellStyle name="Обычный 85 53 3" xfId="49591"/>
    <cellStyle name="Обычный 85 54" xfId="49592"/>
    <cellStyle name="Обычный 85 54 2" xfId="49593"/>
    <cellStyle name="Обычный 85 54 2 2" xfId="49594"/>
    <cellStyle name="Обычный 85 54 3" xfId="49595"/>
    <cellStyle name="Обычный 85 55" xfId="49596"/>
    <cellStyle name="Обычный 85 55 2" xfId="49597"/>
    <cellStyle name="Обычный 85 55 2 2" xfId="49598"/>
    <cellStyle name="Обычный 85 55 3" xfId="49599"/>
    <cellStyle name="Обычный 85 56" xfId="49600"/>
    <cellStyle name="Обычный 85 56 2" xfId="49601"/>
    <cellStyle name="Обычный 85 56 2 2" xfId="49602"/>
    <cellStyle name="Обычный 85 56 3" xfId="49603"/>
    <cellStyle name="Обычный 85 57" xfId="49604"/>
    <cellStyle name="Обычный 85 57 2" xfId="49605"/>
    <cellStyle name="Обычный 85 57 2 2" xfId="49606"/>
    <cellStyle name="Обычный 85 57 3" xfId="49607"/>
    <cellStyle name="Обычный 85 58" xfId="49608"/>
    <cellStyle name="Обычный 85 58 2" xfId="49609"/>
    <cellStyle name="Обычный 85 58 2 2" xfId="49610"/>
    <cellStyle name="Обычный 85 58 3" xfId="49611"/>
    <cellStyle name="Обычный 85 59" xfId="49612"/>
    <cellStyle name="Обычный 85 59 2" xfId="49613"/>
    <cellStyle name="Обычный 85 59 2 2" xfId="49614"/>
    <cellStyle name="Обычный 85 59 3" xfId="49615"/>
    <cellStyle name="Обычный 85 6" xfId="49616"/>
    <cellStyle name="Обычный 85 6 2" xfId="49617"/>
    <cellStyle name="Обычный 85 6 2 2" xfId="49618"/>
    <cellStyle name="Обычный 85 6 2 2 2" xfId="49619"/>
    <cellStyle name="Обычный 85 6 2 3" xfId="49620"/>
    <cellStyle name="Обычный 85 6 3" xfId="49621"/>
    <cellStyle name="Обычный 85 6 3 2" xfId="49622"/>
    <cellStyle name="Обычный 85 6 3 2 2" xfId="49623"/>
    <cellStyle name="Обычный 85 6 3 3" xfId="49624"/>
    <cellStyle name="Обычный 85 6 4" xfId="49625"/>
    <cellStyle name="Обычный 85 6 4 2" xfId="49626"/>
    <cellStyle name="Обычный 85 6 5" xfId="49627"/>
    <cellStyle name="Обычный 85 60" xfId="49628"/>
    <cellStyle name="Обычный 85 60 2" xfId="49629"/>
    <cellStyle name="Обычный 85 60 2 2" xfId="49630"/>
    <cellStyle name="Обычный 85 60 3" xfId="49631"/>
    <cellStyle name="Обычный 85 61" xfId="49632"/>
    <cellStyle name="Обычный 85 61 2" xfId="49633"/>
    <cellStyle name="Обычный 85 61 2 2" xfId="49634"/>
    <cellStyle name="Обычный 85 61 3" xfId="49635"/>
    <cellStyle name="Обычный 85 62" xfId="49636"/>
    <cellStyle name="Обычный 85 62 2" xfId="49637"/>
    <cellStyle name="Обычный 85 62 2 2" xfId="49638"/>
    <cellStyle name="Обычный 85 62 3" xfId="49639"/>
    <cellStyle name="Обычный 85 63" xfId="49640"/>
    <cellStyle name="Обычный 85 63 2" xfId="49641"/>
    <cellStyle name="Обычный 85 63 2 2" xfId="49642"/>
    <cellStyle name="Обычный 85 63 3" xfId="49643"/>
    <cellStyle name="Обычный 85 64" xfId="49644"/>
    <cellStyle name="Обычный 85 64 2" xfId="49645"/>
    <cellStyle name="Обычный 85 64 2 2" xfId="49646"/>
    <cellStyle name="Обычный 85 64 3" xfId="49647"/>
    <cellStyle name="Обычный 85 65" xfId="49648"/>
    <cellStyle name="Обычный 85 65 2" xfId="49649"/>
    <cellStyle name="Обычный 85 65 2 2" xfId="49650"/>
    <cellStyle name="Обычный 85 65 3" xfId="49651"/>
    <cellStyle name="Обычный 85 66" xfId="49652"/>
    <cellStyle name="Обычный 85 66 2" xfId="49653"/>
    <cellStyle name="Обычный 85 66 2 2" xfId="49654"/>
    <cellStyle name="Обычный 85 66 3" xfId="49655"/>
    <cellStyle name="Обычный 85 67" xfId="49656"/>
    <cellStyle name="Обычный 85 67 2" xfId="49657"/>
    <cellStyle name="Обычный 85 67 2 2" xfId="49658"/>
    <cellStyle name="Обычный 85 67 3" xfId="49659"/>
    <cellStyle name="Обычный 85 68" xfId="49660"/>
    <cellStyle name="Обычный 85 68 2" xfId="49661"/>
    <cellStyle name="Обычный 85 68 2 2" xfId="49662"/>
    <cellStyle name="Обычный 85 68 3" xfId="49663"/>
    <cellStyle name="Обычный 85 69" xfId="49664"/>
    <cellStyle name="Обычный 85 69 2" xfId="49665"/>
    <cellStyle name="Обычный 85 69 2 2" xfId="49666"/>
    <cellStyle name="Обычный 85 69 3" xfId="49667"/>
    <cellStyle name="Обычный 85 7" xfId="49668"/>
    <cellStyle name="Обычный 85 7 2" xfId="49669"/>
    <cellStyle name="Обычный 85 7 2 2" xfId="49670"/>
    <cellStyle name="Обычный 85 7 2 2 2" xfId="49671"/>
    <cellStyle name="Обычный 85 7 2 3" xfId="49672"/>
    <cellStyle name="Обычный 85 7 3" xfId="49673"/>
    <cellStyle name="Обычный 85 7 3 2" xfId="49674"/>
    <cellStyle name="Обычный 85 7 3 2 2" xfId="49675"/>
    <cellStyle name="Обычный 85 7 3 3" xfId="49676"/>
    <cellStyle name="Обычный 85 7 4" xfId="49677"/>
    <cellStyle name="Обычный 85 7 4 2" xfId="49678"/>
    <cellStyle name="Обычный 85 7 5" xfId="49679"/>
    <cellStyle name="Обычный 85 70" xfId="49680"/>
    <cellStyle name="Обычный 85 70 2" xfId="49681"/>
    <cellStyle name="Обычный 85 71" xfId="49682"/>
    <cellStyle name="Обычный 85 8" xfId="49683"/>
    <cellStyle name="Обычный 85 8 2" xfId="49684"/>
    <cellStyle name="Обычный 85 8 2 2" xfId="49685"/>
    <cellStyle name="Обычный 85 8 2 2 2" xfId="49686"/>
    <cellStyle name="Обычный 85 8 2 3" xfId="49687"/>
    <cellStyle name="Обычный 85 8 3" xfId="49688"/>
    <cellStyle name="Обычный 85 8 3 2" xfId="49689"/>
    <cellStyle name="Обычный 85 8 3 2 2" xfId="49690"/>
    <cellStyle name="Обычный 85 8 3 3" xfId="49691"/>
    <cellStyle name="Обычный 85 8 4" xfId="49692"/>
    <cellStyle name="Обычный 85 8 4 2" xfId="49693"/>
    <cellStyle name="Обычный 85 8 5" xfId="49694"/>
    <cellStyle name="Обычный 85 9" xfId="49695"/>
    <cellStyle name="Обычный 85 9 2" xfId="49696"/>
    <cellStyle name="Обычный 85 9 2 2" xfId="49697"/>
    <cellStyle name="Обычный 85 9 2 2 2" xfId="49698"/>
    <cellStyle name="Обычный 85 9 2 3" xfId="49699"/>
    <cellStyle name="Обычный 85 9 3" xfId="49700"/>
    <cellStyle name="Обычный 85 9 3 2" xfId="49701"/>
    <cellStyle name="Обычный 85 9 3 2 2" xfId="49702"/>
    <cellStyle name="Обычный 85 9 3 3" xfId="49703"/>
    <cellStyle name="Обычный 85 9 4" xfId="49704"/>
    <cellStyle name="Обычный 85 9 4 2" xfId="49705"/>
    <cellStyle name="Обычный 85 9 5" xfId="49706"/>
    <cellStyle name="Обычный 86" xfId="49707"/>
    <cellStyle name="Обычный 86 10" xfId="49708"/>
    <cellStyle name="Обычный 86 10 2" xfId="49709"/>
    <cellStyle name="Обычный 86 10 2 2" xfId="49710"/>
    <cellStyle name="Обычный 86 10 2 2 2" xfId="49711"/>
    <cellStyle name="Обычный 86 10 2 3" xfId="49712"/>
    <cellStyle name="Обычный 86 10 3" xfId="49713"/>
    <cellStyle name="Обычный 86 10 3 2" xfId="49714"/>
    <cellStyle name="Обычный 86 10 3 2 2" xfId="49715"/>
    <cellStyle name="Обычный 86 10 3 3" xfId="49716"/>
    <cellStyle name="Обычный 86 10 4" xfId="49717"/>
    <cellStyle name="Обычный 86 10 4 2" xfId="49718"/>
    <cellStyle name="Обычный 86 10 5" xfId="49719"/>
    <cellStyle name="Обычный 86 11" xfId="49720"/>
    <cellStyle name="Обычный 86 11 2" xfId="49721"/>
    <cellStyle name="Обычный 86 11 2 2" xfId="49722"/>
    <cellStyle name="Обычный 86 11 2 2 2" xfId="49723"/>
    <cellStyle name="Обычный 86 11 2 3" xfId="49724"/>
    <cellStyle name="Обычный 86 11 3" xfId="49725"/>
    <cellStyle name="Обычный 86 11 3 2" xfId="49726"/>
    <cellStyle name="Обычный 86 11 3 2 2" xfId="49727"/>
    <cellStyle name="Обычный 86 11 3 3" xfId="49728"/>
    <cellStyle name="Обычный 86 11 4" xfId="49729"/>
    <cellStyle name="Обычный 86 11 4 2" xfId="49730"/>
    <cellStyle name="Обычный 86 11 5" xfId="49731"/>
    <cellStyle name="Обычный 86 12" xfId="49732"/>
    <cellStyle name="Обычный 86 12 2" xfId="49733"/>
    <cellStyle name="Обычный 86 12 2 2" xfId="49734"/>
    <cellStyle name="Обычный 86 12 2 2 2" xfId="49735"/>
    <cellStyle name="Обычный 86 12 2 3" xfId="49736"/>
    <cellStyle name="Обычный 86 12 3" xfId="49737"/>
    <cellStyle name="Обычный 86 12 3 2" xfId="49738"/>
    <cellStyle name="Обычный 86 12 3 2 2" xfId="49739"/>
    <cellStyle name="Обычный 86 12 3 3" xfId="49740"/>
    <cellStyle name="Обычный 86 12 4" xfId="49741"/>
    <cellStyle name="Обычный 86 12 4 2" xfId="49742"/>
    <cellStyle name="Обычный 86 12 5" xfId="49743"/>
    <cellStyle name="Обычный 86 13" xfId="49744"/>
    <cellStyle name="Обычный 86 13 2" xfId="49745"/>
    <cellStyle name="Обычный 86 13 2 2" xfId="49746"/>
    <cellStyle name="Обычный 86 13 2 2 2" xfId="49747"/>
    <cellStyle name="Обычный 86 13 2 3" xfId="49748"/>
    <cellStyle name="Обычный 86 13 3" xfId="49749"/>
    <cellStyle name="Обычный 86 13 3 2" xfId="49750"/>
    <cellStyle name="Обычный 86 13 3 2 2" xfId="49751"/>
    <cellStyle name="Обычный 86 13 3 3" xfId="49752"/>
    <cellStyle name="Обычный 86 13 4" xfId="49753"/>
    <cellStyle name="Обычный 86 13 4 2" xfId="49754"/>
    <cellStyle name="Обычный 86 13 5" xfId="49755"/>
    <cellStyle name="Обычный 86 14" xfId="49756"/>
    <cellStyle name="Обычный 86 14 2" xfId="49757"/>
    <cellStyle name="Обычный 86 14 2 2" xfId="49758"/>
    <cellStyle name="Обычный 86 14 2 2 2" xfId="49759"/>
    <cellStyle name="Обычный 86 14 2 3" xfId="49760"/>
    <cellStyle name="Обычный 86 14 3" xfId="49761"/>
    <cellStyle name="Обычный 86 14 3 2" xfId="49762"/>
    <cellStyle name="Обычный 86 14 3 2 2" xfId="49763"/>
    <cellStyle name="Обычный 86 14 3 3" xfId="49764"/>
    <cellStyle name="Обычный 86 14 4" xfId="49765"/>
    <cellStyle name="Обычный 86 14 4 2" xfId="49766"/>
    <cellStyle name="Обычный 86 14 5" xfId="49767"/>
    <cellStyle name="Обычный 86 15" xfId="49768"/>
    <cellStyle name="Обычный 86 15 2" xfId="49769"/>
    <cellStyle name="Обычный 86 15 2 2" xfId="49770"/>
    <cellStyle name="Обычный 86 15 2 2 2" xfId="49771"/>
    <cellStyle name="Обычный 86 15 2 3" xfId="49772"/>
    <cellStyle name="Обычный 86 15 3" xfId="49773"/>
    <cellStyle name="Обычный 86 15 3 2" xfId="49774"/>
    <cellStyle name="Обычный 86 15 3 2 2" xfId="49775"/>
    <cellStyle name="Обычный 86 15 3 3" xfId="49776"/>
    <cellStyle name="Обычный 86 15 4" xfId="49777"/>
    <cellStyle name="Обычный 86 15 4 2" xfId="49778"/>
    <cellStyle name="Обычный 86 15 5" xfId="49779"/>
    <cellStyle name="Обычный 86 16" xfId="49780"/>
    <cellStyle name="Обычный 86 16 2" xfId="49781"/>
    <cellStyle name="Обычный 86 16 2 2" xfId="49782"/>
    <cellStyle name="Обычный 86 16 2 2 2" xfId="49783"/>
    <cellStyle name="Обычный 86 16 2 3" xfId="49784"/>
    <cellStyle name="Обычный 86 16 3" xfId="49785"/>
    <cellStyle name="Обычный 86 16 3 2" xfId="49786"/>
    <cellStyle name="Обычный 86 16 3 2 2" xfId="49787"/>
    <cellStyle name="Обычный 86 16 3 3" xfId="49788"/>
    <cellStyle name="Обычный 86 16 4" xfId="49789"/>
    <cellStyle name="Обычный 86 16 4 2" xfId="49790"/>
    <cellStyle name="Обычный 86 16 5" xfId="49791"/>
    <cellStyle name="Обычный 86 17" xfId="49792"/>
    <cellStyle name="Обычный 86 17 2" xfId="49793"/>
    <cellStyle name="Обычный 86 17 2 2" xfId="49794"/>
    <cellStyle name="Обычный 86 17 2 2 2" xfId="49795"/>
    <cellStyle name="Обычный 86 17 2 3" xfId="49796"/>
    <cellStyle name="Обычный 86 17 3" xfId="49797"/>
    <cellStyle name="Обычный 86 17 3 2" xfId="49798"/>
    <cellStyle name="Обычный 86 17 3 2 2" xfId="49799"/>
    <cellStyle name="Обычный 86 17 3 3" xfId="49800"/>
    <cellStyle name="Обычный 86 17 4" xfId="49801"/>
    <cellStyle name="Обычный 86 17 4 2" xfId="49802"/>
    <cellStyle name="Обычный 86 17 5" xfId="49803"/>
    <cellStyle name="Обычный 86 18" xfId="49804"/>
    <cellStyle name="Обычный 86 18 2" xfId="49805"/>
    <cellStyle name="Обычный 86 18 2 2" xfId="49806"/>
    <cellStyle name="Обычный 86 18 2 2 2" xfId="49807"/>
    <cellStyle name="Обычный 86 18 2 3" xfId="49808"/>
    <cellStyle name="Обычный 86 18 3" xfId="49809"/>
    <cellStyle name="Обычный 86 18 3 2" xfId="49810"/>
    <cellStyle name="Обычный 86 18 3 2 2" xfId="49811"/>
    <cellStyle name="Обычный 86 18 3 3" xfId="49812"/>
    <cellStyle name="Обычный 86 18 4" xfId="49813"/>
    <cellStyle name="Обычный 86 18 4 2" xfId="49814"/>
    <cellStyle name="Обычный 86 18 5" xfId="49815"/>
    <cellStyle name="Обычный 86 19" xfId="49816"/>
    <cellStyle name="Обычный 86 19 2" xfId="49817"/>
    <cellStyle name="Обычный 86 19 2 2" xfId="49818"/>
    <cellStyle name="Обычный 86 19 2 2 2" xfId="49819"/>
    <cellStyle name="Обычный 86 19 2 3" xfId="49820"/>
    <cellStyle name="Обычный 86 19 3" xfId="49821"/>
    <cellStyle name="Обычный 86 19 3 2" xfId="49822"/>
    <cellStyle name="Обычный 86 19 3 2 2" xfId="49823"/>
    <cellStyle name="Обычный 86 19 3 3" xfId="49824"/>
    <cellStyle name="Обычный 86 19 4" xfId="49825"/>
    <cellStyle name="Обычный 86 19 4 2" xfId="49826"/>
    <cellStyle name="Обычный 86 19 5" xfId="49827"/>
    <cellStyle name="Обычный 86 2" xfId="49828"/>
    <cellStyle name="Обычный 86 2 2" xfId="49829"/>
    <cellStyle name="Обычный 86 2 2 2" xfId="49830"/>
    <cellStyle name="Обычный 86 2 2 2 2" xfId="49831"/>
    <cellStyle name="Обычный 86 2 2 3" xfId="49832"/>
    <cellStyle name="Обычный 86 2 3" xfId="49833"/>
    <cellStyle name="Обычный 86 2 3 2" xfId="49834"/>
    <cellStyle name="Обычный 86 2 3 2 2" xfId="49835"/>
    <cellStyle name="Обычный 86 2 3 3" xfId="49836"/>
    <cellStyle name="Обычный 86 2 4" xfId="49837"/>
    <cellStyle name="Обычный 86 2 4 2" xfId="49838"/>
    <cellStyle name="Обычный 86 2 5" xfId="49839"/>
    <cellStyle name="Обычный 86 20" xfId="49840"/>
    <cellStyle name="Обычный 86 20 2" xfId="49841"/>
    <cellStyle name="Обычный 86 20 2 2" xfId="49842"/>
    <cellStyle name="Обычный 86 20 2 2 2" xfId="49843"/>
    <cellStyle name="Обычный 86 20 2 3" xfId="49844"/>
    <cellStyle name="Обычный 86 20 3" xfId="49845"/>
    <cellStyle name="Обычный 86 20 3 2" xfId="49846"/>
    <cellStyle name="Обычный 86 20 3 2 2" xfId="49847"/>
    <cellStyle name="Обычный 86 20 3 3" xfId="49848"/>
    <cellStyle name="Обычный 86 20 4" xfId="49849"/>
    <cellStyle name="Обычный 86 20 4 2" xfId="49850"/>
    <cellStyle name="Обычный 86 20 5" xfId="49851"/>
    <cellStyle name="Обычный 86 21" xfId="49852"/>
    <cellStyle name="Обычный 86 21 2" xfId="49853"/>
    <cellStyle name="Обычный 86 21 2 2" xfId="49854"/>
    <cellStyle name="Обычный 86 21 2 2 2" xfId="49855"/>
    <cellStyle name="Обычный 86 21 2 3" xfId="49856"/>
    <cellStyle name="Обычный 86 21 3" xfId="49857"/>
    <cellStyle name="Обычный 86 21 3 2" xfId="49858"/>
    <cellStyle name="Обычный 86 21 3 2 2" xfId="49859"/>
    <cellStyle name="Обычный 86 21 3 3" xfId="49860"/>
    <cellStyle name="Обычный 86 21 4" xfId="49861"/>
    <cellStyle name="Обычный 86 21 4 2" xfId="49862"/>
    <cellStyle name="Обычный 86 21 5" xfId="49863"/>
    <cellStyle name="Обычный 86 22" xfId="49864"/>
    <cellStyle name="Обычный 86 22 2" xfId="49865"/>
    <cellStyle name="Обычный 86 22 2 2" xfId="49866"/>
    <cellStyle name="Обычный 86 22 2 2 2" xfId="49867"/>
    <cellStyle name="Обычный 86 22 2 3" xfId="49868"/>
    <cellStyle name="Обычный 86 22 3" xfId="49869"/>
    <cellStyle name="Обычный 86 22 3 2" xfId="49870"/>
    <cellStyle name="Обычный 86 22 3 2 2" xfId="49871"/>
    <cellStyle name="Обычный 86 22 3 3" xfId="49872"/>
    <cellStyle name="Обычный 86 22 4" xfId="49873"/>
    <cellStyle name="Обычный 86 22 4 2" xfId="49874"/>
    <cellStyle name="Обычный 86 22 5" xfId="49875"/>
    <cellStyle name="Обычный 86 23" xfId="49876"/>
    <cellStyle name="Обычный 86 23 2" xfId="49877"/>
    <cellStyle name="Обычный 86 23 2 2" xfId="49878"/>
    <cellStyle name="Обычный 86 23 3" xfId="49879"/>
    <cellStyle name="Обычный 86 24" xfId="49880"/>
    <cellStyle name="Обычный 86 24 2" xfId="49881"/>
    <cellStyle name="Обычный 86 24 2 2" xfId="49882"/>
    <cellStyle name="Обычный 86 24 3" xfId="49883"/>
    <cellStyle name="Обычный 86 25" xfId="49884"/>
    <cellStyle name="Обычный 86 25 2" xfId="49885"/>
    <cellStyle name="Обычный 86 25 2 2" xfId="49886"/>
    <cellStyle name="Обычный 86 25 3" xfId="49887"/>
    <cellStyle name="Обычный 86 26" xfId="49888"/>
    <cellStyle name="Обычный 86 26 2" xfId="49889"/>
    <cellStyle name="Обычный 86 26 2 2" xfId="49890"/>
    <cellStyle name="Обычный 86 26 3" xfId="49891"/>
    <cellStyle name="Обычный 86 27" xfId="49892"/>
    <cellStyle name="Обычный 86 27 2" xfId="49893"/>
    <cellStyle name="Обычный 86 27 2 2" xfId="49894"/>
    <cellStyle name="Обычный 86 27 3" xfId="49895"/>
    <cellStyle name="Обычный 86 28" xfId="49896"/>
    <cellStyle name="Обычный 86 28 2" xfId="49897"/>
    <cellStyle name="Обычный 86 28 2 2" xfId="49898"/>
    <cellStyle name="Обычный 86 28 3" xfId="49899"/>
    <cellStyle name="Обычный 86 29" xfId="49900"/>
    <cellStyle name="Обычный 86 29 2" xfId="49901"/>
    <cellStyle name="Обычный 86 29 2 2" xfId="49902"/>
    <cellStyle name="Обычный 86 29 3" xfId="49903"/>
    <cellStyle name="Обычный 86 3" xfId="49904"/>
    <cellStyle name="Обычный 86 3 2" xfId="49905"/>
    <cellStyle name="Обычный 86 3 2 2" xfId="49906"/>
    <cellStyle name="Обычный 86 3 2 2 2" xfId="49907"/>
    <cellStyle name="Обычный 86 3 2 3" xfId="49908"/>
    <cellStyle name="Обычный 86 3 3" xfId="49909"/>
    <cellStyle name="Обычный 86 3 3 2" xfId="49910"/>
    <cellStyle name="Обычный 86 3 3 2 2" xfId="49911"/>
    <cellStyle name="Обычный 86 3 3 3" xfId="49912"/>
    <cellStyle name="Обычный 86 3 4" xfId="49913"/>
    <cellStyle name="Обычный 86 3 4 2" xfId="49914"/>
    <cellStyle name="Обычный 86 3 5" xfId="49915"/>
    <cellStyle name="Обычный 86 30" xfId="49916"/>
    <cellStyle name="Обычный 86 30 2" xfId="49917"/>
    <cellStyle name="Обычный 86 30 2 2" xfId="49918"/>
    <cellStyle name="Обычный 86 30 3" xfId="49919"/>
    <cellStyle name="Обычный 86 31" xfId="49920"/>
    <cellStyle name="Обычный 86 31 2" xfId="49921"/>
    <cellStyle name="Обычный 86 31 2 2" xfId="49922"/>
    <cellStyle name="Обычный 86 31 3" xfId="49923"/>
    <cellStyle name="Обычный 86 32" xfId="49924"/>
    <cellStyle name="Обычный 86 32 2" xfId="49925"/>
    <cellStyle name="Обычный 86 32 2 2" xfId="49926"/>
    <cellStyle name="Обычный 86 32 3" xfId="49927"/>
    <cellStyle name="Обычный 86 33" xfId="49928"/>
    <cellStyle name="Обычный 86 33 2" xfId="49929"/>
    <cellStyle name="Обычный 86 33 2 2" xfId="49930"/>
    <cellStyle name="Обычный 86 33 3" xfId="49931"/>
    <cellStyle name="Обычный 86 34" xfId="49932"/>
    <cellStyle name="Обычный 86 34 2" xfId="49933"/>
    <cellStyle name="Обычный 86 34 2 2" xfId="49934"/>
    <cellStyle name="Обычный 86 34 3" xfId="49935"/>
    <cellStyle name="Обычный 86 35" xfId="49936"/>
    <cellStyle name="Обычный 86 35 2" xfId="49937"/>
    <cellStyle name="Обычный 86 35 2 2" xfId="49938"/>
    <cellStyle name="Обычный 86 35 3" xfId="49939"/>
    <cellStyle name="Обычный 86 36" xfId="49940"/>
    <cellStyle name="Обычный 86 36 2" xfId="49941"/>
    <cellStyle name="Обычный 86 36 2 2" xfId="49942"/>
    <cellStyle name="Обычный 86 36 3" xfId="49943"/>
    <cellStyle name="Обычный 86 37" xfId="49944"/>
    <cellStyle name="Обычный 86 37 2" xfId="49945"/>
    <cellStyle name="Обычный 86 37 2 2" xfId="49946"/>
    <cellStyle name="Обычный 86 37 3" xfId="49947"/>
    <cellStyle name="Обычный 86 38" xfId="49948"/>
    <cellStyle name="Обычный 86 38 2" xfId="49949"/>
    <cellStyle name="Обычный 86 38 2 2" xfId="49950"/>
    <cellStyle name="Обычный 86 38 3" xfId="49951"/>
    <cellStyle name="Обычный 86 39" xfId="49952"/>
    <cellStyle name="Обычный 86 39 2" xfId="49953"/>
    <cellStyle name="Обычный 86 39 2 2" xfId="49954"/>
    <cellStyle name="Обычный 86 39 3" xfId="49955"/>
    <cellStyle name="Обычный 86 4" xfId="49956"/>
    <cellStyle name="Обычный 86 4 2" xfId="49957"/>
    <cellStyle name="Обычный 86 4 2 2" xfId="49958"/>
    <cellStyle name="Обычный 86 4 2 2 2" xfId="49959"/>
    <cellStyle name="Обычный 86 4 2 3" xfId="49960"/>
    <cellStyle name="Обычный 86 4 3" xfId="49961"/>
    <cellStyle name="Обычный 86 4 3 2" xfId="49962"/>
    <cellStyle name="Обычный 86 4 3 2 2" xfId="49963"/>
    <cellStyle name="Обычный 86 4 3 3" xfId="49964"/>
    <cellStyle name="Обычный 86 4 4" xfId="49965"/>
    <cellStyle name="Обычный 86 4 4 2" xfId="49966"/>
    <cellStyle name="Обычный 86 4 5" xfId="49967"/>
    <cellStyle name="Обычный 86 40" xfId="49968"/>
    <cellStyle name="Обычный 86 40 2" xfId="49969"/>
    <cellStyle name="Обычный 86 40 2 2" xfId="49970"/>
    <cellStyle name="Обычный 86 40 3" xfId="49971"/>
    <cellStyle name="Обычный 86 41" xfId="49972"/>
    <cellStyle name="Обычный 86 41 2" xfId="49973"/>
    <cellStyle name="Обычный 86 41 2 2" xfId="49974"/>
    <cellStyle name="Обычный 86 41 3" xfId="49975"/>
    <cellStyle name="Обычный 86 42" xfId="49976"/>
    <cellStyle name="Обычный 86 42 2" xfId="49977"/>
    <cellStyle name="Обычный 86 42 2 2" xfId="49978"/>
    <cellStyle name="Обычный 86 42 3" xfId="49979"/>
    <cellStyle name="Обычный 86 43" xfId="49980"/>
    <cellStyle name="Обычный 86 43 2" xfId="49981"/>
    <cellStyle name="Обычный 86 43 2 2" xfId="49982"/>
    <cellStyle name="Обычный 86 43 3" xfId="49983"/>
    <cellStyle name="Обычный 86 44" xfId="49984"/>
    <cellStyle name="Обычный 86 44 2" xfId="49985"/>
    <cellStyle name="Обычный 86 44 2 2" xfId="49986"/>
    <cellStyle name="Обычный 86 44 3" xfId="49987"/>
    <cellStyle name="Обычный 86 45" xfId="49988"/>
    <cellStyle name="Обычный 86 45 2" xfId="49989"/>
    <cellStyle name="Обычный 86 45 2 2" xfId="49990"/>
    <cellStyle name="Обычный 86 45 3" xfId="49991"/>
    <cellStyle name="Обычный 86 46" xfId="49992"/>
    <cellStyle name="Обычный 86 46 2" xfId="49993"/>
    <cellStyle name="Обычный 86 46 2 2" xfId="49994"/>
    <cellStyle name="Обычный 86 46 3" xfId="49995"/>
    <cellStyle name="Обычный 86 47" xfId="49996"/>
    <cellStyle name="Обычный 86 47 2" xfId="49997"/>
    <cellStyle name="Обычный 86 47 2 2" xfId="49998"/>
    <cellStyle name="Обычный 86 47 3" xfId="49999"/>
    <cellStyle name="Обычный 86 48" xfId="50000"/>
    <cellStyle name="Обычный 86 48 2" xfId="50001"/>
    <cellStyle name="Обычный 86 48 2 2" xfId="50002"/>
    <cellStyle name="Обычный 86 48 3" xfId="50003"/>
    <cellStyle name="Обычный 86 49" xfId="50004"/>
    <cellStyle name="Обычный 86 49 2" xfId="50005"/>
    <cellStyle name="Обычный 86 49 2 2" xfId="50006"/>
    <cellStyle name="Обычный 86 49 3" xfId="50007"/>
    <cellStyle name="Обычный 86 5" xfId="50008"/>
    <cellStyle name="Обычный 86 5 2" xfId="50009"/>
    <cellStyle name="Обычный 86 5 2 2" xfId="50010"/>
    <cellStyle name="Обычный 86 5 2 2 2" xfId="50011"/>
    <cellStyle name="Обычный 86 5 2 3" xfId="50012"/>
    <cellStyle name="Обычный 86 5 3" xfId="50013"/>
    <cellStyle name="Обычный 86 5 3 2" xfId="50014"/>
    <cellStyle name="Обычный 86 5 3 2 2" xfId="50015"/>
    <cellStyle name="Обычный 86 5 3 3" xfId="50016"/>
    <cellStyle name="Обычный 86 5 4" xfId="50017"/>
    <cellStyle name="Обычный 86 5 4 2" xfId="50018"/>
    <cellStyle name="Обычный 86 5 5" xfId="50019"/>
    <cellStyle name="Обычный 86 50" xfId="50020"/>
    <cellStyle name="Обычный 86 50 2" xfId="50021"/>
    <cellStyle name="Обычный 86 50 2 2" xfId="50022"/>
    <cellStyle name="Обычный 86 50 3" xfId="50023"/>
    <cellStyle name="Обычный 86 51" xfId="50024"/>
    <cellStyle name="Обычный 86 51 2" xfId="50025"/>
    <cellStyle name="Обычный 86 51 2 2" xfId="50026"/>
    <cellStyle name="Обычный 86 51 3" xfId="50027"/>
    <cellStyle name="Обычный 86 52" xfId="50028"/>
    <cellStyle name="Обычный 86 52 2" xfId="50029"/>
    <cellStyle name="Обычный 86 52 2 2" xfId="50030"/>
    <cellStyle name="Обычный 86 52 3" xfId="50031"/>
    <cellStyle name="Обычный 86 53" xfId="50032"/>
    <cellStyle name="Обычный 86 53 2" xfId="50033"/>
    <cellStyle name="Обычный 86 53 2 2" xfId="50034"/>
    <cellStyle name="Обычный 86 53 3" xfId="50035"/>
    <cellStyle name="Обычный 86 54" xfId="50036"/>
    <cellStyle name="Обычный 86 54 2" xfId="50037"/>
    <cellStyle name="Обычный 86 54 2 2" xfId="50038"/>
    <cellStyle name="Обычный 86 54 3" xfId="50039"/>
    <cellStyle name="Обычный 86 55" xfId="50040"/>
    <cellStyle name="Обычный 86 55 2" xfId="50041"/>
    <cellStyle name="Обычный 86 55 2 2" xfId="50042"/>
    <cellStyle name="Обычный 86 55 3" xfId="50043"/>
    <cellStyle name="Обычный 86 56" xfId="50044"/>
    <cellStyle name="Обычный 86 56 2" xfId="50045"/>
    <cellStyle name="Обычный 86 56 2 2" xfId="50046"/>
    <cellStyle name="Обычный 86 56 3" xfId="50047"/>
    <cellStyle name="Обычный 86 57" xfId="50048"/>
    <cellStyle name="Обычный 86 57 2" xfId="50049"/>
    <cellStyle name="Обычный 86 57 2 2" xfId="50050"/>
    <cellStyle name="Обычный 86 57 3" xfId="50051"/>
    <cellStyle name="Обычный 86 58" xfId="50052"/>
    <cellStyle name="Обычный 86 58 2" xfId="50053"/>
    <cellStyle name="Обычный 86 58 2 2" xfId="50054"/>
    <cellStyle name="Обычный 86 58 3" xfId="50055"/>
    <cellStyle name="Обычный 86 59" xfId="50056"/>
    <cellStyle name="Обычный 86 59 2" xfId="50057"/>
    <cellStyle name="Обычный 86 59 2 2" xfId="50058"/>
    <cellStyle name="Обычный 86 59 3" xfId="50059"/>
    <cellStyle name="Обычный 86 6" xfId="50060"/>
    <cellStyle name="Обычный 86 6 2" xfId="50061"/>
    <cellStyle name="Обычный 86 6 2 2" xfId="50062"/>
    <cellStyle name="Обычный 86 6 2 2 2" xfId="50063"/>
    <cellStyle name="Обычный 86 6 2 3" xfId="50064"/>
    <cellStyle name="Обычный 86 6 3" xfId="50065"/>
    <cellStyle name="Обычный 86 6 3 2" xfId="50066"/>
    <cellStyle name="Обычный 86 6 3 2 2" xfId="50067"/>
    <cellStyle name="Обычный 86 6 3 3" xfId="50068"/>
    <cellStyle name="Обычный 86 6 4" xfId="50069"/>
    <cellStyle name="Обычный 86 6 4 2" xfId="50070"/>
    <cellStyle name="Обычный 86 6 5" xfId="50071"/>
    <cellStyle name="Обычный 86 60" xfId="50072"/>
    <cellStyle name="Обычный 86 60 2" xfId="50073"/>
    <cellStyle name="Обычный 86 60 2 2" xfId="50074"/>
    <cellStyle name="Обычный 86 60 3" xfId="50075"/>
    <cellStyle name="Обычный 86 61" xfId="50076"/>
    <cellStyle name="Обычный 86 61 2" xfId="50077"/>
    <cellStyle name="Обычный 86 61 2 2" xfId="50078"/>
    <cellStyle name="Обычный 86 61 3" xfId="50079"/>
    <cellStyle name="Обычный 86 62" xfId="50080"/>
    <cellStyle name="Обычный 86 62 2" xfId="50081"/>
    <cellStyle name="Обычный 86 62 2 2" xfId="50082"/>
    <cellStyle name="Обычный 86 62 3" xfId="50083"/>
    <cellStyle name="Обычный 86 63" xfId="50084"/>
    <cellStyle name="Обычный 86 63 2" xfId="50085"/>
    <cellStyle name="Обычный 86 63 2 2" xfId="50086"/>
    <cellStyle name="Обычный 86 63 3" xfId="50087"/>
    <cellStyle name="Обычный 86 64" xfId="50088"/>
    <cellStyle name="Обычный 86 64 2" xfId="50089"/>
    <cellStyle name="Обычный 86 64 2 2" xfId="50090"/>
    <cellStyle name="Обычный 86 64 3" xfId="50091"/>
    <cellStyle name="Обычный 86 65" xfId="50092"/>
    <cellStyle name="Обычный 86 65 2" xfId="50093"/>
    <cellStyle name="Обычный 86 65 2 2" xfId="50094"/>
    <cellStyle name="Обычный 86 65 3" xfId="50095"/>
    <cellStyle name="Обычный 86 66" xfId="50096"/>
    <cellStyle name="Обычный 86 66 2" xfId="50097"/>
    <cellStyle name="Обычный 86 66 2 2" xfId="50098"/>
    <cellStyle name="Обычный 86 66 3" xfId="50099"/>
    <cellStyle name="Обычный 86 67" xfId="50100"/>
    <cellStyle name="Обычный 86 67 2" xfId="50101"/>
    <cellStyle name="Обычный 86 67 2 2" xfId="50102"/>
    <cellStyle name="Обычный 86 67 3" xfId="50103"/>
    <cellStyle name="Обычный 86 68" xfId="50104"/>
    <cellStyle name="Обычный 86 68 2" xfId="50105"/>
    <cellStyle name="Обычный 86 68 2 2" xfId="50106"/>
    <cellStyle name="Обычный 86 68 3" xfId="50107"/>
    <cellStyle name="Обычный 86 69" xfId="50108"/>
    <cellStyle name="Обычный 86 69 2" xfId="50109"/>
    <cellStyle name="Обычный 86 69 2 2" xfId="50110"/>
    <cellStyle name="Обычный 86 69 3" xfId="50111"/>
    <cellStyle name="Обычный 86 7" xfId="50112"/>
    <cellStyle name="Обычный 86 7 2" xfId="50113"/>
    <cellStyle name="Обычный 86 7 2 2" xfId="50114"/>
    <cellStyle name="Обычный 86 7 2 2 2" xfId="50115"/>
    <cellStyle name="Обычный 86 7 2 3" xfId="50116"/>
    <cellStyle name="Обычный 86 7 3" xfId="50117"/>
    <cellStyle name="Обычный 86 7 3 2" xfId="50118"/>
    <cellStyle name="Обычный 86 7 3 2 2" xfId="50119"/>
    <cellStyle name="Обычный 86 7 3 3" xfId="50120"/>
    <cellStyle name="Обычный 86 7 4" xfId="50121"/>
    <cellStyle name="Обычный 86 7 4 2" xfId="50122"/>
    <cellStyle name="Обычный 86 7 5" xfId="50123"/>
    <cellStyle name="Обычный 86 70" xfId="50124"/>
    <cellStyle name="Обычный 86 70 2" xfId="50125"/>
    <cellStyle name="Обычный 86 71" xfId="50126"/>
    <cellStyle name="Обычный 86 8" xfId="50127"/>
    <cellStyle name="Обычный 86 8 2" xfId="50128"/>
    <cellStyle name="Обычный 86 8 2 2" xfId="50129"/>
    <cellStyle name="Обычный 86 8 2 2 2" xfId="50130"/>
    <cellStyle name="Обычный 86 8 2 3" xfId="50131"/>
    <cellStyle name="Обычный 86 8 3" xfId="50132"/>
    <cellStyle name="Обычный 86 8 3 2" xfId="50133"/>
    <cellStyle name="Обычный 86 8 3 2 2" xfId="50134"/>
    <cellStyle name="Обычный 86 8 3 3" xfId="50135"/>
    <cellStyle name="Обычный 86 8 4" xfId="50136"/>
    <cellStyle name="Обычный 86 8 4 2" xfId="50137"/>
    <cellStyle name="Обычный 86 8 5" xfId="50138"/>
    <cellStyle name="Обычный 86 9" xfId="50139"/>
    <cellStyle name="Обычный 86 9 2" xfId="50140"/>
    <cellStyle name="Обычный 86 9 2 2" xfId="50141"/>
    <cellStyle name="Обычный 86 9 2 2 2" xfId="50142"/>
    <cellStyle name="Обычный 86 9 2 3" xfId="50143"/>
    <cellStyle name="Обычный 86 9 3" xfId="50144"/>
    <cellStyle name="Обычный 86 9 3 2" xfId="50145"/>
    <cellStyle name="Обычный 86 9 3 2 2" xfId="50146"/>
    <cellStyle name="Обычный 86 9 3 3" xfId="50147"/>
    <cellStyle name="Обычный 86 9 4" xfId="50148"/>
    <cellStyle name="Обычный 86 9 4 2" xfId="50149"/>
    <cellStyle name="Обычный 86 9 5" xfId="50150"/>
    <cellStyle name="Обычный 87" xfId="50151"/>
    <cellStyle name="Обычный 87 2" xfId="50152"/>
    <cellStyle name="Обычный 87 2 2" xfId="50153"/>
    <cellStyle name="Обычный 87 2 2 2" xfId="50154"/>
    <cellStyle name="Обычный 87 2 2 2 2" xfId="50155"/>
    <cellStyle name="Обычный 87 2 2 3" xfId="50156"/>
    <cellStyle name="Обычный 87 2 3" xfId="50157"/>
    <cellStyle name="Обычный 87 2 3 2" xfId="50158"/>
    <cellStyle name="Обычный 87 2 3 2 2" xfId="50159"/>
    <cellStyle name="Обычный 87 2 3 3" xfId="50160"/>
    <cellStyle name="Обычный 87 2 4" xfId="50161"/>
    <cellStyle name="Обычный 87 2 4 2" xfId="50162"/>
    <cellStyle name="Обычный 87 2 5" xfId="50163"/>
    <cellStyle name="Обычный 87 3" xfId="50164"/>
    <cellStyle name="Обычный 87 3 2" xfId="50165"/>
    <cellStyle name="Обычный 87 3 2 2" xfId="50166"/>
    <cellStyle name="Обычный 87 3 2 2 2" xfId="50167"/>
    <cellStyle name="Обычный 87 3 2 3" xfId="50168"/>
    <cellStyle name="Обычный 87 3 3" xfId="50169"/>
    <cellStyle name="Обычный 87 3 3 2" xfId="50170"/>
    <cellStyle name="Обычный 87 3 3 2 2" xfId="50171"/>
    <cellStyle name="Обычный 87 3 3 3" xfId="50172"/>
    <cellStyle name="Обычный 87 3 4" xfId="50173"/>
    <cellStyle name="Обычный 87 3 4 2" xfId="50174"/>
    <cellStyle name="Обычный 87 3 5" xfId="50175"/>
    <cellStyle name="Обычный 87 4" xfId="50176"/>
    <cellStyle name="Обычный 87 4 2" xfId="50177"/>
    <cellStyle name="Обычный 87 4 2 2" xfId="50178"/>
    <cellStyle name="Обычный 87 4 2 2 2" xfId="50179"/>
    <cellStyle name="Обычный 87 4 2 3" xfId="50180"/>
    <cellStyle name="Обычный 87 4 3" xfId="50181"/>
    <cellStyle name="Обычный 87 4 3 2" xfId="50182"/>
    <cellStyle name="Обычный 87 4 3 2 2" xfId="50183"/>
    <cellStyle name="Обычный 87 4 3 3" xfId="50184"/>
    <cellStyle name="Обычный 87 4 4" xfId="50185"/>
    <cellStyle name="Обычный 87 4 4 2" xfId="50186"/>
    <cellStyle name="Обычный 87 4 5" xfId="50187"/>
    <cellStyle name="Обычный 87 5" xfId="50188"/>
    <cellStyle name="Обычный 87 5 2" xfId="50189"/>
    <cellStyle name="Обычный 87 5 2 2" xfId="50190"/>
    <cellStyle name="Обычный 87 5 2 2 2" xfId="50191"/>
    <cellStyle name="Обычный 87 5 2 3" xfId="50192"/>
    <cellStyle name="Обычный 87 5 3" xfId="50193"/>
    <cellStyle name="Обычный 87 5 3 2" xfId="50194"/>
    <cellStyle name="Обычный 87 5 3 2 2" xfId="50195"/>
    <cellStyle name="Обычный 87 5 3 3" xfId="50196"/>
    <cellStyle name="Обычный 87 5 4" xfId="50197"/>
    <cellStyle name="Обычный 87 5 4 2" xfId="50198"/>
    <cellStyle name="Обычный 87 5 5" xfId="50199"/>
    <cellStyle name="Обычный 87 6" xfId="50200"/>
    <cellStyle name="Обычный 87 6 2" xfId="50201"/>
    <cellStyle name="Обычный 87 6 2 2" xfId="50202"/>
    <cellStyle name="Обычный 87 6 2 2 2" xfId="50203"/>
    <cellStyle name="Обычный 87 6 2 3" xfId="50204"/>
    <cellStyle name="Обычный 87 6 3" xfId="50205"/>
    <cellStyle name="Обычный 87 6 3 2" xfId="50206"/>
    <cellStyle name="Обычный 87 6 3 2 2" xfId="50207"/>
    <cellStyle name="Обычный 87 6 3 3" xfId="50208"/>
    <cellStyle name="Обычный 87 6 4" xfId="50209"/>
    <cellStyle name="Обычный 87 6 4 2" xfId="50210"/>
    <cellStyle name="Обычный 87 6 5" xfId="50211"/>
    <cellStyle name="Обычный 87 7" xfId="50212"/>
    <cellStyle name="Обычный 87 7 2" xfId="50213"/>
    <cellStyle name="Обычный 87 7 2 2" xfId="50214"/>
    <cellStyle name="Обычный 87 7 2 2 2" xfId="50215"/>
    <cellStyle name="Обычный 87 7 2 3" xfId="50216"/>
    <cellStyle name="Обычный 87 7 3" xfId="50217"/>
    <cellStyle name="Обычный 87 7 3 2" xfId="50218"/>
    <cellStyle name="Обычный 87 7 3 2 2" xfId="50219"/>
    <cellStyle name="Обычный 87 7 3 3" xfId="50220"/>
    <cellStyle name="Обычный 87 7 4" xfId="50221"/>
    <cellStyle name="Обычный 87 7 4 2" xfId="50222"/>
    <cellStyle name="Обычный 87 7 5" xfId="50223"/>
    <cellStyle name="Обычный 88" xfId="50224"/>
    <cellStyle name="Обычный 88 10" xfId="50225"/>
    <cellStyle name="Обычный 88 10 2" xfId="50226"/>
    <cellStyle name="Обычный 88 10 2 2" xfId="50227"/>
    <cellStyle name="Обычный 88 10 3" xfId="50228"/>
    <cellStyle name="Обычный 88 11" xfId="50229"/>
    <cellStyle name="Обычный 88 11 2" xfId="50230"/>
    <cellStyle name="Обычный 88 11 2 2" xfId="50231"/>
    <cellStyle name="Обычный 88 11 3" xfId="50232"/>
    <cellStyle name="Обычный 88 12" xfId="50233"/>
    <cellStyle name="Обычный 88 12 2" xfId="50234"/>
    <cellStyle name="Обычный 88 12 2 2" xfId="50235"/>
    <cellStyle name="Обычный 88 12 3" xfId="50236"/>
    <cellStyle name="Обычный 88 13" xfId="50237"/>
    <cellStyle name="Обычный 88 13 2" xfId="50238"/>
    <cellStyle name="Обычный 88 13 2 2" xfId="50239"/>
    <cellStyle name="Обычный 88 13 3" xfId="50240"/>
    <cellStyle name="Обычный 88 14" xfId="50241"/>
    <cellStyle name="Обычный 88 14 2" xfId="50242"/>
    <cellStyle name="Обычный 88 14 2 2" xfId="50243"/>
    <cellStyle name="Обычный 88 14 3" xfId="50244"/>
    <cellStyle name="Обычный 88 15" xfId="50245"/>
    <cellStyle name="Обычный 88 15 2" xfId="50246"/>
    <cellStyle name="Обычный 88 15 2 2" xfId="50247"/>
    <cellStyle name="Обычный 88 15 3" xfId="50248"/>
    <cellStyle name="Обычный 88 16" xfId="50249"/>
    <cellStyle name="Обычный 88 16 2" xfId="50250"/>
    <cellStyle name="Обычный 88 16 2 2" xfId="50251"/>
    <cellStyle name="Обычный 88 16 3" xfId="50252"/>
    <cellStyle name="Обычный 88 17" xfId="50253"/>
    <cellStyle name="Обычный 88 17 2" xfId="50254"/>
    <cellStyle name="Обычный 88 17 2 2" xfId="50255"/>
    <cellStyle name="Обычный 88 17 3" xfId="50256"/>
    <cellStyle name="Обычный 88 18" xfId="50257"/>
    <cellStyle name="Обычный 88 18 2" xfId="50258"/>
    <cellStyle name="Обычный 88 18 2 2" xfId="50259"/>
    <cellStyle name="Обычный 88 18 3" xfId="50260"/>
    <cellStyle name="Обычный 88 19" xfId="50261"/>
    <cellStyle name="Обычный 88 19 2" xfId="50262"/>
    <cellStyle name="Обычный 88 19 2 2" xfId="50263"/>
    <cellStyle name="Обычный 88 19 3" xfId="50264"/>
    <cellStyle name="Обычный 88 2" xfId="50265"/>
    <cellStyle name="Обычный 88 2 2" xfId="50266"/>
    <cellStyle name="Обычный 88 2 2 2" xfId="50267"/>
    <cellStyle name="Обычный 88 2 2 2 2" xfId="50268"/>
    <cellStyle name="Обычный 88 2 2 3" xfId="50269"/>
    <cellStyle name="Обычный 88 2 3" xfId="50270"/>
    <cellStyle name="Обычный 88 2 3 2" xfId="50271"/>
    <cellStyle name="Обычный 88 2 3 2 2" xfId="50272"/>
    <cellStyle name="Обычный 88 2 3 3" xfId="50273"/>
    <cellStyle name="Обычный 88 2 4" xfId="50274"/>
    <cellStyle name="Обычный 88 2 4 2" xfId="50275"/>
    <cellStyle name="Обычный 88 2 5" xfId="50276"/>
    <cellStyle name="Обычный 88 20" xfId="50277"/>
    <cellStyle name="Обычный 88 20 2" xfId="50278"/>
    <cellStyle name="Обычный 88 20 2 2" xfId="50279"/>
    <cellStyle name="Обычный 88 20 3" xfId="50280"/>
    <cellStyle name="Обычный 88 21" xfId="50281"/>
    <cellStyle name="Обычный 88 21 2" xfId="50282"/>
    <cellStyle name="Обычный 88 21 2 2" xfId="50283"/>
    <cellStyle name="Обычный 88 21 3" xfId="50284"/>
    <cellStyle name="Обычный 88 22" xfId="50285"/>
    <cellStyle name="Обычный 88 22 2" xfId="50286"/>
    <cellStyle name="Обычный 88 22 2 2" xfId="50287"/>
    <cellStyle name="Обычный 88 22 3" xfId="50288"/>
    <cellStyle name="Обычный 88 23" xfId="50289"/>
    <cellStyle name="Обычный 88 23 2" xfId="50290"/>
    <cellStyle name="Обычный 88 23 2 2" xfId="50291"/>
    <cellStyle name="Обычный 88 23 3" xfId="50292"/>
    <cellStyle name="Обычный 88 24" xfId="50293"/>
    <cellStyle name="Обычный 88 24 2" xfId="50294"/>
    <cellStyle name="Обычный 88 24 2 2" xfId="50295"/>
    <cellStyle name="Обычный 88 24 3" xfId="50296"/>
    <cellStyle name="Обычный 88 25" xfId="50297"/>
    <cellStyle name="Обычный 88 25 2" xfId="50298"/>
    <cellStyle name="Обычный 88 25 2 2" xfId="50299"/>
    <cellStyle name="Обычный 88 25 3" xfId="50300"/>
    <cellStyle name="Обычный 88 26" xfId="50301"/>
    <cellStyle name="Обычный 88 26 2" xfId="50302"/>
    <cellStyle name="Обычный 88 26 2 2" xfId="50303"/>
    <cellStyle name="Обычный 88 26 3" xfId="50304"/>
    <cellStyle name="Обычный 88 27" xfId="50305"/>
    <cellStyle name="Обычный 88 27 2" xfId="50306"/>
    <cellStyle name="Обычный 88 27 2 2" xfId="50307"/>
    <cellStyle name="Обычный 88 27 3" xfId="50308"/>
    <cellStyle name="Обычный 88 28" xfId="50309"/>
    <cellStyle name="Обычный 88 28 2" xfId="50310"/>
    <cellStyle name="Обычный 88 28 2 2" xfId="50311"/>
    <cellStyle name="Обычный 88 28 3" xfId="50312"/>
    <cellStyle name="Обычный 88 29" xfId="50313"/>
    <cellStyle name="Обычный 88 29 2" xfId="50314"/>
    <cellStyle name="Обычный 88 29 2 2" xfId="50315"/>
    <cellStyle name="Обычный 88 29 3" xfId="50316"/>
    <cellStyle name="Обычный 88 3" xfId="50317"/>
    <cellStyle name="Обычный 88 3 2" xfId="50318"/>
    <cellStyle name="Обычный 88 3 2 2" xfId="50319"/>
    <cellStyle name="Обычный 88 3 2 2 2" xfId="50320"/>
    <cellStyle name="Обычный 88 3 2 3" xfId="50321"/>
    <cellStyle name="Обычный 88 3 3" xfId="50322"/>
    <cellStyle name="Обычный 88 3 3 2" xfId="50323"/>
    <cellStyle name="Обычный 88 3 3 2 2" xfId="50324"/>
    <cellStyle name="Обычный 88 3 3 3" xfId="50325"/>
    <cellStyle name="Обычный 88 3 4" xfId="50326"/>
    <cellStyle name="Обычный 88 3 4 2" xfId="50327"/>
    <cellStyle name="Обычный 88 3 5" xfId="50328"/>
    <cellStyle name="Обычный 88 30" xfId="50329"/>
    <cellStyle name="Обычный 88 30 2" xfId="50330"/>
    <cellStyle name="Обычный 88 30 2 2" xfId="50331"/>
    <cellStyle name="Обычный 88 30 3" xfId="50332"/>
    <cellStyle name="Обычный 88 31" xfId="50333"/>
    <cellStyle name="Обычный 88 31 2" xfId="50334"/>
    <cellStyle name="Обычный 88 31 2 2" xfId="50335"/>
    <cellStyle name="Обычный 88 31 3" xfId="50336"/>
    <cellStyle name="Обычный 88 32" xfId="50337"/>
    <cellStyle name="Обычный 88 32 2" xfId="50338"/>
    <cellStyle name="Обычный 88 32 2 2" xfId="50339"/>
    <cellStyle name="Обычный 88 32 3" xfId="50340"/>
    <cellStyle name="Обычный 88 33" xfId="50341"/>
    <cellStyle name="Обычный 88 33 2" xfId="50342"/>
    <cellStyle name="Обычный 88 33 2 2" xfId="50343"/>
    <cellStyle name="Обычный 88 33 3" xfId="50344"/>
    <cellStyle name="Обычный 88 34" xfId="50345"/>
    <cellStyle name="Обычный 88 34 2" xfId="50346"/>
    <cellStyle name="Обычный 88 34 2 2" xfId="50347"/>
    <cellStyle name="Обычный 88 34 3" xfId="50348"/>
    <cellStyle name="Обычный 88 35" xfId="50349"/>
    <cellStyle name="Обычный 88 35 2" xfId="50350"/>
    <cellStyle name="Обычный 88 35 2 2" xfId="50351"/>
    <cellStyle name="Обычный 88 35 3" xfId="50352"/>
    <cellStyle name="Обычный 88 36" xfId="50353"/>
    <cellStyle name="Обычный 88 36 2" xfId="50354"/>
    <cellStyle name="Обычный 88 36 2 2" xfId="50355"/>
    <cellStyle name="Обычный 88 36 3" xfId="50356"/>
    <cellStyle name="Обычный 88 37" xfId="50357"/>
    <cellStyle name="Обычный 88 37 2" xfId="50358"/>
    <cellStyle name="Обычный 88 37 2 2" xfId="50359"/>
    <cellStyle name="Обычный 88 37 3" xfId="50360"/>
    <cellStyle name="Обычный 88 38" xfId="50361"/>
    <cellStyle name="Обычный 88 38 2" xfId="50362"/>
    <cellStyle name="Обычный 88 38 2 2" xfId="50363"/>
    <cellStyle name="Обычный 88 38 3" xfId="50364"/>
    <cellStyle name="Обычный 88 39" xfId="50365"/>
    <cellStyle name="Обычный 88 39 2" xfId="50366"/>
    <cellStyle name="Обычный 88 39 2 2" xfId="50367"/>
    <cellStyle name="Обычный 88 39 3" xfId="50368"/>
    <cellStyle name="Обычный 88 4" xfId="50369"/>
    <cellStyle name="Обычный 88 4 2" xfId="50370"/>
    <cellStyle name="Обычный 88 4 2 2" xfId="50371"/>
    <cellStyle name="Обычный 88 4 2 2 2" xfId="50372"/>
    <cellStyle name="Обычный 88 4 2 3" xfId="50373"/>
    <cellStyle name="Обычный 88 4 3" xfId="50374"/>
    <cellStyle name="Обычный 88 4 3 2" xfId="50375"/>
    <cellStyle name="Обычный 88 4 3 2 2" xfId="50376"/>
    <cellStyle name="Обычный 88 4 3 3" xfId="50377"/>
    <cellStyle name="Обычный 88 4 4" xfId="50378"/>
    <cellStyle name="Обычный 88 4 4 2" xfId="50379"/>
    <cellStyle name="Обычный 88 4 5" xfId="50380"/>
    <cellStyle name="Обычный 88 40" xfId="50381"/>
    <cellStyle name="Обычный 88 40 2" xfId="50382"/>
    <cellStyle name="Обычный 88 40 2 2" xfId="50383"/>
    <cellStyle name="Обычный 88 40 3" xfId="50384"/>
    <cellStyle name="Обычный 88 41" xfId="50385"/>
    <cellStyle name="Обычный 88 41 2" xfId="50386"/>
    <cellStyle name="Обычный 88 41 2 2" xfId="50387"/>
    <cellStyle name="Обычный 88 41 3" xfId="50388"/>
    <cellStyle name="Обычный 88 42" xfId="50389"/>
    <cellStyle name="Обычный 88 42 2" xfId="50390"/>
    <cellStyle name="Обычный 88 42 2 2" xfId="50391"/>
    <cellStyle name="Обычный 88 42 3" xfId="50392"/>
    <cellStyle name="Обычный 88 43" xfId="50393"/>
    <cellStyle name="Обычный 88 43 2" xfId="50394"/>
    <cellStyle name="Обычный 88 43 2 2" xfId="50395"/>
    <cellStyle name="Обычный 88 43 3" xfId="50396"/>
    <cellStyle name="Обычный 88 44" xfId="50397"/>
    <cellStyle name="Обычный 88 44 2" xfId="50398"/>
    <cellStyle name="Обычный 88 44 2 2" xfId="50399"/>
    <cellStyle name="Обычный 88 44 3" xfId="50400"/>
    <cellStyle name="Обычный 88 45" xfId="50401"/>
    <cellStyle name="Обычный 88 45 2" xfId="50402"/>
    <cellStyle name="Обычный 88 45 2 2" xfId="50403"/>
    <cellStyle name="Обычный 88 45 3" xfId="50404"/>
    <cellStyle name="Обычный 88 46" xfId="50405"/>
    <cellStyle name="Обычный 88 46 2" xfId="50406"/>
    <cellStyle name="Обычный 88 46 2 2" xfId="50407"/>
    <cellStyle name="Обычный 88 46 3" xfId="50408"/>
    <cellStyle name="Обычный 88 47" xfId="50409"/>
    <cellStyle name="Обычный 88 47 2" xfId="50410"/>
    <cellStyle name="Обычный 88 47 2 2" xfId="50411"/>
    <cellStyle name="Обычный 88 47 3" xfId="50412"/>
    <cellStyle name="Обычный 88 48" xfId="50413"/>
    <cellStyle name="Обычный 88 48 2" xfId="50414"/>
    <cellStyle name="Обычный 88 48 2 2" xfId="50415"/>
    <cellStyle name="Обычный 88 48 3" xfId="50416"/>
    <cellStyle name="Обычный 88 49" xfId="50417"/>
    <cellStyle name="Обычный 88 49 2" xfId="50418"/>
    <cellStyle name="Обычный 88 49 2 2" xfId="50419"/>
    <cellStyle name="Обычный 88 49 3" xfId="50420"/>
    <cellStyle name="Обычный 88 5" xfId="50421"/>
    <cellStyle name="Обычный 88 5 2" xfId="50422"/>
    <cellStyle name="Обычный 88 5 2 2" xfId="50423"/>
    <cellStyle name="Обычный 88 5 2 2 2" xfId="50424"/>
    <cellStyle name="Обычный 88 5 2 3" xfId="50425"/>
    <cellStyle name="Обычный 88 5 3" xfId="50426"/>
    <cellStyle name="Обычный 88 5 3 2" xfId="50427"/>
    <cellStyle name="Обычный 88 5 3 2 2" xfId="50428"/>
    <cellStyle name="Обычный 88 5 3 3" xfId="50429"/>
    <cellStyle name="Обычный 88 5 4" xfId="50430"/>
    <cellStyle name="Обычный 88 5 4 2" xfId="50431"/>
    <cellStyle name="Обычный 88 5 5" xfId="50432"/>
    <cellStyle name="Обычный 88 50" xfId="50433"/>
    <cellStyle name="Обычный 88 50 2" xfId="50434"/>
    <cellStyle name="Обычный 88 50 2 2" xfId="50435"/>
    <cellStyle name="Обычный 88 50 3" xfId="50436"/>
    <cellStyle name="Обычный 88 51" xfId="50437"/>
    <cellStyle name="Обычный 88 51 2" xfId="50438"/>
    <cellStyle name="Обычный 88 51 2 2" xfId="50439"/>
    <cellStyle name="Обычный 88 51 3" xfId="50440"/>
    <cellStyle name="Обычный 88 52" xfId="50441"/>
    <cellStyle name="Обычный 88 52 2" xfId="50442"/>
    <cellStyle name="Обычный 88 52 2 2" xfId="50443"/>
    <cellStyle name="Обычный 88 52 3" xfId="50444"/>
    <cellStyle name="Обычный 88 53" xfId="50445"/>
    <cellStyle name="Обычный 88 53 2" xfId="50446"/>
    <cellStyle name="Обычный 88 53 2 2" xfId="50447"/>
    <cellStyle name="Обычный 88 53 3" xfId="50448"/>
    <cellStyle name="Обычный 88 54" xfId="50449"/>
    <cellStyle name="Обычный 88 54 2" xfId="50450"/>
    <cellStyle name="Обычный 88 54 2 2" xfId="50451"/>
    <cellStyle name="Обычный 88 54 3" xfId="50452"/>
    <cellStyle name="Обычный 88 55" xfId="50453"/>
    <cellStyle name="Обычный 88 55 2" xfId="50454"/>
    <cellStyle name="Обычный 88 55 2 2" xfId="50455"/>
    <cellStyle name="Обычный 88 55 3" xfId="50456"/>
    <cellStyle name="Обычный 88 56" xfId="50457"/>
    <cellStyle name="Обычный 88 56 2" xfId="50458"/>
    <cellStyle name="Обычный 88 57" xfId="50459"/>
    <cellStyle name="Обычный 88 6" xfId="50460"/>
    <cellStyle name="Обычный 88 6 2" xfId="50461"/>
    <cellStyle name="Обычный 88 6 2 2" xfId="50462"/>
    <cellStyle name="Обычный 88 6 2 2 2" xfId="50463"/>
    <cellStyle name="Обычный 88 6 2 3" xfId="50464"/>
    <cellStyle name="Обычный 88 6 3" xfId="50465"/>
    <cellStyle name="Обычный 88 6 3 2" xfId="50466"/>
    <cellStyle name="Обычный 88 6 3 2 2" xfId="50467"/>
    <cellStyle name="Обычный 88 6 3 3" xfId="50468"/>
    <cellStyle name="Обычный 88 6 4" xfId="50469"/>
    <cellStyle name="Обычный 88 6 4 2" xfId="50470"/>
    <cellStyle name="Обычный 88 6 5" xfId="50471"/>
    <cellStyle name="Обычный 88 7" xfId="50472"/>
    <cellStyle name="Обычный 88 7 2" xfId="50473"/>
    <cellStyle name="Обычный 88 7 2 2" xfId="50474"/>
    <cellStyle name="Обычный 88 7 2 2 2" xfId="50475"/>
    <cellStyle name="Обычный 88 7 2 3" xfId="50476"/>
    <cellStyle name="Обычный 88 7 3" xfId="50477"/>
    <cellStyle name="Обычный 88 7 3 2" xfId="50478"/>
    <cellStyle name="Обычный 88 7 3 2 2" xfId="50479"/>
    <cellStyle name="Обычный 88 7 3 3" xfId="50480"/>
    <cellStyle name="Обычный 88 7 4" xfId="50481"/>
    <cellStyle name="Обычный 88 7 4 2" xfId="50482"/>
    <cellStyle name="Обычный 88 7 5" xfId="50483"/>
    <cellStyle name="Обычный 88 8" xfId="50484"/>
    <cellStyle name="Обычный 88 8 2" xfId="50485"/>
    <cellStyle name="Обычный 88 8 2 2" xfId="50486"/>
    <cellStyle name="Обычный 88 8 2 2 2" xfId="50487"/>
    <cellStyle name="Обычный 88 8 2 3" xfId="50488"/>
    <cellStyle name="Обычный 88 8 3" xfId="50489"/>
    <cellStyle name="Обычный 88 8 3 2" xfId="50490"/>
    <cellStyle name="Обычный 88 8 3 2 2" xfId="50491"/>
    <cellStyle name="Обычный 88 8 3 3" xfId="50492"/>
    <cellStyle name="Обычный 88 8 4" xfId="50493"/>
    <cellStyle name="Обычный 88 8 4 2" xfId="50494"/>
    <cellStyle name="Обычный 88 8 5" xfId="50495"/>
    <cellStyle name="Обычный 88 9" xfId="50496"/>
    <cellStyle name="Обычный 88 9 2" xfId="50497"/>
    <cellStyle name="Обычный 88 9 2 2" xfId="50498"/>
    <cellStyle name="Обычный 88 9 3" xfId="50499"/>
    <cellStyle name="Обычный 89" xfId="50500"/>
    <cellStyle name="Обычный 89 10" xfId="50501"/>
    <cellStyle name="Обычный 89 10 2" xfId="50502"/>
    <cellStyle name="Обычный 89 10 2 2" xfId="50503"/>
    <cellStyle name="Обычный 89 10 3" xfId="50504"/>
    <cellStyle name="Обычный 89 11" xfId="50505"/>
    <cellStyle name="Обычный 89 11 2" xfId="50506"/>
    <cellStyle name="Обычный 89 11 2 2" xfId="50507"/>
    <cellStyle name="Обычный 89 11 3" xfId="50508"/>
    <cellStyle name="Обычный 89 12" xfId="50509"/>
    <cellStyle name="Обычный 89 12 2" xfId="50510"/>
    <cellStyle name="Обычный 89 12 2 2" xfId="50511"/>
    <cellStyle name="Обычный 89 12 3" xfId="50512"/>
    <cellStyle name="Обычный 89 13" xfId="50513"/>
    <cellStyle name="Обычный 89 13 2" xfId="50514"/>
    <cellStyle name="Обычный 89 13 2 2" xfId="50515"/>
    <cellStyle name="Обычный 89 13 3" xfId="50516"/>
    <cellStyle name="Обычный 89 14" xfId="50517"/>
    <cellStyle name="Обычный 89 14 2" xfId="50518"/>
    <cellStyle name="Обычный 89 14 2 2" xfId="50519"/>
    <cellStyle name="Обычный 89 14 3" xfId="50520"/>
    <cellStyle name="Обычный 89 15" xfId="50521"/>
    <cellStyle name="Обычный 89 15 2" xfId="50522"/>
    <cellStyle name="Обычный 89 15 2 2" xfId="50523"/>
    <cellStyle name="Обычный 89 15 3" xfId="50524"/>
    <cellStyle name="Обычный 89 16" xfId="50525"/>
    <cellStyle name="Обычный 89 16 2" xfId="50526"/>
    <cellStyle name="Обычный 89 16 2 2" xfId="50527"/>
    <cellStyle name="Обычный 89 16 3" xfId="50528"/>
    <cellStyle name="Обычный 89 17" xfId="50529"/>
    <cellStyle name="Обычный 89 17 2" xfId="50530"/>
    <cellStyle name="Обычный 89 17 2 2" xfId="50531"/>
    <cellStyle name="Обычный 89 17 3" xfId="50532"/>
    <cellStyle name="Обычный 89 18" xfId="50533"/>
    <cellStyle name="Обычный 89 18 2" xfId="50534"/>
    <cellStyle name="Обычный 89 18 2 2" xfId="50535"/>
    <cellStyle name="Обычный 89 18 3" xfId="50536"/>
    <cellStyle name="Обычный 89 19" xfId="50537"/>
    <cellStyle name="Обычный 89 19 2" xfId="50538"/>
    <cellStyle name="Обычный 89 19 2 2" xfId="50539"/>
    <cellStyle name="Обычный 89 19 3" xfId="50540"/>
    <cellStyle name="Обычный 89 2" xfId="50541"/>
    <cellStyle name="Обычный 89 2 2" xfId="50542"/>
    <cellStyle name="Обычный 89 2 2 2" xfId="50543"/>
    <cellStyle name="Обычный 89 2 2 2 2" xfId="50544"/>
    <cellStyle name="Обычный 89 2 2 3" xfId="50545"/>
    <cellStyle name="Обычный 89 2 3" xfId="50546"/>
    <cellStyle name="Обычный 89 2 3 2" xfId="50547"/>
    <cellStyle name="Обычный 89 2 3 2 2" xfId="50548"/>
    <cellStyle name="Обычный 89 2 3 3" xfId="50549"/>
    <cellStyle name="Обычный 89 2 4" xfId="50550"/>
    <cellStyle name="Обычный 89 2 4 2" xfId="50551"/>
    <cellStyle name="Обычный 89 2 5" xfId="50552"/>
    <cellStyle name="Обычный 89 20" xfId="50553"/>
    <cellStyle name="Обычный 89 20 2" xfId="50554"/>
    <cellStyle name="Обычный 89 20 2 2" xfId="50555"/>
    <cellStyle name="Обычный 89 20 3" xfId="50556"/>
    <cellStyle name="Обычный 89 21" xfId="50557"/>
    <cellStyle name="Обычный 89 21 2" xfId="50558"/>
    <cellStyle name="Обычный 89 21 2 2" xfId="50559"/>
    <cellStyle name="Обычный 89 21 3" xfId="50560"/>
    <cellStyle name="Обычный 89 22" xfId="50561"/>
    <cellStyle name="Обычный 89 22 2" xfId="50562"/>
    <cellStyle name="Обычный 89 22 2 2" xfId="50563"/>
    <cellStyle name="Обычный 89 22 3" xfId="50564"/>
    <cellStyle name="Обычный 89 23" xfId="50565"/>
    <cellStyle name="Обычный 89 23 2" xfId="50566"/>
    <cellStyle name="Обычный 89 23 2 2" xfId="50567"/>
    <cellStyle name="Обычный 89 23 3" xfId="50568"/>
    <cellStyle name="Обычный 89 24" xfId="50569"/>
    <cellStyle name="Обычный 89 24 2" xfId="50570"/>
    <cellStyle name="Обычный 89 24 2 2" xfId="50571"/>
    <cellStyle name="Обычный 89 24 3" xfId="50572"/>
    <cellStyle name="Обычный 89 25" xfId="50573"/>
    <cellStyle name="Обычный 89 25 2" xfId="50574"/>
    <cellStyle name="Обычный 89 25 2 2" xfId="50575"/>
    <cellStyle name="Обычный 89 25 3" xfId="50576"/>
    <cellStyle name="Обычный 89 26" xfId="50577"/>
    <cellStyle name="Обычный 89 26 2" xfId="50578"/>
    <cellStyle name="Обычный 89 26 2 2" xfId="50579"/>
    <cellStyle name="Обычный 89 26 3" xfId="50580"/>
    <cellStyle name="Обычный 89 27" xfId="50581"/>
    <cellStyle name="Обычный 89 27 2" xfId="50582"/>
    <cellStyle name="Обычный 89 27 2 2" xfId="50583"/>
    <cellStyle name="Обычный 89 27 3" xfId="50584"/>
    <cellStyle name="Обычный 89 28" xfId="50585"/>
    <cellStyle name="Обычный 89 28 2" xfId="50586"/>
    <cellStyle name="Обычный 89 28 2 2" xfId="50587"/>
    <cellStyle name="Обычный 89 28 3" xfId="50588"/>
    <cellStyle name="Обычный 89 29" xfId="50589"/>
    <cellStyle name="Обычный 89 29 2" xfId="50590"/>
    <cellStyle name="Обычный 89 29 2 2" xfId="50591"/>
    <cellStyle name="Обычный 89 29 3" xfId="50592"/>
    <cellStyle name="Обычный 89 3" xfId="50593"/>
    <cellStyle name="Обычный 89 3 2" xfId="50594"/>
    <cellStyle name="Обычный 89 3 2 2" xfId="50595"/>
    <cellStyle name="Обычный 89 3 2 2 2" xfId="50596"/>
    <cellStyle name="Обычный 89 3 2 3" xfId="50597"/>
    <cellStyle name="Обычный 89 3 3" xfId="50598"/>
    <cellStyle name="Обычный 89 3 3 2" xfId="50599"/>
    <cellStyle name="Обычный 89 3 3 2 2" xfId="50600"/>
    <cellStyle name="Обычный 89 3 3 3" xfId="50601"/>
    <cellStyle name="Обычный 89 3 4" xfId="50602"/>
    <cellStyle name="Обычный 89 3 4 2" xfId="50603"/>
    <cellStyle name="Обычный 89 3 5" xfId="50604"/>
    <cellStyle name="Обычный 89 30" xfId="50605"/>
    <cellStyle name="Обычный 89 30 2" xfId="50606"/>
    <cellStyle name="Обычный 89 30 2 2" xfId="50607"/>
    <cellStyle name="Обычный 89 30 3" xfId="50608"/>
    <cellStyle name="Обычный 89 31" xfId="50609"/>
    <cellStyle name="Обычный 89 31 2" xfId="50610"/>
    <cellStyle name="Обычный 89 31 2 2" xfId="50611"/>
    <cellStyle name="Обычный 89 31 3" xfId="50612"/>
    <cellStyle name="Обычный 89 32" xfId="50613"/>
    <cellStyle name="Обычный 89 32 2" xfId="50614"/>
    <cellStyle name="Обычный 89 32 2 2" xfId="50615"/>
    <cellStyle name="Обычный 89 32 3" xfId="50616"/>
    <cellStyle name="Обычный 89 33" xfId="50617"/>
    <cellStyle name="Обычный 89 33 2" xfId="50618"/>
    <cellStyle name="Обычный 89 33 2 2" xfId="50619"/>
    <cellStyle name="Обычный 89 33 3" xfId="50620"/>
    <cellStyle name="Обычный 89 34" xfId="50621"/>
    <cellStyle name="Обычный 89 34 2" xfId="50622"/>
    <cellStyle name="Обычный 89 34 2 2" xfId="50623"/>
    <cellStyle name="Обычный 89 34 3" xfId="50624"/>
    <cellStyle name="Обычный 89 35" xfId="50625"/>
    <cellStyle name="Обычный 89 35 2" xfId="50626"/>
    <cellStyle name="Обычный 89 35 2 2" xfId="50627"/>
    <cellStyle name="Обычный 89 35 3" xfId="50628"/>
    <cellStyle name="Обычный 89 36" xfId="50629"/>
    <cellStyle name="Обычный 89 36 2" xfId="50630"/>
    <cellStyle name="Обычный 89 36 2 2" xfId="50631"/>
    <cellStyle name="Обычный 89 36 3" xfId="50632"/>
    <cellStyle name="Обычный 89 37" xfId="50633"/>
    <cellStyle name="Обычный 89 37 2" xfId="50634"/>
    <cellStyle name="Обычный 89 37 2 2" xfId="50635"/>
    <cellStyle name="Обычный 89 37 3" xfId="50636"/>
    <cellStyle name="Обычный 89 38" xfId="50637"/>
    <cellStyle name="Обычный 89 38 2" xfId="50638"/>
    <cellStyle name="Обычный 89 38 2 2" xfId="50639"/>
    <cellStyle name="Обычный 89 38 3" xfId="50640"/>
    <cellStyle name="Обычный 89 39" xfId="50641"/>
    <cellStyle name="Обычный 89 39 2" xfId="50642"/>
    <cellStyle name="Обычный 89 39 2 2" xfId="50643"/>
    <cellStyle name="Обычный 89 39 3" xfId="50644"/>
    <cellStyle name="Обычный 89 4" xfId="50645"/>
    <cellStyle name="Обычный 89 4 2" xfId="50646"/>
    <cellStyle name="Обычный 89 4 2 2" xfId="50647"/>
    <cellStyle name="Обычный 89 4 2 2 2" xfId="50648"/>
    <cellStyle name="Обычный 89 4 2 3" xfId="50649"/>
    <cellStyle name="Обычный 89 4 3" xfId="50650"/>
    <cellStyle name="Обычный 89 4 3 2" xfId="50651"/>
    <cellStyle name="Обычный 89 4 3 2 2" xfId="50652"/>
    <cellStyle name="Обычный 89 4 3 3" xfId="50653"/>
    <cellStyle name="Обычный 89 4 4" xfId="50654"/>
    <cellStyle name="Обычный 89 4 4 2" xfId="50655"/>
    <cellStyle name="Обычный 89 4 5" xfId="50656"/>
    <cellStyle name="Обычный 89 40" xfId="50657"/>
    <cellStyle name="Обычный 89 40 2" xfId="50658"/>
    <cellStyle name="Обычный 89 40 2 2" xfId="50659"/>
    <cellStyle name="Обычный 89 40 3" xfId="50660"/>
    <cellStyle name="Обычный 89 41" xfId="50661"/>
    <cellStyle name="Обычный 89 41 2" xfId="50662"/>
    <cellStyle name="Обычный 89 41 2 2" xfId="50663"/>
    <cellStyle name="Обычный 89 41 3" xfId="50664"/>
    <cellStyle name="Обычный 89 42" xfId="50665"/>
    <cellStyle name="Обычный 89 42 2" xfId="50666"/>
    <cellStyle name="Обычный 89 42 2 2" xfId="50667"/>
    <cellStyle name="Обычный 89 42 3" xfId="50668"/>
    <cellStyle name="Обычный 89 43" xfId="50669"/>
    <cellStyle name="Обычный 89 43 2" xfId="50670"/>
    <cellStyle name="Обычный 89 43 2 2" xfId="50671"/>
    <cellStyle name="Обычный 89 43 3" xfId="50672"/>
    <cellStyle name="Обычный 89 44" xfId="50673"/>
    <cellStyle name="Обычный 89 44 2" xfId="50674"/>
    <cellStyle name="Обычный 89 44 2 2" xfId="50675"/>
    <cellStyle name="Обычный 89 44 3" xfId="50676"/>
    <cellStyle name="Обычный 89 45" xfId="50677"/>
    <cellStyle name="Обычный 89 45 2" xfId="50678"/>
    <cellStyle name="Обычный 89 45 2 2" xfId="50679"/>
    <cellStyle name="Обычный 89 45 3" xfId="50680"/>
    <cellStyle name="Обычный 89 46" xfId="50681"/>
    <cellStyle name="Обычный 89 46 2" xfId="50682"/>
    <cellStyle name="Обычный 89 46 2 2" xfId="50683"/>
    <cellStyle name="Обычный 89 46 3" xfId="50684"/>
    <cellStyle name="Обычный 89 47" xfId="50685"/>
    <cellStyle name="Обычный 89 47 2" xfId="50686"/>
    <cellStyle name="Обычный 89 47 2 2" xfId="50687"/>
    <cellStyle name="Обычный 89 47 3" xfId="50688"/>
    <cellStyle name="Обычный 89 48" xfId="50689"/>
    <cellStyle name="Обычный 89 48 2" xfId="50690"/>
    <cellStyle name="Обычный 89 48 2 2" xfId="50691"/>
    <cellStyle name="Обычный 89 48 3" xfId="50692"/>
    <cellStyle name="Обычный 89 49" xfId="50693"/>
    <cellStyle name="Обычный 89 49 2" xfId="50694"/>
    <cellStyle name="Обычный 89 49 2 2" xfId="50695"/>
    <cellStyle name="Обычный 89 49 3" xfId="50696"/>
    <cellStyle name="Обычный 89 5" xfId="50697"/>
    <cellStyle name="Обычный 89 5 2" xfId="50698"/>
    <cellStyle name="Обычный 89 5 2 2" xfId="50699"/>
    <cellStyle name="Обычный 89 5 2 2 2" xfId="50700"/>
    <cellStyle name="Обычный 89 5 2 3" xfId="50701"/>
    <cellStyle name="Обычный 89 5 3" xfId="50702"/>
    <cellStyle name="Обычный 89 5 3 2" xfId="50703"/>
    <cellStyle name="Обычный 89 5 3 2 2" xfId="50704"/>
    <cellStyle name="Обычный 89 5 3 3" xfId="50705"/>
    <cellStyle name="Обычный 89 5 4" xfId="50706"/>
    <cellStyle name="Обычный 89 5 4 2" xfId="50707"/>
    <cellStyle name="Обычный 89 5 5" xfId="50708"/>
    <cellStyle name="Обычный 89 50" xfId="50709"/>
    <cellStyle name="Обычный 89 50 2" xfId="50710"/>
    <cellStyle name="Обычный 89 50 2 2" xfId="50711"/>
    <cellStyle name="Обычный 89 50 3" xfId="50712"/>
    <cellStyle name="Обычный 89 51" xfId="50713"/>
    <cellStyle name="Обычный 89 51 2" xfId="50714"/>
    <cellStyle name="Обычный 89 51 2 2" xfId="50715"/>
    <cellStyle name="Обычный 89 51 3" xfId="50716"/>
    <cellStyle name="Обычный 89 52" xfId="50717"/>
    <cellStyle name="Обычный 89 52 2" xfId="50718"/>
    <cellStyle name="Обычный 89 52 2 2" xfId="50719"/>
    <cellStyle name="Обычный 89 52 3" xfId="50720"/>
    <cellStyle name="Обычный 89 53" xfId="50721"/>
    <cellStyle name="Обычный 89 53 2" xfId="50722"/>
    <cellStyle name="Обычный 89 53 2 2" xfId="50723"/>
    <cellStyle name="Обычный 89 53 3" xfId="50724"/>
    <cellStyle name="Обычный 89 54" xfId="50725"/>
    <cellStyle name="Обычный 89 54 2" xfId="50726"/>
    <cellStyle name="Обычный 89 54 2 2" xfId="50727"/>
    <cellStyle name="Обычный 89 54 3" xfId="50728"/>
    <cellStyle name="Обычный 89 55" xfId="50729"/>
    <cellStyle name="Обычный 89 55 2" xfId="50730"/>
    <cellStyle name="Обычный 89 55 2 2" xfId="50731"/>
    <cellStyle name="Обычный 89 55 3" xfId="50732"/>
    <cellStyle name="Обычный 89 56" xfId="50733"/>
    <cellStyle name="Обычный 89 56 2" xfId="50734"/>
    <cellStyle name="Обычный 89 57" xfId="50735"/>
    <cellStyle name="Обычный 89 6" xfId="50736"/>
    <cellStyle name="Обычный 89 6 2" xfId="50737"/>
    <cellStyle name="Обычный 89 6 2 2" xfId="50738"/>
    <cellStyle name="Обычный 89 6 2 2 2" xfId="50739"/>
    <cellStyle name="Обычный 89 6 2 3" xfId="50740"/>
    <cellStyle name="Обычный 89 6 3" xfId="50741"/>
    <cellStyle name="Обычный 89 6 3 2" xfId="50742"/>
    <cellStyle name="Обычный 89 6 3 2 2" xfId="50743"/>
    <cellStyle name="Обычный 89 6 3 3" xfId="50744"/>
    <cellStyle name="Обычный 89 6 4" xfId="50745"/>
    <cellStyle name="Обычный 89 6 4 2" xfId="50746"/>
    <cellStyle name="Обычный 89 6 5" xfId="50747"/>
    <cellStyle name="Обычный 89 7" xfId="50748"/>
    <cellStyle name="Обычный 89 7 2" xfId="50749"/>
    <cellStyle name="Обычный 89 7 2 2" xfId="50750"/>
    <cellStyle name="Обычный 89 7 2 2 2" xfId="50751"/>
    <cellStyle name="Обычный 89 7 2 3" xfId="50752"/>
    <cellStyle name="Обычный 89 7 3" xfId="50753"/>
    <cellStyle name="Обычный 89 7 3 2" xfId="50754"/>
    <cellStyle name="Обычный 89 7 3 2 2" xfId="50755"/>
    <cellStyle name="Обычный 89 7 3 3" xfId="50756"/>
    <cellStyle name="Обычный 89 7 4" xfId="50757"/>
    <cellStyle name="Обычный 89 7 4 2" xfId="50758"/>
    <cellStyle name="Обычный 89 7 5" xfId="50759"/>
    <cellStyle name="Обычный 89 8" xfId="50760"/>
    <cellStyle name="Обычный 89 8 2" xfId="50761"/>
    <cellStyle name="Обычный 89 8 2 2" xfId="50762"/>
    <cellStyle name="Обычный 89 8 2 2 2" xfId="50763"/>
    <cellStyle name="Обычный 89 8 2 3" xfId="50764"/>
    <cellStyle name="Обычный 89 8 3" xfId="50765"/>
    <cellStyle name="Обычный 89 8 3 2" xfId="50766"/>
    <cellStyle name="Обычный 89 8 3 2 2" xfId="50767"/>
    <cellStyle name="Обычный 89 8 3 3" xfId="50768"/>
    <cellStyle name="Обычный 89 8 4" xfId="50769"/>
    <cellStyle name="Обычный 89 8 4 2" xfId="50770"/>
    <cellStyle name="Обычный 89 8 5" xfId="50771"/>
    <cellStyle name="Обычный 89 9" xfId="50772"/>
    <cellStyle name="Обычный 89 9 2" xfId="50773"/>
    <cellStyle name="Обычный 89 9 2 2" xfId="50774"/>
    <cellStyle name="Обычный 89 9 3" xfId="50775"/>
    <cellStyle name="Обычный 9" xfId="50776"/>
    <cellStyle name="Обычный 9 10" xfId="50777"/>
    <cellStyle name="Обычный 9 10 2" xfId="50778"/>
    <cellStyle name="Обычный 9 10 2 2" xfId="50779"/>
    <cellStyle name="Обычный 9 10 2 2 2" xfId="50780"/>
    <cellStyle name="Обычный 9 10 2 3" xfId="50781"/>
    <cellStyle name="Обычный 9 10 3" xfId="50782"/>
    <cellStyle name="Обычный 9 10 3 2" xfId="50783"/>
    <cellStyle name="Обычный 9 10 3 2 2" xfId="50784"/>
    <cellStyle name="Обычный 9 10 3 3" xfId="50785"/>
    <cellStyle name="Обычный 9 10 4" xfId="50786"/>
    <cellStyle name="Обычный 9 10 4 2" xfId="50787"/>
    <cellStyle name="Обычный 9 10 5" xfId="50788"/>
    <cellStyle name="Обычный 9 11" xfId="50789"/>
    <cellStyle name="Обычный 9 11 2" xfId="50790"/>
    <cellStyle name="Обычный 9 11 2 2" xfId="50791"/>
    <cellStyle name="Обычный 9 11 2 2 2" xfId="50792"/>
    <cellStyle name="Обычный 9 11 2 3" xfId="50793"/>
    <cellStyle name="Обычный 9 11 3" xfId="50794"/>
    <cellStyle name="Обычный 9 11 3 2" xfId="50795"/>
    <cellStyle name="Обычный 9 11 3 2 2" xfId="50796"/>
    <cellStyle name="Обычный 9 11 3 3" xfId="50797"/>
    <cellStyle name="Обычный 9 11 4" xfId="50798"/>
    <cellStyle name="Обычный 9 11 4 2" xfId="50799"/>
    <cellStyle name="Обычный 9 11 5" xfId="50800"/>
    <cellStyle name="Обычный 9 12" xfId="50801"/>
    <cellStyle name="Обычный 9 12 2" xfId="50802"/>
    <cellStyle name="Обычный 9 12 2 2" xfId="50803"/>
    <cellStyle name="Обычный 9 12 2 2 2" xfId="50804"/>
    <cellStyle name="Обычный 9 12 2 3" xfId="50805"/>
    <cellStyle name="Обычный 9 12 3" xfId="50806"/>
    <cellStyle name="Обычный 9 12 3 2" xfId="50807"/>
    <cellStyle name="Обычный 9 12 3 2 2" xfId="50808"/>
    <cellStyle name="Обычный 9 12 3 3" xfId="50809"/>
    <cellStyle name="Обычный 9 12 4" xfId="50810"/>
    <cellStyle name="Обычный 9 12 4 2" xfId="50811"/>
    <cellStyle name="Обычный 9 12 5" xfId="50812"/>
    <cellStyle name="Обычный 9 13" xfId="50813"/>
    <cellStyle name="Обычный 9 13 2" xfId="50814"/>
    <cellStyle name="Обычный 9 13 2 2" xfId="50815"/>
    <cellStyle name="Обычный 9 13 2 2 2" xfId="50816"/>
    <cellStyle name="Обычный 9 13 2 3" xfId="50817"/>
    <cellStyle name="Обычный 9 13 3" xfId="50818"/>
    <cellStyle name="Обычный 9 13 3 2" xfId="50819"/>
    <cellStyle name="Обычный 9 13 3 2 2" xfId="50820"/>
    <cellStyle name="Обычный 9 13 3 3" xfId="50821"/>
    <cellStyle name="Обычный 9 13 4" xfId="50822"/>
    <cellStyle name="Обычный 9 13 4 2" xfId="50823"/>
    <cellStyle name="Обычный 9 13 5" xfId="50824"/>
    <cellStyle name="Обычный 9 14" xfId="50825"/>
    <cellStyle name="Обычный 9 14 2" xfId="50826"/>
    <cellStyle name="Обычный 9 14 2 2" xfId="50827"/>
    <cellStyle name="Обычный 9 14 2 2 2" xfId="50828"/>
    <cellStyle name="Обычный 9 14 2 3" xfId="50829"/>
    <cellStyle name="Обычный 9 14 3" xfId="50830"/>
    <cellStyle name="Обычный 9 14 3 2" xfId="50831"/>
    <cellStyle name="Обычный 9 14 3 2 2" xfId="50832"/>
    <cellStyle name="Обычный 9 14 3 3" xfId="50833"/>
    <cellStyle name="Обычный 9 14 4" xfId="50834"/>
    <cellStyle name="Обычный 9 14 4 2" xfId="50835"/>
    <cellStyle name="Обычный 9 14 5" xfId="50836"/>
    <cellStyle name="Обычный 9 15" xfId="50837"/>
    <cellStyle name="Обычный 9 15 2" xfId="50838"/>
    <cellStyle name="Обычный 9 15 2 2" xfId="50839"/>
    <cellStyle name="Обычный 9 15 2 2 2" xfId="50840"/>
    <cellStyle name="Обычный 9 15 2 3" xfId="50841"/>
    <cellStyle name="Обычный 9 15 3" xfId="50842"/>
    <cellStyle name="Обычный 9 15 3 2" xfId="50843"/>
    <cellStyle name="Обычный 9 15 3 2 2" xfId="50844"/>
    <cellStyle name="Обычный 9 15 3 3" xfId="50845"/>
    <cellStyle name="Обычный 9 15 4" xfId="50846"/>
    <cellStyle name="Обычный 9 15 4 2" xfId="50847"/>
    <cellStyle name="Обычный 9 15 5" xfId="50848"/>
    <cellStyle name="Обычный 9 16" xfId="50849"/>
    <cellStyle name="Обычный 9 16 2" xfId="50850"/>
    <cellStyle name="Обычный 9 16 2 2" xfId="50851"/>
    <cellStyle name="Обычный 9 16 2 2 2" xfId="50852"/>
    <cellStyle name="Обычный 9 16 2 3" xfId="50853"/>
    <cellStyle name="Обычный 9 16 3" xfId="50854"/>
    <cellStyle name="Обычный 9 16 3 2" xfId="50855"/>
    <cellStyle name="Обычный 9 16 3 2 2" xfId="50856"/>
    <cellStyle name="Обычный 9 16 3 3" xfId="50857"/>
    <cellStyle name="Обычный 9 16 4" xfId="50858"/>
    <cellStyle name="Обычный 9 16 4 2" xfId="50859"/>
    <cellStyle name="Обычный 9 16 5" xfId="50860"/>
    <cellStyle name="Обычный 9 17" xfId="50861"/>
    <cellStyle name="Обычный 9 17 2" xfId="50862"/>
    <cellStyle name="Обычный 9 17 2 2" xfId="50863"/>
    <cellStyle name="Обычный 9 17 2 2 2" xfId="50864"/>
    <cellStyle name="Обычный 9 17 2 3" xfId="50865"/>
    <cellStyle name="Обычный 9 17 3" xfId="50866"/>
    <cellStyle name="Обычный 9 17 3 2" xfId="50867"/>
    <cellStyle name="Обычный 9 17 3 2 2" xfId="50868"/>
    <cellStyle name="Обычный 9 17 3 3" xfId="50869"/>
    <cellStyle name="Обычный 9 17 4" xfId="50870"/>
    <cellStyle name="Обычный 9 17 4 2" xfId="50871"/>
    <cellStyle name="Обычный 9 17 5" xfId="50872"/>
    <cellStyle name="Обычный 9 18" xfId="50873"/>
    <cellStyle name="Обычный 9 18 2" xfId="50874"/>
    <cellStyle name="Обычный 9 18 2 2" xfId="50875"/>
    <cellStyle name="Обычный 9 18 2 2 2" xfId="50876"/>
    <cellStyle name="Обычный 9 18 2 3" xfId="50877"/>
    <cellStyle name="Обычный 9 18 3" xfId="50878"/>
    <cellStyle name="Обычный 9 18 3 2" xfId="50879"/>
    <cellStyle name="Обычный 9 18 3 2 2" xfId="50880"/>
    <cellStyle name="Обычный 9 18 3 3" xfId="50881"/>
    <cellStyle name="Обычный 9 18 4" xfId="50882"/>
    <cellStyle name="Обычный 9 18 4 2" xfId="50883"/>
    <cellStyle name="Обычный 9 18 5" xfId="50884"/>
    <cellStyle name="Обычный 9 19" xfId="50885"/>
    <cellStyle name="Обычный 9 19 2" xfId="50886"/>
    <cellStyle name="Обычный 9 19 2 2" xfId="50887"/>
    <cellStyle name="Обычный 9 19 2 2 2" xfId="50888"/>
    <cellStyle name="Обычный 9 19 2 3" xfId="50889"/>
    <cellStyle name="Обычный 9 19 3" xfId="50890"/>
    <cellStyle name="Обычный 9 19 3 2" xfId="50891"/>
    <cellStyle name="Обычный 9 19 3 2 2" xfId="50892"/>
    <cellStyle name="Обычный 9 19 3 3" xfId="50893"/>
    <cellStyle name="Обычный 9 19 4" xfId="50894"/>
    <cellStyle name="Обычный 9 19 4 2" xfId="50895"/>
    <cellStyle name="Обычный 9 19 5" xfId="50896"/>
    <cellStyle name="Обычный 9 2" xfId="50897"/>
    <cellStyle name="Обычный 9 2 2" xfId="50898"/>
    <cellStyle name="Обычный 9 2 2 2" xfId="50899"/>
    <cellStyle name="Обычный 9 2 2 2 2" xfId="50900"/>
    <cellStyle name="Обычный 9 2 2 3" xfId="50901"/>
    <cellStyle name="Обычный 9 2 3" xfId="50902"/>
    <cellStyle name="Обычный 9 2 3 2" xfId="50903"/>
    <cellStyle name="Обычный 9 2 3 2 2" xfId="50904"/>
    <cellStyle name="Обычный 9 2 3 3" xfId="50905"/>
    <cellStyle name="Обычный 9 2 4" xfId="50906"/>
    <cellStyle name="Обычный 9 2 4 2" xfId="50907"/>
    <cellStyle name="Обычный 9 2 5" xfId="50908"/>
    <cellStyle name="Обычный 9 20" xfId="50909"/>
    <cellStyle name="Обычный 9 20 2" xfId="50910"/>
    <cellStyle name="Обычный 9 20 2 2" xfId="50911"/>
    <cellStyle name="Обычный 9 20 2 2 2" xfId="50912"/>
    <cellStyle name="Обычный 9 20 2 3" xfId="50913"/>
    <cellStyle name="Обычный 9 20 3" xfId="50914"/>
    <cellStyle name="Обычный 9 20 3 2" xfId="50915"/>
    <cellStyle name="Обычный 9 20 3 2 2" xfId="50916"/>
    <cellStyle name="Обычный 9 20 3 3" xfId="50917"/>
    <cellStyle name="Обычный 9 20 4" xfId="50918"/>
    <cellStyle name="Обычный 9 20 4 2" xfId="50919"/>
    <cellStyle name="Обычный 9 20 5" xfId="50920"/>
    <cellStyle name="Обычный 9 21" xfId="50921"/>
    <cellStyle name="Обычный 9 21 2" xfId="50922"/>
    <cellStyle name="Обычный 9 21 2 2" xfId="50923"/>
    <cellStyle name="Обычный 9 21 2 2 2" xfId="50924"/>
    <cellStyle name="Обычный 9 21 2 3" xfId="50925"/>
    <cellStyle name="Обычный 9 21 3" xfId="50926"/>
    <cellStyle name="Обычный 9 21 3 2" xfId="50927"/>
    <cellStyle name="Обычный 9 21 3 2 2" xfId="50928"/>
    <cellStyle name="Обычный 9 21 3 3" xfId="50929"/>
    <cellStyle name="Обычный 9 21 4" xfId="50930"/>
    <cellStyle name="Обычный 9 21 4 2" xfId="50931"/>
    <cellStyle name="Обычный 9 21 5" xfId="50932"/>
    <cellStyle name="Обычный 9 22" xfId="50933"/>
    <cellStyle name="Обычный 9 22 2" xfId="50934"/>
    <cellStyle name="Обычный 9 22 2 2" xfId="50935"/>
    <cellStyle name="Обычный 9 22 2 2 2" xfId="50936"/>
    <cellStyle name="Обычный 9 22 2 3" xfId="50937"/>
    <cellStyle name="Обычный 9 22 3" xfId="50938"/>
    <cellStyle name="Обычный 9 22 3 2" xfId="50939"/>
    <cellStyle name="Обычный 9 22 3 2 2" xfId="50940"/>
    <cellStyle name="Обычный 9 22 3 3" xfId="50941"/>
    <cellStyle name="Обычный 9 22 4" xfId="50942"/>
    <cellStyle name="Обычный 9 22 4 2" xfId="50943"/>
    <cellStyle name="Обычный 9 22 5" xfId="50944"/>
    <cellStyle name="Обычный 9 23" xfId="50945"/>
    <cellStyle name="Обычный 9 23 2" xfId="50946"/>
    <cellStyle name="Обычный 9 23 2 2" xfId="50947"/>
    <cellStyle name="Обычный 9 23 2 2 2" xfId="50948"/>
    <cellStyle name="Обычный 9 23 2 3" xfId="50949"/>
    <cellStyle name="Обычный 9 23 3" xfId="50950"/>
    <cellStyle name="Обычный 9 23 3 2" xfId="50951"/>
    <cellStyle name="Обычный 9 23 3 2 2" xfId="50952"/>
    <cellStyle name="Обычный 9 23 3 3" xfId="50953"/>
    <cellStyle name="Обычный 9 23 4" xfId="50954"/>
    <cellStyle name="Обычный 9 23 4 2" xfId="50955"/>
    <cellStyle name="Обычный 9 23 5" xfId="50956"/>
    <cellStyle name="Обычный 9 24" xfId="50957"/>
    <cellStyle name="Обычный 9 24 2" xfId="50958"/>
    <cellStyle name="Обычный 9 24 2 2" xfId="50959"/>
    <cellStyle name="Обычный 9 24 2 2 2" xfId="50960"/>
    <cellStyle name="Обычный 9 24 2 3" xfId="50961"/>
    <cellStyle name="Обычный 9 24 3" xfId="50962"/>
    <cellStyle name="Обычный 9 24 3 2" xfId="50963"/>
    <cellStyle name="Обычный 9 24 3 2 2" xfId="50964"/>
    <cellStyle name="Обычный 9 24 3 3" xfId="50965"/>
    <cellStyle name="Обычный 9 24 4" xfId="50966"/>
    <cellStyle name="Обычный 9 24 4 2" xfId="50967"/>
    <cellStyle name="Обычный 9 24 5" xfId="50968"/>
    <cellStyle name="Обычный 9 25" xfId="50969"/>
    <cellStyle name="Обычный 9 25 2" xfId="50970"/>
    <cellStyle name="Обычный 9 25 2 2" xfId="50971"/>
    <cellStyle name="Обычный 9 25 2 2 2" xfId="50972"/>
    <cellStyle name="Обычный 9 25 2 3" xfId="50973"/>
    <cellStyle name="Обычный 9 25 3" xfId="50974"/>
    <cellStyle name="Обычный 9 25 3 2" xfId="50975"/>
    <cellStyle name="Обычный 9 25 3 2 2" xfId="50976"/>
    <cellStyle name="Обычный 9 25 3 3" xfId="50977"/>
    <cellStyle name="Обычный 9 25 4" xfId="50978"/>
    <cellStyle name="Обычный 9 25 4 2" xfId="50979"/>
    <cellStyle name="Обычный 9 25 5" xfId="50980"/>
    <cellStyle name="Обычный 9 26" xfId="50981"/>
    <cellStyle name="Обычный 9 26 2" xfId="50982"/>
    <cellStyle name="Обычный 9 26 2 2" xfId="50983"/>
    <cellStyle name="Обычный 9 26 2 2 2" xfId="50984"/>
    <cellStyle name="Обычный 9 26 2 3" xfId="50985"/>
    <cellStyle name="Обычный 9 26 3" xfId="50986"/>
    <cellStyle name="Обычный 9 26 3 2" xfId="50987"/>
    <cellStyle name="Обычный 9 26 3 2 2" xfId="50988"/>
    <cellStyle name="Обычный 9 26 3 3" xfId="50989"/>
    <cellStyle name="Обычный 9 26 4" xfId="50990"/>
    <cellStyle name="Обычный 9 26 4 2" xfId="50991"/>
    <cellStyle name="Обычный 9 26 5" xfId="50992"/>
    <cellStyle name="Обычный 9 27" xfId="50993"/>
    <cellStyle name="Обычный 9 27 2" xfId="50994"/>
    <cellStyle name="Обычный 9 27 2 2" xfId="50995"/>
    <cellStyle name="Обычный 9 27 2 2 2" xfId="50996"/>
    <cellStyle name="Обычный 9 27 2 3" xfId="50997"/>
    <cellStyle name="Обычный 9 27 3" xfId="50998"/>
    <cellStyle name="Обычный 9 27 3 2" xfId="50999"/>
    <cellStyle name="Обычный 9 27 3 2 2" xfId="51000"/>
    <cellStyle name="Обычный 9 27 3 3" xfId="51001"/>
    <cellStyle name="Обычный 9 27 4" xfId="51002"/>
    <cellStyle name="Обычный 9 27 4 2" xfId="51003"/>
    <cellStyle name="Обычный 9 27 5" xfId="51004"/>
    <cellStyle name="Обычный 9 28" xfId="51005"/>
    <cellStyle name="Обычный 9 28 2" xfId="51006"/>
    <cellStyle name="Обычный 9 28 2 2" xfId="51007"/>
    <cellStyle name="Обычный 9 28 2 2 2" xfId="51008"/>
    <cellStyle name="Обычный 9 28 2 3" xfId="51009"/>
    <cellStyle name="Обычный 9 28 3" xfId="51010"/>
    <cellStyle name="Обычный 9 28 3 2" xfId="51011"/>
    <cellStyle name="Обычный 9 28 3 2 2" xfId="51012"/>
    <cellStyle name="Обычный 9 28 3 3" xfId="51013"/>
    <cellStyle name="Обычный 9 28 4" xfId="51014"/>
    <cellStyle name="Обычный 9 28 4 2" xfId="51015"/>
    <cellStyle name="Обычный 9 28 5" xfId="51016"/>
    <cellStyle name="Обычный 9 29" xfId="51017"/>
    <cellStyle name="Обычный 9 29 2" xfId="51018"/>
    <cellStyle name="Обычный 9 29 2 2" xfId="51019"/>
    <cellStyle name="Обычный 9 29 3" xfId="51020"/>
    <cellStyle name="Обычный 9 3" xfId="51021"/>
    <cellStyle name="Обычный 9 3 2" xfId="51022"/>
    <cellStyle name="Обычный 9 3 2 2" xfId="51023"/>
    <cellStyle name="Обычный 9 3 2 2 2" xfId="51024"/>
    <cellStyle name="Обычный 9 3 2 3" xfId="51025"/>
    <cellStyle name="Обычный 9 3 3" xfId="51026"/>
    <cellStyle name="Обычный 9 3 3 2" xfId="51027"/>
    <cellStyle name="Обычный 9 3 3 2 2" xfId="51028"/>
    <cellStyle name="Обычный 9 3 3 3" xfId="51029"/>
    <cellStyle name="Обычный 9 3 4" xfId="51030"/>
    <cellStyle name="Обычный 9 3 4 2" xfId="51031"/>
    <cellStyle name="Обычный 9 3 5" xfId="51032"/>
    <cellStyle name="Обычный 9 30" xfId="51033"/>
    <cellStyle name="Обычный 9 30 2" xfId="51034"/>
    <cellStyle name="Обычный 9 30 2 2" xfId="51035"/>
    <cellStyle name="Обычный 9 30 3" xfId="51036"/>
    <cellStyle name="Обычный 9 31" xfId="51037"/>
    <cellStyle name="Обычный 9 31 2" xfId="51038"/>
    <cellStyle name="Обычный 9 31 2 2" xfId="51039"/>
    <cellStyle name="Обычный 9 31 3" xfId="51040"/>
    <cellStyle name="Обычный 9 32" xfId="51041"/>
    <cellStyle name="Обычный 9 32 2" xfId="51042"/>
    <cellStyle name="Обычный 9 32 2 2" xfId="51043"/>
    <cellStyle name="Обычный 9 32 3" xfId="51044"/>
    <cellStyle name="Обычный 9 33" xfId="51045"/>
    <cellStyle name="Обычный 9 33 2" xfId="51046"/>
    <cellStyle name="Обычный 9 33 2 2" xfId="51047"/>
    <cellStyle name="Обычный 9 33 3" xfId="51048"/>
    <cellStyle name="Обычный 9 34" xfId="51049"/>
    <cellStyle name="Обычный 9 34 2" xfId="51050"/>
    <cellStyle name="Обычный 9 34 2 2" xfId="51051"/>
    <cellStyle name="Обычный 9 34 3" xfId="51052"/>
    <cellStyle name="Обычный 9 35" xfId="51053"/>
    <cellStyle name="Обычный 9 35 2" xfId="51054"/>
    <cellStyle name="Обычный 9 35 2 2" xfId="51055"/>
    <cellStyle name="Обычный 9 35 3" xfId="51056"/>
    <cellStyle name="Обычный 9 36" xfId="51057"/>
    <cellStyle name="Обычный 9 36 2" xfId="51058"/>
    <cellStyle name="Обычный 9 36 2 2" xfId="51059"/>
    <cellStyle name="Обычный 9 36 3" xfId="51060"/>
    <cellStyle name="Обычный 9 37" xfId="51061"/>
    <cellStyle name="Обычный 9 37 2" xfId="51062"/>
    <cellStyle name="Обычный 9 37 2 2" xfId="51063"/>
    <cellStyle name="Обычный 9 37 3" xfId="51064"/>
    <cellStyle name="Обычный 9 38" xfId="51065"/>
    <cellStyle name="Обычный 9 38 2" xfId="51066"/>
    <cellStyle name="Обычный 9 38 2 2" xfId="51067"/>
    <cellStyle name="Обычный 9 38 3" xfId="51068"/>
    <cellStyle name="Обычный 9 39" xfId="51069"/>
    <cellStyle name="Обычный 9 39 2" xfId="51070"/>
    <cellStyle name="Обычный 9 39 2 2" xfId="51071"/>
    <cellStyle name="Обычный 9 39 3" xfId="51072"/>
    <cellStyle name="Обычный 9 4" xfId="51073"/>
    <cellStyle name="Обычный 9 4 2" xfId="51074"/>
    <cellStyle name="Обычный 9 4 2 2" xfId="51075"/>
    <cellStyle name="Обычный 9 4 2 2 2" xfId="51076"/>
    <cellStyle name="Обычный 9 4 2 3" xfId="51077"/>
    <cellStyle name="Обычный 9 4 3" xfId="51078"/>
    <cellStyle name="Обычный 9 4 3 2" xfId="51079"/>
    <cellStyle name="Обычный 9 4 3 2 2" xfId="51080"/>
    <cellStyle name="Обычный 9 4 3 3" xfId="51081"/>
    <cellStyle name="Обычный 9 4 4" xfId="51082"/>
    <cellStyle name="Обычный 9 4 4 2" xfId="51083"/>
    <cellStyle name="Обычный 9 4 5" xfId="51084"/>
    <cellStyle name="Обычный 9 40" xfId="51085"/>
    <cellStyle name="Обычный 9 40 2" xfId="51086"/>
    <cellStyle name="Обычный 9 40 2 2" xfId="51087"/>
    <cellStyle name="Обычный 9 40 3" xfId="51088"/>
    <cellStyle name="Обычный 9 41" xfId="51089"/>
    <cellStyle name="Обычный 9 41 2" xfId="51090"/>
    <cellStyle name="Обычный 9 41 2 2" xfId="51091"/>
    <cellStyle name="Обычный 9 41 3" xfId="51092"/>
    <cellStyle name="Обычный 9 42" xfId="51093"/>
    <cellStyle name="Обычный 9 42 2" xfId="51094"/>
    <cellStyle name="Обычный 9 42 2 2" xfId="51095"/>
    <cellStyle name="Обычный 9 42 3" xfId="51096"/>
    <cellStyle name="Обычный 9 43" xfId="51097"/>
    <cellStyle name="Обычный 9 43 2" xfId="51098"/>
    <cellStyle name="Обычный 9 43 2 2" xfId="51099"/>
    <cellStyle name="Обычный 9 43 3" xfId="51100"/>
    <cellStyle name="Обычный 9 44" xfId="51101"/>
    <cellStyle name="Обычный 9 44 2" xfId="51102"/>
    <cellStyle name="Обычный 9 44 2 2" xfId="51103"/>
    <cellStyle name="Обычный 9 44 3" xfId="51104"/>
    <cellStyle name="Обычный 9 45" xfId="51105"/>
    <cellStyle name="Обычный 9 45 2" xfId="51106"/>
    <cellStyle name="Обычный 9 45 2 2" xfId="51107"/>
    <cellStyle name="Обычный 9 45 3" xfId="51108"/>
    <cellStyle name="Обычный 9 46" xfId="51109"/>
    <cellStyle name="Обычный 9 46 2" xfId="51110"/>
    <cellStyle name="Обычный 9 46 2 2" xfId="51111"/>
    <cellStyle name="Обычный 9 46 3" xfId="51112"/>
    <cellStyle name="Обычный 9 47" xfId="51113"/>
    <cellStyle name="Обычный 9 47 2" xfId="51114"/>
    <cellStyle name="Обычный 9 47 2 2" xfId="51115"/>
    <cellStyle name="Обычный 9 47 3" xfId="51116"/>
    <cellStyle name="Обычный 9 48" xfId="51117"/>
    <cellStyle name="Обычный 9 48 2" xfId="51118"/>
    <cellStyle name="Обычный 9 48 2 2" xfId="51119"/>
    <cellStyle name="Обычный 9 48 3" xfId="51120"/>
    <cellStyle name="Обычный 9 49" xfId="51121"/>
    <cellStyle name="Обычный 9 49 2" xfId="51122"/>
    <cellStyle name="Обычный 9 49 2 2" xfId="51123"/>
    <cellStyle name="Обычный 9 49 3" xfId="51124"/>
    <cellStyle name="Обычный 9 5" xfId="51125"/>
    <cellStyle name="Обычный 9 5 2" xfId="51126"/>
    <cellStyle name="Обычный 9 5 2 2" xfId="51127"/>
    <cellStyle name="Обычный 9 5 2 2 2" xfId="51128"/>
    <cellStyle name="Обычный 9 5 2 3" xfId="51129"/>
    <cellStyle name="Обычный 9 5 3" xfId="51130"/>
    <cellStyle name="Обычный 9 5 3 2" xfId="51131"/>
    <cellStyle name="Обычный 9 5 3 2 2" xfId="51132"/>
    <cellStyle name="Обычный 9 5 3 3" xfId="51133"/>
    <cellStyle name="Обычный 9 5 4" xfId="51134"/>
    <cellStyle name="Обычный 9 5 4 2" xfId="51135"/>
    <cellStyle name="Обычный 9 5 5" xfId="51136"/>
    <cellStyle name="Обычный 9 50" xfId="51137"/>
    <cellStyle name="Обычный 9 50 2" xfId="51138"/>
    <cellStyle name="Обычный 9 50 2 2" xfId="51139"/>
    <cellStyle name="Обычный 9 50 3" xfId="51140"/>
    <cellStyle name="Обычный 9 51" xfId="51141"/>
    <cellStyle name="Обычный 9 51 2" xfId="51142"/>
    <cellStyle name="Обычный 9 51 2 2" xfId="51143"/>
    <cellStyle name="Обычный 9 51 3" xfId="51144"/>
    <cellStyle name="Обычный 9 52" xfId="51145"/>
    <cellStyle name="Обычный 9 52 2" xfId="51146"/>
    <cellStyle name="Обычный 9 52 2 2" xfId="51147"/>
    <cellStyle name="Обычный 9 52 3" xfId="51148"/>
    <cellStyle name="Обычный 9 53" xfId="51149"/>
    <cellStyle name="Обычный 9 53 2" xfId="51150"/>
    <cellStyle name="Обычный 9 53 2 2" xfId="51151"/>
    <cellStyle name="Обычный 9 53 3" xfId="51152"/>
    <cellStyle name="Обычный 9 54" xfId="51153"/>
    <cellStyle name="Обычный 9 54 2" xfId="51154"/>
    <cellStyle name="Обычный 9 54 2 2" xfId="51155"/>
    <cellStyle name="Обычный 9 54 3" xfId="51156"/>
    <cellStyle name="Обычный 9 55" xfId="51157"/>
    <cellStyle name="Обычный 9 55 2" xfId="51158"/>
    <cellStyle name="Обычный 9 55 2 2" xfId="51159"/>
    <cellStyle name="Обычный 9 55 3" xfId="51160"/>
    <cellStyle name="Обычный 9 56" xfId="51161"/>
    <cellStyle name="Обычный 9 56 2" xfId="51162"/>
    <cellStyle name="Обычный 9 56 2 2" xfId="51163"/>
    <cellStyle name="Обычный 9 56 3" xfId="51164"/>
    <cellStyle name="Обычный 9 57" xfId="51165"/>
    <cellStyle name="Обычный 9 57 2" xfId="51166"/>
    <cellStyle name="Обычный 9 57 2 2" xfId="51167"/>
    <cellStyle name="Обычный 9 57 3" xfId="51168"/>
    <cellStyle name="Обычный 9 58" xfId="51169"/>
    <cellStyle name="Обычный 9 58 2" xfId="51170"/>
    <cellStyle name="Обычный 9 58 2 2" xfId="51171"/>
    <cellStyle name="Обычный 9 58 3" xfId="51172"/>
    <cellStyle name="Обычный 9 59" xfId="51173"/>
    <cellStyle name="Обычный 9 59 2" xfId="51174"/>
    <cellStyle name="Обычный 9 59 2 2" xfId="51175"/>
    <cellStyle name="Обычный 9 59 3" xfId="51176"/>
    <cellStyle name="Обычный 9 6" xfId="51177"/>
    <cellStyle name="Обычный 9 6 2" xfId="51178"/>
    <cellStyle name="Обычный 9 6 2 2" xfId="51179"/>
    <cellStyle name="Обычный 9 6 2 2 2" xfId="51180"/>
    <cellStyle name="Обычный 9 6 2 3" xfId="51181"/>
    <cellStyle name="Обычный 9 6 3" xfId="51182"/>
    <cellStyle name="Обычный 9 6 3 2" xfId="51183"/>
    <cellStyle name="Обычный 9 6 3 2 2" xfId="51184"/>
    <cellStyle name="Обычный 9 6 3 3" xfId="51185"/>
    <cellStyle name="Обычный 9 6 4" xfId="51186"/>
    <cellStyle name="Обычный 9 6 4 2" xfId="51187"/>
    <cellStyle name="Обычный 9 6 5" xfId="51188"/>
    <cellStyle name="Обычный 9 60" xfId="51189"/>
    <cellStyle name="Обычный 9 60 2" xfId="51190"/>
    <cellStyle name="Обычный 9 60 2 2" xfId="51191"/>
    <cellStyle name="Обычный 9 60 3" xfId="51192"/>
    <cellStyle name="Обычный 9 61" xfId="51193"/>
    <cellStyle name="Обычный 9 61 2" xfId="51194"/>
    <cellStyle name="Обычный 9 61 2 2" xfId="51195"/>
    <cellStyle name="Обычный 9 61 3" xfId="51196"/>
    <cellStyle name="Обычный 9 62" xfId="51197"/>
    <cellStyle name="Обычный 9 62 2" xfId="51198"/>
    <cellStyle name="Обычный 9 62 2 2" xfId="51199"/>
    <cellStyle name="Обычный 9 62 3" xfId="51200"/>
    <cellStyle name="Обычный 9 63" xfId="51201"/>
    <cellStyle name="Обычный 9 63 2" xfId="51202"/>
    <cellStyle name="Обычный 9 63 2 2" xfId="51203"/>
    <cellStyle name="Обычный 9 63 3" xfId="51204"/>
    <cellStyle name="Обычный 9 64" xfId="51205"/>
    <cellStyle name="Обычный 9 64 2" xfId="51206"/>
    <cellStyle name="Обычный 9 64 2 2" xfId="51207"/>
    <cellStyle name="Обычный 9 64 3" xfId="51208"/>
    <cellStyle name="Обычный 9 65" xfId="51209"/>
    <cellStyle name="Обычный 9 65 2" xfId="51210"/>
    <cellStyle name="Обычный 9 65 2 2" xfId="51211"/>
    <cellStyle name="Обычный 9 65 3" xfId="51212"/>
    <cellStyle name="Обычный 9 66" xfId="51213"/>
    <cellStyle name="Обычный 9 66 2" xfId="51214"/>
    <cellStyle name="Обычный 9 66 2 2" xfId="51215"/>
    <cellStyle name="Обычный 9 66 3" xfId="51216"/>
    <cellStyle name="Обычный 9 67" xfId="51217"/>
    <cellStyle name="Обычный 9 67 2" xfId="51218"/>
    <cellStyle name="Обычный 9 67 2 2" xfId="51219"/>
    <cellStyle name="Обычный 9 67 3" xfId="51220"/>
    <cellStyle name="Обычный 9 68" xfId="51221"/>
    <cellStyle name="Обычный 9 68 2" xfId="51222"/>
    <cellStyle name="Обычный 9 68 2 2" xfId="51223"/>
    <cellStyle name="Обычный 9 68 3" xfId="51224"/>
    <cellStyle name="Обычный 9 69" xfId="51225"/>
    <cellStyle name="Обычный 9 69 2" xfId="51226"/>
    <cellStyle name="Обычный 9 69 2 2" xfId="51227"/>
    <cellStyle name="Обычный 9 69 3" xfId="51228"/>
    <cellStyle name="Обычный 9 7" xfId="51229"/>
    <cellStyle name="Обычный 9 7 2" xfId="51230"/>
    <cellStyle name="Обычный 9 7 2 2" xfId="51231"/>
    <cellStyle name="Обычный 9 7 2 2 2" xfId="51232"/>
    <cellStyle name="Обычный 9 7 2 3" xfId="51233"/>
    <cellStyle name="Обычный 9 7 3" xfId="51234"/>
    <cellStyle name="Обычный 9 7 3 2" xfId="51235"/>
    <cellStyle name="Обычный 9 7 3 2 2" xfId="51236"/>
    <cellStyle name="Обычный 9 7 3 3" xfId="51237"/>
    <cellStyle name="Обычный 9 7 4" xfId="51238"/>
    <cellStyle name="Обычный 9 7 4 2" xfId="51239"/>
    <cellStyle name="Обычный 9 7 5" xfId="51240"/>
    <cellStyle name="Обычный 9 70" xfId="51241"/>
    <cellStyle name="Обычный 9 70 2" xfId="51242"/>
    <cellStyle name="Обычный 9 70 2 2" xfId="51243"/>
    <cellStyle name="Обычный 9 70 3" xfId="51244"/>
    <cellStyle name="Обычный 9 71" xfId="51245"/>
    <cellStyle name="Обычный 9 71 2" xfId="51246"/>
    <cellStyle name="Обычный 9 71 2 2" xfId="51247"/>
    <cellStyle name="Обычный 9 71 3" xfId="51248"/>
    <cellStyle name="Обычный 9 72" xfId="51249"/>
    <cellStyle name="Обычный 9 72 2" xfId="51250"/>
    <cellStyle name="Обычный 9 72 2 2" xfId="51251"/>
    <cellStyle name="Обычный 9 72 3" xfId="51252"/>
    <cellStyle name="Обычный 9 73" xfId="51253"/>
    <cellStyle name="Обычный 9 73 2" xfId="51254"/>
    <cellStyle name="Обычный 9 73 2 2" xfId="51255"/>
    <cellStyle name="Обычный 9 73 3" xfId="51256"/>
    <cellStyle name="Обычный 9 74" xfId="51257"/>
    <cellStyle name="Обычный 9 74 2" xfId="51258"/>
    <cellStyle name="Обычный 9 74 2 2" xfId="51259"/>
    <cellStyle name="Обычный 9 74 3" xfId="51260"/>
    <cellStyle name="Обычный 9 75" xfId="51261"/>
    <cellStyle name="Обычный 9 75 2" xfId="51262"/>
    <cellStyle name="Обычный 9 75 2 2" xfId="51263"/>
    <cellStyle name="Обычный 9 75 3" xfId="51264"/>
    <cellStyle name="Обычный 9 76" xfId="51265"/>
    <cellStyle name="Обычный 9 76 2" xfId="51266"/>
    <cellStyle name="Обычный 9 77" xfId="51267"/>
    <cellStyle name="Обычный 9 8" xfId="51268"/>
    <cellStyle name="Обычный 9 8 2" xfId="51269"/>
    <cellStyle name="Обычный 9 8 2 2" xfId="51270"/>
    <cellStyle name="Обычный 9 8 2 2 2" xfId="51271"/>
    <cellStyle name="Обычный 9 8 2 3" xfId="51272"/>
    <cellStyle name="Обычный 9 8 3" xfId="51273"/>
    <cellStyle name="Обычный 9 8 3 2" xfId="51274"/>
    <cellStyle name="Обычный 9 8 3 2 2" xfId="51275"/>
    <cellStyle name="Обычный 9 8 3 3" xfId="51276"/>
    <cellStyle name="Обычный 9 8 4" xfId="51277"/>
    <cellStyle name="Обычный 9 8 4 2" xfId="51278"/>
    <cellStyle name="Обычный 9 8 5" xfId="51279"/>
    <cellStyle name="Обычный 9 9" xfId="51280"/>
    <cellStyle name="Обычный 9 9 2" xfId="51281"/>
    <cellStyle name="Обычный 9 9 2 2" xfId="51282"/>
    <cellStyle name="Обычный 9 9 2 2 2" xfId="51283"/>
    <cellStyle name="Обычный 9 9 2 3" xfId="51284"/>
    <cellStyle name="Обычный 9 9 3" xfId="51285"/>
    <cellStyle name="Обычный 9 9 3 2" xfId="51286"/>
    <cellStyle name="Обычный 9 9 3 2 2" xfId="51287"/>
    <cellStyle name="Обычный 9 9 3 3" xfId="51288"/>
    <cellStyle name="Обычный 9 9 4" xfId="51289"/>
    <cellStyle name="Обычный 9 9 4 2" xfId="51290"/>
    <cellStyle name="Обычный 9 9 5" xfId="51291"/>
    <cellStyle name="Обычный 90" xfId="51292"/>
    <cellStyle name="Обычный 90 10" xfId="51293"/>
    <cellStyle name="Обычный 90 10 2" xfId="51294"/>
    <cellStyle name="Обычный 90 10 2 2" xfId="51295"/>
    <cellStyle name="Обычный 90 10 3" xfId="51296"/>
    <cellStyle name="Обычный 90 11" xfId="51297"/>
    <cellStyle name="Обычный 90 11 2" xfId="51298"/>
    <cellStyle name="Обычный 90 11 2 2" xfId="51299"/>
    <cellStyle name="Обычный 90 11 3" xfId="51300"/>
    <cellStyle name="Обычный 90 12" xfId="51301"/>
    <cellStyle name="Обычный 90 12 2" xfId="51302"/>
    <cellStyle name="Обычный 90 12 2 2" xfId="51303"/>
    <cellStyle name="Обычный 90 12 3" xfId="51304"/>
    <cellStyle name="Обычный 90 13" xfId="51305"/>
    <cellStyle name="Обычный 90 13 2" xfId="51306"/>
    <cellStyle name="Обычный 90 13 2 2" xfId="51307"/>
    <cellStyle name="Обычный 90 13 3" xfId="51308"/>
    <cellStyle name="Обычный 90 14" xfId="51309"/>
    <cellStyle name="Обычный 90 14 2" xfId="51310"/>
    <cellStyle name="Обычный 90 14 2 2" xfId="51311"/>
    <cellStyle name="Обычный 90 14 3" xfId="51312"/>
    <cellStyle name="Обычный 90 15" xfId="51313"/>
    <cellStyle name="Обычный 90 15 2" xfId="51314"/>
    <cellStyle name="Обычный 90 15 2 2" xfId="51315"/>
    <cellStyle name="Обычный 90 15 3" xfId="51316"/>
    <cellStyle name="Обычный 90 16" xfId="51317"/>
    <cellStyle name="Обычный 90 16 2" xfId="51318"/>
    <cellStyle name="Обычный 90 16 2 2" xfId="51319"/>
    <cellStyle name="Обычный 90 16 3" xfId="51320"/>
    <cellStyle name="Обычный 90 17" xfId="51321"/>
    <cellStyle name="Обычный 90 17 2" xfId="51322"/>
    <cellStyle name="Обычный 90 17 2 2" xfId="51323"/>
    <cellStyle name="Обычный 90 17 3" xfId="51324"/>
    <cellStyle name="Обычный 90 18" xfId="51325"/>
    <cellStyle name="Обычный 90 18 2" xfId="51326"/>
    <cellStyle name="Обычный 90 18 2 2" xfId="51327"/>
    <cellStyle name="Обычный 90 18 3" xfId="51328"/>
    <cellStyle name="Обычный 90 19" xfId="51329"/>
    <cellStyle name="Обычный 90 19 2" xfId="51330"/>
    <cellStyle name="Обычный 90 19 2 2" xfId="51331"/>
    <cellStyle name="Обычный 90 19 3" xfId="51332"/>
    <cellStyle name="Обычный 90 2" xfId="51333"/>
    <cellStyle name="Обычный 90 2 2" xfId="51334"/>
    <cellStyle name="Обычный 90 2 2 2" xfId="51335"/>
    <cellStyle name="Обычный 90 2 2 2 2" xfId="51336"/>
    <cellStyle name="Обычный 90 2 2 3" xfId="51337"/>
    <cellStyle name="Обычный 90 2 3" xfId="51338"/>
    <cellStyle name="Обычный 90 2 3 2" xfId="51339"/>
    <cellStyle name="Обычный 90 2 3 2 2" xfId="51340"/>
    <cellStyle name="Обычный 90 2 3 3" xfId="51341"/>
    <cellStyle name="Обычный 90 2 4" xfId="51342"/>
    <cellStyle name="Обычный 90 2 4 2" xfId="51343"/>
    <cellStyle name="Обычный 90 2 5" xfId="51344"/>
    <cellStyle name="Обычный 90 20" xfId="51345"/>
    <cellStyle name="Обычный 90 20 2" xfId="51346"/>
    <cellStyle name="Обычный 90 20 2 2" xfId="51347"/>
    <cellStyle name="Обычный 90 20 3" xfId="51348"/>
    <cellStyle name="Обычный 90 21" xfId="51349"/>
    <cellStyle name="Обычный 90 21 2" xfId="51350"/>
    <cellStyle name="Обычный 90 21 2 2" xfId="51351"/>
    <cellStyle name="Обычный 90 21 3" xfId="51352"/>
    <cellStyle name="Обычный 90 22" xfId="51353"/>
    <cellStyle name="Обычный 90 22 2" xfId="51354"/>
    <cellStyle name="Обычный 90 22 2 2" xfId="51355"/>
    <cellStyle name="Обычный 90 22 3" xfId="51356"/>
    <cellStyle name="Обычный 90 23" xfId="51357"/>
    <cellStyle name="Обычный 90 23 2" xfId="51358"/>
    <cellStyle name="Обычный 90 23 2 2" xfId="51359"/>
    <cellStyle name="Обычный 90 23 3" xfId="51360"/>
    <cellStyle name="Обычный 90 24" xfId="51361"/>
    <cellStyle name="Обычный 90 24 2" xfId="51362"/>
    <cellStyle name="Обычный 90 24 2 2" xfId="51363"/>
    <cellStyle name="Обычный 90 24 3" xfId="51364"/>
    <cellStyle name="Обычный 90 25" xfId="51365"/>
    <cellStyle name="Обычный 90 25 2" xfId="51366"/>
    <cellStyle name="Обычный 90 25 2 2" xfId="51367"/>
    <cellStyle name="Обычный 90 25 3" xfId="51368"/>
    <cellStyle name="Обычный 90 26" xfId="51369"/>
    <cellStyle name="Обычный 90 26 2" xfId="51370"/>
    <cellStyle name="Обычный 90 26 2 2" xfId="51371"/>
    <cellStyle name="Обычный 90 26 3" xfId="51372"/>
    <cellStyle name="Обычный 90 27" xfId="51373"/>
    <cellStyle name="Обычный 90 27 2" xfId="51374"/>
    <cellStyle name="Обычный 90 27 2 2" xfId="51375"/>
    <cellStyle name="Обычный 90 27 3" xfId="51376"/>
    <cellStyle name="Обычный 90 28" xfId="51377"/>
    <cellStyle name="Обычный 90 28 2" xfId="51378"/>
    <cellStyle name="Обычный 90 28 2 2" xfId="51379"/>
    <cellStyle name="Обычный 90 28 3" xfId="51380"/>
    <cellStyle name="Обычный 90 29" xfId="51381"/>
    <cellStyle name="Обычный 90 29 2" xfId="51382"/>
    <cellStyle name="Обычный 90 29 2 2" xfId="51383"/>
    <cellStyle name="Обычный 90 29 3" xfId="51384"/>
    <cellStyle name="Обычный 90 3" xfId="51385"/>
    <cellStyle name="Обычный 90 3 2" xfId="51386"/>
    <cellStyle name="Обычный 90 3 2 2" xfId="51387"/>
    <cellStyle name="Обычный 90 3 2 2 2" xfId="51388"/>
    <cellStyle name="Обычный 90 3 2 3" xfId="51389"/>
    <cellStyle name="Обычный 90 3 3" xfId="51390"/>
    <cellStyle name="Обычный 90 3 3 2" xfId="51391"/>
    <cellStyle name="Обычный 90 3 3 2 2" xfId="51392"/>
    <cellStyle name="Обычный 90 3 3 3" xfId="51393"/>
    <cellStyle name="Обычный 90 3 4" xfId="51394"/>
    <cellStyle name="Обычный 90 3 4 2" xfId="51395"/>
    <cellStyle name="Обычный 90 3 5" xfId="51396"/>
    <cellStyle name="Обычный 90 30" xfId="51397"/>
    <cellStyle name="Обычный 90 30 2" xfId="51398"/>
    <cellStyle name="Обычный 90 30 2 2" xfId="51399"/>
    <cellStyle name="Обычный 90 30 3" xfId="51400"/>
    <cellStyle name="Обычный 90 31" xfId="51401"/>
    <cellStyle name="Обычный 90 31 2" xfId="51402"/>
    <cellStyle name="Обычный 90 31 2 2" xfId="51403"/>
    <cellStyle name="Обычный 90 31 3" xfId="51404"/>
    <cellStyle name="Обычный 90 32" xfId="51405"/>
    <cellStyle name="Обычный 90 32 2" xfId="51406"/>
    <cellStyle name="Обычный 90 32 2 2" xfId="51407"/>
    <cellStyle name="Обычный 90 32 3" xfId="51408"/>
    <cellStyle name="Обычный 90 33" xfId="51409"/>
    <cellStyle name="Обычный 90 33 2" xfId="51410"/>
    <cellStyle name="Обычный 90 33 2 2" xfId="51411"/>
    <cellStyle name="Обычный 90 33 3" xfId="51412"/>
    <cellStyle name="Обычный 90 34" xfId="51413"/>
    <cellStyle name="Обычный 90 34 2" xfId="51414"/>
    <cellStyle name="Обычный 90 34 2 2" xfId="51415"/>
    <cellStyle name="Обычный 90 34 3" xfId="51416"/>
    <cellStyle name="Обычный 90 35" xfId="51417"/>
    <cellStyle name="Обычный 90 35 2" xfId="51418"/>
    <cellStyle name="Обычный 90 35 2 2" xfId="51419"/>
    <cellStyle name="Обычный 90 35 3" xfId="51420"/>
    <cellStyle name="Обычный 90 36" xfId="51421"/>
    <cellStyle name="Обычный 90 36 2" xfId="51422"/>
    <cellStyle name="Обычный 90 36 2 2" xfId="51423"/>
    <cellStyle name="Обычный 90 36 3" xfId="51424"/>
    <cellStyle name="Обычный 90 37" xfId="51425"/>
    <cellStyle name="Обычный 90 37 2" xfId="51426"/>
    <cellStyle name="Обычный 90 37 2 2" xfId="51427"/>
    <cellStyle name="Обычный 90 37 3" xfId="51428"/>
    <cellStyle name="Обычный 90 38" xfId="51429"/>
    <cellStyle name="Обычный 90 38 2" xfId="51430"/>
    <cellStyle name="Обычный 90 38 2 2" xfId="51431"/>
    <cellStyle name="Обычный 90 38 3" xfId="51432"/>
    <cellStyle name="Обычный 90 39" xfId="51433"/>
    <cellStyle name="Обычный 90 39 2" xfId="51434"/>
    <cellStyle name="Обычный 90 39 2 2" xfId="51435"/>
    <cellStyle name="Обычный 90 39 3" xfId="51436"/>
    <cellStyle name="Обычный 90 4" xfId="51437"/>
    <cellStyle name="Обычный 90 4 2" xfId="51438"/>
    <cellStyle name="Обычный 90 4 2 2" xfId="51439"/>
    <cellStyle name="Обычный 90 4 2 2 2" xfId="51440"/>
    <cellStyle name="Обычный 90 4 2 3" xfId="51441"/>
    <cellStyle name="Обычный 90 4 3" xfId="51442"/>
    <cellStyle name="Обычный 90 4 3 2" xfId="51443"/>
    <cellStyle name="Обычный 90 4 3 2 2" xfId="51444"/>
    <cellStyle name="Обычный 90 4 3 3" xfId="51445"/>
    <cellStyle name="Обычный 90 4 4" xfId="51446"/>
    <cellStyle name="Обычный 90 4 4 2" xfId="51447"/>
    <cellStyle name="Обычный 90 4 5" xfId="51448"/>
    <cellStyle name="Обычный 90 40" xfId="51449"/>
    <cellStyle name="Обычный 90 40 2" xfId="51450"/>
    <cellStyle name="Обычный 90 40 2 2" xfId="51451"/>
    <cellStyle name="Обычный 90 40 3" xfId="51452"/>
    <cellStyle name="Обычный 90 41" xfId="51453"/>
    <cellStyle name="Обычный 90 41 2" xfId="51454"/>
    <cellStyle name="Обычный 90 41 2 2" xfId="51455"/>
    <cellStyle name="Обычный 90 41 3" xfId="51456"/>
    <cellStyle name="Обычный 90 42" xfId="51457"/>
    <cellStyle name="Обычный 90 42 2" xfId="51458"/>
    <cellStyle name="Обычный 90 42 2 2" xfId="51459"/>
    <cellStyle name="Обычный 90 42 3" xfId="51460"/>
    <cellStyle name="Обычный 90 43" xfId="51461"/>
    <cellStyle name="Обычный 90 43 2" xfId="51462"/>
    <cellStyle name="Обычный 90 43 2 2" xfId="51463"/>
    <cellStyle name="Обычный 90 43 3" xfId="51464"/>
    <cellStyle name="Обычный 90 44" xfId="51465"/>
    <cellStyle name="Обычный 90 44 2" xfId="51466"/>
    <cellStyle name="Обычный 90 44 2 2" xfId="51467"/>
    <cellStyle name="Обычный 90 44 3" xfId="51468"/>
    <cellStyle name="Обычный 90 45" xfId="51469"/>
    <cellStyle name="Обычный 90 45 2" xfId="51470"/>
    <cellStyle name="Обычный 90 45 2 2" xfId="51471"/>
    <cellStyle name="Обычный 90 45 3" xfId="51472"/>
    <cellStyle name="Обычный 90 46" xfId="51473"/>
    <cellStyle name="Обычный 90 46 2" xfId="51474"/>
    <cellStyle name="Обычный 90 46 2 2" xfId="51475"/>
    <cellStyle name="Обычный 90 46 3" xfId="51476"/>
    <cellStyle name="Обычный 90 47" xfId="51477"/>
    <cellStyle name="Обычный 90 47 2" xfId="51478"/>
    <cellStyle name="Обычный 90 47 2 2" xfId="51479"/>
    <cellStyle name="Обычный 90 47 3" xfId="51480"/>
    <cellStyle name="Обычный 90 48" xfId="51481"/>
    <cellStyle name="Обычный 90 48 2" xfId="51482"/>
    <cellStyle name="Обычный 90 48 2 2" xfId="51483"/>
    <cellStyle name="Обычный 90 48 3" xfId="51484"/>
    <cellStyle name="Обычный 90 49" xfId="51485"/>
    <cellStyle name="Обычный 90 49 2" xfId="51486"/>
    <cellStyle name="Обычный 90 49 2 2" xfId="51487"/>
    <cellStyle name="Обычный 90 49 3" xfId="51488"/>
    <cellStyle name="Обычный 90 5" xfId="51489"/>
    <cellStyle name="Обычный 90 5 2" xfId="51490"/>
    <cellStyle name="Обычный 90 5 2 2" xfId="51491"/>
    <cellStyle name="Обычный 90 5 2 2 2" xfId="51492"/>
    <cellStyle name="Обычный 90 5 2 3" xfId="51493"/>
    <cellStyle name="Обычный 90 5 3" xfId="51494"/>
    <cellStyle name="Обычный 90 5 3 2" xfId="51495"/>
    <cellStyle name="Обычный 90 5 3 2 2" xfId="51496"/>
    <cellStyle name="Обычный 90 5 3 3" xfId="51497"/>
    <cellStyle name="Обычный 90 5 4" xfId="51498"/>
    <cellStyle name="Обычный 90 5 4 2" xfId="51499"/>
    <cellStyle name="Обычный 90 5 5" xfId="51500"/>
    <cellStyle name="Обычный 90 50" xfId="51501"/>
    <cellStyle name="Обычный 90 50 2" xfId="51502"/>
    <cellStyle name="Обычный 90 50 2 2" xfId="51503"/>
    <cellStyle name="Обычный 90 50 3" xfId="51504"/>
    <cellStyle name="Обычный 90 51" xfId="51505"/>
    <cellStyle name="Обычный 90 51 2" xfId="51506"/>
    <cellStyle name="Обычный 90 51 2 2" xfId="51507"/>
    <cellStyle name="Обычный 90 51 3" xfId="51508"/>
    <cellStyle name="Обычный 90 52" xfId="51509"/>
    <cellStyle name="Обычный 90 52 2" xfId="51510"/>
    <cellStyle name="Обычный 90 52 2 2" xfId="51511"/>
    <cellStyle name="Обычный 90 52 3" xfId="51512"/>
    <cellStyle name="Обычный 90 53" xfId="51513"/>
    <cellStyle name="Обычный 90 53 2" xfId="51514"/>
    <cellStyle name="Обычный 90 53 2 2" xfId="51515"/>
    <cellStyle name="Обычный 90 53 3" xfId="51516"/>
    <cellStyle name="Обычный 90 54" xfId="51517"/>
    <cellStyle name="Обычный 90 54 2" xfId="51518"/>
    <cellStyle name="Обычный 90 54 2 2" xfId="51519"/>
    <cellStyle name="Обычный 90 54 3" xfId="51520"/>
    <cellStyle name="Обычный 90 55" xfId="51521"/>
    <cellStyle name="Обычный 90 55 2" xfId="51522"/>
    <cellStyle name="Обычный 90 55 2 2" xfId="51523"/>
    <cellStyle name="Обычный 90 55 3" xfId="51524"/>
    <cellStyle name="Обычный 90 56" xfId="51525"/>
    <cellStyle name="Обычный 90 56 2" xfId="51526"/>
    <cellStyle name="Обычный 90 57" xfId="51527"/>
    <cellStyle name="Обычный 90 6" xfId="51528"/>
    <cellStyle name="Обычный 90 6 2" xfId="51529"/>
    <cellStyle name="Обычный 90 6 2 2" xfId="51530"/>
    <cellStyle name="Обычный 90 6 2 2 2" xfId="51531"/>
    <cellStyle name="Обычный 90 6 2 3" xfId="51532"/>
    <cellStyle name="Обычный 90 6 3" xfId="51533"/>
    <cellStyle name="Обычный 90 6 3 2" xfId="51534"/>
    <cellStyle name="Обычный 90 6 3 2 2" xfId="51535"/>
    <cellStyle name="Обычный 90 6 3 3" xfId="51536"/>
    <cellStyle name="Обычный 90 6 4" xfId="51537"/>
    <cellStyle name="Обычный 90 6 4 2" xfId="51538"/>
    <cellStyle name="Обычный 90 6 5" xfId="51539"/>
    <cellStyle name="Обычный 90 7" xfId="51540"/>
    <cellStyle name="Обычный 90 7 2" xfId="51541"/>
    <cellStyle name="Обычный 90 7 2 2" xfId="51542"/>
    <cellStyle name="Обычный 90 7 2 2 2" xfId="51543"/>
    <cellStyle name="Обычный 90 7 2 3" xfId="51544"/>
    <cellStyle name="Обычный 90 7 3" xfId="51545"/>
    <cellStyle name="Обычный 90 7 3 2" xfId="51546"/>
    <cellStyle name="Обычный 90 7 3 2 2" xfId="51547"/>
    <cellStyle name="Обычный 90 7 3 3" xfId="51548"/>
    <cellStyle name="Обычный 90 7 4" xfId="51549"/>
    <cellStyle name="Обычный 90 7 4 2" xfId="51550"/>
    <cellStyle name="Обычный 90 7 5" xfId="51551"/>
    <cellStyle name="Обычный 90 8" xfId="51552"/>
    <cellStyle name="Обычный 90 8 2" xfId="51553"/>
    <cellStyle name="Обычный 90 8 2 2" xfId="51554"/>
    <cellStyle name="Обычный 90 8 2 2 2" xfId="51555"/>
    <cellStyle name="Обычный 90 8 2 3" xfId="51556"/>
    <cellStyle name="Обычный 90 8 3" xfId="51557"/>
    <cellStyle name="Обычный 90 8 3 2" xfId="51558"/>
    <cellStyle name="Обычный 90 8 3 2 2" xfId="51559"/>
    <cellStyle name="Обычный 90 8 3 3" xfId="51560"/>
    <cellStyle name="Обычный 90 8 4" xfId="51561"/>
    <cellStyle name="Обычный 90 8 4 2" xfId="51562"/>
    <cellStyle name="Обычный 90 8 5" xfId="51563"/>
    <cellStyle name="Обычный 90 9" xfId="51564"/>
    <cellStyle name="Обычный 90 9 2" xfId="51565"/>
    <cellStyle name="Обычный 90 9 2 2" xfId="51566"/>
    <cellStyle name="Обычный 90 9 3" xfId="51567"/>
    <cellStyle name="Обычный 91" xfId="51568"/>
    <cellStyle name="Обычный 91 10" xfId="51569"/>
    <cellStyle name="Обычный 91 10 2" xfId="51570"/>
    <cellStyle name="Обычный 91 10 2 2" xfId="51571"/>
    <cellStyle name="Обычный 91 10 3" xfId="51572"/>
    <cellStyle name="Обычный 91 11" xfId="51573"/>
    <cellStyle name="Обычный 91 11 2" xfId="51574"/>
    <cellStyle name="Обычный 91 11 2 2" xfId="51575"/>
    <cellStyle name="Обычный 91 11 3" xfId="51576"/>
    <cellStyle name="Обычный 91 12" xfId="51577"/>
    <cellStyle name="Обычный 91 12 2" xfId="51578"/>
    <cellStyle name="Обычный 91 12 2 2" xfId="51579"/>
    <cellStyle name="Обычный 91 12 3" xfId="51580"/>
    <cellStyle name="Обычный 91 13" xfId="51581"/>
    <cellStyle name="Обычный 91 13 2" xfId="51582"/>
    <cellStyle name="Обычный 91 13 2 2" xfId="51583"/>
    <cellStyle name="Обычный 91 13 3" xfId="51584"/>
    <cellStyle name="Обычный 91 14" xfId="51585"/>
    <cellStyle name="Обычный 91 14 2" xfId="51586"/>
    <cellStyle name="Обычный 91 14 2 2" xfId="51587"/>
    <cellStyle name="Обычный 91 14 3" xfId="51588"/>
    <cellStyle name="Обычный 91 15" xfId="51589"/>
    <cellStyle name="Обычный 91 15 2" xfId="51590"/>
    <cellStyle name="Обычный 91 15 2 2" xfId="51591"/>
    <cellStyle name="Обычный 91 15 3" xfId="51592"/>
    <cellStyle name="Обычный 91 16" xfId="51593"/>
    <cellStyle name="Обычный 91 16 2" xfId="51594"/>
    <cellStyle name="Обычный 91 16 2 2" xfId="51595"/>
    <cellStyle name="Обычный 91 16 3" xfId="51596"/>
    <cellStyle name="Обычный 91 17" xfId="51597"/>
    <cellStyle name="Обычный 91 17 2" xfId="51598"/>
    <cellStyle name="Обычный 91 17 2 2" xfId="51599"/>
    <cellStyle name="Обычный 91 17 3" xfId="51600"/>
    <cellStyle name="Обычный 91 18" xfId="51601"/>
    <cellStyle name="Обычный 91 18 2" xfId="51602"/>
    <cellStyle name="Обычный 91 18 2 2" xfId="51603"/>
    <cellStyle name="Обычный 91 18 3" xfId="51604"/>
    <cellStyle name="Обычный 91 19" xfId="51605"/>
    <cellStyle name="Обычный 91 19 2" xfId="51606"/>
    <cellStyle name="Обычный 91 19 2 2" xfId="51607"/>
    <cellStyle name="Обычный 91 19 3" xfId="51608"/>
    <cellStyle name="Обычный 91 2" xfId="51609"/>
    <cellStyle name="Обычный 91 2 2" xfId="51610"/>
    <cellStyle name="Обычный 91 2 2 2" xfId="51611"/>
    <cellStyle name="Обычный 91 2 2 2 2" xfId="51612"/>
    <cellStyle name="Обычный 91 2 2 3" xfId="51613"/>
    <cellStyle name="Обычный 91 2 3" xfId="51614"/>
    <cellStyle name="Обычный 91 2 3 2" xfId="51615"/>
    <cellStyle name="Обычный 91 2 3 2 2" xfId="51616"/>
    <cellStyle name="Обычный 91 2 3 3" xfId="51617"/>
    <cellStyle name="Обычный 91 2 4" xfId="51618"/>
    <cellStyle name="Обычный 91 2 4 2" xfId="51619"/>
    <cellStyle name="Обычный 91 2 5" xfId="51620"/>
    <cellStyle name="Обычный 91 20" xfId="51621"/>
    <cellStyle name="Обычный 91 20 2" xfId="51622"/>
    <cellStyle name="Обычный 91 20 2 2" xfId="51623"/>
    <cellStyle name="Обычный 91 20 3" xfId="51624"/>
    <cellStyle name="Обычный 91 21" xfId="51625"/>
    <cellStyle name="Обычный 91 21 2" xfId="51626"/>
    <cellStyle name="Обычный 91 21 2 2" xfId="51627"/>
    <cellStyle name="Обычный 91 21 3" xfId="51628"/>
    <cellStyle name="Обычный 91 22" xfId="51629"/>
    <cellStyle name="Обычный 91 22 2" xfId="51630"/>
    <cellStyle name="Обычный 91 22 2 2" xfId="51631"/>
    <cellStyle name="Обычный 91 22 3" xfId="51632"/>
    <cellStyle name="Обычный 91 23" xfId="51633"/>
    <cellStyle name="Обычный 91 23 2" xfId="51634"/>
    <cellStyle name="Обычный 91 23 2 2" xfId="51635"/>
    <cellStyle name="Обычный 91 23 3" xfId="51636"/>
    <cellStyle name="Обычный 91 24" xfId="51637"/>
    <cellStyle name="Обычный 91 24 2" xfId="51638"/>
    <cellStyle name="Обычный 91 24 2 2" xfId="51639"/>
    <cellStyle name="Обычный 91 24 3" xfId="51640"/>
    <cellStyle name="Обычный 91 25" xfId="51641"/>
    <cellStyle name="Обычный 91 25 2" xfId="51642"/>
    <cellStyle name="Обычный 91 25 2 2" xfId="51643"/>
    <cellStyle name="Обычный 91 25 3" xfId="51644"/>
    <cellStyle name="Обычный 91 26" xfId="51645"/>
    <cellStyle name="Обычный 91 26 2" xfId="51646"/>
    <cellStyle name="Обычный 91 26 2 2" xfId="51647"/>
    <cellStyle name="Обычный 91 26 3" xfId="51648"/>
    <cellStyle name="Обычный 91 27" xfId="51649"/>
    <cellStyle name="Обычный 91 27 2" xfId="51650"/>
    <cellStyle name="Обычный 91 27 2 2" xfId="51651"/>
    <cellStyle name="Обычный 91 27 3" xfId="51652"/>
    <cellStyle name="Обычный 91 28" xfId="51653"/>
    <cellStyle name="Обычный 91 28 2" xfId="51654"/>
    <cellStyle name="Обычный 91 28 2 2" xfId="51655"/>
    <cellStyle name="Обычный 91 28 3" xfId="51656"/>
    <cellStyle name="Обычный 91 29" xfId="51657"/>
    <cellStyle name="Обычный 91 29 2" xfId="51658"/>
    <cellStyle name="Обычный 91 29 2 2" xfId="51659"/>
    <cellStyle name="Обычный 91 29 3" xfId="51660"/>
    <cellStyle name="Обычный 91 3" xfId="51661"/>
    <cellStyle name="Обычный 91 3 2" xfId="51662"/>
    <cellStyle name="Обычный 91 3 2 2" xfId="51663"/>
    <cellStyle name="Обычный 91 3 2 2 2" xfId="51664"/>
    <cellStyle name="Обычный 91 3 2 3" xfId="51665"/>
    <cellStyle name="Обычный 91 3 3" xfId="51666"/>
    <cellStyle name="Обычный 91 3 3 2" xfId="51667"/>
    <cellStyle name="Обычный 91 3 3 2 2" xfId="51668"/>
    <cellStyle name="Обычный 91 3 3 3" xfId="51669"/>
    <cellStyle name="Обычный 91 3 4" xfId="51670"/>
    <cellStyle name="Обычный 91 3 4 2" xfId="51671"/>
    <cellStyle name="Обычный 91 3 5" xfId="51672"/>
    <cellStyle name="Обычный 91 30" xfId="51673"/>
    <cellStyle name="Обычный 91 30 2" xfId="51674"/>
    <cellStyle name="Обычный 91 30 2 2" xfId="51675"/>
    <cellStyle name="Обычный 91 30 3" xfId="51676"/>
    <cellStyle name="Обычный 91 31" xfId="51677"/>
    <cellStyle name="Обычный 91 31 2" xfId="51678"/>
    <cellStyle name="Обычный 91 31 2 2" xfId="51679"/>
    <cellStyle name="Обычный 91 31 3" xfId="51680"/>
    <cellStyle name="Обычный 91 32" xfId="51681"/>
    <cellStyle name="Обычный 91 32 2" xfId="51682"/>
    <cellStyle name="Обычный 91 32 2 2" xfId="51683"/>
    <cellStyle name="Обычный 91 32 3" xfId="51684"/>
    <cellStyle name="Обычный 91 33" xfId="51685"/>
    <cellStyle name="Обычный 91 33 2" xfId="51686"/>
    <cellStyle name="Обычный 91 33 2 2" xfId="51687"/>
    <cellStyle name="Обычный 91 33 3" xfId="51688"/>
    <cellStyle name="Обычный 91 34" xfId="51689"/>
    <cellStyle name="Обычный 91 34 2" xfId="51690"/>
    <cellStyle name="Обычный 91 34 2 2" xfId="51691"/>
    <cellStyle name="Обычный 91 34 3" xfId="51692"/>
    <cellStyle name="Обычный 91 35" xfId="51693"/>
    <cellStyle name="Обычный 91 35 2" xfId="51694"/>
    <cellStyle name="Обычный 91 35 2 2" xfId="51695"/>
    <cellStyle name="Обычный 91 35 3" xfId="51696"/>
    <cellStyle name="Обычный 91 36" xfId="51697"/>
    <cellStyle name="Обычный 91 36 2" xfId="51698"/>
    <cellStyle name="Обычный 91 36 2 2" xfId="51699"/>
    <cellStyle name="Обычный 91 36 3" xfId="51700"/>
    <cellStyle name="Обычный 91 37" xfId="51701"/>
    <cellStyle name="Обычный 91 37 2" xfId="51702"/>
    <cellStyle name="Обычный 91 37 2 2" xfId="51703"/>
    <cellStyle name="Обычный 91 37 3" xfId="51704"/>
    <cellStyle name="Обычный 91 38" xfId="51705"/>
    <cellStyle name="Обычный 91 38 2" xfId="51706"/>
    <cellStyle name="Обычный 91 38 2 2" xfId="51707"/>
    <cellStyle name="Обычный 91 38 3" xfId="51708"/>
    <cellStyle name="Обычный 91 39" xfId="51709"/>
    <cellStyle name="Обычный 91 39 2" xfId="51710"/>
    <cellStyle name="Обычный 91 39 2 2" xfId="51711"/>
    <cellStyle name="Обычный 91 39 3" xfId="51712"/>
    <cellStyle name="Обычный 91 4" xfId="51713"/>
    <cellStyle name="Обычный 91 4 2" xfId="51714"/>
    <cellStyle name="Обычный 91 4 2 2" xfId="51715"/>
    <cellStyle name="Обычный 91 4 2 2 2" xfId="51716"/>
    <cellStyle name="Обычный 91 4 2 3" xfId="51717"/>
    <cellStyle name="Обычный 91 4 3" xfId="51718"/>
    <cellStyle name="Обычный 91 4 3 2" xfId="51719"/>
    <cellStyle name="Обычный 91 4 3 2 2" xfId="51720"/>
    <cellStyle name="Обычный 91 4 3 3" xfId="51721"/>
    <cellStyle name="Обычный 91 4 4" xfId="51722"/>
    <cellStyle name="Обычный 91 4 4 2" xfId="51723"/>
    <cellStyle name="Обычный 91 4 5" xfId="51724"/>
    <cellStyle name="Обычный 91 40" xfId="51725"/>
    <cellStyle name="Обычный 91 40 2" xfId="51726"/>
    <cellStyle name="Обычный 91 40 2 2" xfId="51727"/>
    <cellStyle name="Обычный 91 40 3" xfId="51728"/>
    <cellStyle name="Обычный 91 41" xfId="51729"/>
    <cellStyle name="Обычный 91 41 2" xfId="51730"/>
    <cellStyle name="Обычный 91 41 2 2" xfId="51731"/>
    <cellStyle name="Обычный 91 41 3" xfId="51732"/>
    <cellStyle name="Обычный 91 42" xfId="51733"/>
    <cellStyle name="Обычный 91 42 2" xfId="51734"/>
    <cellStyle name="Обычный 91 42 2 2" xfId="51735"/>
    <cellStyle name="Обычный 91 42 3" xfId="51736"/>
    <cellStyle name="Обычный 91 43" xfId="51737"/>
    <cellStyle name="Обычный 91 43 2" xfId="51738"/>
    <cellStyle name="Обычный 91 43 2 2" xfId="51739"/>
    <cellStyle name="Обычный 91 43 3" xfId="51740"/>
    <cellStyle name="Обычный 91 44" xfId="51741"/>
    <cellStyle name="Обычный 91 44 2" xfId="51742"/>
    <cellStyle name="Обычный 91 44 2 2" xfId="51743"/>
    <cellStyle name="Обычный 91 44 3" xfId="51744"/>
    <cellStyle name="Обычный 91 45" xfId="51745"/>
    <cellStyle name="Обычный 91 45 2" xfId="51746"/>
    <cellStyle name="Обычный 91 45 2 2" xfId="51747"/>
    <cellStyle name="Обычный 91 45 3" xfId="51748"/>
    <cellStyle name="Обычный 91 46" xfId="51749"/>
    <cellStyle name="Обычный 91 46 2" xfId="51750"/>
    <cellStyle name="Обычный 91 46 2 2" xfId="51751"/>
    <cellStyle name="Обычный 91 46 3" xfId="51752"/>
    <cellStyle name="Обычный 91 47" xfId="51753"/>
    <cellStyle name="Обычный 91 47 2" xfId="51754"/>
    <cellStyle name="Обычный 91 47 2 2" xfId="51755"/>
    <cellStyle name="Обычный 91 47 3" xfId="51756"/>
    <cellStyle name="Обычный 91 48" xfId="51757"/>
    <cellStyle name="Обычный 91 48 2" xfId="51758"/>
    <cellStyle name="Обычный 91 48 2 2" xfId="51759"/>
    <cellStyle name="Обычный 91 48 3" xfId="51760"/>
    <cellStyle name="Обычный 91 49" xfId="51761"/>
    <cellStyle name="Обычный 91 49 2" xfId="51762"/>
    <cellStyle name="Обычный 91 49 2 2" xfId="51763"/>
    <cellStyle name="Обычный 91 49 3" xfId="51764"/>
    <cellStyle name="Обычный 91 5" xfId="51765"/>
    <cellStyle name="Обычный 91 5 2" xfId="51766"/>
    <cellStyle name="Обычный 91 5 2 2" xfId="51767"/>
    <cellStyle name="Обычный 91 5 2 2 2" xfId="51768"/>
    <cellStyle name="Обычный 91 5 2 3" xfId="51769"/>
    <cellStyle name="Обычный 91 5 3" xfId="51770"/>
    <cellStyle name="Обычный 91 5 3 2" xfId="51771"/>
    <cellStyle name="Обычный 91 5 3 2 2" xfId="51772"/>
    <cellStyle name="Обычный 91 5 3 3" xfId="51773"/>
    <cellStyle name="Обычный 91 5 4" xfId="51774"/>
    <cellStyle name="Обычный 91 5 4 2" xfId="51775"/>
    <cellStyle name="Обычный 91 5 5" xfId="51776"/>
    <cellStyle name="Обычный 91 50" xfId="51777"/>
    <cellStyle name="Обычный 91 50 2" xfId="51778"/>
    <cellStyle name="Обычный 91 50 2 2" xfId="51779"/>
    <cellStyle name="Обычный 91 50 3" xfId="51780"/>
    <cellStyle name="Обычный 91 51" xfId="51781"/>
    <cellStyle name="Обычный 91 51 2" xfId="51782"/>
    <cellStyle name="Обычный 91 51 2 2" xfId="51783"/>
    <cellStyle name="Обычный 91 51 3" xfId="51784"/>
    <cellStyle name="Обычный 91 52" xfId="51785"/>
    <cellStyle name="Обычный 91 52 2" xfId="51786"/>
    <cellStyle name="Обычный 91 52 2 2" xfId="51787"/>
    <cellStyle name="Обычный 91 52 3" xfId="51788"/>
    <cellStyle name="Обычный 91 53" xfId="51789"/>
    <cellStyle name="Обычный 91 53 2" xfId="51790"/>
    <cellStyle name="Обычный 91 53 2 2" xfId="51791"/>
    <cellStyle name="Обычный 91 53 3" xfId="51792"/>
    <cellStyle name="Обычный 91 54" xfId="51793"/>
    <cellStyle name="Обычный 91 54 2" xfId="51794"/>
    <cellStyle name="Обычный 91 54 2 2" xfId="51795"/>
    <cellStyle name="Обычный 91 54 3" xfId="51796"/>
    <cellStyle name="Обычный 91 55" xfId="51797"/>
    <cellStyle name="Обычный 91 55 2" xfId="51798"/>
    <cellStyle name="Обычный 91 55 2 2" xfId="51799"/>
    <cellStyle name="Обычный 91 55 3" xfId="51800"/>
    <cellStyle name="Обычный 91 56" xfId="51801"/>
    <cellStyle name="Обычный 91 56 2" xfId="51802"/>
    <cellStyle name="Обычный 91 57" xfId="51803"/>
    <cellStyle name="Обычный 91 6" xfId="51804"/>
    <cellStyle name="Обычный 91 6 2" xfId="51805"/>
    <cellStyle name="Обычный 91 6 2 2" xfId="51806"/>
    <cellStyle name="Обычный 91 6 2 2 2" xfId="51807"/>
    <cellStyle name="Обычный 91 6 2 3" xfId="51808"/>
    <cellStyle name="Обычный 91 6 3" xfId="51809"/>
    <cellStyle name="Обычный 91 6 3 2" xfId="51810"/>
    <cellStyle name="Обычный 91 6 3 2 2" xfId="51811"/>
    <cellStyle name="Обычный 91 6 3 3" xfId="51812"/>
    <cellStyle name="Обычный 91 6 4" xfId="51813"/>
    <cellStyle name="Обычный 91 6 4 2" xfId="51814"/>
    <cellStyle name="Обычный 91 6 5" xfId="51815"/>
    <cellStyle name="Обычный 91 7" xfId="51816"/>
    <cellStyle name="Обычный 91 7 2" xfId="51817"/>
    <cellStyle name="Обычный 91 7 2 2" xfId="51818"/>
    <cellStyle name="Обычный 91 7 2 2 2" xfId="51819"/>
    <cellStyle name="Обычный 91 7 2 3" xfId="51820"/>
    <cellStyle name="Обычный 91 7 3" xfId="51821"/>
    <cellStyle name="Обычный 91 7 3 2" xfId="51822"/>
    <cellStyle name="Обычный 91 7 3 2 2" xfId="51823"/>
    <cellStyle name="Обычный 91 7 3 3" xfId="51824"/>
    <cellStyle name="Обычный 91 7 4" xfId="51825"/>
    <cellStyle name="Обычный 91 7 4 2" xfId="51826"/>
    <cellStyle name="Обычный 91 7 5" xfId="51827"/>
    <cellStyle name="Обычный 91 8" xfId="51828"/>
    <cellStyle name="Обычный 91 8 2" xfId="51829"/>
    <cellStyle name="Обычный 91 8 2 2" xfId="51830"/>
    <cellStyle name="Обычный 91 8 2 2 2" xfId="51831"/>
    <cellStyle name="Обычный 91 8 2 3" xfId="51832"/>
    <cellStyle name="Обычный 91 8 3" xfId="51833"/>
    <cellStyle name="Обычный 91 8 3 2" xfId="51834"/>
    <cellStyle name="Обычный 91 8 3 2 2" xfId="51835"/>
    <cellStyle name="Обычный 91 8 3 3" xfId="51836"/>
    <cellStyle name="Обычный 91 8 4" xfId="51837"/>
    <cellStyle name="Обычный 91 8 4 2" xfId="51838"/>
    <cellStyle name="Обычный 91 8 5" xfId="51839"/>
    <cellStyle name="Обычный 91 9" xfId="51840"/>
    <cellStyle name="Обычный 91 9 2" xfId="51841"/>
    <cellStyle name="Обычный 91 9 2 2" xfId="51842"/>
    <cellStyle name="Обычный 91 9 3" xfId="51843"/>
    <cellStyle name="Обычный 92" xfId="51844"/>
    <cellStyle name="Обычный 92 10" xfId="51845"/>
    <cellStyle name="Обычный 92 10 2" xfId="51846"/>
    <cellStyle name="Обычный 92 10 2 2" xfId="51847"/>
    <cellStyle name="Обычный 92 10 3" xfId="51848"/>
    <cellStyle name="Обычный 92 11" xfId="51849"/>
    <cellStyle name="Обычный 92 11 2" xfId="51850"/>
    <cellStyle name="Обычный 92 11 2 2" xfId="51851"/>
    <cellStyle name="Обычный 92 11 3" xfId="51852"/>
    <cellStyle name="Обычный 92 12" xfId="51853"/>
    <cellStyle name="Обычный 92 12 2" xfId="51854"/>
    <cellStyle name="Обычный 92 12 2 2" xfId="51855"/>
    <cellStyle name="Обычный 92 12 3" xfId="51856"/>
    <cellStyle name="Обычный 92 13" xfId="51857"/>
    <cellStyle name="Обычный 92 13 2" xfId="51858"/>
    <cellStyle name="Обычный 92 13 2 2" xfId="51859"/>
    <cellStyle name="Обычный 92 13 3" xfId="51860"/>
    <cellStyle name="Обычный 92 14" xfId="51861"/>
    <cellStyle name="Обычный 92 14 2" xfId="51862"/>
    <cellStyle name="Обычный 92 14 2 2" xfId="51863"/>
    <cellStyle name="Обычный 92 14 3" xfId="51864"/>
    <cellStyle name="Обычный 92 15" xfId="51865"/>
    <cellStyle name="Обычный 92 15 2" xfId="51866"/>
    <cellStyle name="Обычный 92 15 2 2" xfId="51867"/>
    <cellStyle name="Обычный 92 15 3" xfId="51868"/>
    <cellStyle name="Обычный 92 16" xfId="51869"/>
    <cellStyle name="Обычный 92 16 2" xfId="51870"/>
    <cellStyle name="Обычный 92 16 2 2" xfId="51871"/>
    <cellStyle name="Обычный 92 16 3" xfId="51872"/>
    <cellStyle name="Обычный 92 17" xfId="51873"/>
    <cellStyle name="Обычный 92 17 2" xfId="51874"/>
    <cellStyle name="Обычный 92 17 2 2" xfId="51875"/>
    <cellStyle name="Обычный 92 17 3" xfId="51876"/>
    <cellStyle name="Обычный 92 18" xfId="51877"/>
    <cellStyle name="Обычный 92 18 2" xfId="51878"/>
    <cellStyle name="Обычный 92 18 2 2" xfId="51879"/>
    <cellStyle name="Обычный 92 18 3" xfId="51880"/>
    <cellStyle name="Обычный 92 19" xfId="51881"/>
    <cellStyle name="Обычный 92 19 2" xfId="51882"/>
    <cellStyle name="Обычный 92 19 2 2" xfId="51883"/>
    <cellStyle name="Обычный 92 19 3" xfId="51884"/>
    <cellStyle name="Обычный 92 2" xfId="51885"/>
    <cellStyle name="Обычный 92 2 2" xfId="51886"/>
    <cellStyle name="Обычный 92 2 2 2" xfId="51887"/>
    <cellStyle name="Обычный 92 2 2 2 2" xfId="51888"/>
    <cellStyle name="Обычный 92 2 2 3" xfId="51889"/>
    <cellStyle name="Обычный 92 2 3" xfId="51890"/>
    <cellStyle name="Обычный 92 2 3 2" xfId="51891"/>
    <cellStyle name="Обычный 92 2 3 2 2" xfId="51892"/>
    <cellStyle name="Обычный 92 2 3 3" xfId="51893"/>
    <cellStyle name="Обычный 92 2 4" xfId="51894"/>
    <cellStyle name="Обычный 92 2 4 2" xfId="51895"/>
    <cellStyle name="Обычный 92 2 5" xfId="51896"/>
    <cellStyle name="Обычный 92 20" xfId="51897"/>
    <cellStyle name="Обычный 92 20 2" xfId="51898"/>
    <cellStyle name="Обычный 92 20 2 2" xfId="51899"/>
    <cellStyle name="Обычный 92 20 3" xfId="51900"/>
    <cellStyle name="Обычный 92 21" xfId="51901"/>
    <cellStyle name="Обычный 92 21 2" xfId="51902"/>
    <cellStyle name="Обычный 92 21 2 2" xfId="51903"/>
    <cellStyle name="Обычный 92 21 3" xfId="51904"/>
    <cellStyle name="Обычный 92 22" xfId="51905"/>
    <cellStyle name="Обычный 92 22 2" xfId="51906"/>
    <cellStyle name="Обычный 92 22 2 2" xfId="51907"/>
    <cellStyle name="Обычный 92 22 3" xfId="51908"/>
    <cellStyle name="Обычный 92 23" xfId="51909"/>
    <cellStyle name="Обычный 92 23 2" xfId="51910"/>
    <cellStyle name="Обычный 92 23 2 2" xfId="51911"/>
    <cellStyle name="Обычный 92 23 3" xfId="51912"/>
    <cellStyle name="Обычный 92 24" xfId="51913"/>
    <cellStyle name="Обычный 92 24 2" xfId="51914"/>
    <cellStyle name="Обычный 92 24 2 2" xfId="51915"/>
    <cellStyle name="Обычный 92 24 3" xfId="51916"/>
    <cellStyle name="Обычный 92 25" xfId="51917"/>
    <cellStyle name="Обычный 92 25 2" xfId="51918"/>
    <cellStyle name="Обычный 92 25 2 2" xfId="51919"/>
    <cellStyle name="Обычный 92 25 3" xfId="51920"/>
    <cellStyle name="Обычный 92 26" xfId="51921"/>
    <cellStyle name="Обычный 92 26 2" xfId="51922"/>
    <cellStyle name="Обычный 92 26 2 2" xfId="51923"/>
    <cellStyle name="Обычный 92 26 3" xfId="51924"/>
    <cellStyle name="Обычный 92 27" xfId="51925"/>
    <cellStyle name="Обычный 92 27 2" xfId="51926"/>
    <cellStyle name="Обычный 92 27 2 2" xfId="51927"/>
    <cellStyle name="Обычный 92 27 3" xfId="51928"/>
    <cellStyle name="Обычный 92 28" xfId="51929"/>
    <cellStyle name="Обычный 92 28 2" xfId="51930"/>
    <cellStyle name="Обычный 92 28 2 2" xfId="51931"/>
    <cellStyle name="Обычный 92 28 3" xfId="51932"/>
    <cellStyle name="Обычный 92 29" xfId="51933"/>
    <cellStyle name="Обычный 92 29 2" xfId="51934"/>
    <cellStyle name="Обычный 92 29 2 2" xfId="51935"/>
    <cellStyle name="Обычный 92 29 3" xfId="51936"/>
    <cellStyle name="Обычный 92 3" xfId="51937"/>
    <cellStyle name="Обычный 92 3 2" xfId="51938"/>
    <cellStyle name="Обычный 92 3 2 2" xfId="51939"/>
    <cellStyle name="Обычный 92 3 2 2 2" xfId="51940"/>
    <cellStyle name="Обычный 92 3 2 3" xfId="51941"/>
    <cellStyle name="Обычный 92 3 3" xfId="51942"/>
    <cellStyle name="Обычный 92 3 3 2" xfId="51943"/>
    <cellStyle name="Обычный 92 3 3 2 2" xfId="51944"/>
    <cellStyle name="Обычный 92 3 3 3" xfId="51945"/>
    <cellStyle name="Обычный 92 3 4" xfId="51946"/>
    <cellStyle name="Обычный 92 3 4 2" xfId="51947"/>
    <cellStyle name="Обычный 92 3 5" xfId="51948"/>
    <cellStyle name="Обычный 92 30" xfId="51949"/>
    <cellStyle name="Обычный 92 30 2" xfId="51950"/>
    <cellStyle name="Обычный 92 30 2 2" xfId="51951"/>
    <cellStyle name="Обычный 92 30 3" xfId="51952"/>
    <cellStyle name="Обычный 92 31" xfId="51953"/>
    <cellStyle name="Обычный 92 31 2" xfId="51954"/>
    <cellStyle name="Обычный 92 31 2 2" xfId="51955"/>
    <cellStyle name="Обычный 92 31 3" xfId="51956"/>
    <cellStyle name="Обычный 92 32" xfId="51957"/>
    <cellStyle name="Обычный 92 32 2" xfId="51958"/>
    <cellStyle name="Обычный 92 32 2 2" xfId="51959"/>
    <cellStyle name="Обычный 92 32 3" xfId="51960"/>
    <cellStyle name="Обычный 92 33" xfId="51961"/>
    <cellStyle name="Обычный 92 33 2" xfId="51962"/>
    <cellStyle name="Обычный 92 33 2 2" xfId="51963"/>
    <cellStyle name="Обычный 92 33 3" xfId="51964"/>
    <cellStyle name="Обычный 92 34" xfId="51965"/>
    <cellStyle name="Обычный 92 34 2" xfId="51966"/>
    <cellStyle name="Обычный 92 34 2 2" xfId="51967"/>
    <cellStyle name="Обычный 92 34 3" xfId="51968"/>
    <cellStyle name="Обычный 92 35" xfId="51969"/>
    <cellStyle name="Обычный 92 35 2" xfId="51970"/>
    <cellStyle name="Обычный 92 35 2 2" xfId="51971"/>
    <cellStyle name="Обычный 92 35 3" xfId="51972"/>
    <cellStyle name="Обычный 92 36" xfId="51973"/>
    <cellStyle name="Обычный 92 36 2" xfId="51974"/>
    <cellStyle name="Обычный 92 36 2 2" xfId="51975"/>
    <cellStyle name="Обычный 92 36 3" xfId="51976"/>
    <cellStyle name="Обычный 92 37" xfId="51977"/>
    <cellStyle name="Обычный 92 37 2" xfId="51978"/>
    <cellStyle name="Обычный 92 37 2 2" xfId="51979"/>
    <cellStyle name="Обычный 92 37 3" xfId="51980"/>
    <cellStyle name="Обычный 92 38" xfId="51981"/>
    <cellStyle name="Обычный 92 38 2" xfId="51982"/>
    <cellStyle name="Обычный 92 38 2 2" xfId="51983"/>
    <cellStyle name="Обычный 92 38 3" xfId="51984"/>
    <cellStyle name="Обычный 92 39" xfId="51985"/>
    <cellStyle name="Обычный 92 39 2" xfId="51986"/>
    <cellStyle name="Обычный 92 39 2 2" xfId="51987"/>
    <cellStyle name="Обычный 92 39 3" xfId="51988"/>
    <cellStyle name="Обычный 92 4" xfId="51989"/>
    <cellStyle name="Обычный 92 4 2" xfId="51990"/>
    <cellStyle name="Обычный 92 4 2 2" xfId="51991"/>
    <cellStyle name="Обычный 92 4 2 2 2" xfId="51992"/>
    <cellStyle name="Обычный 92 4 2 3" xfId="51993"/>
    <cellStyle name="Обычный 92 4 3" xfId="51994"/>
    <cellStyle name="Обычный 92 4 3 2" xfId="51995"/>
    <cellStyle name="Обычный 92 4 3 2 2" xfId="51996"/>
    <cellStyle name="Обычный 92 4 3 3" xfId="51997"/>
    <cellStyle name="Обычный 92 4 4" xfId="51998"/>
    <cellStyle name="Обычный 92 4 4 2" xfId="51999"/>
    <cellStyle name="Обычный 92 4 5" xfId="52000"/>
    <cellStyle name="Обычный 92 40" xfId="52001"/>
    <cellStyle name="Обычный 92 40 2" xfId="52002"/>
    <cellStyle name="Обычный 92 40 2 2" xfId="52003"/>
    <cellStyle name="Обычный 92 40 3" xfId="52004"/>
    <cellStyle name="Обычный 92 41" xfId="52005"/>
    <cellStyle name="Обычный 92 41 2" xfId="52006"/>
    <cellStyle name="Обычный 92 41 2 2" xfId="52007"/>
    <cellStyle name="Обычный 92 41 3" xfId="52008"/>
    <cellStyle name="Обычный 92 42" xfId="52009"/>
    <cellStyle name="Обычный 92 42 2" xfId="52010"/>
    <cellStyle name="Обычный 92 42 2 2" xfId="52011"/>
    <cellStyle name="Обычный 92 42 3" xfId="52012"/>
    <cellStyle name="Обычный 92 43" xfId="52013"/>
    <cellStyle name="Обычный 92 43 2" xfId="52014"/>
    <cellStyle name="Обычный 92 43 2 2" xfId="52015"/>
    <cellStyle name="Обычный 92 43 3" xfId="52016"/>
    <cellStyle name="Обычный 92 44" xfId="52017"/>
    <cellStyle name="Обычный 92 44 2" xfId="52018"/>
    <cellStyle name="Обычный 92 44 2 2" xfId="52019"/>
    <cellStyle name="Обычный 92 44 3" xfId="52020"/>
    <cellStyle name="Обычный 92 45" xfId="52021"/>
    <cellStyle name="Обычный 92 45 2" xfId="52022"/>
    <cellStyle name="Обычный 92 45 2 2" xfId="52023"/>
    <cellStyle name="Обычный 92 45 3" xfId="52024"/>
    <cellStyle name="Обычный 92 46" xfId="52025"/>
    <cellStyle name="Обычный 92 46 2" xfId="52026"/>
    <cellStyle name="Обычный 92 46 2 2" xfId="52027"/>
    <cellStyle name="Обычный 92 46 3" xfId="52028"/>
    <cellStyle name="Обычный 92 47" xfId="52029"/>
    <cellStyle name="Обычный 92 47 2" xfId="52030"/>
    <cellStyle name="Обычный 92 47 2 2" xfId="52031"/>
    <cellStyle name="Обычный 92 47 3" xfId="52032"/>
    <cellStyle name="Обычный 92 48" xfId="52033"/>
    <cellStyle name="Обычный 92 48 2" xfId="52034"/>
    <cellStyle name="Обычный 92 48 2 2" xfId="52035"/>
    <cellStyle name="Обычный 92 48 3" xfId="52036"/>
    <cellStyle name="Обычный 92 49" xfId="52037"/>
    <cellStyle name="Обычный 92 49 2" xfId="52038"/>
    <cellStyle name="Обычный 92 49 2 2" xfId="52039"/>
    <cellStyle name="Обычный 92 49 3" xfId="52040"/>
    <cellStyle name="Обычный 92 5" xfId="52041"/>
    <cellStyle name="Обычный 92 5 2" xfId="52042"/>
    <cellStyle name="Обычный 92 5 2 2" xfId="52043"/>
    <cellStyle name="Обычный 92 5 2 2 2" xfId="52044"/>
    <cellStyle name="Обычный 92 5 2 3" xfId="52045"/>
    <cellStyle name="Обычный 92 5 3" xfId="52046"/>
    <cellStyle name="Обычный 92 5 3 2" xfId="52047"/>
    <cellStyle name="Обычный 92 5 3 2 2" xfId="52048"/>
    <cellStyle name="Обычный 92 5 3 3" xfId="52049"/>
    <cellStyle name="Обычный 92 5 4" xfId="52050"/>
    <cellStyle name="Обычный 92 5 4 2" xfId="52051"/>
    <cellStyle name="Обычный 92 5 5" xfId="52052"/>
    <cellStyle name="Обычный 92 50" xfId="52053"/>
    <cellStyle name="Обычный 92 50 2" xfId="52054"/>
    <cellStyle name="Обычный 92 50 2 2" xfId="52055"/>
    <cellStyle name="Обычный 92 50 3" xfId="52056"/>
    <cellStyle name="Обычный 92 51" xfId="52057"/>
    <cellStyle name="Обычный 92 51 2" xfId="52058"/>
    <cellStyle name="Обычный 92 51 2 2" xfId="52059"/>
    <cellStyle name="Обычный 92 51 3" xfId="52060"/>
    <cellStyle name="Обычный 92 52" xfId="52061"/>
    <cellStyle name="Обычный 92 52 2" xfId="52062"/>
    <cellStyle name="Обычный 92 52 2 2" xfId="52063"/>
    <cellStyle name="Обычный 92 52 3" xfId="52064"/>
    <cellStyle name="Обычный 92 53" xfId="52065"/>
    <cellStyle name="Обычный 92 53 2" xfId="52066"/>
    <cellStyle name="Обычный 92 53 2 2" xfId="52067"/>
    <cellStyle name="Обычный 92 53 3" xfId="52068"/>
    <cellStyle name="Обычный 92 54" xfId="52069"/>
    <cellStyle name="Обычный 92 54 2" xfId="52070"/>
    <cellStyle name="Обычный 92 54 2 2" xfId="52071"/>
    <cellStyle name="Обычный 92 54 3" xfId="52072"/>
    <cellStyle name="Обычный 92 55" xfId="52073"/>
    <cellStyle name="Обычный 92 55 2" xfId="52074"/>
    <cellStyle name="Обычный 92 55 2 2" xfId="52075"/>
    <cellStyle name="Обычный 92 55 3" xfId="52076"/>
    <cellStyle name="Обычный 92 56" xfId="52077"/>
    <cellStyle name="Обычный 92 56 2" xfId="52078"/>
    <cellStyle name="Обычный 92 57" xfId="52079"/>
    <cellStyle name="Обычный 92 6" xfId="52080"/>
    <cellStyle name="Обычный 92 6 2" xfId="52081"/>
    <cellStyle name="Обычный 92 6 2 2" xfId="52082"/>
    <cellStyle name="Обычный 92 6 2 2 2" xfId="52083"/>
    <cellStyle name="Обычный 92 6 2 3" xfId="52084"/>
    <cellStyle name="Обычный 92 6 3" xfId="52085"/>
    <cellStyle name="Обычный 92 6 3 2" xfId="52086"/>
    <cellStyle name="Обычный 92 6 3 2 2" xfId="52087"/>
    <cellStyle name="Обычный 92 6 3 3" xfId="52088"/>
    <cellStyle name="Обычный 92 6 4" xfId="52089"/>
    <cellStyle name="Обычный 92 6 4 2" xfId="52090"/>
    <cellStyle name="Обычный 92 6 5" xfId="52091"/>
    <cellStyle name="Обычный 92 7" xfId="52092"/>
    <cellStyle name="Обычный 92 7 2" xfId="52093"/>
    <cellStyle name="Обычный 92 7 2 2" xfId="52094"/>
    <cellStyle name="Обычный 92 7 2 2 2" xfId="52095"/>
    <cellStyle name="Обычный 92 7 2 3" xfId="52096"/>
    <cellStyle name="Обычный 92 7 3" xfId="52097"/>
    <cellStyle name="Обычный 92 7 3 2" xfId="52098"/>
    <cellStyle name="Обычный 92 7 3 2 2" xfId="52099"/>
    <cellStyle name="Обычный 92 7 3 3" xfId="52100"/>
    <cellStyle name="Обычный 92 7 4" xfId="52101"/>
    <cellStyle name="Обычный 92 7 4 2" xfId="52102"/>
    <cellStyle name="Обычный 92 7 5" xfId="52103"/>
    <cellStyle name="Обычный 92 8" xfId="52104"/>
    <cellStyle name="Обычный 92 8 2" xfId="52105"/>
    <cellStyle name="Обычный 92 8 2 2" xfId="52106"/>
    <cellStyle name="Обычный 92 8 2 2 2" xfId="52107"/>
    <cellStyle name="Обычный 92 8 2 3" xfId="52108"/>
    <cellStyle name="Обычный 92 8 3" xfId="52109"/>
    <cellStyle name="Обычный 92 8 3 2" xfId="52110"/>
    <cellStyle name="Обычный 92 8 3 2 2" xfId="52111"/>
    <cellStyle name="Обычный 92 8 3 3" xfId="52112"/>
    <cellStyle name="Обычный 92 8 4" xfId="52113"/>
    <cellStyle name="Обычный 92 8 4 2" xfId="52114"/>
    <cellStyle name="Обычный 92 8 5" xfId="52115"/>
    <cellStyle name="Обычный 92 9" xfId="52116"/>
    <cellStyle name="Обычный 92 9 2" xfId="52117"/>
    <cellStyle name="Обычный 92 9 2 2" xfId="52118"/>
    <cellStyle name="Обычный 92 9 3" xfId="52119"/>
    <cellStyle name="Обычный 93" xfId="52120"/>
    <cellStyle name="Обычный 93 10" xfId="52121"/>
    <cellStyle name="Обычный 93 10 2" xfId="52122"/>
    <cellStyle name="Обычный 93 10 2 2" xfId="52123"/>
    <cellStyle name="Обычный 93 10 3" xfId="52124"/>
    <cellStyle name="Обычный 93 11" xfId="52125"/>
    <cellStyle name="Обычный 93 11 2" xfId="52126"/>
    <cellStyle name="Обычный 93 11 2 2" xfId="52127"/>
    <cellStyle name="Обычный 93 11 3" xfId="52128"/>
    <cellStyle name="Обычный 93 12" xfId="52129"/>
    <cellStyle name="Обычный 93 12 2" xfId="52130"/>
    <cellStyle name="Обычный 93 12 2 2" xfId="52131"/>
    <cellStyle name="Обычный 93 12 3" xfId="52132"/>
    <cellStyle name="Обычный 93 13" xfId="52133"/>
    <cellStyle name="Обычный 93 13 2" xfId="52134"/>
    <cellStyle name="Обычный 93 13 2 2" xfId="52135"/>
    <cellStyle name="Обычный 93 13 3" xfId="52136"/>
    <cellStyle name="Обычный 93 14" xfId="52137"/>
    <cellStyle name="Обычный 93 14 2" xfId="52138"/>
    <cellStyle name="Обычный 93 14 2 2" xfId="52139"/>
    <cellStyle name="Обычный 93 14 3" xfId="52140"/>
    <cellStyle name="Обычный 93 15" xfId="52141"/>
    <cellStyle name="Обычный 93 15 2" xfId="52142"/>
    <cellStyle name="Обычный 93 15 2 2" xfId="52143"/>
    <cellStyle name="Обычный 93 15 3" xfId="52144"/>
    <cellStyle name="Обычный 93 16" xfId="52145"/>
    <cellStyle name="Обычный 93 16 2" xfId="52146"/>
    <cellStyle name="Обычный 93 16 2 2" xfId="52147"/>
    <cellStyle name="Обычный 93 16 3" xfId="52148"/>
    <cellStyle name="Обычный 93 17" xfId="52149"/>
    <cellStyle name="Обычный 93 17 2" xfId="52150"/>
    <cellStyle name="Обычный 93 17 2 2" xfId="52151"/>
    <cellStyle name="Обычный 93 17 3" xfId="52152"/>
    <cellStyle name="Обычный 93 18" xfId="52153"/>
    <cellStyle name="Обычный 93 18 2" xfId="52154"/>
    <cellStyle name="Обычный 93 18 2 2" xfId="52155"/>
    <cellStyle name="Обычный 93 18 3" xfId="52156"/>
    <cellStyle name="Обычный 93 19" xfId="52157"/>
    <cellStyle name="Обычный 93 19 2" xfId="52158"/>
    <cellStyle name="Обычный 93 19 2 2" xfId="52159"/>
    <cellStyle name="Обычный 93 19 3" xfId="52160"/>
    <cellStyle name="Обычный 93 2" xfId="52161"/>
    <cellStyle name="Обычный 93 2 2" xfId="52162"/>
    <cellStyle name="Обычный 93 2 2 2" xfId="52163"/>
    <cellStyle name="Обычный 93 2 2 2 2" xfId="52164"/>
    <cellStyle name="Обычный 93 2 2 3" xfId="52165"/>
    <cellStyle name="Обычный 93 2 3" xfId="52166"/>
    <cellStyle name="Обычный 93 2 3 2" xfId="52167"/>
    <cellStyle name="Обычный 93 2 3 2 2" xfId="52168"/>
    <cellStyle name="Обычный 93 2 3 3" xfId="52169"/>
    <cellStyle name="Обычный 93 2 4" xfId="52170"/>
    <cellStyle name="Обычный 93 2 4 2" xfId="52171"/>
    <cellStyle name="Обычный 93 2 5" xfId="52172"/>
    <cellStyle name="Обычный 93 20" xfId="52173"/>
    <cellStyle name="Обычный 93 20 2" xfId="52174"/>
    <cellStyle name="Обычный 93 20 2 2" xfId="52175"/>
    <cellStyle name="Обычный 93 20 3" xfId="52176"/>
    <cellStyle name="Обычный 93 21" xfId="52177"/>
    <cellStyle name="Обычный 93 21 2" xfId="52178"/>
    <cellStyle name="Обычный 93 21 2 2" xfId="52179"/>
    <cellStyle name="Обычный 93 21 3" xfId="52180"/>
    <cellStyle name="Обычный 93 22" xfId="52181"/>
    <cellStyle name="Обычный 93 22 2" xfId="52182"/>
    <cellStyle name="Обычный 93 22 2 2" xfId="52183"/>
    <cellStyle name="Обычный 93 22 3" xfId="52184"/>
    <cellStyle name="Обычный 93 23" xfId="52185"/>
    <cellStyle name="Обычный 93 23 2" xfId="52186"/>
    <cellStyle name="Обычный 93 23 2 2" xfId="52187"/>
    <cellStyle name="Обычный 93 23 3" xfId="52188"/>
    <cellStyle name="Обычный 93 24" xfId="52189"/>
    <cellStyle name="Обычный 93 24 2" xfId="52190"/>
    <cellStyle name="Обычный 93 24 2 2" xfId="52191"/>
    <cellStyle name="Обычный 93 24 3" xfId="52192"/>
    <cellStyle name="Обычный 93 25" xfId="52193"/>
    <cellStyle name="Обычный 93 25 2" xfId="52194"/>
    <cellStyle name="Обычный 93 25 2 2" xfId="52195"/>
    <cellStyle name="Обычный 93 25 3" xfId="52196"/>
    <cellStyle name="Обычный 93 26" xfId="52197"/>
    <cellStyle name="Обычный 93 26 2" xfId="52198"/>
    <cellStyle name="Обычный 93 26 2 2" xfId="52199"/>
    <cellStyle name="Обычный 93 26 3" xfId="52200"/>
    <cellStyle name="Обычный 93 27" xfId="52201"/>
    <cellStyle name="Обычный 93 27 2" xfId="52202"/>
    <cellStyle name="Обычный 93 27 2 2" xfId="52203"/>
    <cellStyle name="Обычный 93 27 3" xfId="52204"/>
    <cellStyle name="Обычный 93 28" xfId="52205"/>
    <cellStyle name="Обычный 93 28 2" xfId="52206"/>
    <cellStyle name="Обычный 93 28 2 2" xfId="52207"/>
    <cellStyle name="Обычный 93 28 3" xfId="52208"/>
    <cellStyle name="Обычный 93 29" xfId="52209"/>
    <cellStyle name="Обычный 93 29 2" xfId="52210"/>
    <cellStyle name="Обычный 93 29 2 2" xfId="52211"/>
    <cellStyle name="Обычный 93 29 3" xfId="52212"/>
    <cellStyle name="Обычный 93 3" xfId="52213"/>
    <cellStyle name="Обычный 93 3 2" xfId="52214"/>
    <cellStyle name="Обычный 93 3 2 2" xfId="52215"/>
    <cellStyle name="Обычный 93 3 2 2 2" xfId="52216"/>
    <cellStyle name="Обычный 93 3 2 3" xfId="52217"/>
    <cellStyle name="Обычный 93 3 3" xfId="52218"/>
    <cellStyle name="Обычный 93 3 3 2" xfId="52219"/>
    <cellStyle name="Обычный 93 3 3 2 2" xfId="52220"/>
    <cellStyle name="Обычный 93 3 3 3" xfId="52221"/>
    <cellStyle name="Обычный 93 3 4" xfId="52222"/>
    <cellStyle name="Обычный 93 3 4 2" xfId="52223"/>
    <cellStyle name="Обычный 93 3 5" xfId="52224"/>
    <cellStyle name="Обычный 93 30" xfId="52225"/>
    <cellStyle name="Обычный 93 30 2" xfId="52226"/>
    <cellStyle name="Обычный 93 30 2 2" xfId="52227"/>
    <cellStyle name="Обычный 93 30 3" xfId="52228"/>
    <cellStyle name="Обычный 93 31" xfId="52229"/>
    <cellStyle name="Обычный 93 31 2" xfId="52230"/>
    <cellStyle name="Обычный 93 31 2 2" xfId="52231"/>
    <cellStyle name="Обычный 93 31 3" xfId="52232"/>
    <cellStyle name="Обычный 93 32" xfId="52233"/>
    <cellStyle name="Обычный 93 32 2" xfId="52234"/>
    <cellStyle name="Обычный 93 32 2 2" xfId="52235"/>
    <cellStyle name="Обычный 93 32 3" xfId="52236"/>
    <cellStyle name="Обычный 93 33" xfId="52237"/>
    <cellStyle name="Обычный 93 33 2" xfId="52238"/>
    <cellStyle name="Обычный 93 33 2 2" xfId="52239"/>
    <cellStyle name="Обычный 93 33 3" xfId="52240"/>
    <cellStyle name="Обычный 93 34" xfId="52241"/>
    <cellStyle name="Обычный 93 34 2" xfId="52242"/>
    <cellStyle name="Обычный 93 34 2 2" xfId="52243"/>
    <cellStyle name="Обычный 93 34 3" xfId="52244"/>
    <cellStyle name="Обычный 93 35" xfId="52245"/>
    <cellStyle name="Обычный 93 35 2" xfId="52246"/>
    <cellStyle name="Обычный 93 35 2 2" xfId="52247"/>
    <cellStyle name="Обычный 93 35 3" xfId="52248"/>
    <cellStyle name="Обычный 93 36" xfId="52249"/>
    <cellStyle name="Обычный 93 36 2" xfId="52250"/>
    <cellStyle name="Обычный 93 36 2 2" xfId="52251"/>
    <cellStyle name="Обычный 93 36 3" xfId="52252"/>
    <cellStyle name="Обычный 93 37" xfId="52253"/>
    <cellStyle name="Обычный 93 37 2" xfId="52254"/>
    <cellStyle name="Обычный 93 37 2 2" xfId="52255"/>
    <cellStyle name="Обычный 93 37 3" xfId="52256"/>
    <cellStyle name="Обычный 93 38" xfId="52257"/>
    <cellStyle name="Обычный 93 38 2" xfId="52258"/>
    <cellStyle name="Обычный 93 38 2 2" xfId="52259"/>
    <cellStyle name="Обычный 93 38 3" xfId="52260"/>
    <cellStyle name="Обычный 93 39" xfId="52261"/>
    <cellStyle name="Обычный 93 39 2" xfId="52262"/>
    <cellStyle name="Обычный 93 39 2 2" xfId="52263"/>
    <cellStyle name="Обычный 93 39 3" xfId="52264"/>
    <cellStyle name="Обычный 93 4" xfId="52265"/>
    <cellStyle name="Обычный 93 4 2" xfId="52266"/>
    <cellStyle name="Обычный 93 4 2 2" xfId="52267"/>
    <cellStyle name="Обычный 93 4 2 2 2" xfId="52268"/>
    <cellStyle name="Обычный 93 4 2 3" xfId="52269"/>
    <cellStyle name="Обычный 93 4 3" xfId="52270"/>
    <cellStyle name="Обычный 93 4 3 2" xfId="52271"/>
    <cellStyle name="Обычный 93 4 3 2 2" xfId="52272"/>
    <cellStyle name="Обычный 93 4 3 3" xfId="52273"/>
    <cellStyle name="Обычный 93 4 4" xfId="52274"/>
    <cellStyle name="Обычный 93 4 4 2" xfId="52275"/>
    <cellStyle name="Обычный 93 4 5" xfId="52276"/>
    <cellStyle name="Обычный 93 40" xfId="52277"/>
    <cellStyle name="Обычный 93 40 2" xfId="52278"/>
    <cellStyle name="Обычный 93 40 2 2" xfId="52279"/>
    <cellStyle name="Обычный 93 40 3" xfId="52280"/>
    <cellStyle name="Обычный 93 41" xfId="52281"/>
    <cellStyle name="Обычный 93 41 2" xfId="52282"/>
    <cellStyle name="Обычный 93 41 2 2" xfId="52283"/>
    <cellStyle name="Обычный 93 41 3" xfId="52284"/>
    <cellStyle name="Обычный 93 42" xfId="52285"/>
    <cellStyle name="Обычный 93 42 2" xfId="52286"/>
    <cellStyle name="Обычный 93 42 2 2" xfId="52287"/>
    <cellStyle name="Обычный 93 42 3" xfId="52288"/>
    <cellStyle name="Обычный 93 43" xfId="52289"/>
    <cellStyle name="Обычный 93 43 2" xfId="52290"/>
    <cellStyle name="Обычный 93 43 2 2" xfId="52291"/>
    <cellStyle name="Обычный 93 43 3" xfId="52292"/>
    <cellStyle name="Обычный 93 44" xfId="52293"/>
    <cellStyle name="Обычный 93 44 2" xfId="52294"/>
    <cellStyle name="Обычный 93 44 2 2" xfId="52295"/>
    <cellStyle name="Обычный 93 44 3" xfId="52296"/>
    <cellStyle name="Обычный 93 45" xfId="52297"/>
    <cellStyle name="Обычный 93 45 2" xfId="52298"/>
    <cellStyle name="Обычный 93 45 2 2" xfId="52299"/>
    <cellStyle name="Обычный 93 45 3" xfId="52300"/>
    <cellStyle name="Обычный 93 46" xfId="52301"/>
    <cellStyle name="Обычный 93 46 2" xfId="52302"/>
    <cellStyle name="Обычный 93 46 2 2" xfId="52303"/>
    <cellStyle name="Обычный 93 46 3" xfId="52304"/>
    <cellStyle name="Обычный 93 47" xfId="52305"/>
    <cellStyle name="Обычный 93 47 2" xfId="52306"/>
    <cellStyle name="Обычный 93 47 2 2" xfId="52307"/>
    <cellStyle name="Обычный 93 47 3" xfId="52308"/>
    <cellStyle name="Обычный 93 48" xfId="52309"/>
    <cellStyle name="Обычный 93 48 2" xfId="52310"/>
    <cellStyle name="Обычный 93 48 2 2" xfId="52311"/>
    <cellStyle name="Обычный 93 48 3" xfId="52312"/>
    <cellStyle name="Обычный 93 49" xfId="52313"/>
    <cellStyle name="Обычный 93 49 2" xfId="52314"/>
    <cellStyle name="Обычный 93 49 2 2" xfId="52315"/>
    <cellStyle name="Обычный 93 49 3" xfId="52316"/>
    <cellStyle name="Обычный 93 5" xfId="52317"/>
    <cellStyle name="Обычный 93 5 2" xfId="52318"/>
    <cellStyle name="Обычный 93 5 2 2" xfId="52319"/>
    <cellStyle name="Обычный 93 5 2 2 2" xfId="52320"/>
    <cellStyle name="Обычный 93 5 2 3" xfId="52321"/>
    <cellStyle name="Обычный 93 5 3" xfId="52322"/>
    <cellStyle name="Обычный 93 5 3 2" xfId="52323"/>
    <cellStyle name="Обычный 93 5 3 2 2" xfId="52324"/>
    <cellStyle name="Обычный 93 5 3 3" xfId="52325"/>
    <cellStyle name="Обычный 93 5 4" xfId="52326"/>
    <cellStyle name="Обычный 93 5 4 2" xfId="52327"/>
    <cellStyle name="Обычный 93 5 5" xfId="52328"/>
    <cellStyle name="Обычный 93 50" xfId="52329"/>
    <cellStyle name="Обычный 93 50 2" xfId="52330"/>
    <cellStyle name="Обычный 93 50 2 2" xfId="52331"/>
    <cellStyle name="Обычный 93 50 3" xfId="52332"/>
    <cellStyle name="Обычный 93 51" xfId="52333"/>
    <cellStyle name="Обычный 93 51 2" xfId="52334"/>
    <cellStyle name="Обычный 93 51 2 2" xfId="52335"/>
    <cellStyle name="Обычный 93 51 3" xfId="52336"/>
    <cellStyle name="Обычный 93 52" xfId="52337"/>
    <cellStyle name="Обычный 93 52 2" xfId="52338"/>
    <cellStyle name="Обычный 93 52 2 2" xfId="52339"/>
    <cellStyle name="Обычный 93 52 3" xfId="52340"/>
    <cellStyle name="Обычный 93 53" xfId="52341"/>
    <cellStyle name="Обычный 93 53 2" xfId="52342"/>
    <cellStyle name="Обычный 93 53 2 2" xfId="52343"/>
    <cellStyle name="Обычный 93 53 3" xfId="52344"/>
    <cellStyle name="Обычный 93 54" xfId="52345"/>
    <cellStyle name="Обычный 93 54 2" xfId="52346"/>
    <cellStyle name="Обычный 93 54 2 2" xfId="52347"/>
    <cellStyle name="Обычный 93 54 3" xfId="52348"/>
    <cellStyle name="Обычный 93 55" xfId="52349"/>
    <cellStyle name="Обычный 93 55 2" xfId="52350"/>
    <cellStyle name="Обычный 93 55 2 2" xfId="52351"/>
    <cellStyle name="Обычный 93 55 3" xfId="52352"/>
    <cellStyle name="Обычный 93 56" xfId="52353"/>
    <cellStyle name="Обычный 93 56 2" xfId="52354"/>
    <cellStyle name="Обычный 93 57" xfId="52355"/>
    <cellStyle name="Обычный 93 6" xfId="52356"/>
    <cellStyle name="Обычный 93 6 2" xfId="52357"/>
    <cellStyle name="Обычный 93 6 2 2" xfId="52358"/>
    <cellStyle name="Обычный 93 6 2 2 2" xfId="52359"/>
    <cellStyle name="Обычный 93 6 2 3" xfId="52360"/>
    <cellStyle name="Обычный 93 6 3" xfId="52361"/>
    <cellStyle name="Обычный 93 6 3 2" xfId="52362"/>
    <cellStyle name="Обычный 93 6 3 2 2" xfId="52363"/>
    <cellStyle name="Обычный 93 6 3 3" xfId="52364"/>
    <cellStyle name="Обычный 93 6 4" xfId="52365"/>
    <cellStyle name="Обычный 93 6 4 2" xfId="52366"/>
    <cellStyle name="Обычный 93 6 5" xfId="52367"/>
    <cellStyle name="Обычный 93 7" xfId="52368"/>
    <cellStyle name="Обычный 93 7 2" xfId="52369"/>
    <cellStyle name="Обычный 93 7 2 2" xfId="52370"/>
    <cellStyle name="Обычный 93 7 2 2 2" xfId="52371"/>
    <cellStyle name="Обычный 93 7 2 3" xfId="52372"/>
    <cellStyle name="Обычный 93 7 3" xfId="52373"/>
    <cellStyle name="Обычный 93 7 3 2" xfId="52374"/>
    <cellStyle name="Обычный 93 7 3 2 2" xfId="52375"/>
    <cellStyle name="Обычный 93 7 3 3" xfId="52376"/>
    <cellStyle name="Обычный 93 7 4" xfId="52377"/>
    <cellStyle name="Обычный 93 7 4 2" xfId="52378"/>
    <cellStyle name="Обычный 93 7 5" xfId="52379"/>
    <cellStyle name="Обычный 93 8" xfId="52380"/>
    <cellStyle name="Обычный 93 8 2" xfId="52381"/>
    <cellStyle name="Обычный 93 8 2 2" xfId="52382"/>
    <cellStyle name="Обычный 93 8 2 2 2" xfId="52383"/>
    <cellStyle name="Обычный 93 8 2 3" xfId="52384"/>
    <cellStyle name="Обычный 93 8 3" xfId="52385"/>
    <cellStyle name="Обычный 93 8 3 2" xfId="52386"/>
    <cellStyle name="Обычный 93 8 3 2 2" xfId="52387"/>
    <cellStyle name="Обычный 93 8 3 3" xfId="52388"/>
    <cellStyle name="Обычный 93 8 4" xfId="52389"/>
    <cellStyle name="Обычный 93 8 4 2" xfId="52390"/>
    <cellStyle name="Обычный 93 8 5" xfId="52391"/>
    <cellStyle name="Обычный 93 9" xfId="52392"/>
    <cellStyle name="Обычный 93 9 2" xfId="52393"/>
    <cellStyle name="Обычный 93 9 2 2" xfId="52394"/>
    <cellStyle name="Обычный 93 9 3" xfId="52395"/>
    <cellStyle name="Обычный 94" xfId="52396"/>
    <cellStyle name="Обычный 94 10" xfId="52397"/>
    <cellStyle name="Обычный 94 10 2" xfId="52398"/>
    <cellStyle name="Обычный 94 10 2 2" xfId="52399"/>
    <cellStyle name="Обычный 94 10 3" xfId="52400"/>
    <cellStyle name="Обычный 94 11" xfId="52401"/>
    <cellStyle name="Обычный 94 11 2" xfId="52402"/>
    <cellStyle name="Обычный 94 11 2 2" xfId="52403"/>
    <cellStyle name="Обычный 94 11 3" xfId="52404"/>
    <cellStyle name="Обычный 94 12" xfId="52405"/>
    <cellStyle name="Обычный 94 12 2" xfId="52406"/>
    <cellStyle name="Обычный 94 12 2 2" xfId="52407"/>
    <cellStyle name="Обычный 94 12 3" xfId="52408"/>
    <cellStyle name="Обычный 94 13" xfId="52409"/>
    <cellStyle name="Обычный 94 13 2" xfId="52410"/>
    <cellStyle name="Обычный 94 13 2 2" xfId="52411"/>
    <cellStyle name="Обычный 94 13 3" xfId="52412"/>
    <cellStyle name="Обычный 94 14" xfId="52413"/>
    <cellStyle name="Обычный 94 14 2" xfId="52414"/>
    <cellStyle name="Обычный 94 14 2 2" xfId="52415"/>
    <cellStyle name="Обычный 94 14 3" xfId="52416"/>
    <cellStyle name="Обычный 94 15" xfId="52417"/>
    <cellStyle name="Обычный 94 15 2" xfId="52418"/>
    <cellStyle name="Обычный 94 15 2 2" xfId="52419"/>
    <cellStyle name="Обычный 94 15 3" xfId="52420"/>
    <cellStyle name="Обычный 94 16" xfId="52421"/>
    <cellStyle name="Обычный 94 16 2" xfId="52422"/>
    <cellStyle name="Обычный 94 16 2 2" xfId="52423"/>
    <cellStyle name="Обычный 94 16 3" xfId="52424"/>
    <cellStyle name="Обычный 94 17" xfId="52425"/>
    <cellStyle name="Обычный 94 17 2" xfId="52426"/>
    <cellStyle name="Обычный 94 17 2 2" xfId="52427"/>
    <cellStyle name="Обычный 94 17 3" xfId="52428"/>
    <cellStyle name="Обычный 94 18" xfId="52429"/>
    <cellStyle name="Обычный 94 18 2" xfId="52430"/>
    <cellStyle name="Обычный 94 18 2 2" xfId="52431"/>
    <cellStyle name="Обычный 94 18 3" xfId="52432"/>
    <cellStyle name="Обычный 94 19" xfId="52433"/>
    <cellStyle name="Обычный 94 19 2" xfId="52434"/>
    <cellStyle name="Обычный 94 19 2 2" xfId="52435"/>
    <cellStyle name="Обычный 94 19 3" xfId="52436"/>
    <cellStyle name="Обычный 94 2" xfId="52437"/>
    <cellStyle name="Обычный 94 2 2" xfId="52438"/>
    <cellStyle name="Обычный 94 2 2 2" xfId="52439"/>
    <cellStyle name="Обычный 94 2 2 2 2" xfId="52440"/>
    <cellStyle name="Обычный 94 2 2 3" xfId="52441"/>
    <cellStyle name="Обычный 94 2 3" xfId="52442"/>
    <cellStyle name="Обычный 94 2 3 2" xfId="52443"/>
    <cellStyle name="Обычный 94 2 3 2 2" xfId="52444"/>
    <cellStyle name="Обычный 94 2 3 3" xfId="52445"/>
    <cellStyle name="Обычный 94 2 4" xfId="52446"/>
    <cellStyle name="Обычный 94 2 4 2" xfId="52447"/>
    <cellStyle name="Обычный 94 2 5" xfId="52448"/>
    <cellStyle name="Обычный 94 20" xfId="52449"/>
    <cellStyle name="Обычный 94 20 2" xfId="52450"/>
    <cellStyle name="Обычный 94 20 2 2" xfId="52451"/>
    <cellStyle name="Обычный 94 20 3" xfId="52452"/>
    <cellStyle name="Обычный 94 21" xfId="52453"/>
    <cellStyle name="Обычный 94 21 2" xfId="52454"/>
    <cellStyle name="Обычный 94 21 2 2" xfId="52455"/>
    <cellStyle name="Обычный 94 21 3" xfId="52456"/>
    <cellStyle name="Обычный 94 22" xfId="52457"/>
    <cellStyle name="Обычный 94 22 2" xfId="52458"/>
    <cellStyle name="Обычный 94 22 2 2" xfId="52459"/>
    <cellStyle name="Обычный 94 22 3" xfId="52460"/>
    <cellStyle name="Обычный 94 23" xfId="52461"/>
    <cellStyle name="Обычный 94 23 2" xfId="52462"/>
    <cellStyle name="Обычный 94 23 2 2" xfId="52463"/>
    <cellStyle name="Обычный 94 23 3" xfId="52464"/>
    <cellStyle name="Обычный 94 24" xfId="52465"/>
    <cellStyle name="Обычный 94 24 2" xfId="52466"/>
    <cellStyle name="Обычный 94 24 2 2" xfId="52467"/>
    <cellStyle name="Обычный 94 24 3" xfId="52468"/>
    <cellStyle name="Обычный 94 25" xfId="52469"/>
    <cellStyle name="Обычный 94 25 2" xfId="52470"/>
    <cellStyle name="Обычный 94 25 2 2" xfId="52471"/>
    <cellStyle name="Обычный 94 25 3" xfId="52472"/>
    <cellStyle name="Обычный 94 26" xfId="52473"/>
    <cellStyle name="Обычный 94 26 2" xfId="52474"/>
    <cellStyle name="Обычный 94 26 2 2" xfId="52475"/>
    <cellStyle name="Обычный 94 26 3" xfId="52476"/>
    <cellStyle name="Обычный 94 27" xfId="52477"/>
    <cellStyle name="Обычный 94 27 2" xfId="52478"/>
    <cellStyle name="Обычный 94 27 2 2" xfId="52479"/>
    <cellStyle name="Обычный 94 27 3" xfId="52480"/>
    <cellStyle name="Обычный 94 28" xfId="52481"/>
    <cellStyle name="Обычный 94 28 2" xfId="52482"/>
    <cellStyle name="Обычный 94 28 2 2" xfId="52483"/>
    <cellStyle name="Обычный 94 28 3" xfId="52484"/>
    <cellStyle name="Обычный 94 29" xfId="52485"/>
    <cellStyle name="Обычный 94 29 2" xfId="52486"/>
    <cellStyle name="Обычный 94 29 2 2" xfId="52487"/>
    <cellStyle name="Обычный 94 29 3" xfId="52488"/>
    <cellStyle name="Обычный 94 3" xfId="52489"/>
    <cellStyle name="Обычный 94 3 2" xfId="52490"/>
    <cellStyle name="Обычный 94 3 2 2" xfId="52491"/>
    <cellStyle name="Обычный 94 3 2 2 2" xfId="52492"/>
    <cellStyle name="Обычный 94 3 2 3" xfId="52493"/>
    <cellStyle name="Обычный 94 3 3" xfId="52494"/>
    <cellStyle name="Обычный 94 3 3 2" xfId="52495"/>
    <cellStyle name="Обычный 94 3 3 2 2" xfId="52496"/>
    <cellStyle name="Обычный 94 3 3 3" xfId="52497"/>
    <cellStyle name="Обычный 94 3 4" xfId="52498"/>
    <cellStyle name="Обычный 94 3 4 2" xfId="52499"/>
    <cellStyle name="Обычный 94 3 5" xfId="52500"/>
    <cellStyle name="Обычный 94 30" xfId="52501"/>
    <cellStyle name="Обычный 94 30 2" xfId="52502"/>
    <cellStyle name="Обычный 94 30 2 2" xfId="52503"/>
    <cellStyle name="Обычный 94 30 3" xfId="52504"/>
    <cellStyle name="Обычный 94 31" xfId="52505"/>
    <cellStyle name="Обычный 94 31 2" xfId="52506"/>
    <cellStyle name="Обычный 94 31 2 2" xfId="52507"/>
    <cellStyle name="Обычный 94 31 3" xfId="52508"/>
    <cellStyle name="Обычный 94 32" xfId="52509"/>
    <cellStyle name="Обычный 94 32 2" xfId="52510"/>
    <cellStyle name="Обычный 94 32 2 2" xfId="52511"/>
    <cellStyle name="Обычный 94 32 3" xfId="52512"/>
    <cellStyle name="Обычный 94 33" xfId="52513"/>
    <cellStyle name="Обычный 94 33 2" xfId="52514"/>
    <cellStyle name="Обычный 94 33 2 2" xfId="52515"/>
    <cellStyle name="Обычный 94 33 3" xfId="52516"/>
    <cellStyle name="Обычный 94 34" xfId="52517"/>
    <cellStyle name="Обычный 94 34 2" xfId="52518"/>
    <cellStyle name="Обычный 94 34 2 2" xfId="52519"/>
    <cellStyle name="Обычный 94 34 3" xfId="52520"/>
    <cellStyle name="Обычный 94 35" xfId="52521"/>
    <cellStyle name="Обычный 94 35 2" xfId="52522"/>
    <cellStyle name="Обычный 94 35 2 2" xfId="52523"/>
    <cellStyle name="Обычный 94 35 3" xfId="52524"/>
    <cellStyle name="Обычный 94 36" xfId="52525"/>
    <cellStyle name="Обычный 94 36 2" xfId="52526"/>
    <cellStyle name="Обычный 94 36 2 2" xfId="52527"/>
    <cellStyle name="Обычный 94 36 3" xfId="52528"/>
    <cellStyle name="Обычный 94 37" xfId="52529"/>
    <cellStyle name="Обычный 94 37 2" xfId="52530"/>
    <cellStyle name="Обычный 94 37 2 2" xfId="52531"/>
    <cellStyle name="Обычный 94 37 3" xfId="52532"/>
    <cellStyle name="Обычный 94 38" xfId="52533"/>
    <cellStyle name="Обычный 94 38 2" xfId="52534"/>
    <cellStyle name="Обычный 94 38 2 2" xfId="52535"/>
    <cellStyle name="Обычный 94 38 3" xfId="52536"/>
    <cellStyle name="Обычный 94 39" xfId="52537"/>
    <cellStyle name="Обычный 94 39 2" xfId="52538"/>
    <cellStyle name="Обычный 94 39 2 2" xfId="52539"/>
    <cellStyle name="Обычный 94 39 3" xfId="52540"/>
    <cellStyle name="Обычный 94 4" xfId="52541"/>
    <cellStyle name="Обычный 94 4 2" xfId="52542"/>
    <cellStyle name="Обычный 94 4 2 2" xfId="52543"/>
    <cellStyle name="Обычный 94 4 2 2 2" xfId="52544"/>
    <cellStyle name="Обычный 94 4 2 3" xfId="52545"/>
    <cellStyle name="Обычный 94 4 3" xfId="52546"/>
    <cellStyle name="Обычный 94 4 3 2" xfId="52547"/>
    <cellStyle name="Обычный 94 4 3 2 2" xfId="52548"/>
    <cellStyle name="Обычный 94 4 3 3" xfId="52549"/>
    <cellStyle name="Обычный 94 4 4" xfId="52550"/>
    <cellStyle name="Обычный 94 4 4 2" xfId="52551"/>
    <cellStyle name="Обычный 94 4 5" xfId="52552"/>
    <cellStyle name="Обычный 94 40" xfId="52553"/>
    <cellStyle name="Обычный 94 40 2" xfId="52554"/>
    <cellStyle name="Обычный 94 40 2 2" xfId="52555"/>
    <cellStyle name="Обычный 94 40 3" xfId="52556"/>
    <cellStyle name="Обычный 94 41" xfId="52557"/>
    <cellStyle name="Обычный 94 41 2" xfId="52558"/>
    <cellStyle name="Обычный 94 41 2 2" xfId="52559"/>
    <cellStyle name="Обычный 94 41 3" xfId="52560"/>
    <cellStyle name="Обычный 94 42" xfId="52561"/>
    <cellStyle name="Обычный 94 42 2" xfId="52562"/>
    <cellStyle name="Обычный 94 42 2 2" xfId="52563"/>
    <cellStyle name="Обычный 94 42 3" xfId="52564"/>
    <cellStyle name="Обычный 94 43" xfId="52565"/>
    <cellStyle name="Обычный 94 43 2" xfId="52566"/>
    <cellStyle name="Обычный 94 43 2 2" xfId="52567"/>
    <cellStyle name="Обычный 94 43 3" xfId="52568"/>
    <cellStyle name="Обычный 94 44" xfId="52569"/>
    <cellStyle name="Обычный 94 44 2" xfId="52570"/>
    <cellStyle name="Обычный 94 44 2 2" xfId="52571"/>
    <cellStyle name="Обычный 94 44 3" xfId="52572"/>
    <cellStyle name="Обычный 94 45" xfId="52573"/>
    <cellStyle name="Обычный 94 45 2" xfId="52574"/>
    <cellStyle name="Обычный 94 45 2 2" xfId="52575"/>
    <cellStyle name="Обычный 94 45 3" xfId="52576"/>
    <cellStyle name="Обычный 94 46" xfId="52577"/>
    <cellStyle name="Обычный 94 46 2" xfId="52578"/>
    <cellStyle name="Обычный 94 46 2 2" xfId="52579"/>
    <cellStyle name="Обычный 94 46 3" xfId="52580"/>
    <cellStyle name="Обычный 94 47" xfId="52581"/>
    <cellStyle name="Обычный 94 47 2" xfId="52582"/>
    <cellStyle name="Обычный 94 47 2 2" xfId="52583"/>
    <cellStyle name="Обычный 94 47 3" xfId="52584"/>
    <cellStyle name="Обычный 94 48" xfId="52585"/>
    <cellStyle name="Обычный 94 48 2" xfId="52586"/>
    <cellStyle name="Обычный 94 48 2 2" xfId="52587"/>
    <cellStyle name="Обычный 94 48 3" xfId="52588"/>
    <cellStyle name="Обычный 94 49" xfId="52589"/>
    <cellStyle name="Обычный 94 49 2" xfId="52590"/>
    <cellStyle name="Обычный 94 49 2 2" xfId="52591"/>
    <cellStyle name="Обычный 94 49 3" xfId="52592"/>
    <cellStyle name="Обычный 94 5" xfId="52593"/>
    <cellStyle name="Обычный 94 5 2" xfId="52594"/>
    <cellStyle name="Обычный 94 5 2 2" xfId="52595"/>
    <cellStyle name="Обычный 94 5 2 2 2" xfId="52596"/>
    <cellStyle name="Обычный 94 5 2 3" xfId="52597"/>
    <cellStyle name="Обычный 94 5 3" xfId="52598"/>
    <cellStyle name="Обычный 94 5 3 2" xfId="52599"/>
    <cellStyle name="Обычный 94 5 3 2 2" xfId="52600"/>
    <cellStyle name="Обычный 94 5 3 3" xfId="52601"/>
    <cellStyle name="Обычный 94 5 4" xfId="52602"/>
    <cellStyle name="Обычный 94 5 4 2" xfId="52603"/>
    <cellStyle name="Обычный 94 5 5" xfId="52604"/>
    <cellStyle name="Обычный 94 50" xfId="52605"/>
    <cellStyle name="Обычный 94 50 2" xfId="52606"/>
    <cellStyle name="Обычный 94 50 2 2" xfId="52607"/>
    <cellStyle name="Обычный 94 50 3" xfId="52608"/>
    <cellStyle name="Обычный 94 51" xfId="52609"/>
    <cellStyle name="Обычный 94 51 2" xfId="52610"/>
    <cellStyle name="Обычный 94 51 2 2" xfId="52611"/>
    <cellStyle name="Обычный 94 51 3" xfId="52612"/>
    <cellStyle name="Обычный 94 52" xfId="52613"/>
    <cellStyle name="Обычный 94 52 2" xfId="52614"/>
    <cellStyle name="Обычный 94 52 2 2" xfId="52615"/>
    <cellStyle name="Обычный 94 52 3" xfId="52616"/>
    <cellStyle name="Обычный 94 53" xfId="52617"/>
    <cellStyle name="Обычный 94 53 2" xfId="52618"/>
    <cellStyle name="Обычный 94 53 2 2" xfId="52619"/>
    <cellStyle name="Обычный 94 53 3" xfId="52620"/>
    <cellStyle name="Обычный 94 54" xfId="52621"/>
    <cellStyle name="Обычный 94 54 2" xfId="52622"/>
    <cellStyle name="Обычный 94 54 2 2" xfId="52623"/>
    <cellStyle name="Обычный 94 54 3" xfId="52624"/>
    <cellStyle name="Обычный 94 55" xfId="52625"/>
    <cellStyle name="Обычный 94 55 2" xfId="52626"/>
    <cellStyle name="Обычный 94 55 2 2" xfId="52627"/>
    <cellStyle name="Обычный 94 55 3" xfId="52628"/>
    <cellStyle name="Обычный 94 56" xfId="52629"/>
    <cellStyle name="Обычный 94 56 2" xfId="52630"/>
    <cellStyle name="Обычный 94 57" xfId="52631"/>
    <cellStyle name="Обычный 94 6" xfId="52632"/>
    <cellStyle name="Обычный 94 6 2" xfId="52633"/>
    <cellStyle name="Обычный 94 6 2 2" xfId="52634"/>
    <cellStyle name="Обычный 94 6 2 2 2" xfId="52635"/>
    <cellStyle name="Обычный 94 6 2 3" xfId="52636"/>
    <cellStyle name="Обычный 94 6 3" xfId="52637"/>
    <cellStyle name="Обычный 94 6 3 2" xfId="52638"/>
    <cellStyle name="Обычный 94 6 3 2 2" xfId="52639"/>
    <cellStyle name="Обычный 94 6 3 3" xfId="52640"/>
    <cellStyle name="Обычный 94 6 4" xfId="52641"/>
    <cellStyle name="Обычный 94 6 4 2" xfId="52642"/>
    <cellStyle name="Обычный 94 6 5" xfId="52643"/>
    <cellStyle name="Обычный 94 7" xfId="52644"/>
    <cellStyle name="Обычный 94 7 2" xfId="52645"/>
    <cellStyle name="Обычный 94 7 2 2" xfId="52646"/>
    <cellStyle name="Обычный 94 7 2 2 2" xfId="52647"/>
    <cellStyle name="Обычный 94 7 2 3" xfId="52648"/>
    <cellStyle name="Обычный 94 7 3" xfId="52649"/>
    <cellStyle name="Обычный 94 7 3 2" xfId="52650"/>
    <cellStyle name="Обычный 94 7 3 2 2" xfId="52651"/>
    <cellStyle name="Обычный 94 7 3 3" xfId="52652"/>
    <cellStyle name="Обычный 94 7 4" xfId="52653"/>
    <cellStyle name="Обычный 94 7 4 2" xfId="52654"/>
    <cellStyle name="Обычный 94 7 5" xfId="52655"/>
    <cellStyle name="Обычный 94 8" xfId="52656"/>
    <cellStyle name="Обычный 94 8 2" xfId="52657"/>
    <cellStyle name="Обычный 94 8 2 2" xfId="52658"/>
    <cellStyle name="Обычный 94 8 2 2 2" xfId="52659"/>
    <cellStyle name="Обычный 94 8 2 3" xfId="52660"/>
    <cellStyle name="Обычный 94 8 3" xfId="52661"/>
    <cellStyle name="Обычный 94 8 3 2" xfId="52662"/>
    <cellStyle name="Обычный 94 8 3 2 2" xfId="52663"/>
    <cellStyle name="Обычный 94 8 3 3" xfId="52664"/>
    <cellStyle name="Обычный 94 8 4" xfId="52665"/>
    <cellStyle name="Обычный 94 8 4 2" xfId="52666"/>
    <cellStyle name="Обычный 94 8 5" xfId="52667"/>
    <cellStyle name="Обычный 94 9" xfId="52668"/>
    <cellStyle name="Обычный 94 9 2" xfId="52669"/>
    <cellStyle name="Обычный 94 9 2 2" xfId="52670"/>
    <cellStyle name="Обычный 94 9 3" xfId="52671"/>
    <cellStyle name="Обычный 95" xfId="52672"/>
    <cellStyle name="Обычный 95 10" xfId="52673"/>
    <cellStyle name="Обычный 95 10 2" xfId="52674"/>
    <cellStyle name="Обычный 95 10 2 2" xfId="52675"/>
    <cellStyle name="Обычный 95 10 3" xfId="52676"/>
    <cellStyle name="Обычный 95 11" xfId="52677"/>
    <cellStyle name="Обычный 95 11 2" xfId="52678"/>
    <cellStyle name="Обычный 95 11 2 2" xfId="52679"/>
    <cellStyle name="Обычный 95 11 3" xfId="52680"/>
    <cellStyle name="Обычный 95 12" xfId="52681"/>
    <cellStyle name="Обычный 95 12 2" xfId="52682"/>
    <cellStyle name="Обычный 95 12 2 2" xfId="52683"/>
    <cellStyle name="Обычный 95 12 3" xfId="52684"/>
    <cellStyle name="Обычный 95 13" xfId="52685"/>
    <cellStyle name="Обычный 95 13 2" xfId="52686"/>
    <cellStyle name="Обычный 95 13 2 2" xfId="52687"/>
    <cellStyle name="Обычный 95 13 3" xfId="52688"/>
    <cellStyle name="Обычный 95 14" xfId="52689"/>
    <cellStyle name="Обычный 95 14 2" xfId="52690"/>
    <cellStyle name="Обычный 95 14 2 2" xfId="52691"/>
    <cellStyle name="Обычный 95 14 3" xfId="52692"/>
    <cellStyle name="Обычный 95 15" xfId="52693"/>
    <cellStyle name="Обычный 95 15 2" xfId="52694"/>
    <cellStyle name="Обычный 95 15 2 2" xfId="52695"/>
    <cellStyle name="Обычный 95 15 3" xfId="52696"/>
    <cellStyle name="Обычный 95 16" xfId="52697"/>
    <cellStyle name="Обычный 95 16 2" xfId="52698"/>
    <cellStyle name="Обычный 95 16 2 2" xfId="52699"/>
    <cellStyle name="Обычный 95 16 3" xfId="52700"/>
    <cellStyle name="Обычный 95 17" xfId="52701"/>
    <cellStyle name="Обычный 95 17 2" xfId="52702"/>
    <cellStyle name="Обычный 95 17 2 2" xfId="52703"/>
    <cellStyle name="Обычный 95 17 3" xfId="52704"/>
    <cellStyle name="Обычный 95 18" xfId="52705"/>
    <cellStyle name="Обычный 95 18 2" xfId="52706"/>
    <cellStyle name="Обычный 95 18 2 2" xfId="52707"/>
    <cellStyle name="Обычный 95 18 3" xfId="52708"/>
    <cellStyle name="Обычный 95 19" xfId="52709"/>
    <cellStyle name="Обычный 95 19 2" xfId="52710"/>
    <cellStyle name="Обычный 95 19 2 2" xfId="52711"/>
    <cellStyle name="Обычный 95 19 3" xfId="52712"/>
    <cellStyle name="Обычный 95 2" xfId="52713"/>
    <cellStyle name="Обычный 95 2 2" xfId="52714"/>
    <cellStyle name="Обычный 95 2 2 2" xfId="52715"/>
    <cellStyle name="Обычный 95 2 2 2 2" xfId="52716"/>
    <cellStyle name="Обычный 95 2 2 3" xfId="52717"/>
    <cellStyle name="Обычный 95 2 3" xfId="52718"/>
    <cellStyle name="Обычный 95 2 3 2" xfId="52719"/>
    <cellStyle name="Обычный 95 2 3 2 2" xfId="52720"/>
    <cellStyle name="Обычный 95 2 3 3" xfId="52721"/>
    <cellStyle name="Обычный 95 2 4" xfId="52722"/>
    <cellStyle name="Обычный 95 2 4 2" xfId="52723"/>
    <cellStyle name="Обычный 95 2 5" xfId="52724"/>
    <cellStyle name="Обычный 95 20" xfId="52725"/>
    <cellStyle name="Обычный 95 20 2" xfId="52726"/>
    <cellStyle name="Обычный 95 20 2 2" xfId="52727"/>
    <cellStyle name="Обычный 95 20 3" xfId="52728"/>
    <cellStyle name="Обычный 95 21" xfId="52729"/>
    <cellStyle name="Обычный 95 21 2" xfId="52730"/>
    <cellStyle name="Обычный 95 21 2 2" xfId="52731"/>
    <cellStyle name="Обычный 95 21 3" xfId="52732"/>
    <cellStyle name="Обычный 95 22" xfId="52733"/>
    <cellStyle name="Обычный 95 22 2" xfId="52734"/>
    <cellStyle name="Обычный 95 22 2 2" xfId="52735"/>
    <cellStyle name="Обычный 95 22 3" xfId="52736"/>
    <cellStyle name="Обычный 95 23" xfId="52737"/>
    <cellStyle name="Обычный 95 23 2" xfId="52738"/>
    <cellStyle name="Обычный 95 23 2 2" xfId="52739"/>
    <cellStyle name="Обычный 95 23 3" xfId="52740"/>
    <cellStyle name="Обычный 95 24" xfId="52741"/>
    <cellStyle name="Обычный 95 24 2" xfId="52742"/>
    <cellStyle name="Обычный 95 24 2 2" xfId="52743"/>
    <cellStyle name="Обычный 95 24 3" xfId="52744"/>
    <cellStyle name="Обычный 95 25" xfId="52745"/>
    <cellStyle name="Обычный 95 25 2" xfId="52746"/>
    <cellStyle name="Обычный 95 25 2 2" xfId="52747"/>
    <cellStyle name="Обычный 95 25 3" xfId="52748"/>
    <cellStyle name="Обычный 95 26" xfId="52749"/>
    <cellStyle name="Обычный 95 26 2" xfId="52750"/>
    <cellStyle name="Обычный 95 26 2 2" xfId="52751"/>
    <cellStyle name="Обычный 95 26 3" xfId="52752"/>
    <cellStyle name="Обычный 95 27" xfId="52753"/>
    <cellStyle name="Обычный 95 27 2" xfId="52754"/>
    <cellStyle name="Обычный 95 27 2 2" xfId="52755"/>
    <cellStyle name="Обычный 95 27 3" xfId="52756"/>
    <cellStyle name="Обычный 95 28" xfId="52757"/>
    <cellStyle name="Обычный 95 28 2" xfId="52758"/>
    <cellStyle name="Обычный 95 28 2 2" xfId="52759"/>
    <cellStyle name="Обычный 95 28 3" xfId="52760"/>
    <cellStyle name="Обычный 95 29" xfId="52761"/>
    <cellStyle name="Обычный 95 29 2" xfId="52762"/>
    <cellStyle name="Обычный 95 29 2 2" xfId="52763"/>
    <cellStyle name="Обычный 95 29 3" xfId="52764"/>
    <cellStyle name="Обычный 95 3" xfId="52765"/>
    <cellStyle name="Обычный 95 3 2" xfId="52766"/>
    <cellStyle name="Обычный 95 3 2 2" xfId="52767"/>
    <cellStyle name="Обычный 95 3 2 2 2" xfId="52768"/>
    <cellStyle name="Обычный 95 3 2 3" xfId="52769"/>
    <cellStyle name="Обычный 95 3 3" xfId="52770"/>
    <cellStyle name="Обычный 95 3 3 2" xfId="52771"/>
    <cellStyle name="Обычный 95 3 3 2 2" xfId="52772"/>
    <cellStyle name="Обычный 95 3 3 3" xfId="52773"/>
    <cellStyle name="Обычный 95 3 4" xfId="52774"/>
    <cellStyle name="Обычный 95 3 4 2" xfId="52775"/>
    <cellStyle name="Обычный 95 3 5" xfId="52776"/>
    <cellStyle name="Обычный 95 30" xfId="52777"/>
    <cellStyle name="Обычный 95 30 2" xfId="52778"/>
    <cellStyle name="Обычный 95 30 2 2" xfId="52779"/>
    <cellStyle name="Обычный 95 30 3" xfId="52780"/>
    <cellStyle name="Обычный 95 31" xfId="52781"/>
    <cellStyle name="Обычный 95 31 2" xfId="52782"/>
    <cellStyle name="Обычный 95 31 2 2" xfId="52783"/>
    <cellStyle name="Обычный 95 31 3" xfId="52784"/>
    <cellStyle name="Обычный 95 32" xfId="52785"/>
    <cellStyle name="Обычный 95 32 2" xfId="52786"/>
    <cellStyle name="Обычный 95 32 2 2" xfId="52787"/>
    <cellStyle name="Обычный 95 32 3" xfId="52788"/>
    <cellStyle name="Обычный 95 33" xfId="52789"/>
    <cellStyle name="Обычный 95 33 2" xfId="52790"/>
    <cellStyle name="Обычный 95 33 2 2" xfId="52791"/>
    <cellStyle name="Обычный 95 33 3" xfId="52792"/>
    <cellStyle name="Обычный 95 34" xfId="52793"/>
    <cellStyle name="Обычный 95 34 2" xfId="52794"/>
    <cellStyle name="Обычный 95 34 2 2" xfId="52795"/>
    <cellStyle name="Обычный 95 34 3" xfId="52796"/>
    <cellStyle name="Обычный 95 35" xfId="52797"/>
    <cellStyle name="Обычный 95 35 2" xfId="52798"/>
    <cellStyle name="Обычный 95 35 2 2" xfId="52799"/>
    <cellStyle name="Обычный 95 35 3" xfId="52800"/>
    <cellStyle name="Обычный 95 36" xfId="52801"/>
    <cellStyle name="Обычный 95 36 2" xfId="52802"/>
    <cellStyle name="Обычный 95 36 2 2" xfId="52803"/>
    <cellStyle name="Обычный 95 36 3" xfId="52804"/>
    <cellStyle name="Обычный 95 37" xfId="52805"/>
    <cellStyle name="Обычный 95 37 2" xfId="52806"/>
    <cellStyle name="Обычный 95 37 2 2" xfId="52807"/>
    <cellStyle name="Обычный 95 37 3" xfId="52808"/>
    <cellStyle name="Обычный 95 38" xfId="52809"/>
    <cellStyle name="Обычный 95 38 2" xfId="52810"/>
    <cellStyle name="Обычный 95 38 2 2" xfId="52811"/>
    <cellStyle name="Обычный 95 38 3" xfId="52812"/>
    <cellStyle name="Обычный 95 39" xfId="52813"/>
    <cellStyle name="Обычный 95 39 2" xfId="52814"/>
    <cellStyle name="Обычный 95 39 2 2" xfId="52815"/>
    <cellStyle name="Обычный 95 39 3" xfId="52816"/>
    <cellStyle name="Обычный 95 4" xfId="52817"/>
    <cellStyle name="Обычный 95 4 2" xfId="52818"/>
    <cellStyle name="Обычный 95 4 2 2" xfId="52819"/>
    <cellStyle name="Обычный 95 4 2 2 2" xfId="52820"/>
    <cellStyle name="Обычный 95 4 2 3" xfId="52821"/>
    <cellStyle name="Обычный 95 4 3" xfId="52822"/>
    <cellStyle name="Обычный 95 4 3 2" xfId="52823"/>
    <cellStyle name="Обычный 95 4 3 2 2" xfId="52824"/>
    <cellStyle name="Обычный 95 4 3 3" xfId="52825"/>
    <cellStyle name="Обычный 95 4 4" xfId="52826"/>
    <cellStyle name="Обычный 95 4 4 2" xfId="52827"/>
    <cellStyle name="Обычный 95 4 5" xfId="52828"/>
    <cellStyle name="Обычный 95 40" xfId="52829"/>
    <cellStyle name="Обычный 95 40 2" xfId="52830"/>
    <cellStyle name="Обычный 95 40 2 2" xfId="52831"/>
    <cellStyle name="Обычный 95 40 3" xfId="52832"/>
    <cellStyle name="Обычный 95 41" xfId="52833"/>
    <cellStyle name="Обычный 95 41 2" xfId="52834"/>
    <cellStyle name="Обычный 95 41 2 2" xfId="52835"/>
    <cellStyle name="Обычный 95 41 3" xfId="52836"/>
    <cellStyle name="Обычный 95 42" xfId="52837"/>
    <cellStyle name="Обычный 95 42 2" xfId="52838"/>
    <cellStyle name="Обычный 95 42 2 2" xfId="52839"/>
    <cellStyle name="Обычный 95 42 3" xfId="52840"/>
    <cellStyle name="Обычный 95 43" xfId="52841"/>
    <cellStyle name="Обычный 95 43 2" xfId="52842"/>
    <cellStyle name="Обычный 95 43 2 2" xfId="52843"/>
    <cellStyle name="Обычный 95 43 3" xfId="52844"/>
    <cellStyle name="Обычный 95 44" xfId="52845"/>
    <cellStyle name="Обычный 95 44 2" xfId="52846"/>
    <cellStyle name="Обычный 95 44 2 2" xfId="52847"/>
    <cellStyle name="Обычный 95 44 3" xfId="52848"/>
    <cellStyle name="Обычный 95 45" xfId="52849"/>
    <cellStyle name="Обычный 95 45 2" xfId="52850"/>
    <cellStyle name="Обычный 95 45 2 2" xfId="52851"/>
    <cellStyle name="Обычный 95 45 3" xfId="52852"/>
    <cellStyle name="Обычный 95 46" xfId="52853"/>
    <cellStyle name="Обычный 95 46 2" xfId="52854"/>
    <cellStyle name="Обычный 95 46 2 2" xfId="52855"/>
    <cellStyle name="Обычный 95 46 3" xfId="52856"/>
    <cellStyle name="Обычный 95 47" xfId="52857"/>
    <cellStyle name="Обычный 95 47 2" xfId="52858"/>
    <cellStyle name="Обычный 95 47 2 2" xfId="52859"/>
    <cellStyle name="Обычный 95 47 3" xfId="52860"/>
    <cellStyle name="Обычный 95 48" xfId="52861"/>
    <cellStyle name="Обычный 95 48 2" xfId="52862"/>
    <cellStyle name="Обычный 95 48 2 2" xfId="52863"/>
    <cellStyle name="Обычный 95 48 3" xfId="52864"/>
    <cellStyle name="Обычный 95 49" xfId="52865"/>
    <cellStyle name="Обычный 95 49 2" xfId="52866"/>
    <cellStyle name="Обычный 95 49 2 2" xfId="52867"/>
    <cellStyle name="Обычный 95 49 3" xfId="52868"/>
    <cellStyle name="Обычный 95 5" xfId="52869"/>
    <cellStyle name="Обычный 95 5 2" xfId="52870"/>
    <cellStyle name="Обычный 95 5 2 2" xfId="52871"/>
    <cellStyle name="Обычный 95 5 2 2 2" xfId="52872"/>
    <cellStyle name="Обычный 95 5 2 3" xfId="52873"/>
    <cellStyle name="Обычный 95 5 3" xfId="52874"/>
    <cellStyle name="Обычный 95 5 3 2" xfId="52875"/>
    <cellStyle name="Обычный 95 5 3 2 2" xfId="52876"/>
    <cellStyle name="Обычный 95 5 3 3" xfId="52877"/>
    <cellStyle name="Обычный 95 5 4" xfId="52878"/>
    <cellStyle name="Обычный 95 5 4 2" xfId="52879"/>
    <cellStyle name="Обычный 95 5 5" xfId="52880"/>
    <cellStyle name="Обычный 95 50" xfId="52881"/>
    <cellStyle name="Обычный 95 50 2" xfId="52882"/>
    <cellStyle name="Обычный 95 50 2 2" xfId="52883"/>
    <cellStyle name="Обычный 95 50 3" xfId="52884"/>
    <cellStyle name="Обычный 95 51" xfId="52885"/>
    <cellStyle name="Обычный 95 51 2" xfId="52886"/>
    <cellStyle name="Обычный 95 51 2 2" xfId="52887"/>
    <cellStyle name="Обычный 95 51 3" xfId="52888"/>
    <cellStyle name="Обычный 95 52" xfId="52889"/>
    <cellStyle name="Обычный 95 52 2" xfId="52890"/>
    <cellStyle name="Обычный 95 52 2 2" xfId="52891"/>
    <cellStyle name="Обычный 95 52 3" xfId="52892"/>
    <cellStyle name="Обычный 95 53" xfId="52893"/>
    <cellStyle name="Обычный 95 53 2" xfId="52894"/>
    <cellStyle name="Обычный 95 53 2 2" xfId="52895"/>
    <cellStyle name="Обычный 95 53 3" xfId="52896"/>
    <cellStyle name="Обычный 95 54" xfId="52897"/>
    <cellStyle name="Обычный 95 54 2" xfId="52898"/>
    <cellStyle name="Обычный 95 54 2 2" xfId="52899"/>
    <cellStyle name="Обычный 95 54 3" xfId="52900"/>
    <cellStyle name="Обычный 95 55" xfId="52901"/>
    <cellStyle name="Обычный 95 55 2" xfId="52902"/>
    <cellStyle name="Обычный 95 55 2 2" xfId="52903"/>
    <cellStyle name="Обычный 95 55 3" xfId="52904"/>
    <cellStyle name="Обычный 95 56" xfId="52905"/>
    <cellStyle name="Обычный 95 56 2" xfId="52906"/>
    <cellStyle name="Обычный 95 57" xfId="52907"/>
    <cellStyle name="Обычный 95 6" xfId="52908"/>
    <cellStyle name="Обычный 95 6 2" xfId="52909"/>
    <cellStyle name="Обычный 95 6 2 2" xfId="52910"/>
    <cellStyle name="Обычный 95 6 2 2 2" xfId="52911"/>
    <cellStyle name="Обычный 95 6 2 3" xfId="52912"/>
    <cellStyle name="Обычный 95 6 3" xfId="52913"/>
    <cellStyle name="Обычный 95 6 3 2" xfId="52914"/>
    <cellStyle name="Обычный 95 6 3 2 2" xfId="52915"/>
    <cellStyle name="Обычный 95 6 3 3" xfId="52916"/>
    <cellStyle name="Обычный 95 6 4" xfId="52917"/>
    <cellStyle name="Обычный 95 6 4 2" xfId="52918"/>
    <cellStyle name="Обычный 95 6 5" xfId="52919"/>
    <cellStyle name="Обычный 95 7" xfId="52920"/>
    <cellStyle name="Обычный 95 7 2" xfId="52921"/>
    <cellStyle name="Обычный 95 7 2 2" xfId="52922"/>
    <cellStyle name="Обычный 95 7 2 2 2" xfId="52923"/>
    <cellStyle name="Обычный 95 7 2 3" xfId="52924"/>
    <cellStyle name="Обычный 95 7 3" xfId="52925"/>
    <cellStyle name="Обычный 95 7 3 2" xfId="52926"/>
    <cellStyle name="Обычный 95 7 3 2 2" xfId="52927"/>
    <cellStyle name="Обычный 95 7 3 3" xfId="52928"/>
    <cellStyle name="Обычный 95 7 4" xfId="52929"/>
    <cellStyle name="Обычный 95 7 4 2" xfId="52930"/>
    <cellStyle name="Обычный 95 7 5" xfId="52931"/>
    <cellStyle name="Обычный 95 8" xfId="52932"/>
    <cellStyle name="Обычный 95 8 2" xfId="52933"/>
    <cellStyle name="Обычный 95 8 2 2" xfId="52934"/>
    <cellStyle name="Обычный 95 8 2 2 2" xfId="52935"/>
    <cellStyle name="Обычный 95 8 2 3" xfId="52936"/>
    <cellStyle name="Обычный 95 8 3" xfId="52937"/>
    <cellStyle name="Обычный 95 8 3 2" xfId="52938"/>
    <cellStyle name="Обычный 95 8 3 2 2" xfId="52939"/>
    <cellStyle name="Обычный 95 8 3 3" xfId="52940"/>
    <cellStyle name="Обычный 95 8 4" xfId="52941"/>
    <cellStyle name="Обычный 95 8 4 2" xfId="52942"/>
    <cellStyle name="Обычный 95 8 5" xfId="52943"/>
    <cellStyle name="Обычный 95 9" xfId="52944"/>
    <cellStyle name="Обычный 95 9 2" xfId="52945"/>
    <cellStyle name="Обычный 95 9 2 2" xfId="52946"/>
    <cellStyle name="Обычный 95 9 3" xfId="52947"/>
    <cellStyle name="Обычный 96" xfId="52948"/>
    <cellStyle name="Обычный 96 10" xfId="52949"/>
    <cellStyle name="Обычный 96 10 2" xfId="52950"/>
    <cellStyle name="Обычный 96 10 2 2" xfId="52951"/>
    <cellStyle name="Обычный 96 10 3" xfId="52952"/>
    <cellStyle name="Обычный 96 11" xfId="52953"/>
    <cellStyle name="Обычный 96 11 2" xfId="52954"/>
    <cellStyle name="Обычный 96 11 2 2" xfId="52955"/>
    <cellStyle name="Обычный 96 11 3" xfId="52956"/>
    <cellStyle name="Обычный 96 12" xfId="52957"/>
    <cellStyle name="Обычный 96 12 2" xfId="52958"/>
    <cellStyle name="Обычный 96 12 2 2" xfId="52959"/>
    <cellStyle name="Обычный 96 12 3" xfId="52960"/>
    <cellStyle name="Обычный 96 13" xfId="52961"/>
    <cellStyle name="Обычный 96 13 2" xfId="52962"/>
    <cellStyle name="Обычный 96 13 2 2" xfId="52963"/>
    <cellStyle name="Обычный 96 13 3" xfId="52964"/>
    <cellStyle name="Обычный 96 14" xfId="52965"/>
    <cellStyle name="Обычный 96 14 2" xfId="52966"/>
    <cellStyle name="Обычный 96 14 2 2" xfId="52967"/>
    <cellStyle name="Обычный 96 14 3" xfId="52968"/>
    <cellStyle name="Обычный 96 15" xfId="52969"/>
    <cellStyle name="Обычный 96 15 2" xfId="52970"/>
    <cellStyle name="Обычный 96 15 2 2" xfId="52971"/>
    <cellStyle name="Обычный 96 15 3" xfId="52972"/>
    <cellStyle name="Обычный 96 16" xfId="52973"/>
    <cellStyle name="Обычный 96 16 2" xfId="52974"/>
    <cellStyle name="Обычный 96 16 2 2" xfId="52975"/>
    <cellStyle name="Обычный 96 16 3" xfId="52976"/>
    <cellStyle name="Обычный 96 17" xfId="52977"/>
    <cellStyle name="Обычный 96 17 2" xfId="52978"/>
    <cellStyle name="Обычный 96 17 2 2" xfId="52979"/>
    <cellStyle name="Обычный 96 17 3" xfId="52980"/>
    <cellStyle name="Обычный 96 18" xfId="52981"/>
    <cellStyle name="Обычный 96 18 2" xfId="52982"/>
    <cellStyle name="Обычный 96 18 2 2" xfId="52983"/>
    <cellStyle name="Обычный 96 18 3" xfId="52984"/>
    <cellStyle name="Обычный 96 19" xfId="52985"/>
    <cellStyle name="Обычный 96 19 2" xfId="52986"/>
    <cellStyle name="Обычный 96 19 2 2" xfId="52987"/>
    <cellStyle name="Обычный 96 19 3" xfId="52988"/>
    <cellStyle name="Обычный 96 2" xfId="52989"/>
    <cellStyle name="Обычный 96 2 2" xfId="52990"/>
    <cellStyle name="Обычный 96 2 2 2" xfId="52991"/>
    <cellStyle name="Обычный 96 2 2 2 2" xfId="52992"/>
    <cellStyle name="Обычный 96 2 2 3" xfId="52993"/>
    <cellStyle name="Обычный 96 2 3" xfId="52994"/>
    <cellStyle name="Обычный 96 2 3 2" xfId="52995"/>
    <cellStyle name="Обычный 96 2 3 2 2" xfId="52996"/>
    <cellStyle name="Обычный 96 2 3 3" xfId="52997"/>
    <cellStyle name="Обычный 96 2 4" xfId="52998"/>
    <cellStyle name="Обычный 96 2 4 2" xfId="52999"/>
    <cellStyle name="Обычный 96 2 5" xfId="53000"/>
    <cellStyle name="Обычный 96 20" xfId="53001"/>
    <cellStyle name="Обычный 96 20 2" xfId="53002"/>
    <cellStyle name="Обычный 96 20 2 2" xfId="53003"/>
    <cellStyle name="Обычный 96 20 3" xfId="53004"/>
    <cellStyle name="Обычный 96 21" xfId="53005"/>
    <cellStyle name="Обычный 96 21 2" xfId="53006"/>
    <cellStyle name="Обычный 96 21 2 2" xfId="53007"/>
    <cellStyle name="Обычный 96 21 3" xfId="53008"/>
    <cellStyle name="Обычный 96 22" xfId="53009"/>
    <cellStyle name="Обычный 96 22 2" xfId="53010"/>
    <cellStyle name="Обычный 96 22 2 2" xfId="53011"/>
    <cellStyle name="Обычный 96 22 3" xfId="53012"/>
    <cellStyle name="Обычный 96 23" xfId="53013"/>
    <cellStyle name="Обычный 96 23 2" xfId="53014"/>
    <cellStyle name="Обычный 96 23 2 2" xfId="53015"/>
    <cellStyle name="Обычный 96 23 3" xfId="53016"/>
    <cellStyle name="Обычный 96 24" xfId="53017"/>
    <cellStyle name="Обычный 96 24 2" xfId="53018"/>
    <cellStyle name="Обычный 96 24 2 2" xfId="53019"/>
    <cellStyle name="Обычный 96 24 3" xfId="53020"/>
    <cellStyle name="Обычный 96 25" xfId="53021"/>
    <cellStyle name="Обычный 96 25 2" xfId="53022"/>
    <cellStyle name="Обычный 96 25 2 2" xfId="53023"/>
    <cellStyle name="Обычный 96 25 3" xfId="53024"/>
    <cellStyle name="Обычный 96 26" xfId="53025"/>
    <cellStyle name="Обычный 96 26 2" xfId="53026"/>
    <cellStyle name="Обычный 96 26 2 2" xfId="53027"/>
    <cellStyle name="Обычный 96 26 3" xfId="53028"/>
    <cellStyle name="Обычный 96 27" xfId="53029"/>
    <cellStyle name="Обычный 96 27 2" xfId="53030"/>
    <cellStyle name="Обычный 96 27 2 2" xfId="53031"/>
    <cellStyle name="Обычный 96 27 3" xfId="53032"/>
    <cellStyle name="Обычный 96 28" xfId="53033"/>
    <cellStyle name="Обычный 96 28 2" xfId="53034"/>
    <cellStyle name="Обычный 96 28 2 2" xfId="53035"/>
    <cellStyle name="Обычный 96 28 3" xfId="53036"/>
    <cellStyle name="Обычный 96 29" xfId="53037"/>
    <cellStyle name="Обычный 96 29 2" xfId="53038"/>
    <cellStyle name="Обычный 96 29 2 2" xfId="53039"/>
    <cellStyle name="Обычный 96 29 3" xfId="53040"/>
    <cellStyle name="Обычный 96 3" xfId="53041"/>
    <cellStyle name="Обычный 96 3 2" xfId="53042"/>
    <cellStyle name="Обычный 96 3 2 2" xfId="53043"/>
    <cellStyle name="Обычный 96 3 2 2 2" xfId="53044"/>
    <cellStyle name="Обычный 96 3 2 3" xfId="53045"/>
    <cellStyle name="Обычный 96 3 3" xfId="53046"/>
    <cellStyle name="Обычный 96 3 3 2" xfId="53047"/>
    <cellStyle name="Обычный 96 3 3 2 2" xfId="53048"/>
    <cellStyle name="Обычный 96 3 3 3" xfId="53049"/>
    <cellStyle name="Обычный 96 3 4" xfId="53050"/>
    <cellStyle name="Обычный 96 3 4 2" xfId="53051"/>
    <cellStyle name="Обычный 96 3 5" xfId="53052"/>
    <cellStyle name="Обычный 96 30" xfId="53053"/>
    <cellStyle name="Обычный 96 30 2" xfId="53054"/>
    <cellStyle name="Обычный 96 30 2 2" xfId="53055"/>
    <cellStyle name="Обычный 96 30 3" xfId="53056"/>
    <cellStyle name="Обычный 96 31" xfId="53057"/>
    <cellStyle name="Обычный 96 31 2" xfId="53058"/>
    <cellStyle name="Обычный 96 31 2 2" xfId="53059"/>
    <cellStyle name="Обычный 96 31 3" xfId="53060"/>
    <cellStyle name="Обычный 96 32" xfId="53061"/>
    <cellStyle name="Обычный 96 32 2" xfId="53062"/>
    <cellStyle name="Обычный 96 32 2 2" xfId="53063"/>
    <cellStyle name="Обычный 96 32 3" xfId="53064"/>
    <cellStyle name="Обычный 96 33" xfId="53065"/>
    <cellStyle name="Обычный 96 33 2" xfId="53066"/>
    <cellStyle name="Обычный 96 33 2 2" xfId="53067"/>
    <cellStyle name="Обычный 96 33 3" xfId="53068"/>
    <cellStyle name="Обычный 96 34" xfId="53069"/>
    <cellStyle name="Обычный 96 34 2" xfId="53070"/>
    <cellStyle name="Обычный 96 34 2 2" xfId="53071"/>
    <cellStyle name="Обычный 96 34 3" xfId="53072"/>
    <cellStyle name="Обычный 96 35" xfId="53073"/>
    <cellStyle name="Обычный 96 35 2" xfId="53074"/>
    <cellStyle name="Обычный 96 35 2 2" xfId="53075"/>
    <cellStyle name="Обычный 96 35 3" xfId="53076"/>
    <cellStyle name="Обычный 96 36" xfId="53077"/>
    <cellStyle name="Обычный 96 36 2" xfId="53078"/>
    <cellStyle name="Обычный 96 36 2 2" xfId="53079"/>
    <cellStyle name="Обычный 96 36 3" xfId="53080"/>
    <cellStyle name="Обычный 96 37" xfId="53081"/>
    <cellStyle name="Обычный 96 37 2" xfId="53082"/>
    <cellStyle name="Обычный 96 37 2 2" xfId="53083"/>
    <cellStyle name="Обычный 96 37 3" xfId="53084"/>
    <cellStyle name="Обычный 96 38" xfId="53085"/>
    <cellStyle name="Обычный 96 38 2" xfId="53086"/>
    <cellStyle name="Обычный 96 38 2 2" xfId="53087"/>
    <cellStyle name="Обычный 96 38 3" xfId="53088"/>
    <cellStyle name="Обычный 96 39" xfId="53089"/>
    <cellStyle name="Обычный 96 39 2" xfId="53090"/>
    <cellStyle name="Обычный 96 39 2 2" xfId="53091"/>
    <cellStyle name="Обычный 96 39 3" xfId="53092"/>
    <cellStyle name="Обычный 96 4" xfId="53093"/>
    <cellStyle name="Обычный 96 4 2" xfId="53094"/>
    <cellStyle name="Обычный 96 4 2 2" xfId="53095"/>
    <cellStyle name="Обычный 96 4 2 2 2" xfId="53096"/>
    <cellStyle name="Обычный 96 4 2 3" xfId="53097"/>
    <cellStyle name="Обычный 96 4 3" xfId="53098"/>
    <cellStyle name="Обычный 96 4 3 2" xfId="53099"/>
    <cellStyle name="Обычный 96 4 3 2 2" xfId="53100"/>
    <cellStyle name="Обычный 96 4 3 3" xfId="53101"/>
    <cellStyle name="Обычный 96 4 4" xfId="53102"/>
    <cellStyle name="Обычный 96 4 4 2" xfId="53103"/>
    <cellStyle name="Обычный 96 4 5" xfId="53104"/>
    <cellStyle name="Обычный 96 40" xfId="53105"/>
    <cellStyle name="Обычный 96 40 2" xfId="53106"/>
    <cellStyle name="Обычный 96 40 2 2" xfId="53107"/>
    <cellStyle name="Обычный 96 40 3" xfId="53108"/>
    <cellStyle name="Обычный 96 41" xfId="53109"/>
    <cellStyle name="Обычный 96 41 2" xfId="53110"/>
    <cellStyle name="Обычный 96 41 2 2" xfId="53111"/>
    <cellStyle name="Обычный 96 41 3" xfId="53112"/>
    <cellStyle name="Обычный 96 42" xfId="53113"/>
    <cellStyle name="Обычный 96 42 2" xfId="53114"/>
    <cellStyle name="Обычный 96 42 2 2" xfId="53115"/>
    <cellStyle name="Обычный 96 42 3" xfId="53116"/>
    <cellStyle name="Обычный 96 43" xfId="53117"/>
    <cellStyle name="Обычный 96 43 2" xfId="53118"/>
    <cellStyle name="Обычный 96 43 2 2" xfId="53119"/>
    <cellStyle name="Обычный 96 43 3" xfId="53120"/>
    <cellStyle name="Обычный 96 44" xfId="53121"/>
    <cellStyle name="Обычный 96 44 2" xfId="53122"/>
    <cellStyle name="Обычный 96 44 2 2" xfId="53123"/>
    <cellStyle name="Обычный 96 44 3" xfId="53124"/>
    <cellStyle name="Обычный 96 45" xfId="53125"/>
    <cellStyle name="Обычный 96 45 2" xfId="53126"/>
    <cellStyle name="Обычный 96 45 2 2" xfId="53127"/>
    <cellStyle name="Обычный 96 45 3" xfId="53128"/>
    <cellStyle name="Обычный 96 46" xfId="53129"/>
    <cellStyle name="Обычный 96 46 2" xfId="53130"/>
    <cellStyle name="Обычный 96 46 2 2" xfId="53131"/>
    <cellStyle name="Обычный 96 46 3" xfId="53132"/>
    <cellStyle name="Обычный 96 47" xfId="53133"/>
    <cellStyle name="Обычный 96 47 2" xfId="53134"/>
    <cellStyle name="Обычный 96 47 2 2" xfId="53135"/>
    <cellStyle name="Обычный 96 47 3" xfId="53136"/>
    <cellStyle name="Обычный 96 48" xfId="53137"/>
    <cellStyle name="Обычный 96 48 2" xfId="53138"/>
    <cellStyle name="Обычный 96 48 2 2" xfId="53139"/>
    <cellStyle name="Обычный 96 48 3" xfId="53140"/>
    <cellStyle name="Обычный 96 49" xfId="53141"/>
    <cellStyle name="Обычный 96 49 2" xfId="53142"/>
    <cellStyle name="Обычный 96 49 2 2" xfId="53143"/>
    <cellStyle name="Обычный 96 49 3" xfId="53144"/>
    <cellStyle name="Обычный 96 5" xfId="53145"/>
    <cellStyle name="Обычный 96 5 2" xfId="53146"/>
    <cellStyle name="Обычный 96 5 2 2" xfId="53147"/>
    <cellStyle name="Обычный 96 5 2 2 2" xfId="53148"/>
    <cellStyle name="Обычный 96 5 2 3" xfId="53149"/>
    <cellStyle name="Обычный 96 5 3" xfId="53150"/>
    <cellStyle name="Обычный 96 5 3 2" xfId="53151"/>
    <cellStyle name="Обычный 96 5 3 2 2" xfId="53152"/>
    <cellStyle name="Обычный 96 5 3 3" xfId="53153"/>
    <cellStyle name="Обычный 96 5 4" xfId="53154"/>
    <cellStyle name="Обычный 96 5 4 2" xfId="53155"/>
    <cellStyle name="Обычный 96 5 5" xfId="53156"/>
    <cellStyle name="Обычный 96 50" xfId="53157"/>
    <cellStyle name="Обычный 96 50 2" xfId="53158"/>
    <cellStyle name="Обычный 96 50 2 2" xfId="53159"/>
    <cellStyle name="Обычный 96 50 3" xfId="53160"/>
    <cellStyle name="Обычный 96 51" xfId="53161"/>
    <cellStyle name="Обычный 96 51 2" xfId="53162"/>
    <cellStyle name="Обычный 96 51 2 2" xfId="53163"/>
    <cellStyle name="Обычный 96 51 3" xfId="53164"/>
    <cellStyle name="Обычный 96 52" xfId="53165"/>
    <cellStyle name="Обычный 96 52 2" xfId="53166"/>
    <cellStyle name="Обычный 96 52 2 2" xfId="53167"/>
    <cellStyle name="Обычный 96 52 3" xfId="53168"/>
    <cellStyle name="Обычный 96 53" xfId="53169"/>
    <cellStyle name="Обычный 96 53 2" xfId="53170"/>
    <cellStyle name="Обычный 96 53 2 2" xfId="53171"/>
    <cellStyle name="Обычный 96 53 3" xfId="53172"/>
    <cellStyle name="Обычный 96 54" xfId="53173"/>
    <cellStyle name="Обычный 96 54 2" xfId="53174"/>
    <cellStyle name="Обычный 96 54 2 2" xfId="53175"/>
    <cellStyle name="Обычный 96 54 3" xfId="53176"/>
    <cellStyle name="Обычный 96 55" xfId="53177"/>
    <cellStyle name="Обычный 96 55 2" xfId="53178"/>
    <cellStyle name="Обычный 96 55 2 2" xfId="53179"/>
    <cellStyle name="Обычный 96 55 3" xfId="53180"/>
    <cellStyle name="Обычный 96 56" xfId="53181"/>
    <cellStyle name="Обычный 96 56 2" xfId="53182"/>
    <cellStyle name="Обычный 96 57" xfId="53183"/>
    <cellStyle name="Обычный 96 6" xfId="53184"/>
    <cellStyle name="Обычный 96 6 2" xfId="53185"/>
    <cellStyle name="Обычный 96 6 2 2" xfId="53186"/>
    <cellStyle name="Обычный 96 6 2 2 2" xfId="53187"/>
    <cellStyle name="Обычный 96 6 2 3" xfId="53188"/>
    <cellStyle name="Обычный 96 6 3" xfId="53189"/>
    <cellStyle name="Обычный 96 6 3 2" xfId="53190"/>
    <cellStyle name="Обычный 96 6 3 2 2" xfId="53191"/>
    <cellStyle name="Обычный 96 6 3 3" xfId="53192"/>
    <cellStyle name="Обычный 96 6 4" xfId="53193"/>
    <cellStyle name="Обычный 96 6 4 2" xfId="53194"/>
    <cellStyle name="Обычный 96 6 5" xfId="53195"/>
    <cellStyle name="Обычный 96 7" xfId="53196"/>
    <cellStyle name="Обычный 96 7 2" xfId="53197"/>
    <cellStyle name="Обычный 96 7 2 2" xfId="53198"/>
    <cellStyle name="Обычный 96 7 2 2 2" xfId="53199"/>
    <cellStyle name="Обычный 96 7 2 3" xfId="53200"/>
    <cellStyle name="Обычный 96 7 3" xfId="53201"/>
    <cellStyle name="Обычный 96 7 3 2" xfId="53202"/>
    <cellStyle name="Обычный 96 7 3 2 2" xfId="53203"/>
    <cellStyle name="Обычный 96 7 3 3" xfId="53204"/>
    <cellStyle name="Обычный 96 7 4" xfId="53205"/>
    <cellStyle name="Обычный 96 7 4 2" xfId="53206"/>
    <cellStyle name="Обычный 96 7 5" xfId="53207"/>
    <cellStyle name="Обычный 96 8" xfId="53208"/>
    <cellStyle name="Обычный 96 8 2" xfId="53209"/>
    <cellStyle name="Обычный 96 8 2 2" xfId="53210"/>
    <cellStyle name="Обычный 96 8 2 2 2" xfId="53211"/>
    <cellStyle name="Обычный 96 8 2 3" xfId="53212"/>
    <cellStyle name="Обычный 96 8 3" xfId="53213"/>
    <cellStyle name="Обычный 96 8 3 2" xfId="53214"/>
    <cellStyle name="Обычный 96 8 3 2 2" xfId="53215"/>
    <cellStyle name="Обычный 96 8 3 3" xfId="53216"/>
    <cellStyle name="Обычный 96 8 4" xfId="53217"/>
    <cellStyle name="Обычный 96 8 4 2" xfId="53218"/>
    <cellStyle name="Обычный 96 8 5" xfId="53219"/>
    <cellStyle name="Обычный 96 9" xfId="53220"/>
    <cellStyle name="Обычный 96 9 2" xfId="53221"/>
    <cellStyle name="Обычный 96 9 2 2" xfId="53222"/>
    <cellStyle name="Обычный 96 9 3" xfId="53223"/>
    <cellStyle name="Обычный 97" xfId="53224"/>
    <cellStyle name="Обычный 97 10" xfId="53225"/>
    <cellStyle name="Обычный 97 10 2" xfId="53226"/>
    <cellStyle name="Обычный 97 10 2 2" xfId="53227"/>
    <cellStyle name="Обычный 97 10 3" xfId="53228"/>
    <cellStyle name="Обычный 97 11" xfId="53229"/>
    <cellStyle name="Обычный 97 11 2" xfId="53230"/>
    <cellStyle name="Обычный 97 11 2 2" xfId="53231"/>
    <cellStyle name="Обычный 97 11 3" xfId="53232"/>
    <cellStyle name="Обычный 97 12" xfId="53233"/>
    <cellStyle name="Обычный 97 12 2" xfId="53234"/>
    <cellStyle name="Обычный 97 12 2 2" xfId="53235"/>
    <cellStyle name="Обычный 97 12 3" xfId="53236"/>
    <cellStyle name="Обычный 97 13" xfId="53237"/>
    <cellStyle name="Обычный 97 13 2" xfId="53238"/>
    <cellStyle name="Обычный 97 13 2 2" xfId="53239"/>
    <cellStyle name="Обычный 97 13 3" xfId="53240"/>
    <cellStyle name="Обычный 97 14" xfId="53241"/>
    <cellStyle name="Обычный 97 14 2" xfId="53242"/>
    <cellStyle name="Обычный 97 14 2 2" xfId="53243"/>
    <cellStyle name="Обычный 97 14 3" xfId="53244"/>
    <cellStyle name="Обычный 97 15" xfId="53245"/>
    <cellStyle name="Обычный 97 15 2" xfId="53246"/>
    <cellStyle name="Обычный 97 15 2 2" xfId="53247"/>
    <cellStyle name="Обычный 97 15 3" xfId="53248"/>
    <cellStyle name="Обычный 97 16" xfId="53249"/>
    <cellStyle name="Обычный 97 16 2" xfId="53250"/>
    <cellStyle name="Обычный 97 16 2 2" xfId="53251"/>
    <cellStyle name="Обычный 97 16 3" xfId="53252"/>
    <cellStyle name="Обычный 97 17" xfId="53253"/>
    <cellStyle name="Обычный 97 17 2" xfId="53254"/>
    <cellStyle name="Обычный 97 17 2 2" xfId="53255"/>
    <cellStyle name="Обычный 97 17 3" xfId="53256"/>
    <cellStyle name="Обычный 97 18" xfId="53257"/>
    <cellStyle name="Обычный 97 18 2" xfId="53258"/>
    <cellStyle name="Обычный 97 18 2 2" xfId="53259"/>
    <cellStyle name="Обычный 97 18 3" xfId="53260"/>
    <cellStyle name="Обычный 97 19" xfId="53261"/>
    <cellStyle name="Обычный 97 19 2" xfId="53262"/>
    <cellStyle name="Обычный 97 19 2 2" xfId="53263"/>
    <cellStyle name="Обычный 97 19 3" xfId="53264"/>
    <cellStyle name="Обычный 97 2" xfId="53265"/>
    <cellStyle name="Обычный 97 2 2" xfId="53266"/>
    <cellStyle name="Обычный 97 2 2 2" xfId="53267"/>
    <cellStyle name="Обычный 97 2 2 2 2" xfId="53268"/>
    <cellStyle name="Обычный 97 2 2 3" xfId="53269"/>
    <cellStyle name="Обычный 97 2 3" xfId="53270"/>
    <cellStyle name="Обычный 97 2 3 2" xfId="53271"/>
    <cellStyle name="Обычный 97 2 3 2 2" xfId="53272"/>
    <cellStyle name="Обычный 97 2 3 3" xfId="53273"/>
    <cellStyle name="Обычный 97 2 4" xfId="53274"/>
    <cellStyle name="Обычный 97 2 4 2" xfId="53275"/>
    <cellStyle name="Обычный 97 2 5" xfId="53276"/>
    <cellStyle name="Обычный 97 20" xfId="53277"/>
    <cellStyle name="Обычный 97 20 2" xfId="53278"/>
    <cellStyle name="Обычный 97 20 2 2" xfId="53279"/>
    <cellStyle name="Обычный 97 20 3" xfId="53280"/>
    <cellStyle name="Обычный 97 21" xfId="53281"/>
    <cellStyle name="Обычный 97 21 2" xfId="53282"/>
    <cellStyle name="Обычный 97 21 2 2" xfId="53283"/>
    <cellStyle name="Обычный 97 21 3" xfId="53284"/>
    <cellStyle name="Обычный 97 22" xfId="53285"/>
    <cellStyle name="Обычный 97 22 2" xfId="53286"/>
    <cellStyle name="Обычный 97 22 2 2" xfId="53287"/>
    <cellStyle name="Обычный 97 22 3" xfId="53288"/>
    <cellStyle name="Обычный 97 23" xfId="53289"/>
    <cellStyle name="Обычный 97 23 2" xfId="53290"/>
    <cellStyle name="Обычный 97 23 2 2" xfId="53291"/>
    <cellStyle name="Обычный 97 23 3" xfId="53292"/>
    <cellStyle name="Обычный 97 24" xfId="53293"/>
    <cellStyle name="Обычный 97 24 2" xfId="53294"/>
    <cellStyle name="Обычный 97 24 2 2" xfId="53295"/>
    <cellStyle name="Обычный 97 24 3" xfId="53296"/>
    <cellStyle name="Обычный 97 25" xfId="53297"/>
    <cellStyle name="Обычный 97 25 2" xfId="53298"/>
    <cellStyle name="Обычный 97 25 2 2" xfId="53299"/>
    <cellStyle name="Обычный 97 25 3" xfId="53300"/>
    <cellStyle name="Обычный 97 26" xfId="53301"/>
    <cellStyle name="Обычный 97 26 2" xfId="53302"/>
    <cellStyle name="Обычный 97 26 2 2" xfId="53303"/>
    <cellStyle name="Обычный 97 26 3" xfId="53304"/>
    <cellStyle name="Обычный 97 27" xfId="53305"/>
    <cellStyle name="Обычный 97 27 2" xfId="53306"/>
    <cellStyle name="Обычный 97 27 2 2" xfId="53307"/>
    <cellStyle name="Обычный 97 27 3" xfId="53308"/>
    <cellStyle name="Обычный 97 28" xfId="53309"/>
    <cellStyle name="Обычный 97 28 2" xfId="53310"/>
    <cellStyle name="Обычный 97 28 2 2" xfId="53311"/>
    <cellStyle name="Обычный 97 28 3" xfId="53312"/>
    <cellStyle name="Обычный 97 29" xfId="53313"/>
    <cellStyle name="Обычный 97 29 2" xfId="53314"/>
    <cellStyle name="Обычный 97 29 2 2" xfId="53315"/>
    <cellStyle name="Обычный 97 29 3" xfId="53316"/>
    <cellStyle name="Обычный 97 3" xfId="53317"/>
    <cellStyle name="Обычный 97 3 2" xfId="53318"/>
    <cellStyle name="Обычный 97 3 2 2" xfId="53319"/>
    <cellStyle name="Обычный 97 3 2 2 2" xfId="53320"/>
    <cellStyle name="Обычный 97 3 2 3" xfId="53321"/>
    <cellStyle name="Обычный 97 3 3" xfId="53322"/>
    <cellStyle name="Обычный 97 3 3 2" xfId="53323"/>
    <cellStyle name="Обычный 97 3 3 2 2" xfId="53324"/>
    <cellStyle name="Обычный 97 3 3 3" xfId="53325"/>
    <cellStyle name="Обычный 97 3 4" xfId="53326"/>
    <cellStyle name="Обычный 97 3 4 2" xfId="53327"/>
    <cellStyle name="Обычный 97 3 5" xfId="53328"/>
    <cellStyle name="Обычный 97 30" xfId="53329"/>
    <cellStyle name="Обычный 97 30 2" xfId="53330"/>
    <cellStyle name="Обычный 97 30 2 2" xfId="53331"/>
    <cellStyle name="Обычный 97 30 3" xfId="53332"/>
    <cellStyle name="Обычный 97 31" xfId="53333"/>
    <cellStyle name="Обычный 97 31 2" xfId="53334"/>
    <cellStyle name="Обычный 97 31 2 2" xfId="53335"/>
    <cellStyle name="Обычный 97 31 3" xfId="53336"/>
    <cellStyle name="Обычный 97 32" xfId="53337"/>
    <cellStyle name="Обычный 97 32 2" xfId="53338"/>
    <cellStyle name="Обычный 97 32 2 2" xfId="53339"/>
    <cellStyle name="Обычный 97 32 3" xfId="53340"/>
    <cellStyle name="Обычный 97 33" xfId="53341"/>
    <cellStyle name="Обычный 97 33 2" xfId="53342"/>
    <cellStyle name="Обычный 97 33 2 2" xfId="53343"/>
    <cellStyle name="Обычный 97 33 3" xfId="53344"/>
    <cellStyle name="Обычный 97 34" xfId="53345"/>
    <cellStyle name="Обычный 97 34 2" xfId="53346"/>
    <cellStyle name="Обычный 97 34 2 2" xfId="53347"/>
    <cellStyle name="Обычный 97 34 3" xfId="53348"/>
    <cellStyle name="Обычный 97 35" xfId="53349"/>
    <cellStyle name="Обычный 97 35 2" xfId="53350"/>
    <cellStyle name="Обычный 97 35 2 2" xfId="53351"/>
    <cellStyle name="Обычный 97 35 3" xfId="53352"/>
    <cellStyle name="Обычный 97 36" xfId="53353"/>
    <cellStyle name="Обычный 97 36 2" xfId="53354"/>
    <cellStyle name="Обычный 97 36 2 2" xfId="53355"/>
    <cellStyle name="Обычный 97 36 3" xfId="53356"/>
    <cellStyle name="Обычный 97 37" xfId="53357"/>
    <cellStyle name="Обычный 97 37 2" xfId="53358"/>
    <cellStyle name="Обычный 97 37 2 2" xfId="53359"/>
    <cellStyle name="Обычный 97 37 3" xfId="53360"/>
    <cellStyle name="Обычный 97 38" xfId="53361"/>
    <cellStyle name="Обычный 97 38 2" xfId="53362"/>
    <cellStyle name="Обычный 97 38 2 2" xfId="53363"/>
    <cellStyle name="Обычный 97 38 3" xfId="53364"/>
    <cellStyle name="Обычный 97 39" xfId="53365"/>
    <cellStyle name="Обычный 97 39 2" xfId="53366"/>
    <cellStyle name="Обычный 97 39 2 2" xfId="53367"/>
    <cellStyle name="Обычный 97 39 3" xfId="53368"/>
    <cellStyle name="Обычный 97 4" xfId="53369"/>
    <cellStyle name="Обычный 97 4 2" xfId="53370"/>
    <cellStyle name="Обычный 97 4 2 2" xfId="53371"/>
    <cellStyle name="Обычный 97 4 2 2 2" xfId="53372"/>
    <cellStyle name="Обычный 97 4 2 3" xfId="53373"/>
    <cellStyle name="Обычный 97 4 3" xfId="53374"/>
    <cellStyle name="Обычный 97 4 3 2" xfId="53375"/>
    <cellStyle name="Обычный 97 4 3 2 2" xfId="53376"/>
    <cellStyle name="Обычный 97 4 3 3" xfId="53377"/>
    <cellStyle name="Обычный 97 4 4" xfId="53378"/>
    <cellStyle name="Обычный 97 4 4 2" xfId="53379"/>
    <cellStyle name="Обычный 97 4 5" xfId="53380"/>
    <cellStyle name="Обычный 97 40" xfId="53381"/>
    <cellStyle name="Обычный 97 40 2" xfId="53382"/>
    <cellStyle name="Обычный 97 40 2 2" xfId="53383"/>
    <cellStyle name="Обычный 97 40 3" xfId="53384"/>
    <cellStyle name="Обычный 97 41" xfId="53385"/>
    <cellStyle name="Обычный 97 41 2" xfId="53386"/>
    <cellStyle name="Обычный 97 41 2 2" xfId="53387"/>
    <cellStyle name="Обычный 97 41 3" xfId="53388"/>
    <cellStyle name="Обычный 97 42" xfId="53389"/>
    <cellStyle name="Обычный 97 42 2" xfId="53390"/>
    <cellStyle name="Обычный 97 42 2 2" xfId="53391"/>
    <cellStyle name="Обычный 97 42 3" xfId="53392"/>
    <cellStyle name="Обычный 97 43" xfId="53393"/>
    <cellStyle name="Обычный 97 43 2" xfId="53394"/>
    <cellStyle name="Обычный 97 43 2 2" xfId="53395"/>
    <cellStyle name="Обычный 97 43 3" xfId="53396"/>
    <cellStyle name="Обычный 97 44" xfId="53397"/>
    <cellStyle name="Обычный 97 44 2" xfId="53398"/>
    <cellStyle name="Обычный 97 44 2 2" xfId="53399"/>
    <cellStyle name="Обычный 97 44 3" xfId="53400"/>
    <cellStyle name="Обычный 97 45" xfId="53401"/>
    <cellStyle name="Обычный 97 45 2" xfId="53402"/>
    <cellStyle name="Обычный 97 45 2 2" xfId="53403"/>
    <cellStyle name="Обычный 97 45 3" xfId="53404"/>
    <cellStyle name="Обычный 97 46" xfId="53405"/>
    <cellStyle name="Обычный 97 46 2" xfId="53406"/>
    <cellStyle name="Обычный 97 46 2 2" xfId="53407"/>
    <cellStyle name="Обычный 97 46 3" xfId="53408"/>
    <cellStyle name="Обычный 97 47" xfId="53409"/>
    <cellStyle name="Обычный 97 47 2" xfId="53410"/>
    <cellStyle name="Обычный 97 47 2 2" xfId="53411"/>
    <cellStyle name="Обычный 97 47 3" xfId="53412"/>
    <cellStyle name="Обычный 97 48" xfId="53413"/>
    <cellStyle name="Обычный 97 48 2" xfId="53414"/>
    <cellStyle name="Обычный 97 48 2 2" xfId="53415"/>
    <cellStyle name="Обычный 97 48 3" xfId="53416"/>
    <cellStyle name="Обычный 97 49" xfId="53417"/>
    <cellStyle name="Обычный 97 49 2" xfId="53418"/>
    <cellStyle name="Обычный 97 49 2 2" xfId="53419"/>
    <cellStyle name="Обычный 97 49 3" xfId="53420"/>
    <cellStyle name="Обычный 97 5" xfId="53421"/>
    <cellStyle name="Обычный 97 5 2" xfId="53422"/>
    <cellStyle name="Обычный 97 5 2 2" xfId="53423"/>
    <cellStyle name="Обычный 97 5 2 2 2" xfId="53424"/>
    <cellStyle name="Обычный 97 5 2 3" xfId="53425"/>
    <cellStyle name="Обычный 97 5 3" xfId="53426"/>
    <cellStyle name="Обычный 97 5 3 2" xfId="53427"/>
    <cellStyle name="Обычный 97 5 3 2 2" xfId="53428"/>
    <cellStyle name="Обычный 97 5 3 3" xfId="53429"/>
    <cellStyle name="Обычный 97 5 4" xfId="53430"/>
    <cellStyle name="Обычный 97 5 4 2" xfId="53431"/>
    <cellStyle name="Обычный 97 5 5" xfId="53432"/>
    <cellStyle name="Обычный 97 50" xfId="53433"/>
    <cellStyle name="Обычный 97 50 2" xfId="53434"/>
    <cellStyle name="Обычный 97 50 2 2" xfId="53435"/>
    <cellStyle name="Обычный 97 50 3" xfId="53436"/>
    <cellStyle name="Обычный 97 51" xfId="53437"/>
    <cellStyle name="Обычный 97 51 2" xfId="53438"/>
    <cellStyle name="Обычный 97 51 2 2" xfId="53439"/>
    <cellStyle name="Обычный 97 51 3" xfId="53440"/>
    <cellStyle name="Обычный 97 52" xfId="53441"/>
    <cellStyle name="Обычный 97 52 2" xfId="53442"/>
    <cellStyle name="Обычный 97 52 2 2" xfId="53443"/>
    <cellStyle name="Обычный 97 52 3" xfId="53444"/>
    <cellStyle name="Обычный 97 53" xfId="53445"/>
    <cellStyle name="Обычный 97 53 2" xfId="53446"/>
    <cellStyle name="Обычный 97 53 2 2" xfId="53447"/>
    <cellStyle name="Обычный 97 53 3" xfId="53448"/>
    <cellStyle name="Обычный 97 54" xfId="53449"/>
    <cellStyle name="Обычный 97 54 2" xfId="53450"/>
    <cellStyle name="Обычный 97 54 2 2" xfId="53451"/>
    <cellStyle name="Обычный 97 54 3" xfId="53452"/>
    <cellStyle name="Обычный 97 55" xfId="53453"/>
    <cellStyle name="Обычный 97 55 2" xfId="53454"/>
    <cellStyle name="Обычный 97 55 2 2" xfId="53455"/>
    <cellStyle name="Обычный 97 55 3" xfId="53456"/>
    <cellStyle name="Обычный 97 56" xfId="53457"/>
    <cellStyle name="Обычный 97 56 2" xfId="53458"/>
    <cellStyle name="Обычный 97 57" xfId="53459"/>
    <cellStyle name="Обычный 97 6" xfId="53460"/>
    <cellStyle name="Обычный 97 6 2" xfId="53461"/>
    <cellStyle name="Обычный 97 6 2 2" xfId="53462"/>
    <cellStyle name="Обычный 97 6 2 2 2" xfId="53463"/>
    <cellStyle name="Обычный 97 6 2 3" xfId="53464"/>
    <cellStyle name="Обычный 97 6 3" xfId="53465"/>
    <cellStyle name="Обычный 97 6 3 2" xfId="53466"/>
    <cellStyle name="Обычный 97 6 3 2 2" xfId="53467"/>
    <cellStyle name="Обычный 97 6 3 3" xfId="53468"/>
    <cellStyle name="Обычный 97 6 4" xfId="53469"/>
    <cellStyle name="Обычный 97 6 4 2" xfId="53470"/>
    <cellStyle name="Обычный 97 6 5" xfId="53471"/>
    <cellStyle name="Обычный 97 7" xfId="53472"/>
    <cellStyle name="Обычный 97 7 2" xfId="53473"/>
    <cellStyle name="Обычный 97 7 2 2" xfId="53474"/>
    <cellStyle name="Обычный 97 7 2 2 2" xfId="53475"/>
    <cellStyle name="Обычный 97 7 2 3" xfId="53476"/>
    <cellStyle name="Обычный 97 7 3" xfId="53477"/>
    <cellStyle name="Обычный 97 7 3 2" xfId="53478"/>
    <cellStyle name="Обычный 97 7 3 2 2" xfId="53479"/>
    <cellStyle name="Обычный 97 7 3 3" xfId="53480"/>
    <cellStyle name="Обычный 97 7 4" xfId="53481"/>
    <cellStyle name="Обычный 97 7 4 2" xfId="53482"/>
    <cellStyle name="Обычный 97 7 5" xfId="53483"/>
    <cellStyle name="Обычный 97 8" xfId="53484"/>
    <cellStyle name="Обычный 97 8 2" xfId="53485"/>
    <cellStyle name="Обычный 97 8 2 2" xfId="53486"/>
    <cellStyle name="Обычный 97 8 2 2 2" xfId="53487"/>
    <cellStyle name="Обычный 97 8 2 3" xfId="53488"/>
    <cellStyle name="Обычный 97 8 3" xfId="53489"/>
    <cellStyle name="Обычный 97 8 3 2" xfId="53490"/>
    <cellStyle name="Обычный 97 8 3 2 2" xfId="53491"/>
    <cellStyle name="Обычный 97 8 3 3" xfId="53492"/>
    <cellStyle name="Обычный 97 8 4" xfId="53493"/>
    <cellStyle name="Обычный 97 8 4 2" xfId="53494"/>
    <cellStyle name="Обычный 97 8 5" xfId="53495"/>
    <cellStyle name="Обычный 97 9" xfId="53496"/>
    <cellStyle name="Обычный 97 9 2" xfId="53497"/>
    <cellStyle name="Обычный 97 9 2 2" xfId="53498"/>
    <cellStyle name="Обычный 97 9 3" xfId="53499"/>
    <cellStyle name="Обычный 98" xfId="53500"/>
    <cellStyle name="Обычный 98 10" xfId="53501"/>
    <cellStyle name="Обычный 98 10 2" xfId="53502"/>
    <cellStyle name="Обычный 98 10 2 2" xfId="53503"/>
    <cellStyle name="Обычный 98 10 3" xfId="53504"/>
    <cellStyle name="Обычный 98 11" xfId="53505"/>
    <cellStyle name="Обычный 98 11 2" xfId="53506"/>
    <cellStyle name="Обычный 98 11 2 2" xfId="53507"/>
    <cellStyle name="Обычный 98 11 3" xfId="53508"/>
    <cellStyle name="Обычный 98 12" xfId="53509"/>
    <cellStyle name="Обычный 98 12 2" xfId="53510"/>
    <cellStyle name="Обычный 98 12 2 2" xfId="53511"/>
    <cellStyle name="Обычный 98 12 3" xfId="53512"/>
    <cellStyle name="Обычный 98 13" xfId="53513"/>
    <cellStyle name="Обычный 98 13 2" xfId="53514"/>
    <cellStyle name="Обычный 98 13 2 2" xfId="53515"/>
    <cellStyle name="Обычный 98 13 3" xfId="53516"/>
    <cellStyle name="Обычный 98 14" xfId="53517"/>
    <cellStyle name="Обычный 98 14 2" xfId="53518"/>
    <cellStyle name="Обычный 98 14 2 2" xfId="53519"/>
    <cellStyle name="Обычный 98 14 3" xfId="53520"/>
    <cellStyle name="Обычный 98 15" xfId="53521"/>
    <cellStyle name="Обычный 98 15 2" xfId="53522"/>
    <cellStyle name="Обычный 98 15 2 2" xfId="53523"/>
    <cellStyle name="Обычный 98 15 3" xfId="53524"/>
    <cellStyle name="Обычный 98 16" xfId="53525"/>
    <cellStyle name="Обычный 98 16 2" xfId="53526"/>
    <cellStyle name="Обычный 98 16 2 2" xfId="53527"/>
    <cellStyle name="Обычный 98 16 3" xfId="53528"/>
    <cellStyle name="Обычный 98 17" xfId="53529"/>
    <cellStyle name="Обычный 98 17 2" xfId="53530"/>
    <cellStyle name="Обычный 98 17 2 2" xfId="53531"/>
    <cellStyle name="Обычный 98 17 3" xfId="53532"/>
    <cellStyle name="Обычный 98 18" xfId="53533"/>
    <cellStyle name="Обычный 98 18 2" xfId="53534"/>
    <cellStyle name="Обычный 98 18 2 2" xfId="53535"/>
    <cellStyle name="Обычный 98 18 3" xfId="53536"/>
    <cellStyle name="Обычный 98 19" xfId="53537"/>
    <cellStyle name="Обычный 98 19 2" xfId="53538"/>
    <cellStyle name="Обычный 98 19 2 2" xfId="53539"/>
    <cellStyle name="Обычный 98 19 3" xfId="53540"/>
    <cellStyle name="Обычный 98 2" xfId="53541"/>
    <cellStyle name="Обычный 98 2 2" xfId="53542"/>
    <cellStyle name="Обычный 98 2 2 2" xfId="53543"/>
    <cellStyle name="Обычный 98 2 2 2 2" xfId="53544"/>
    <cellStyle name="Обычный 98 2 2 3" xfId="53545"/>
    <cellStyle name="Обычный 98 2 3" xfId="53546"/>
    <cellStyle name="Обычный 98 2 3 2" xfId="53547"/>
    <cellStyle name="Обычный 98 2 3 2 2" xfId="53548"/>
    <cellStyle name="Обычный 98 2 3 3" xfId="53549"/>
    <cellStyle name="Обычный 98 2 4" xfId="53550"/>
    <cellStyle name="Обычный 98 2 4 2" xfId="53551"/>
    <cellStyle name="Обычный 98 2 5" xfId="53552"/>
    <cellStyle name="Обычный 98 20" xfId="53553"/>
    <cellStyle name="Обычный 98 20 2" xfId="53554"/>
    <cellStyle name="Обычный 98 20 2 2" xfId="53555"/>
    <cellStyle name="Обычный 98 20 3" xfId="53556"/>
    <cellStyle name="Обычный 98 21" xfId="53557"/>
    <cellStyle name="Обычный 98 21 2" xfId="53558"/>
    <cellStyle name="Обычный 98 21 2 2" xfId="53559"/>
    <cellStyle name="Обычный 98 21 3" xfId="53560"/>
    <cellStyle name="Обычный 98 22" xfId="53561"/>
    <cellStyle name="Обычный 98 22 2" xfId="53562"/>
    <cellStyle name="Обычный 98 22 2 2" xfId="53563"/>
    <cellStyle name="Обычный 98 22 3" xfId="53564"/>
    <cellStyle name="Обычный 98 23" xfId="53565"/>
    <cellStyle name="Обычный 98 23 2" xfId="53566"/>
    <cellStyle name="Обычный 98 23 2 2" xfId="53567"/>
    <cellStyle name="Обычный 98 23 3" xfId="53568"/>
    <cellStyle name="Обычный 98 24" xfId="53569"/>
    <cellStyle name="Обычный 98 24 2" xfId="53570"/>
    <cellStyle name="Обычный 98 24 2 2" xfId="53571"/>
    <cellStyle name="Обычный 98 24 3" xfId="53572"/>
    <cellStyle name="Обычный 98 25" xfId="53573"/>
    <cellStyle name="Обычный 98 25 2" xfId="53574"/>
    <cellStyle name="Обычный 98 25 2 2" xfId="53575"/>
    <cellStyle name="Обычный 98 25 3" xfId="53576"/>
    <cellStyle name="Обычный 98 26" xfId="53577"/>
    <cellStyle name="Обычный 98 26 2" xfId="53578"/>
    <cellStyle name="Обычный 98 26 2 2" xfId="53579"/>
    <cellStyle name="Обычный 98 26 3" xfId="53580"/>
    <cellStyle name="Обычный 98 27" xfId="53581"/>
    <cellStyle name="Обычный 98 27 2" xfId="53582"/>
    <cellStyle name="Обычный 98 27 2 2" xfId="53583"/>
    <cellStyle name="Обычный 98 27 3" xfId="53584"/>
    <cellStyle name="Обычный 98 28" xfId="53585"/>
    <cellStyle name="Обычный 98 28 2" xfId="53586"/>
    <cellStyle name="Обычный 98 28 2 2" xfId="53587"/>
    <cellStyle name="Обычный 98 28 3" xfId="53588"/>
    <cellStyle name="Обычный 98 29" xfId="53589"/>
    <cellStyle name="Обычный 98 29 2" xfId="53590"/>
    <cellStyle name="Обычный 98 29 2 2" xfId="53591"/>
    <cellStyle name="Обычный 98 29 3" xfId="53592"/>
    <cellStyle name="Обычный 98 3" xfId="53593"/>
    <cellStyle name="Обычный 98 3 2" xfId="53594"/>
    <cellStyle name="Обычный 98 3 2 2" xfId="53595"/>
    <cellStyle name="Обычный 98 3 2 2 2" xfId="53596"/>
    <cellStyle name="Обычный 98 3 2 3" xfId="53597"/>
    <cellStyle name="Обычный 98 3 3" xfId="53598"/>
    <cellStyle name="Обычный 98 3 3 2" xfId="53599"/>
    <cellStyle name="Обычный 98 3 3 2 2" xfId="53600"/>
    <cellStyle name="Обычный 98 3 3 3" xfId="53601"/>
    <cellStyle name="Обычный 98 3 4" xfId="53602"/>
    <cellStyle name="Обычный 98 3 4 2" xfId="53603"/>
    <cellStyle name="Обычный 98 3 5" xfId="53604"/>
    <cellStyle name="Обычный 98 30" xfId="53605"/>
    <cellStyle name="Обычный 98 30 2" xfId="53606"/>
    <cellStyle name="Обычный 98 30 2 2" xfId="53607"/>
    <cellStyle name="Обычный 98 30 3" xfId="53608"/>
    <cellStyle name="Обычный 98 31" xfId="53609"/>
    <cellStyle name="Обычный 98 31 2" xfId="53610"/>
    <cellStyle name="Обычный 98 31 2 2" xfId="53611"/>
    <cellStyle name="Обычный 98 31 3" xfId="53612"/>
    <cellStyle name="Обычный 98 32" xfId="53613"/>
    <cellStyle name="Обычный 98 32 2" xfId="53614"/>
    <cellStyle name="Обычный 98 32 2 2" xfId="53615"/>
    <cellStyle name="Обычный 98 32 3" xfId="53616"/>
    <cellStyle name="Обычный 98 33" xfId="53617"/>
    <cellStyle name="Обычный 98 33 2" xfId="53618"/>
    <cellStyle name="Обычный 98 33 2 2" xfId="53619"/>
    <cellStyle name="Обычный 98 33 3" xfId="53620"/>
    <cellStyle name="Обычный 98 34" xfId="53621"/>
    <cellStyle name="Обычный 98 34 2" xfId="53622"/>
    <cellStyle name="Обычный 98 34 2 2" xfId="53623"/>
    <cellStyle name="Обычный 98 34 3" xfId="53624"/>
    <cellStyle name="Обычный 98 35" xfId="53625"/>
    <cellStyle name="Обычный 98 35 2" xfId="53626"/>
    <cellStyle name="Обычный 98 35 2 2" xfId="53627"/>
    <cellStyle name="Обычный 98 35 3" xfId="53628"/>
    <cellStyle name="Обычный 98 36" xfId="53629"/>
    <cellStyle name="Обычный 98 36 2" xfId="53630"/>
    <cellStyle name="Обычный 98 36 2 2" xfId="53631"/>
    <cellStyle name="Обычный 98 36 3" xfId="53632"/>
    <cellStyle name="Обычный 98 37" xfId="53633"/>
    <cellStyle name="Обычный 98 37 2" xfId="53634"/>
    <cellStyle name="Обычный 98 37 2 2" xfId="53635"/>
    <cellStyle name="Обычный 98 37 3" xfId="53636"/>
    <cellStyle name="Обычный 98 38" xfId="53637"/>
    <cellStyle name="Обычный 98 38 2" xfId="53638"/>
    <cellStyle name="Обычный 98 38 2 2" xfId="53639"/>
    <cellStyle name="Обычный 98 38 3" xfId="53640"/>
    <cellStyle name="Обычный 98 39" xfId="53641"/>
    <cellStyle name="Обычный 98 39 2" xfId="53642"/>
    <cellStyle name="Обычный 98 39 2 2" xfId="53643"/>
    <cellStyle name="Обычный 98 39 3" xfId="53644"/>
    <cellStyle name="Обычный 98 4" xfId="53645"/>
    <cellStyle name="Обычный 98 4 2" xfId="53646"/>
    <cellStyle name="Обычный 98 4 2 2" xfId="53647"/>
    <cellStyle name="Обычный 98 4 2 2 2" xfId="53648"/>
    <cellStyle name="Обычный 98 4 2 3" xfId="53649"/>
    <cellStyle name="Обычный 98 4 3" xfId="53650"/>
    <cellStyle name="Обычный 98 4 3 2" xfId="53651"/>
    <cellStyle name="Обычный 98 4 3 2 2" xfId="53652"/>
    <cellStyle name="Обычный 98 4 3 3" xfId="53653"/>
    <cellStyle name="Обычный 98 4 4" xfId="53654"/>
    <cellStyle name="Обычный 98 4 4 2" xfId="53655"/>
    <cellStyle name="Обычный 98 4 5" xfId="53656"/>
    <cellStyle name="Обычный 98 40" xfId="53657"/>
    <cellStyle name="Обычный 98 40 2" xfId="53658"/>
    <cellStyle name="Обычный 98 40 2 2" xfId="53659"/>
    <cellStyle name="Обычный 98 40 3" xfId="53660"/>
    <cellStyle name="Обычный 98 41" xfId="53661"/>
    <cellStyle name="Обычный 98 41 2" xfId="53662"/>
    <cellStyle name="Обычный 98 41 2 2" xfId="53663"/>
    <cellStyle name="Обычный 98 41 3" xfId="53664"/>
    <cellStyle name="Обычный 98 42" xfId="53665"/>
    <cellStyle name="Обычный 98 42 2" xfId="53666"/>
    <cellStyle name="Обычный 98 42 2 2" xfId="53667"/>
    <cellStyle name="Обычный 98 42 3" xfId="53668"/>
    <cellStyle name="Обычный 98 43" xfId="53669"/>
    <cellStyle name="Обычный 98 43 2" xfId="53670"/>
    <cellStyle name="Обычный 98 43 2 2" xfId="53671"/>
    <cellStyle name="Обычный 98 43 3" xfId="53672"/>
    <cellStyle name="Обычный 98 44" xfId="53673"/>
    <cellStyle name="Обычный 98 44 2" xfId="53674"/>
    <cellStyle name="Обычный 98 44 2 2" xfId="53675"/>
    <cellStyle name="Обычный 98 44 3" xfId="53676"/>
    <cellStyle name="Обычный 98 45" xfId="53677"/>
    <cellStyle name="Обычный 98 45 2" xfId="53678"/>
    <cellStyle name="Обычный 98 45 2 2" xfId="53679"/>
    <cellStyle name="Обычный 98 45 3" xfId="53680"/>
    <cellStyle name="Обычный 98 46" xfId="53681"/>
    <cellStyle name="Обычный 98 46 2" xfId="53682"/>
    <cellStyle name="Обычный 98 46 2 2" xfId="53683"/>
    <cellStyle name="Обычный 98 46 3" xfId="53684"/>
    <cellStyle name="Обычный 98 47" xfId="53685"/>
    <cellStyle name="Обычный 98 47 2" xfId="53686"/>
    <cellStyle name="Обычный 98 47 2 2" xfId="53687"/>
    <cellStyle name="Обычный 98 47 3" xfId="53688"/>
    <cellStyle name="Обычный 98 48" xfId="53689"/>
    <cellStyle name="Обычный 98 48 2" xfId="53690"/>
    <cellStyle name="Обычный 98 48 2 2" xfId="53691"/>
    <cellStyle name="Обычный 98 48 3" xfId="53692"/>
    <cellStyle name="Обычный 98 49" xfId="53693"/>
    <cellStyle name="Обычный 98 49 2" xfId="53694"/>
    <cellStyle name="Обычный 98 49 2 2" xfId="53695"/>
    <cellStyle name="Обычный 98 49 3" xfId="53696"/>
    <cellStyle name="Обычный 98 5" xfId="53697"/>
    <cellStyle name="Обычный 98 5 2" xfId="53698"/>
    <cellStyle name="Обычный 98 5 2 2" xfId="53699"/>
    <cellStyle name="Обычный 98 5 2 2 2" xfId="53700"/>
    <cellStyle name="Обычный 98 5 2 3" xfId="53701"/>
    <cellStyle name="Обычный 98 5 3" xfId="53702"/>
    <cellStyle name="Обычный 98 5 3 2" xfId="53703"/>
    <cellStyle name="Обычный 98 5 3 2 2" xfId="53704"/>
    <cellStyle name="Обычный 98 5 3 3" xfId="53705"/>
    <cellStyle name="Обычный 98 5 4" xfId="53706"/>
    <cellStyle name="Обычный 98 5 4 2" xfId="53707"/>
    <cellStyle name="Обычный 98 5 5" xfId="53708"/>
    <cellStyle name="Обычный 98 50" xfId="53709"/>
    <cellStyle name="Обычный 98 50 2" xfId="53710"/>
    <cellStyle name="Обычный 98 50 2 2" xfId="53711"/>
    <cellStyle name="Обычный 98 50 3" xfId="53712"/>
    <cellStyle name="Обычный 98 51" xfId="53713"/>
    <cellStyle name="Обычный 98 51 2" xfId="53714"/>
    <cellStyle name="Обычный 98 51 2 2" xfId="53715"/>
    <cellStyle name="Обычный 98 51 3" xfId="53716"/>
    <cellStyle name="Обычный 98 52" xfId="53717"/>
    <cellStyle name="Обычный 98 52 2" xfId="53718"/>
    <cellStyle name="Обычный 98 52 2 2" xfId="53719"/>
    <cellStyle name="Обычный 98 52 3" xfId="53720"/>
    <cellStyle name="Обычный 98 53" xfId="53721"/>
    <cellStyle name="Обычный 98 53 2" xfId="53722"/>
    <cellStyle name="Обычный 98 53 2 2" xfId="53723"/>
    <cellStyle name="Обычный 98 53 3" xfId="53724"/>
    <cellStyle name="Обычный 98 54" xfId="53725"/>
    <cellStyle name="Обычный 98 54 2" xfId="53726"/>
    <cellStyle name="Обычный 98 54 2 2" xfId="53727"/>
    <cellStyle name="Обычный 98 54 3" xfId="53728"/>
    <cellStyle name="Обычный 98 55" xfId="53729"/>
    <cellStyle name="Обычный 98 55 2" xfId="53730"/>
    <cellStyle name="Обычный 98 55 2 2" xfId="53731"/>
    <cellStyle name="Обычный 98 55 3" xfId="53732"/>
    <cellStyle name="Обычный 98 56" xfId="53733"/>
    <cellStyle name="Обычный 98 56 2" xfId="53734"/>
    <cellStyle name="Обычный 98 57" xfId="53735"/>
    <cellStyle name="Обычный 98 6" xfId="53736"/>
    <cellStyle name="Обычный 98 6 2" xfId="53737"/>
    <cellStyle name="Обычный 98 6 2 2" xfId="53738"/>
    <cellStyle name="Обычный 98 6 2 2 2" xfId="53739"/>
    <cellStyle name="Обычный 98 6 2 3" xfId="53740"/>
    <cellStyle name="Обычный 98 6 3" xfId="53741"/>
    <cellStyle name="Обычный 98 6 3 2" xfId="53742"/>
    <cellStyle name="Обычный 98 6 3 2 2" xfId="53743"/>
    <cellStyle name="Обычный 98 6 3 3" xfId="53744"/>
    <cellStyle name="Обычный 98 6 4" xfId="53745"/>
    <cellStyle name="Обычный 98 6 4 2" xfId="53746"/>
    <cellStyle name="Обычный 98 6 5" xfId="53747"/>
    <cellStyle name="Обычный 98 7" xfId="53748"/>
    <cellStyle name="Обычный 98 7 2" xfId="53749"/>
    <cellStyle name="Обычный 98 7 2 2" xfId="53750"/>
    <cellStyle name="Обычный 98 7 2 2 2" xfId="53751"/>
    <cellStyle name="Обычный 98 7 2 3" xfId="53752"/>
    <cellStyle name="Обычный 98 7 3" xfId="53753"/>
    <cellStyle name="Обычный 98 7 3 2" xfId="53754"/>
    <cellStyle name="Обычный 98 7 3 2 2" xfId="53755"/>
    <cellStyle name="Обычный 98 7 3 3" xfId="53756"/>
    <cellStyle name="Обычный 98 7 4" xfId="53757"/>
    <cellStyle name="Обычный 98 7 4 2" xfId="53758"/>
    <cellStyle name="Обычный 98 7 5" xfId="53759"/>
    <cellStyle name="Обычный 98 8" xfId="53760"/>
    <cellStyle name="Обычный 98 8 2" xfId="53761"/>
    <cellStyle name="Обычный 98 8 2 2" xfId="53762"/>
    <cellStyle name="Обычный 98 8 2 2 2" xfId="53763"/>
    <cellStyle name="Обычный 98 8 2 3" xfId="53764"/>
    <cellStyle name="Обычный 98 8 3" xfId="53765"/>
    <cellStyle name="Обычный 98 8 3 2" xfId="53766"/>
    <cellStyle name="Обычный 98 8 3 2 2" xfId="53767"/>
    <cellStyle name="Обычный 98 8 3 3" xfId="53768"/>
    <cellStyle name="Обычный 98 8 4" xfId="53769"/>
    <cellStyle name="Обычный 98 8 4 2" xfId="53770"/>
    <cellStyle name="Обычный 98 8 5" xfId="53771"/>
    <cellStyle name="Обычный 98 9" xfId="53772"/>
    <cellStyle name="Обычный 98 9 2" xfId="53773"/>
    <cellStyle name="Обычный 98 9 2 2" xfId="53774"/>
    <cellStyle name="Обычный 98 9 3" xfId="53775"/>
    <cellStyle name="Обычный 99" xfId="53776"/>
    <cellStyle name="Обычный 99 10" xfId="53777"/>
    <cellStyle name="Обычный 99 10 2" xfId="53778"/>
    <cellStyle name="Обычный 99 10 2 2" xfId="53779"/>
    <cellStyle name="Обычный 99 10 3" xfId="53780"/>
    <cellStyle name="Обычный 99 11" xfId="53781"/>
    <cellStyle name="Обычный 99 11 2" xfId="53782"/>
    <cellStyle name="Обычный 99 11 2 2" xfId="53783"/>
    <cellStyle name="Обычный 99 11 3" xfId="53784"/>
    <cellStyle name="Обычный 99 12" xfId="53785"/>
    <cellStyle name="Обычный 99 12 2" xfId="53786"/>
    <cellStyle name="Обычный 99 12 2 2" xfId="53787"/>
    <cellStyle name="Обычный 99 12 3" xfId="53788"/>
    <cellStyle name="Обычный 99 13" xfId="53789"/>
    <cellStyle name="Обычный 99 13 2" xfId="53790"/>
    <cellStyle name="Обычный 99 13 2 2" xfId="53791"/>
    <cellStyle name="Обычный 99 13 3" xfId="53792"/>
    <cellStyle name="Обычный 99 14" xfId="53793"/>
    <cellStyle name="Обычный 99 14 2" xfId="53794"/>
    <cellStyle name="Обычный 99 14 2 2" xfId="53795"/>
    <cellStyle name="Обычный 99 14 3" xfId="53796"/>
    <cellStyle name="Обычный 99 15" xfId="53797"/>
    <cellStyle name="Обычный 99 15 2" xfId="53798"/>
    <cellStyle name="Обычный 99 15 2 2" xfId="53799"/>
    <cellStyle name="Обычный 99 15 3" xfId="53800"/>
    <cellStyle name="Обычный 99 16" xfId="53801"/>
    <cellStyle name="Обычный 99 16 2" xfId="53802"/>
    <cellStyle name="Обычный 99 16 2 2" xfId="53803"/>
    <cellStyle name="Обычный 99 16 3" xfId="53804"/>
    <cellStyle name="Обычный 99 17" xfId="53805"/>
    <cellStyle name="Обычный 99 17 2" xfId="53806"/>
    <cellStyle name="Обычный 99 17 2 2" xfId="53807"/>
    <cellStyle name="Обычный 99 17 3" xfId="53808"/>
    <cellStyle name="Обычный 99 18" xfId="53809"/>
    <cellStyle name="Обычный 99 18 2" xfId="53810"/>
    <cellStyle name="Обычный 99 18 2 2" xfId="53811"/>
    <cellStyle name="Обычный 99 18 3" xfId="53812"/>
    <cellStyle name="Обычный 99 19" xfId="53813"/>
    <cellStyle name="Обычный 99 19 2" xfId="53814"/>
    <cellStyle name="Обычный 99 19 2 2" xfId="53815"/>
    <cellStyle name="Обычный 99 19 3" xfId="53816"/>
    <cellStyle name="Обычный 99 2" xfId="53817"/>
    <cellStyle name="Обычный 99 2 2" xfId="53818"/>
    <cellStyle name="Обычный 99 2 2 2" xfId="53819"/>
    <cellStyle name="Обычный 99 2 2 2 2" xfId="53820"/>
    <cellStyle name="Обычный 99 2 2 3" xfId="53821"/>
    <cellStyle name="Обычный 99 2 3" xfId="53822"/>
    <cellStyle name="Обычный 99 2 3 2" xfId="53823"/>
    <cellStyle name="Обычный 99 2 3 2 2" xfId="53824"/>
    <cellStyle name="Обычный 99 2 3 3" xfId="53825"/>
    <cellStyle name="Обычный 99 2 4" xfId="53826"/>
    <cellStyle name="Обычный 99 2 4 2" xfId="53827"/>
    <cellStyle name="Обычный 99 2 5" xfId="53828"/>
    <cellStyle name="Обычный 99 20" xfId="53829"/>
    <cellStyle name="Обычный 99 20 2" xfId="53830"/>
    <cellStyle name="Обычный 99 20 2 2" xfId="53831"/>
    <cellStyle name="Обычный 99 20 3" xfId="53832"/>
    <cellStyle name="Обычный 99 21" xfId="53833"/>
    <cellStyle name="Обычный 99 21 2" xfId="53834"/>
    <cellStyle name="Обычный 99 21 2 2" xfId="53835"/>
    <cellStyle name="Обычный 99 21 3" xfId="53836"/>
    <cellStyle name="Обычный 99 22" xfId="53837"/>
    <cellStyle name="Обычный 99 22 2" xfId="53838"/>
    <cellStyle name="Обычный 99 22 2 2" xfId="53839"/>
    <cellStyle name="Обычный 99 22 3" xfId="53840"/>
    <cellStyle name="Обычный 99 23" xfId="53841"/>
    <cellStyle name="Обычный 99 23 2" xfId="53842"/>
    <cellStyle name="Обычный 99 23 2 2" xfId="53843"/>
    <cellStyle name="Обычный 99 23 3" xfId="53844"/>
    <cellStyle name="Обычный 99 24" xfId="53845"/>
    <cellStyle name="Обычный 99 24 2" xfId="53846"/>
    <cellStyle name="Обычный 99 24 2 2" xfId="53847"/>
    <cellStyle name="Обычный 99 24 3" xfId="53848"/>
    <cellStyle name="Обычный 99 25" xfId="53849"/>
    <cellStyle name="Обычный 99 25 2" xfId="53850"/>
    <cellStyle name="Обычный 99 25 2 2" xfId="53851"/>
    <cellStyle name="Обычный 99 25 3" xfId="53852"/>
    <cellStyle name="Обычный 99 26" xfId="53853"/>
    <cellStyle name="Обычный 99 26 2" xfId="53854"/>
    <cellStyle name="Обычный 99 26 2 2" xfId="53855"/>
    <cellStyle name="Обычный 99 26 3" xfId="53856"/>
    <cellStyle name="Обычный 99 27" xfId="53857"/>
    <cellStyle name="Обычный 99 27 2" xfId="53858"/>
    <cellStyle name="Обычный 99 27 2 2" xfId="53859"/>
    <cellStyle name="Обычный 99 27 3" xfId="53860"/>
    <cellStyle name="Обычный 99 28" xfId="53861"/>
    <cellStyle name="Обычный 99 28 2" xfId="53862"/>
    <cellStyle name="Обычный 99 28 2 2" xfId="53863"/>
    <cellStyle name="Обычный 99 28 3" xfId="53864"/>
    <cellStyle name="Обычный 99 29" xfId="53865"/>
    <cellStyle name="Обычный 99 29 2" xfId="53866"/>
    <cellStyle name="Обычный 99 29 2 2" xfId="53867"/>
    <cellStyle name="Обычный 99 29 3" xfId="53868"/>
    <cellStyle name="Обычный 99 3" xfId="53869"/>
    <cellStyle name="Обычный 99 3 2" xfId="53870"/>
    <cellStyle name="Обычный 99 3 2 2" xfId="53871"/>
    <cellStyle name="Обычный 99 3 2 2 2" xfId="53872"/>
    <cellStyle name="Обычный 99 3 2 3" xfId="53873"/>
    <cellStyle name="Обычный 99 3 3" xfId="53874"/>
    <cellStyle name="Обычный 99 3 3 2" xfId="53875"/>
    <cellStyle name="Обычный 99 3 3 2 2" xfId="53876"/>
    <cellStyle name="Обычный 99 3 3 3" xfId="53877"/>
    <cellStyle name="Обычный 99 3 4" xfId="53878"/>
    <cellStyle name="Обычный 99 3 4 2" xfId="53879"/>
    <cellStyle name="Обычный 99 3 5" xfId="53880"/>
    <cellStyle name="Обычный 99 30" xfId="53881"/>
    <cellStyle name="Обычный 99 30 2" xfId="53882"/>
    <cellStyle name="Обычный 99 30 2 2" xfId="53883"/>
    <cellStyle name="Обычный 99 30 3" xfId="53884"/>
    <cellStyle name="Обычный 99 31" xfId="53885"/>
    <cellStyle name="Обычный 99 31 2" xfId="53886"/>
    <cellStyle name="Обычный 99 31 2 2" xfId="53887"/>
    <cellStyle name="Обычный 99 31 3" xfId="53888"/>
    <cellStyle name="Обычный 99 32" xfId="53889"/>
    <cellStyle name="Обычный 99 32 2" xfId="53890"/>
    <cellStyle name="Обычный 99 32 2 2" xfId="53891"/>
    <cellStyle name="Обычный 99 32 3" xfId="53892"/>
    <cellStyle name="Обычный 99 33" xfId="53893"/>
    <cellStyle name="Обычный 99 33 2" xfId="53894"/>
    <cellStyle name="Обычный 99 33 2 2" xfId="53895"/>
    <cellStyle name="Обычный 99 33 3" xfId="53896"/>
    <cellStyle name="Обычный 99 34" xfId="53897"/>
    <cellStyle name="Обычный 99 34 2" xfId="53898"/>
    <cellStyle name="Обычный 99 34 2 2" xfId="53899"/>
    <cellStyle name="Обычный 99 34 3" xfId="53900"/>
    <cellStyle name="Обычный 99 35" xfId="53901"/>
    <cellStyle name="Обычный 99 35 2" xfId="53902"/>
    <cellStyle name="Обычный 99 35 2 2" xfId="53903"/>
    <cellStyle name="Обычный 99 35 3" xfId="53904"/>
    <cellStyle name="Обычный 99 36" xfId="53905"/>
    <cellStyle name="Обычный 99 36 2" xfId="53906"/>
    <cellStyle name="Обычный 99 36 2 2" xfId="53907"/>
    <cellStyle name="Обычный 99 36 3" xfId="53908"/>
    <cellStyle name="Обычный 99 37" xfId="53909"/>
    <cellStyle name="Обычный 99 37 2" xfId="53910"/>
    <cellStyle name="Обычный 99 37 2 2" xfId="53911"/>
    <cellStyle name="Обычный 99 37 3" xfId="53912"/>
    <cellStyle name="Обычный 99 38" xfId="53913"/>
    <cellStyle name="Обычный 99 38 2" xfId="53914"/>
    <cellStyle name="Обычный 99 38 2 2" xfId="53915"/>
    <cellStyle name="Обычный 99 38 3" xfId="53916"/>
    <cellStyle name="Обычный 99 39" xfId="53917"/>
    <cellStyle name="Обычный 99 39 2" xfId="53918"/>
    <cellStyle name="Обычный 99 39 2 2" xfId="53919"/>
    <cellStyle name="Обычный 99 39 3" xfId="53920"/>
    <cellStyle name="Обычный 99 4" xfId="53921"/>
    <cellStyle name="Обычный 99 4 2" xfId="53922"/>
    <cellStyle name="Обычный 99 4 2 2" xfId="53923"/>
    <cellStyle name="Обычный 99 4 2 2 2" xfId="53924"/>
    <cellStyle name="Обычный 99 4 2 3" xfId="53925"/>
    <cellStyle name="Обычный 99 4 3" xfId="53926"/>
    <cellStyle name="Обычный 99 4 3 2" xfId="53927"/>
    <cellStyle name="Обычный 99 4 3 2 2" xfId="53928"/>
    <cellStyle name="Обычный 99 4 3 3" xfId="53929"/>
    <cellStyle name="Обычный 99 4 4" xfId="53930"/>
    <cellStyle name="Обычный 99 4 4 2" xfId="53931"/>
    <cellStyle name="Обычный 99 4 5" xfId="53932"/>
    <cellStyle name="Обычный 99 40" xfId="53933"/>
    <cellStyle name="Обычный 99 40 2" xfId="53934"/>
    <cellStyle name="Обычный 99 40 2 2" xfId="53935"/>
    <cellStyle name="Обычный 99 40 3" xfId="53936"/>
    <cellStyle name="Обычный 99 41" xfId="53937"/>
    <cellStyle name="Обычный 99 41 2" xfId="53938"/>
    <cellStyle name="Обычный 99 41 2 2" xfId="53939"/>
    <cellStyle name="Обычный 99 41 3" xfId="53940"/>
    <cellStyle name="Обычный 99 42" xfId="53941"/>
    <cellStyle name="Обычный 99 42 2" xfId="53942"/>
    <cellStyle name="Обычный 99 42 2 2" xfId="53943"/>
    <cellStyle name="Обычный 99 42 3" xfId="53944"/>
    <cellStyle name="Обычный 99 43" xfId="53945"/>
    <cellStyle name="Обычный 99 43 2" xfId="53946"/>
    <cellStyle name="Обычный 99 43 2 2" xfId="53947"/>
    <cellStyle name="Обычный 99 43 3" xfId="53948"/>
    <cellStyle name="Обычный 99 44" xfId="53949"/>
    <cellStyle name="Обычный 99 44 2" xfId="53950"/>
    <cellStyle name="Обычный 99 44 2 2" xfId="53951"/>
    <cellStyle name="Обычный 99 44 3" xfId="53952"/>
    <cellStyle name="Обычный 99 45" xfId="53953"/>
    <cellStyle name="Обычный 99 45 2" xfId="53954"/>
    <cellStyle name="Обычный 99 45 2 2" xfId="53955"/>
    <cellStyle name="Обычный 99 45 3" xfId="53956"/>
    <cellStyle name="Обычный 99 46" xfId="53957"/>
    <cellStyle name="Обычный 99 46 2" xfId="53958"/>
    <cellStyle name="Обычный 99 46 2 2" xfId="53959"/>
    <cellStyle name="Обычный 99 46 3" xfId="53960"/>
    <cellStyle name="Обычный 99 47" xfId="53961"/>
    <cellStyle name="Обычный 99 47 2" xfId="53962"/>
    <cellStyle name="Обычный 99 47 2 2" xfId="53963"/>
    <cellStyle name="Обычный 99 47 3" xfId="53964"/>
    <cellStyle name="Обычный 99 48" xfId="53965"/>
    <cellStyle name="Обычный 99 48 2" xfId="53966"/>
    <cellStyle name="Обычный 99 48 2 2" xfId="53967"/>
    <cellStyle name="Обычный 99 48 3" xfId="53968"/>
    <cellStyle name="Обычный 99 49" xfId="53969"/>
    <cellStyle name="Обычный 99 49 2" xfId="53970"/>
    <cellStyle name="Обычный 99 49 2 2" xfId="53971"/>
    <cellStyle name="Обычный 99 49 3" xfId="53972"/>
    <cellStyle name="Обычный 99 5" xfId="53973"/>
    <cellStyle name="Обычный 99 5 2" xfId="53974"/>
    <cellStyle name="Обычный 99 5 2 2" xfId="53975"/>
    <cellStyle name="Обычный 99 5 2 2 2" xfId="53976"/>
    <cellStyle name="Обычный 99 5 2 3" xfId="53977"/>
    <cellStyle name="Обычный 99 5 3" xfId="53978"/>
    <cellStyle name="Обычный 99 5 3 2" xfId="53979"/>
    <cellStyle name="Обычный 99 5 3 2 2" xfId="53980"/>
    <cellStyle name="Обычный 99 5 3 3" xfId="53981"/>
    <cellStyle name="Обычный 99 5 4" xfId="53982"/>
    <cellStyle name="Обычный 99 5 4 2" xfId="53983"/>
    <cellStyle name="Обычный 99 5 5" xfId="53984"/>
    <cellStyle name="Обычный 99 50" xfId="53985"/>
    <cellStyle name="Обычный 99 50 2" xfId="53986"/>
    <cellStyle name="Обычный 99 50 2 2" xfId="53987"/>
    <cellStyle name="Обычный 99 50 3" xfId="53988"/>
    <cellStyle name="Обычный 99 51" xfId="53989"/>
    <cellStyle name="Обычный 99 51 2" xfId="53990"/>
    <cellStyle name="Обычный 99 51 2 2" xfId="53991"/>
    <cellStyle name="Обычный 99 51 3" xfId="53992"/>
    <cellStyle name="Обычный 99 52" xfId="53993"/>
    <cellStyle name="Обычный 99 52 2" xfId="53994"/>
    <cellStyle name="Обычный 99 52 2 2" xfId="53995"/>
    <cellStyle name="Обычный 99 52 3" xfId="53996"/>
    <cellStyle name="Обычный 99 53" xfId="53997"/>
    <cellStyle name="Обычный 99 53 2" xfId="53998"/>
    <cellStyle name="Обычный 99 53 2 2" xfId="53999"/>
    <cellStyle name="Обычный 99 53 3" xfId="54000"/>
    <cellStyle name="Обычный 99 54" xfId="54001"/>
    <cellStyle name="Обычный 99 54 2" xfId="54002"/>
    <cellStyle name="Обычный 99 54 2 2" xfId="54003"/>
    <cellStyle name="Обычный 99 54 3" xfId="54004"/>
    <cellStyle name="Обычный 99 55" xfId="54005"/>
    <cellStyle name="Обычный 99 55 2" xfId="54006"/>
    <cellStyle name="Обычный 99 55 2 2" xfId="54007"/>
    <cellStyle name="Обычный 99 55 3" xfId="54008"/>
    <cellStyle name="Обычный 99 56" xfId="54009"/>
    <cellStyle name="Обычный 99 56 2" xfId="54010"/>
    <cellStyle name="Обычный 99 57" xfId="54011"/>
    <cellStyle name="Обычный 99 6" xfId="54012"/>
    <cellStyle name="Обычный 99 6 2" xfId="54013"/>
    <cellStyle name="Обычный 99 6 2 2" xfId="54014"/>
    <cellStyle name="Обычный 99 6 2 2 2" xfId="54015"/>
    <cellStyle name="Обычный 99 6 2 3" xfId="54016"/>
    <cellStyle name="Обычный 99 6 3" xfId="54017"/>
    <cellStyle name="Обычный 99 6 3 2" xfId="54018"/>
    <cellStyle name="Обычный 99 6 3 2 2" xfId="54019"/>
    <cellStyle name="Обычный 99 6 3 3" xfId="54020"/>
    <cellStyle name="Обычный 99 6 4" xfId="54021"/>
    <cellStyle name="Обычный 99 6 4 2" xfId="54022"/>
    <cellStyle name="Обычный 99 6 5" xfId="54023"/>
    <cellStyle name="Обычный 99 7" xfId="54024"/>
    <cellStyle name="Обычный 99 7 2" xfId="54025"/>
    <cellStyle name="Обычный 99 7 2 2" xfId="54026"/>
    <cellStyle name="Обычный 99 7 2 2 2" xfId="54027"/>
    <cellStyle name="Обычный 99 7 2 3" xfId="54028"/>
    <cellStyle name="Обычный 99 7 3" xfId="54029"/>
    <cellStyle name="Обычный 99 7 3 2" xfId="54030"/>
    <cellStyle name="Обычный 99 7 3 2 2" xfId="54031"/>
    <cellStyle name="Обычный 99 7 3 3" xfId="54032"/>
    <cellStyle name="Обычный 99 7 4" xfId="54033"/>
    <cellStyle name="Обычный 99 7 4 2" xfId="54034"/>
    <cellStyle name="Обычный 99 7 5" xfId="54035"/>
    <cellStyle name="Обычный 99 8" xfId="54036"/>
    <cellStyle name="Обычный 99 8 2" xfId="54037"/>
    <cellStyle name="Обычный 99 8 2 2" xfId="54038"/>
    <cellStyle name="Обычный 99 8 2 2 2" xfId="54039"/>
    <cellStyle name="Обычный 99 8 2 3" xfId="54040"/>
    <cellStyle name="Обычный 99 8 3" xfId="54041"/>
    <cellStyle name="Обычный 99 8 3 2" xfId="54042"/>
    <cellStyle name="Обычный 99 8 3 2 2" xfId="54043"/>
    <cellStyle name="Обычный 99 8 3 3" xfId="54044"/>
    <cellStyle name="Обычный 99 8 4" xfId="54045"/>
    <cellStyle name="Обычный 99 8 4 2" xfId="54046"/>
    <cellStyle name="Обычный 99 8 5" xfId="54047"/>
    <cellStyle name="Обычный 99 9" xfId="54048"/>
    <cellStyle name="Обычный 99 9 2" xfId="54049"/>
    <cellStyle name="Обычный 99 9 2 2" xfId="54050"/>
    <cellStyle name="Обычный 99 9 3" xfId="54051"/>
    <cellStyle name="Плохой 10" xfId="54052"/>
    <cellStyle name="Плохой 10 2" xfId="54053"/>
    <cellStyle name="Плохой 10 3" xfId="54054"/>
    <cellStyle name="Плохой 11" xfId="54055"/>
    <cellStyle name="Плохой 11 2" xfId="54056"/>
    <cellStyle name="Плохой 11 3" xfId="54057"/>
    <cellStyle name="Плохой 12" xfId="54058"/>
    <cellStyle name="Плохой 12 2" xfId="54059"/>
    <cellStyle name="Плохой 12 3" xfId="54060"/>
    <cellStyle name="Плохой 13" xfId="54061"/>
    <cellStyle name="Плохой 13 2" xfId="54062"/>
    <cellStyle name="Плохой 13 3" xfId="54063"/>
    <cellStyle name="Плохой 14" xfId="54064"/>
    <cellStyle name="Плохой 14 2" xfId="54065"/>
    <cellStyle name="Плохой 14 3" xfId="54066"/>
    <cellStyle name="Плохой 15" xfId="54067"/>
    <cellStyle name="Плохой 15 2" xfId="54068"/>
    <cellStyle name="Плохой 15 3" xfId="54069"/>
    <cellStyle name="Плохой 16" xfId="54070"/>
    <cellStyle name="Плохой 16 2" xfId="54071"/>
    <cellStyle name="Плохой 16 3" xfId="54072"/>
    <cellStyle name="Плохой 17" xfId="54073"/>
    <cellStyle name="Плохой 18" xfId="54074"/>
    <cellStyle name="Плохой 19" xfId="54075"/>
    <cellStyle name="Плохой 2" xfId="54076"/>
    <cellStyle name="Плохой 2 2" xfId="54077"/>
    <cellStyle name="Плохой 2 3" xfId="54078"/>
    <cellStyle name="Плохой 20" xfId="54079"/>
    <cellStyle name="Плохой 3" xfId="54080"/>
    <cellStyle name="Плохой 3 2" xfId="54081"/>
    <cellStyle name="Плохой 3 3" xfId="54082"/>
    <cellStyle name="Плохой 4" xfId="54083"/>
    <cellStyle name="Плохой 4 10" xfId="54084"/>
    <cellStyle name="Плохой 4 2" xfId="54085"/>
    <cellStyle name="Плохой 4 3" xfId="54086"/>
    <cellStyle name="Плохой 4 4" xfId="54087"/>
    <cellStyle name="Плохой 4 5" xfId="54088"/>
    <cellStyle name="Плохой 4 6" xfId="54089"/>
    <cellStyle name="Плохой 4 7" xfId="54090"/>
    <cellStyle name="Плохой 4 8" xfId="54091"/>
    <cellStyle name="Плохой 4 9" xfId="54092"/>
    <cellStyle name="Плохой 5" xfId="54093"/>
    <cellStyle name="Плохой 5 2" xfId="54094"/>
    <cellStyle name="Плохой 5 3" xfId="54095"/>
    <cellStyle name="Плохой 5 4" xfId="54096"/>
    <cellStyle name="Плохой 5 5" xfId="54097"/>
    <cellStyle name="Плохой 5 6" xfId="54098"/>
    <cellStyle name="Плохой 5 7" xfId="54099"/>
    <cellStyle name="Плохой 5 8" xfId="54100"/>
    <cellStyle name="Плохой 5 9" xfId="54101"/>
    <cellStyle name="Плохой 6" xfId="54102"/>
    <cellStyle name="Плохой 6 2" xfId="54103"/>
    <cellStyle name="Плохой 6 3" xfId="54104"/>
    <cellStyle name="Плохой 6 4" xfId="54105"/>
    <cellStyle name="Плохой 6 5" xfId="54106"/>
    <cellStyle name="Плохой 6 6" xfId="54107"/>
    <cellStyle name="Плохой 6 7" xfId="54108"/>
    <cellStyle name="Плохой 6 8" xfId="54109"/>
    <cellStyle name="Плохой 7" xfId="54110"/>
    <cellStyle name="Плохой 7 2" xfId="54111"/>
    <cellStyle name="Плохой 7 3" xfId="54112"/>
    <cellStyle name="Плохой 7 4" xfId="54113"/>
    <cellStyle name="Плохой 7 5" xfId="54114"/>
    <cellStyle name="Плохой 7 6" xfId="54115"/>
    <cellStyle name="Плохой 7 7" xfId="54116"/>
    <cellStyle name="Плохой 8" xfId="54117"/>
    <cellStyle name="Плохой 8 2" xfId="54118"/>
    <cellStyle name="Плохой 8 3" xfId="54119"/>
    <cellStyle name="Плохой 8 4" xfId="54120"/>
    <cellStyle name="Плохой 8 5" xfId="54121"/>
    <cellStyle name="Плохой 8 6" xfId="54122"/>
    <cellStyle name="Плохой 9" xfId="54123"/>
    <cellStyle name="Плохой 9 2" xfId="54124"/>
    <cellStyle name="Плохой 9 3" xfId="54125"/>
    <cellStyle name="Плохой 9 4" xfId="54126"/>
    <cellStyle name="Плохой 9 5" xfId="54127"/>
    <cellStyle name="Пояснение 10" xfId="54128"/>
    <cellStyle name="Пояснение 10 2" xfId="54129"/>
    <cellStyle name="Пояснение 10 3" xfId="54130"/>
    <cellStyle name="Пояснение 11" xfId="54131"/>
    <cellStyle name="Пояснение 11 2" xfId="54132"/>
    <cellStyle name="Пояснение 11 3" xfId="54133"/>
    <cellStyle name="Пояснение 12" xfId="54134"/>
    <cellStyle name="Пояснение 12 2" xfId="54135"/>
    <cellStyle name="Пояснение 12 3" xfId="54136"/>
    <cellStyle name="Пояснение 13" xfId="54137"/>
    <cellStyle name="Пояснение 13 2" xfId="54138"/>
    <cellStyle name="Пояснение 13 3" xfId="54139"/>
    <cellStyle name="Пояснение 14" xfId="54140"/>
    <cellStyle name="Пояснение 14 2" xfId="54141"/>
    <cellStyle name="Пояснение 14 3" xfId="54142"/>
    <cellStyle name="Пояснение 15" xfId="54143"/>
    <cellStyle name="Пояснение 15 2" xfId="54144"/>
    <cellStyle name="Пояснение 15 3" xfId="54145"/>
    <cellStyle name="Пояснение 16" xfId="54146"/>
    <cellStyle name="Пояснение 16 2" xfId="54147"/>
    <cellStyle name="Пояснение 16 3" xfId="54148"/>
    <cellStyle name="Пояснение 17" xfId="54149"/>
    <cellStyle name="Пояснение 18" xfId="54150"/>
    <cellStyle name="Пояснение 19" xfId="54151"/>
    <cellStyle name="Пояснение 2" xfId="54152"/>
    <cellStyle name="Пояснение 2 2" xfId="54153"/>
    <cellStyle name="Пояснение 2 3" xfId="54154"/>
    <cellStyle name="Пояснение 20" xfId="54155"/>
    <cellStyle name="Пояснение 3" xfId="54156"/>
    <cellStyle name="Пояснение 3 2" xfId="54157"/>
    <cellStyle name="Пояснение 3 3" xfId="54158"/>
    <cellStyle name="Пояснение 4" xfId="54159"/>
    <cellStyle name="Пояснение 4 10" xfId="54160"/>
    <cellStyle name="Пояснение 4 2" xfId="54161"/>
    <cellStyle name="Пояснение 4 3" xfId="54162"/>
    <cellStyle name="Пояснение 4 4" xfId="54163"/>
    <cellStyle name="Пояснение 4 5" xfId="54164"/>
    <cellStyle name="Пояснение 4 6" xfId="54165"/>
    <cellStyle name="Пояснение 4 7" xfId="54166"/>
    <cellStyle name="Пояснение 4 8" xfId="54167"/>
    <cellStyle name="Пояснение 4 9" xfId="54168"/>
    <cellStyle name="Пояснение 5" xfId="54169"/>
    <cellStyle name="Пояснение 5 2" xfId="54170"/>
    <cellStyle name="Пояснение 5 3" xfId="54171"/>
    <cellStyle name="Пояснение 5 4" xfId="54172"/>
    <cellStyle name="Пояснение 5 5" xfId="54173"/>
    <cellStyle name="Пояснение 5 6" xfId="54174"/>
    <cellStyle name="Пояснение 5 7" xfId="54175"/>
    <cellStyle name="Пояснение 5 8" xfId="54176"/>
    <cellStyle name="Пояснение 5 9" xfId="54177"/>
    <cellStyle name="Пояснение 6" xfId="54178"/>
    <cellStyle name="Пояснение 6 2" xfId="54179"/>
    <cellStyle name="Пояснение 6 3" xfId="54180"/>
    <cellStyle name="Пояснение 6 4" xfId="54181"/>
    <cellStyle name="Пояснение 6 5" xfId="54182"/>
    <cellStyle name="Пояснение 6 6" xfId="54183"/>
    <cellStyle name="Пояснение 6 7" xfId="54184"/>
    <cellStyle name="Пояснение 6 8" xfId="54185"/>
    <cellStyle name="Пояснение 7" xfId="54186"/>
    <cellStyle name="Пояснение 7 2" xfId="54187"/>
    <cellStyle name="Пояснение 7 3" xfId="54188"/>
    <cellStyle name="Пояснение 7 4" xfId="54189"/>
    <cellStyle name="Пояснение 7 5" xfId="54190"/>
    <cellStyle name="Пояснение 7 6" xfId="54191"/>
    <cellStyle name="Пояснение 7 7" xfId="54192"/>
    <cellStyle name="Пояснение 8" xfId="54193"/>
    <cellStyle name="Пояснение 8 2" xfId="54194"/>
    <cellStyle name="Пояснение 8 3" xfId="54195"/>
    <cellStyle name="Пояснение 8 4" xfId="54196"/>
    <cellStyle name="Пояснение 8 5" xfId="54197"/>
    <cellStyle name="Пояснение 8 6" xfId="54198"/>
    <cellStyle name="Пояснение 9" xfId="54199"/>
    <cellStyle name="Пояснение 9 2" xfId="54200"/>
    <cellStyle name="Пояснение 9 3" xfId="54201"/>
    <cellStyle name="Пояснение 9 4" xfId="54202"/>
    <cellStyle name="Пояснение 9 5" xfId="54203"/>
    <cellStyle name="Примечание 10" xfId="54204"/>
    <cellStyle name="Примечание 10 2" xfId="54205"/>
    <cellStyle name="Примечание 10 2 2" xfId="54206"/>
    <cellStyle name="Примечание 10 2 3" xfId="54207"/>
    <cellStyle name="Примечание 10 3" xfId="54208"/>
    <cellStyle name="Примечание 10 4" xfId="54209"/>
    <cellStyle name="Примечание 11" xfId="54210"/>
    <cellStyle name="Примечание 11 2" xfId="54211"/>
    <cellStyle name="Примечание 11 2 2" xfId="54212"/>
    <cellStyle name="Примечание 11 2 3" xfId="54213"/>
    <cellStyle name="Примечание 11 3" xfId="54214"/>
    <cellStyle name="Примечание 11 4" xfId="54215"/>
    <cellStyle name="Примечание 12" xfId="54216"/>
    <cellStyle name="Примечание 12 2" xfId="54217"/>
    <cellStyle name="Примечание 12 2 2" xfId="54218"/>
    <cellStyle name="Примечание 12 2 3" xfId="54219"/>
    <cellStyle name="Примечание 12 3" xfId="54220"/>
    <cellStyle name="Примечание 12 4" xfId="54221"/>
    <cellStyle name="Примечание 13" xfId="54222"/>
    <cellStyle name="Примечание 13 2" xfId="54223"/>
    <cellStyle name="Примечание 13 3" xfId="54224"/>
    <cellStyle name="Примечание 14" xfId="54225"/>
    <cellStyle name="Примечание 14 2" xfId="54226"/>
    <cellStyle name="Примечание 14 3" xfId="54227"/>
    <cellStyle name="Примечание 15" xfId="54228"/>
    <cellStyle name="Примечание 15 2" xfId="54229"/>
    <cellStyle name="Примечание 15 3" xfId="54230"/>
    <cellStyle name="Примечание 16" xfId="54231"/>
    <cellStyle name="Примечание 16 2" xfId="54232"/>
    <cellStyle name="Примечание 16 3" xfId="54233"/>
    <cellStyle name="Примечание 17" xfId="54234"/>
    <cellStyle name="Примечание 17 2" xfId="54235"/>
    <cellStyle name="Примечание 18" xfId="54236"/>
    <cellStyle name="Примечание 18 2" xfId="54237"/>
    <cellStyle name="Примечание 19" xfId="54238"/>
    <cellStyle name="Примечание 19 2" xfId="54239"/>
    <cellStyle name="Примечание 2" xfId="54240"/>
    <cellStyle name="Примечание 2 2" xfId="54241"/>
    <cellStyle name="Примечание 2 2 2" xfId="54242"/>
    <cellStyle name="Примечание 2 3" xfId="54243"/>
    <cellStyle name="Примечание 2 3 2" xfId="54244"/>
    <cellStyle name="Примечание 2 4" xfId="54245"/>
    <cellStyle name="Примечание 2_Приложения к Приказу по сметам на 2012 год_конечные_конечные" xfId="54246"/>
    <cellStyle name="Примечание 20" xfId="54247"/>
    <cellStyle name="Примечание 20 2" xfId="54248"/>
    <cellStyle name="Примечание 21" xfId="54249"/>
    <cellStyle name="Примечание 21 2" xfId="54250"/>
    <cellStyle name="Примечание 22" xfId="54251"/>
    <cellStyle name="Примечание 22 2" xfId="54252"/>
    <cellStyle name="Примечание 23" xfId="54253"/>
    <cellStyle name="Примечание 23 2" xfId="54254"/>
    <cellStyle name="Примечание 24" xfId="54255"/>
    <cellStyle name="Примечание 24 2" xfId="54256"/>
    <cellStyle name="Примечание 25" xfId="54257"/>
    <cellStyle name="Примечание 25 2" xfId="54258"/>
    <cellStyle name="Примечание 26" xfId="54259"/>
    <cellStyle name="Примечание 26 2" xfId="54260"/>
    <cellStyle name="Примечание 27" xfId="54261"/>
    <cellStyle name="Примечание 27 2" xfId="54262"/>
    <cellStyle name="Примечание 28" xfId="54263"/>
    <cellStyle name="Примечание 28 2" xfId="54264"/>
    <cellStyle name="Примечание 29" xfId="54265"/>
    <cellStyle name="Примечание 29 2" xfId="54266"/>
    <cellStyle name="Примечание 3" xfId="54267"/>
    <cellStyle name="Примечание 3 2" xfId="54268"/>
    <cellStyle name="Примечание 3 3" xfId="54269"/>
    <cellStyle name="Примечание 30" xfId="54270"/>
    <cellStyle name="Примечание 30 2" xfId="54271"/>
    <cellStyle name="Примечание 31" xfId="54272"/>
    <cellStyle name="Примечание 31 2" xfId="54273"/>
    <cellStyle name="Примечание 32" xfId="54274"/>
    <cellStyle name="Примечание 32 2" xfId="54275"/>
    <cellStyle name="Примечание 33" xfId="54276"/>
    <cellStyle name="Примечание 33 2" xfId="54277"/>
    <cellStyle name="Примечание 34" xfId="54278"/>
    <cellStyle name="Примечание 34 2" xfId="54279"/>
    <cellStyle name="Примечание 35" xfId="54280"/>
    <cellStyle name="Примечание 35 2" xfId="54281"/>
    <cellStyle name="Примечание 36" xfId="54282"/>
    <cellStyle name="Примечание 36 2" xfId="54283"/>
    <cellStyle name="Примечание 37" xfId="54284"/>
    <cellStyle name="Примечание 38" xfId="54285"/>
    <cellStyle name="Примечание 39" xfId="54286"/>
    <cellStyle name="Примечание 4" xfId="54287"/>
    <cellStyle name="Примечание 4 10" xfId="54288"/>
    <cellStyle name="Примечание 4 10 2" xfId="54289"/>
    <cellStyle name="Примечание 4 11" xfId="54290"/>
    <cellStyle name="Примечание 4 12" xfId="54291"/>
    <cellStyle name="Примечание 4 2" xfId="54292"/>
    <cellStyle name="Примечание 4 2 2" xfId="54293"/>
    <cellStyle name="Примечание 4 2 3" xfId="54294"/>
    <cellStyle name="Примечание 4 3" xfId="54295"/>
    <cellStyle name="Примечание 4 3 2" xfId="54296"/>
    <cellStyle name="Примечание 4 3 3" xfId="54297"/>
    <cellStyle name="Примечание 4 4" xfId="54298"/>
    <cellStyle name="Примечание 4 4 2" xfId="54299"/>
    <cellStyle name="Примечание 4 5" xfId="54300"/>
    <cellStyle name="Примечание 4 5 2" xfId="54301"/>
    <cellStyle name="Примечание 4 6" xfId="54302"/>
    <cellStyle name="Примечание 4 6 2" xfId="54303"/>
    <cellStyle name="Примечание 4 7" xfId="54304"/>
    <cellStyle name="Примечание 4 7 2" xfId="54305"/>
    <cellStyle name="Примечание 4 8" xfId="54306"/>
    <cellStyle name="Примечание 4 8 2" xfId="54307"/>
    <cellStyle name="Примечание 4 9" xfId="54308"/>
    <cellStyle name="Примечание 4 9 2" xfId="54309"/>
    <cellStyle name="Примечание 5" xfId="54310"/>
    <cellStyle name="Примечание 5 10" xfId="54311"/>
    <cellStyle name="Примечание 5 11" xfId="54312"/>
    <cellStyle name="Примечание 5 2" xfId="54313"/>
    <cellStyle name="Примечание 5 2 2" xfId="54314"/>
    <cellStyle name="Примечание 5 2 3" xfId="54315"/>
    <cellStyle name="Примечание 5 3" xfId="54316"/>
    <cellStyle name="Примечание 5 3 2" xfId="54317"/>
    <cellStyle name="Примечание 5 3 3" xfId="54318"/>
    <cellStyle name="Примечание 5 4" xfId="54319"/>
    <cellStyle name="Примечание 5 4 2" xfId="54320"/>
    <cellStyle name="Примечание 5 5" xfId="54321"/>
    <cellStyle name="Примечание 5 5 2" xfId="54322"/>
    <cellStyle name="Примечание 5 6" xfId="54323"/>
    <cellStyle name="Примечание 5 6 2" xfId="54324"/>
    <cellStyle name="Примечание 5 7" xfId="54325"/>
    <cellStyle name="Примечание 5 7 2" xfId="54326"/>
    <cellStyle name="Примечание 5 8" xfId="54327"/>
    <cellStyle name="Примечание 5 8 2" xfId="54328"/>
    <cellStyle name="Примечание 5 9" xfId="54329"/>
    <cellStyle name="Примечание 5 9 2" xfId="54330"/>
    <cellStyle name="Примечание 6" xfId="54331"/>
    <cellStyle name="Примечание 6 10" xfId="54332"/>
    <cellStyle name="Примечание 6 2" xfId="54333"/>
    <cellStyle name="Примечание 6 2 2" xfId="54334"/>
    <cellStyle name="Примечание 6 2 3" xfId="54335"/>
    <cellStyle name="Примечание 6 3" xfId="54336"/>
    <cellStyle name="Примечание 6 3 2" xfId="54337"/>
    <cellStyle name="Примечание 6 3 3" xfId="54338"/>
    <cellStyle name="Примечание 6 4" xfId="54339"/>
    <cellStyle name="Примечание 6 4 2" xfId="54340"/>
    <cellStyle name="Примечание 6 5" xfId="54341"/>
    <cellStyle name="Примечание 6 5 2" xfId="54342"/>
    <cellStyle name="Примечание 6 6" xfId="54343"/>
    <cellStyle name="Примечание 6 6 2" xfId="54344"/>
    <cellStyle name="Примечание 6 7" xfId="54345"/>
    <cellStyle name="Примечание 6 7 2" xfId="54346"/>
    <cellStyle name="Примечание 6 8" xfId="54347"/>
    <cellStyle name="Примечание 6 8 2" xfId="54348"/>
    <cellStyle name="Примечание 6 9" xfId="54349"/>
    <cellStyle name="Примечание 7" xfId="54350"/>
    <cellStyle name="Примечание 7 2" xfId="54351"/>
    <cellStyle name="Примечание 7 2 2" xfId="54352"/>
    <cellStyle name="Примечание 7 2 3" xfId="54353"/>
    <cellStyle name="Примечание 7 3" xfId="54354"/>
    <cellStyle name="Примечание 7 3 2" xfId="54355"/>
    <cellStyle name="Примечание 7 3 3" xfId="54356"/>
    <cellStyle name="Примечание 7 4" xfId="54357"/>
    <cellStyle name="Примечание 7 4 2" xfId="54358"/>
    <cellStyle name="Примечание 7 5" xfId="54359"/>
    <cellStyle name="Примечание 7 5 2" xfId="54360"/>
    <cellStyle name="Примечание 7 6" xfId="54361"/>
    <cellStyle name="Примечание 7 6 2" xfId="54362"/>
    <cellStyle name="Примечание 7 7" xfId="54363"/>
    <cellStyle name="Примечание 7 7 2" xfId="54364"/>
    <cellStyle name="Примечание 7 8" xfId="54365"/>
    <cellStyle name="Примечание 7 9" xfId="54366"/>
    <cellStyle name="Примечание 8" xfId="54367"/>
    <cellStyle name="Примечание 8 2" xfId="54368"/>
    <cellStyle name="Примечание 8 2 2" xfId="54369"/>
    <cellStyle name="Примечание 8 2 3" xfId="54370"/>
    <cellStyle name="Примечание 8 3" xfId="54371"/>
    <cellStyle name="Примечание 8 3 2" xfId="54372"/>
    <cellStyle name="Примечание 8 3 3" xfId="54373"/>
    <cellStyle name="Примечание 8 4" xfId="54374"/>
    <cellStyle name="Примечание 8 4 2" xfId="54375"/>
    <cellStyle name="Примечание 8 5" xfId="54376"/>
    <cellStyle name="Примечание 8 5 2" xfId="54377"/>
    <cellStyle name="Примечание 8 6" xfId="54378"/>
    <cellStyle name="Примечание 8 6 2" xfId="54379"/>
    <cellStyle name="Примечание 8 7" xfId="54380"/>
    <cellStyle name="Примечание 8 8" xfId="54381"/>
    <cellStyle name="Примечание 9" xfId="54382"/>
    <cellStyle name="Примечание 9 2" xfId="54383"/>
    <cellStyle name="Примечание 9 2 2" xfId="54384"/>
    <cellStyle name="Примечание 9 2 3" xfId="54385"/>
    <cellStyle name="Примечание 9 3" xfId="54386"/>
    <cellStyle name="Примечание 9 3 2" xfId="54387"/>
    <cellStyle name="Примечание 9 3 3" xfId="54388"/>
    <cellStyle name="Примечание 9 4" xfId="54389"/>
    <cellStyle name="Примечание 9 4 2" xfId="54390"/>
    <cellStyle name="Примечание 9 5" xfId="54391"/>
    <cellStyle name="Примечание 9 5 2" xfId="54392"/>
    <cellStyle name="Примечание 9 6" xfId="54393"/>
    <cellStyle name="Примечание 9 7" xfId="54394"/>
    <cellStyle name="Процентный 2" xfId="54395"/>
    <cellStyle name="Процентный 2 2" xfId="54396"/>
    <cellStyle name="Процентный 2 2 2" xfId="54397"/>
    <cellStyle name="Процентный 2 3" xfId="54398"/>
    <cellStyle name="Процентный 2 3 2" xfId="54399"/>
    <cellStyle name="Процентный 2 4" xfId="54400"/>
    <cellStyle name="Процентный 3" xfId="54401"/>
    <cellStyle name="Процентный 3 2" xfId="54402"/>
    <cellStyle name="Процентный 3 2 2" xfId="54403"/>
    <cellStyle name="Процентный 3 3" xfId="54404"/>
    <cellStyle name="Процентный 4" xfId="54405"/>
    <cellStyle name="Процентный 5" xfId="54406"/>
    <cellStyle name="Процентный 5 2" xfId="54407"/>
    <cellStyle name="Процентный 6" xfId="54408"/>
    <cellStyle name="Процентный 7" xfId="54409"/>
    <cellStyle name="Связанная ячейка 10" xfId="54410"/>
    <cellStyle name="Связанная ячейка 10 2" xfId="54411"/>
    <cellStyle name="Связанная ячейка 10 3" xfId="54412"/>
    <cellStyle name="Связанная ячейка 11" xfId="54413"/>
    <cellStyle name="Связанная ячейка 11 2" xfId="54414"/>
    <cellStyle name="Связанная ячейка 11 3" xfId="54415"/>
    <cellStyle name="Связанная ячейка 12" xfId="54416"/>
    <cellStyle name="Связанная ячейка 12 2" xfId="54417"/>
    <cellStyle name="Связанная ячейка 12 3" xfId="54418"/>
    <cellStyle name="Связанная ячейка 13" xfId="54419"/>
    <cellStyle name="Связанная ячейка 13 2" xfId="54420"/>
    <cellStyle name="Связанная ячейка 13 3" xfId="54421"/>
    <cellStyle name="Связанная ячейка 14" xfId="54422"/>
    <cellStyle name="Связанная ячейка 14 2" xfId="54423"/>
    <cellStyle name="Связанная ячейка 14 3" xfId="54424"/>
    <cellStyle name="Связанная ячейка 15" xfId="54425"/>
    <cellStyle name="Связанная ячейка 15 2" xfId="54426"/>
    <cellStyle name="Связанная ячейка 15 3" xfId="54427"/>
    <cellStyle name="Связанная ячейка 16" xfId="54428"/>
    <cellStyle name="Связанная ячейка 16 2" xfId="54429"/>
    <cellStyle name="Связанная ячейка 16 3" xfId="54430"/>
    <cellStyle name="Связанная ячейка 17" xfId="54431"/>
    <cellStyle name="Связанная ячейка 18" xfId="54432"/>
    <cellStyle name="Связанная ячейка 19" xfId="54433"/>
    <cellStyle name="Связанная ячейка 2" xfId="54434"/>
    <cellStyle name="Связанная ячейка 2 2" xfId="54435"/>
    <cellStyle name="Связанная ячейка 2 3" xfId="54436"/>
    <cellStyle name="Связанная ячейка 2_Приложения к Приказу по сметам на 2012 год_конечные_конечные" xfId="54437"/>
    <cellStyle name="Связанная ячейка 20" xfId="54438"/>
    <cellStyle name="Связанная ячейка 3" xfId="54439"/>
    <cellStyle name="Связанная ячейка 3 2" xfId="54440"/>
    <cellStyle name="Связанная ячейка 3 3" xfId="54441"/>
    <cellStyle name="Связанная ячейка 4" xfId="54442"/>
    <cellStyle name="Связанная ячейка 4 10" xfId="54443"/>
    <cellStyle name="Связанная ячейка 4 2" xfId="54444"/>
    <cellStyle name="Связанная ячейка 4 3" xfId="54445"/>
    <cellStyle name="Связанная ячейка 4 4" xfId="54446"/>
    <cellStyle name="Связанная ячейка 4 5" xfId="54447"/>
    <cellStyle name="Связанная ячейка 4 6" xfId="54448"/>
    <cellStyle name="Связанная ячейка 4 7" xfId="54449"/>
    <cellStyle name="Связанная ячейка 4 8" xfId="54450"/>
    <cellStyle name="Связанная ячейка 4 9" xfId="54451"/>
    <cellStyle name="Связанная ячейка 5" xfId="54452"/>
    <cellStyle name="Связанная ячейка 5 2" xfId="54453"/>
    <cellStyle name="Связанная ячейка 5 3" xfId="54454"/>
    <cellStyle name="Связанная ячейка 5 4" xfId="54455"/>
    <cellStyle name="Связанная ячейка 5 5" xfId="54456"/>
    <cellStyle name="Связанная ячейка 5 6" xfId="54457"/>
    <cellStyle name="Связанная ячейка 5 7" xfId="54458"/>
    <cellStyle name="Связанная ячейка 5 8" xfId="54459"/>
    <cellStyle name="Связанная ячейка 5 9" xfId="54460"/>
    <cellStyle name="Связанная ячейка 6" xfId="54461"/>
    <cellStyle name="Связанная ячейка 6 2" xfId="54462"/>
    <cellStyle name="Связанная ячейка 6 3" xfId="54463"/>
    <cellStyle name="Связанная ячейка 6 4" xfId="54464"/>
    <cellStyle name="Связанная ячейка 6 5" xfId="54465"/>
    <cellStyle name="Связанная ячейка 6 6" xfId="54466"/>
    <cellStyle name="Связанная ячейка 6 7" xfId="54467"/>
    <cellStyle name="Связанная ячейка 6 8" xfId="54468"/>
    <cellStyle name="Связанная ячейка 7" xfId="54469"/>
    <cellStyle name="Связанная ячейка 7 2" xfId="54470"/>
    <cellStyle name="Связанная ячейка 7 3" xfId="54471"/>
    <cellStyle name="Связанная ячейка 7 4" xfId="54472"/>
    <cellStyle name="Связанная ячейка 7 5" xfId="54473"/>
    <cellStyle name="Связанная ячейка 7 6" xfId="54474"/>
    <cellStyle name="Связанная ячейка 7 7" xfId="54475"/>
    <cellStyle name="Связанная ячейка 8" xfId="54476"/>
    <cellStyle name="Связанная ячейка 8 2" xfId="54477"/>
    <cellStyle name="Связанная ячейка 8 3" xfId="54478"/>
    <cellStyle name="Связанная ячейка 8 4" xfId="54479"/>
    <cellStyle name="Связанная ячейка 8 5" xfId="54480"/>
    <cellStyle name="Связанная ячейка 8 6" xfId="54481"/>
    <cellStyle name="Связанная ячейка 9" xfId="54482"/>
    <cellStyle name="Связанная ячейка 9 2" xfId="54483"/>
    <cellStyle name="Связанная ячейка 9 3" xfId="54484"/>
    <cellStyle name="Связанная ячейка 9 4" xfId="54485"/>
    <cellStyle name="Связанная ячейка 9 5" xfId="54486"/>
    <cellStyle name="Стиль 1" xfId="54487"/>
    <cellStyle name="Стиль 1 2" xfId="54488"/>
    <cellStyle name="Стиль 1 3" xfId="54489"/>
    <cellStyle name="Стиль 1_Схемы" xfId="54490"/>
    <cellStyle name="Текст предупреждения 10" xfId="54491"/>
    <cellStyle name="Текст предупреждения 10 2" xfId="54492"/>
    <cellStyle name="Текст предупреждения 10 3" xfId="54493"/>
    <cellStyle name="Текст предупреждения 11" xfId="54494"/>
    <cellStyle name="Текст предупреждения 11 2" xfId="54495"/>
    <cellStyle name="Текст предупреждения 11 3" xfId="54496"/>
    <cellStyle name="Текст предупреждения 12" xfId="54497"/>
    <cellStyle name="Текст предупреждения 12 2" xfId="54498"/>
    <cellStyle name="Текст предупреждения 12 3" xfId="54499"/>
    <cellStyle name="Текст предупреждения 13" xfId="54500"/>
    <cellStyle name="Текст предупреждения 13 2" xfId="54501"/>
    <cellStyle name="Текст предупреждения 13 3" xfId="54502"/>
    <cellStyle name="Текст предупреждения 14" xfId="54503"/>
    <cellStyle name="Текст предупреждения 14 2" xfId="54504"/>
    <cellStyle name="Текст предупреждения 14 3" xfId="54505"/>
    <cellStyle name="Текст предупреждения 15" xfId="54506"/>
    <cellStyle name="Текст предупреждения 15 2" xfId="54507"/>
    <cellStyle name="Текст предупреждения 15 3" xfId="54508"/>
    <cellStyle name="Текст предупреждения 16" xfId="54509"/>
    <cellStyle name="Текст предупреждения 16 2" xfId="54510"/>
    <cellStyle name="Текст предупреждения 16 3" xfId="54511"/>
    <cellStyle name="Текст предупреждения 17" xfId="54512"/>
    <cellStyle name="Текст предупреждения 18" xfId="54513"/>
    <cellStyle name="Текст предупреждения 19" xfId="54514"/>
    <cellStyle name="Текст предупреждения 2" xfId="54515"/>
    <cellStyle name="Текст предупреждения 2 2" xfId="54516"/>
    <cellStyle name="Текст предупреждения 2 3" xfId="54517"/>
    <cellStyle name="Текст предупреждения 20" xfId="54518"/>
    <cellStyle name="Текст предупреждения 3" xfId="54519"/>
    <cellStyle name="Текст предупреждения 3 2" xfId="54520"/>
    <cellStyle name="Текст предупреждения 3 3" xfId="54521"/>
    <cellStyle name="Текст предупреждения 4" xfId="54522"/>
    <cellStyle name="Текст предупреждения 4 10" xfId="54523"/>
    <cellStyle name="Текст предупреждения 4 2" xfId="54524"/>
    <cellStyle name="Текст предупреждения 4 3" xfId="54525"/>
    <cellStyle name="Текст предупреждения 4 4" xfId="54526"/>
    <cellStyle name="Текст предупреждения 4 5" xfId="54527"/>
    <cellStyle name="Текст предупреждения 4 6" xfId="54528"/>
    <cellStyle name="Текст предупреждения 4 7" xfId="54529"/>
    <cellStyle name="Текст предупреждения 4 8" xfId="54530"/>
    <cellStyle name="Текст предупреждения 4 9" xfId="54531"/>
    <cellStyle name="Текст предупреждения 5" xfId="54532"/>
    <cellStyle name="Текст предупреждения 5 2" xfId="54533"/>
    <cellStyle name="Текст предупреждения 5 3" xfId="54534"/>
    <cellStyle name="Текст предупреждения 5 4" xfId="54535"/>
    <cellStyle name="Текст предупреждения 5 5" xfId="54536"/>
    <cellStyle name="Текст предупреждения 5 6" xfId="54537"/>
    <cellStyle name="Текст предупреждения 5 7" xfId="54538"/>
    <cellStyle name="Текст предупреждения 5 8" xfId="54539"/>
    <cellStyle name="Текст предупреждения 5 9" xfId="54540"/>
    <cellStyle name="Текст предупреждения 6" xfId="54541"/>
    <cellStyle name="Текст предупреждения 6 2" xfId="54542"/>
    <cellStyle name="Текст предупреждения 6 3" xfId="54543"/>
    <cellStyle name="Текст предупреждения 6 4" xfId="54544"/>
    <cellStyle name="Текст предупреждения 6 5" xfId="54545"/>
    <cellStyle name="Текст предупреждения 6 6" xfId="54546"/>
    <cellStyle name="Текст предупреждения 6 7" xfId="54547"/>
    <cellStyle name="Текст предупреждения 6 8" xfId="54548"/>
    <cellStyle name="Текст предупреждения 7" xfId="54549"/>
    <cellStyle name="Текст предупреждения 7 2" xfId="54550"/>
    <cellStyle name="Текст предупреждения 7 3" xfId="54551"/>
    <cellStyle name="Текст предупреждения 7 4" xfId="54552"/>
    <cellStyle name="Текст предупреждения 7 5" xfId="54553"/>
    <cellStyle name="Текст предупреждения 7 6" xfId="54554"/>
    <cellStyle name="Текст предупреждения 7 7" xfId="54555"/>
    <cellStyle name="Текст предупреждения 8" xfId="54556"/>
    <cellStyle name="Текст предупреждения 8 2" xfId="54557"/>
    <cellStyle name="Текст предупреждения 8 3" xfId="54558"/>
    <cellStyle name="Текст предупреждения 8 4" xfId="54559"/>
    <cellStyle name="Текст предупреждения 8 5" xfId="54560"/>
    <cellStyle name="Текст предупреждения 8 6" xfId="54561"/>
    <cellStyle name="Текст предупреждения 9" xfId="54562"/>
    <cellStyle name="Текст предупреждения 9 2" xfId="54563"/>
    <cellStyle name="Текст предупреждения 9 3" xfId="54564"/>
    <cellStyle name="Текст предупреждения 9 4" xfId="54565"/>
    <cellStyle name="Текст предупреждения 9 5" xfId="54566"/>
    <cellStyle name="Тысячи [0]_17PRIL-3" xfId="54567"/>
    <cellStyle name="Тысячи_17PRIL-3" xfId="54568"/>
    <cellStyle name="Финансовый [0] 2" xfId="54569"/>
    <cellStyle name="Финансовый 10" xfId="54570"/>
    <cellStyle name="Финансовый 11" xfId="54571"/>
    <cellStyle name="Финансовый 11 2" xfId="54572"/>
    <cellStyle name="Финансовый 12" xfId="54573"/>
    <cellStyle name="Финансовый 12 2" xfId="54574"/>
    <cellStyle name="Финансовый 13" xfId="54575"/>
    <cellStyle name="Финансовый 14" xfId="54576"/>
    <cellStyle name="Финансовый 15" xfId="54683"/>
    <cellStyle name="Финансовый 2" xfId="54577"/>
    <cellStyle name="Финансовый 2 2" xfId="54578"/>
    <cellStyle name="Финансовый 2 2 2" xfId="54579"/>
    <cellStyle name="Финансовый 2 2 2 2" xfId="54580"/>
    <cellStyle name="Финансовый 2 2 3" xfId="54581"/>
    <cellStyle name="Финансовый 2 2 3 2" xfId="54582"/>
    <cellStyle name="Финансовый 2 3" xfId="54583"/>
    <cellStyle name="Финансовый 2 3 2" xfId="54584"/>
    <cellStyle name="Финансовый 2 4" xfId="54585"/>
    <cellStyle name="Финансовый 2 4 2" xfId="54586"/>
    <cellStyle name="Финансовый 3" xfId="54587"/>
    <cellStyle name="Финансовый 3 2" xfId="54588"/>
    <cellStyle name="Финансовый 3 2 2" xfId="54589"/>
    <cellStyle name="Финансовый 3 3" xfId="54590"/>
    <cellStyle name="Финансовый 3 3 2" xfId="54591"/>
    <cellStyle name="Финансовый 4" xfId="54592"/>
    <cellStyle name="Финансовый 4 2" xfId="54593"/>
    <cellStyle name="Финансовый 4 3" xfId="54594"/>
    <cellStyle name="Финансовый 4 3 2" xfId="54595"/>
    <cellStyle name="Финансовый 5" xfId="54596"/>
    <cellStyle name="Финансовый 5 2" xfId="54597"/>
    <cellStyle name="Финансовый 5 2 2" xfId="54598"/>
    <cellStyle name="Финансовый 6" xfId="54599"/>
    <cellStyle name="Финансовый 7" xfId="54600"/>
    <cellStyle name="Финансовый 8" xfId="54601"/>
    <cellStyle name="Финансовый 9" xfId="54602"/>
    <cellStyle name="Хороший 10" xfId="54603"/>
    <cellStyle name="Хороший 10 2" xfId="54604"/>
    <cellStyle name="Хороший 10 3" xfId="54605"/>
    <cellStyle name="Хороший 11" xfId="54606"/>
    <cellStyle name="Хороший 11 2" xfId="54607"/>
    <cellStyle name="Хороший 11 3" xfId="54608"/>
    <cellStyle name="Хороший 12" xfId="54609"/>
    <cellStyle name="Хороший 12 2" xfId="54610"/>
    <cellStyle name="Хороший 12 3" xfId="54611"/>
    <cellStyle name="Хороший 13" xfId="54612"/>
    <cellStyle name="Хороший 13 2" xfId="54613"/>
    <cellStyle name="Хороший 13 3" xfId="54614"/>
    <cellStyle name="Хороший 14" xfId="54615"/>
    <cellStyle name="Хороший 14 2" xfId="54616"/>
    <cellStyle name="Хороший 14 3" xfId="54617"/>
    <cellStyle name="Хороший 15" xfId="54618"/>
    <cellStyle name="Хороший 15 2" xfId="54619"/>
    <cellStyle name="Хороший 15 3" xfId="54620"/>
    <cellStyle name="Хороший 16" xfId="54621"/>
    <cellStyle name="Хороший 16 2" xfId="54622"/>
    <cellStyle name="Хороший 16 3" xfId="54623"/>
    <cellStyle name="Хороший 17" xfId="54624"/>
    <cellStyle name="Хороший 18" xfId="54625"/>
    <cellStyle name="Хороший 19" xfId="54626"/>
    <cellStyle name="Хороший 2" xfId="54627"/>
    <cellStyle name="Хороший 2 2" xfId="54628"/>
    <cellStyle name="Хороший 2 3" xfId="54629"/>
    <cellStyle name="Хороший 20" xfId="54630"/>
    <cellStyle name="Хороший 3" xfId="54631"/>
    <cellStyle name="Хороший 3 2" xfId="54632"/>
    <cellStyle name="Хороший 3 3" xfId="54633"/>
    <cellStyle name="Хороший 4" xfId="54634"/>
    <cellStyle name="Хороший 4 10" xfId="54635"/>
    <cellStyle name="Хороший 4 2" xfId="54636"/>
    <cellStyle name="Хороший 4 3" xfId="54637"/>
    <cellStyle name="Хороший 4 4" xfId="54638"/>
    <cellStyle name="Хороший 4 5" xfId="54639"/>
    <cellStyle name="Хороший 4 6" xfId="54640"/>
    <cellStyle name="Хороший 4 7" xfId="54641"/>
    <cellStyle name="Хороший 4 8" xfId="54642"/>
    <cellStyle name="Хороший 4 9" xfId="54643"/>
    <cellStyle name="Хороший 5" xfId="54644"/>
    <cellStyle name="Хороший 5 2" xfId="54645"/>
    <cellStyle name="Хороший 5 3" xfId="54646"/>
    <cellStyle name="Хороший 5 4" xfId="54647"/>
    <cellStyle name="Хороший 5 5" xfId="54648"/>
    <cellStyle name="Хороший 5 6" xfId="54649"/>
    <cellStyle name="Хороший 5 7" xfId="54650"/>
    <cellStyle name="Хороший 5 8" xfId="54651"/>
    <cellStyle name="Хороший 5 9" xfId="54652"/>
    <cellStyle name="Хороший 6" xfId="54653"/>
    <cellStyle name="Хороший 6 2" xfId="54654"/>
    <cellStyle name="Хороший 6 3" xfId="54655"/>
    <cellStyle name="Хороший 6 4" xfId="54656"/>
    <cellStyle name="Хороший 6 5" xfId="54657"/>
    <cellStyle name="Хороший 6 6" xfId="54658"/>
    <cellStyle name="Хороший 6 7" xfId="54659"/>
    <cellStyle name="Хороший 6 8" xfId="54660"/>
    <cellStyle name="Хороший 7" xfId="54661"/>
    <cellStyle name="Хороший 7 2" xfId="54662"/>
    <cellStyle name="Хороший 7 3" xfId="54663"/>
    <cellStyle name="Хороший 7 4" xfId="54664"/>
    <cellStyle name="Хороший 7 5" xfId="54665"/>
    <cellStyle name="Хороший 7 6" xfId="54666"/>
    <cellStyle name="Хороший 7 7" xfId="54667"/>
    <cellStyle name="Хороший 8" xfId="54668"/>
    <cellStyle name="Хороший 8 2" xfId="54669"/>
    <cellStyle name="Хороший 8 3" xfId="54670"/>
    <cellStyle name="Хороший 8 4" xfId="54671"/>
    <cellStyle name="Хороший 8 5" xfId="54672"/>
    <cellStyle name="Хороший 8 6" xfId="54673"/>
    <cellStyle name="Хороший 9" xfId="54674"/>
    <cellStyle name="Хороший 9 2" xfId="54675"/>
    <cellStyle name="Хороший 9 3" xfId="54676"/>
    <cellStyle name="Хороший 9 4" xfId="54677"/>
    <cellStyle name="Хороший 9 5" xfId="54678"/>
    <cellStyle name="Aaia?iue [0]_vaqduGfTSN7qyUJNWHRlcWo3H" xfId="2068"/>
    <cellStyle name="Aaia?iue_vaqduGfTSN7qyUJNWHRlcWo3H" xfId="2069"/>
    <cellStyle name="Äåíåæíûé [0]_vaqduGfTSN7qyUJNWHRlcWo3H" xfId="2070"/>
    <cellStyle name="Äåíåæíûé_vaqduGfTSN7qyUJNWHRlcWo3H" xfId="2071"/>
    <cellStyle name="Accent1" xfId="2072"/>
    <cellStyle name="Accent1 - 20%" xfId="2073"/>
    <cellStyle name="Accent1 - 40%" xfId="2074"/>
    <cellStyle name="Accent1 - 60%" xfId="2075"/>
    <cellStyle name="Accent1 2" xfId="2076"/>
    <cellStyle name="Accent2" xfId="2077"/>
    <cellStyle name="Accent2 - 20%" xfId="2078"/>
    <cellStyle name="Accent2 - 40%" xfId="2079"/>
    <cellStyle name="Accent2 - 60%" xfId="2080"/>
    <cellStyle name="Accent2 2" xfId="2081"/>
    <cellStyle name="Accent2 3" xfId="2082"/>
    <cellStyle name="Accent3" xfId="2083"/>
    <cellStyle name="Accent3 - 20%" xfId="2084"/>
    <cellStyle name="Accent3 - 40%" xfId="2085"/>
    <cellStyle name="Accent3 - 60%" xfId="2086"/>
    <cellStyle name="Accent3 2" xfId="2087"/>
    <cellStyle name="Accent4" xfId="2088"/>
    <cellStyle name="Accent4 - 20%" xfId="2089"/>
    <cellStyle name="Accent4 - 40%" xfId="2090"/>
    <cellStyle name="Accent4 - 60%" xfId="2091"/>
    <cellStyle name="Accent4 2" xfId="2092"/>
    <cellStyle name="Accent5" xfId="2093"/>
    <cellStyle name="Accent5 - 20%" xfId="2094"/>
    <cellStyle name="Accent5 - 40%" xfId="2095"/>
    <cellStyle name="Accent5 - 60%" xfId="2096"/>
    <cellStyle name="Accent5 2" xfId="2097"/>
    <cellStyle name="Accent6" xfId="2098"/>
    <cellStyle name="Accent6 - 20%" xfId="2099"/>
    <cellStyle name="Accent6 - 40%" xfId="2100"/>
    <cellStyle name="Accent6 - 60%" xfId="2101"/>
    <cellStyle name="Accent6 2" xfId="2102"/>
    <cellStyle name="acct" xfId="2103"/>
    <cellStyle name="acct 2" xfId="2104"/>
    <cellStyle name="AeE­ [0]_?A°??µAoC?" xfId="2105"/>
    <cellStyle name="AeE­_?A°??µAoC?" xfId="2106"/>
    <cellStyle name="AFE" xfId="2107"/>
    <cellStyle name="Andre's Title" xfId="2108"/>
    <cellStyle name="Arial 10" xfId="2109"/>
    <cellStyle name="Arial 12" xfId="2110"/>
    <cellStyle name="Bad" xfId="2111"/>
    <cellStyle name="Bad 2" xfId="2112"/>
    <cellStyle name="BLACK" xfId="2113"/>
    <cellStyle name="Blue" xfId="2114"/>
    <cellStyle name="Body" xfId="2115"/>
    <cellStyle name="BoxHeading" xfId="2116"/>
    <cellStyle name="British Pound" xfId="2117"/>
    <cellStyle name="British Pound[2]" xfId="2118"/>
    <cellStyle name="British Pound[2] 2" xfId="2119"/>
    <cellStyle name="Business Description" xfId="2120"/>
    <cellStyle name="C?AO_?A°??µAoC?" xfId="2121"/>
    <cellStyle name="Calculation" xfId="2122"/>
    <cellStyle name="Calculation 2" xfId="2123"/>
    <cellStyle name="Case" xfId="2124"/>
    <cellStyle name="Case 2" xfId="2125"/>
    <cellStyle name="Center Across" xfId="2126"/>
    <cellStyle name="Check" xfId="2127"/>
    <cellStyle name="Check 10" xfId="2128"/>
    <cellStyle name="Check 2" xfId="2129"/>
    <cellStyle name="Check 3" xfId="2130"/>
    <cellStyle name="Check 4" xfId="2131"/>
    <cellStyle name="Check 5" xfId="2132"/>
    <cellStyle name="Check 6" xfId="2133"/>
    <cellStyle name="Check 7" xfId="2134"/>
    <cellStyle name="Check 8" xfId="2135"/>
    <cellStyle name="Check 9" xfId="2136"/>
    <cellStyle name="Check Cell" xfId="2137"/>
    <cellStyle name="Check Cell 2" xfId="2138"/>
    <cellStyle name="Co. Names" xfId="2139"/>
    <cellStyle name="Co. Names - Bold" xfId="2140"/>
    <cellStyle name="Co. Names_506-2-pt" xfId="2141"/>
    <cellStyle name="COL HEADINGS" xfId="2142"/>
    <cellStyle name="Column Heading" xfId="2143"/>
    <cellStyle name="ColumnHead" xfId="2144"/>
    <cellStyle name="Comma [0]_laroux" xfId="2145"/>
    <cellStyle name="Comma [1]" xfId="2146"/>
    <cellStyle name="Comma 0" xfId="2147"/>
    <cellStyle name="Comma 0*" xfId="2148"/>
    <cellStyle name="Comma 2" xfId="2149"/>
    <cellStyle name="Comma 2 3" xfId="2150"/>
    <cellStyle name="Comma 3" xfId="2151"/>
    <cellStyle name="Comma 4" xfId="2152"/>
    <cellStyle name="Comma_laroux" xfId="2153"/>
    <cellStyle name="Comma0" xfId="2154"/>
    <cellStyle name="CoTitle" xfId="2155"/>
    <cellStyle name="Currency [0]_laroux" xfId="2156"/>
    <cellStyle name="Currency [1]" xfId="2157"/>
    <cellStyle name="Currency [2]" xfId="2158"/>
    <cellStyle name="Currency 0" xfId="2159"/>
    <cellStyle name="Currency 2" xfId="2160"/>
    <cellStyle name="Currency_laroux" xfId="2161"/>
    <cellStyle name="Currency0" xfId="2162"/>
    <cellStyle name="data" xfId="2163"/>
    <cellStyle name="data 2" xfId="2164"/>
    <cellStyle name="data 3" xfId="2165"/>
    <cellStyle name="data_данные" xfId="2166"/>
    <cellStyle name="Date" xfId="2167"/>
    <cellStyle name="date [dd mmm]" xfId="2168"/>
    <cellStyle name="date [dd mmm] 2" xfId="2169"/>
    <cellStyle name="date [mmm yyyy]" xfId="2170"/>
    <cellStyle name="date [mmm yyyy] 2" xfId="2171"/>
    <cellStyle name="Date Aligned" xfId="2172"/>
    <cellStyle name="date_Book2" xfId="2173"/>
    <cellStyle name="days" xfId="2174"/>
    <cellStyle name="days 2" xfId="2175"/>
    <cellStyle name="Dec_0" xfId="2176"/>
    <cellStyle name="Decimal" xfId="2177"/>
    <cellStyle name="decimal [3]" xfId="2178"/>
    <cellStyle name="decimal [3] 2" xfId="2179"/>
    <cellStyle name="decimal [4]" xfId="2180"/>
    <cellStyle name="Decimal_506-2-pt" xfId="2181"/>
    <cellStyle name="Dollars" xfId="2182"/>
    <cellStyle name="Dotted Line" xfId="2183"/>
    <cellStyle name="Double Accounting" xfId="2184"/>
    <cellStyle name="Emphasis 1" xfId="2185"/>
    <cellStyle name="Emphasis 2" xfId="2186"/>
    <cellStyle name="Emphasis 3" xfId="2187"/>
    <cellStyle name="Empty" xfId="2188"/>
    <cellStyle name="Empty 2" xfId="2189"/>
    <cellStyle name="Empty 3" xfId="2190"/>
    <cellStyle name="Empty_УРКМ_08_07_10" xfId="2191"/>
    <cellStyle name="Euro" xfId="2192"/>
    <cellStyle name="Euro 2" xfId="2193"/>
    <cellStyle name="Explanatory Text" xfId="2194"/>
    <cellStyle name="Explanatory Text 2" xfId="2195"/>
    <cellStyle name="Ezres [0]_1nért1" xfId="2196"/>
    <cellStyle name="Ezres_1nért1" xfId="2197"/>
    <cellStyle name="Fixed" xfId="2198"/>
    <cellStyle name="footer" xfId="2199"/>
    <cellStyle name="footer 2" xfId="2200"/>
    <cellStyle name="footer_Приложения к Приказу по сметам на 2011 год_на подпись1" xfId="2201"/>
    <cellStyle name="Footnote" xfId="2202"/>
    <cellStyle name="Footnotes" xfId="2203"/>
    <cellStyle name="Formula" xfId="2204"/>
    <cellStyle name="Formula 2" xfId="2205"/>
    <cellStyle name="Formula_Приложения к Приказу по сметам на 2011 год_на подпись1" xfId="2206"/>
    <cellStyle name="Good" xfId="2207"/>
    <cellStyle name="Good 2" xfId="2208"/>
    <cellStyle name="Green" xfId="2209"/>
    <cellStyle name="Hard Percent" xfId="2210"/>
    <cellStyle name="Header" xfId="2211"/>
    <cellStyle name="Header1" xfId="2212"/>
    <cellStyle name="Header1 2" xfId="2213"/>
    <cellStyle name="Header2" xfId="2214"/>
    <cellStyle name="headers" xfId="2215"/>
    <cellStyle name="heading" xfId="2216"/>
    <cellStyle name="Heading 1" xfId="2217"/>
    <cellStyle name="Heading 1 2" xfId="2218"/>
    <cellStyle name="Heading 2" xfId="2219"/>
    <cellStyle name="Heading 2 2" xfId="2220"/>
    <cellStyle name="Heading 3" xfId="2221"/>
    <cellStyle name="Heading 3 2" xfId="2222"/>
    <cellStyle name="Heading 4" xfId="2223"/>
    <cellStyle name="Heading 4 2" xfId="2224"/>
    <cellStyle name="heading_506-2-pt" xfId="2225"/>
    <cellStyle name="HeadingS" xfId="2226"/>
    <cellStyle name="Hide" xfId="2227"/>
    <cellStyle name="Hiperhivatkozás_Diagnostic output summary sheets (part 2).xls Diagram 2" xfId="2228"/>
    <cellStyle name="Hyperlink 2" xfId="2229"/>
    <cellStyle name="Iau?iue_Aretniil odd. (doa.)" xfId="2230"/>
    <cellStyle name="Îáû÷íûé_vaqduGfTSN7qyUJNWHRlcWo3H" xfId="2231"/>
    <cellStyle name="Input" xfId="2232"/>
    <cellStyle name="Input 2" xfId="2233"/>
    <cellStyle name="Input_Форматы_ТЗиДЗ v01 (2)" xfId="2234"/>
    <cellStyle name="InputCell" xfId="2235"/>
    <cellStyle name="Item Descriptions" xfId="2236"/>
    <cellStyle name="Item Descriptions - Bold" xfId="2237"/>
    <cellStyle name="Item Descriptions_506-2-pt" xfId="2238"/>
    <cellStyle name="Komma [0]_Arcen" xfId="2239"/>
    <cellStyle name="Komma_Arcen" xfId="2240"/>
    <cellStyle name="Line" xfId="2241"/>
    <cellStyle name="Link" xfId="2242"/>
    <cellStyle name="Linked Cell" xfId="2243"/>
    <cellStyle name="Linked Cell 2" xfId="2244"/>
    <cellStyle name="Már látott hiperhivatkozás_Diagnostic output summary sheets (part 2).xls Diagram 2" xfId="2245"/>
    <cellStyle name="měny_Budget Book" xfId="2246"/>
    <cellStyle name="Migliaia (0)" xfId="2247"/>
    <cellStyle name="Milliers [0]_BUDGET" xfId="2248"/>
    <cellStyle name="Milliers_BUDGET" xfId="2249"/>
    <cellStyle name="million" xfId="2250"/>
    <cellStyle name="million [1]" xfId="2251"/>
    <cellStyle name="million [1] 2" xfId="2252"/>
    <cellStyle name="million 10" xfId="2253"/>
    <cellStyle name="million 11" xfId="2254"/>
    <cellStyle name="million 12" xfId="2255"/>
    <cellStyle name="million 13" xfId="2256"/>
    <cellStyle name="million 14" xfId="2257"/>
    <cellStyle name="million 15" xfId="2258"/>
    <cellStyle name="million 16" xfId="2259"/>
    <cellStyle name="million 17" xfId="2260"/>
    <cellStyle name="million 18" xfId="2261"/>
    <cellStyle name="million 19" xfId="2262"/>
    <cellStyle name="million 2" xfId="2263"/>
    <cellStyle name="million 20" xfId="2264"/>
    <cellStyle name="million 21" xfId="2265"/>
    <cellStyle name="million 22" xfId="2266"/>
    <cellStyle name="million 23" xfId="2267"/>
    <cellStyle name="million 24" xfId="2268"/>
    <cellStyle name="million 3" xfId="2269"/>
    <cellStyle name="million 4" xfId="2270"/>
    <cellStyle name="million 5" xfId="2271"/>
    <cellStyle name="million 6" xfId="2272"/>
    <cellStyle name="million 7" xfId="2273"/>
    <cellStyle name="million 8" xfId="2274"/>
    <cellStyle name="million 9" xfId="2275"/>
    <cellStyle name="MLComma0" xfId="2276"/>
    <cellStyle name="MLComma0 10" xfId="2277"/>
    <cellStyle name="MLComma0 2" xfId="2278"/>
    <cellStyle name="MLComma0 3" xfId="2279"/>
    <cellStyle name="MLComma0 4" xfId="2280"/>
    <cellStyle name="MLComma0 5" xfId="2281"/>
    <cellStyle name="MLComma0 6" xfId="2282"/>
    <cellStyle name="MLComma0 7" xfId="2283"/>
    <cellStyle name="MLComma0 8" xfId="2284"/>
    <cellStyle name="MLComma0 9" xfId="2285"/>
    <cellStyle name="MLHeaderSection" xfId="2286"/>
    <cellStyle name="MLHeaderSection 2" xfId="2287"/>
    <cellStyle name="MLMultiple0" xfId="2288"/>
    <cellStyle name="MLMultiple0 2" xfId="2289"/>
    <cellStyle name="MLPercent0" xfId="2290"/>
    <cellStyle name="MLPercent0 2" xfId="2291"/>
    <cellStyle name="Monétaire [0]_BUDGET" xfId="2292"/>
    <cellStyle name="Monétaire_BUDGET" xfId="2293"/>
    <cellStyle name="Money" xfId="2294"/>
    <cellStyle name="Money 2" xfId="2295"/>
    <cellStyle name="Money 3" xfId="2296"/>
    <cellStyle name="Money 4" xfId="2297"/>
    <cellStyle name="Money 5" xfId="2298"/>
    <cellStyle name="Money 6" xfId="2299"/>
    <cellStyle name="Money_calc" xfId="2300"/>
    <cellStyle name="Multiple" xfId="2301"/>
    <cellStyle name="Multiple [0]" xfId="2302"/>
    <cellStyle name="Multiple [1]" xfId="2303"/>
    <cellStyle name="Multiple_1 Dec" xfId="2304"/>
    <cellStyle name="Multiple0" xfId="2305"/>
    <cellStyle name="Multiple0 10" xfId="2306"/>
    <cellStyle name="Multiple0 2" xfId="2307"/>
    <cellStyle name="Multiple0 3" xfId="2308"/>
    <cellStyle name="Multiple0 4" xfId="2309"/>
    <cellStyle name="Multiple0 5" xfId="2310"/>
    <cellStyle name="Multiple0 6" xfId="2311"/>
    <cellStyle name="Multiple0 7" xfId="2312"/>
    <cellStyle name="Multiple0 8" xfId="2313"/>
    <cellStyle name="Multiple0 9" xfId="2314"/>
    <cellStyle name="Name" xfId="2315"/>
    <cellStyle name="Neutral" xfId="2316"/>
    <cellStyle name="Neutral 2" xfId="2317"/>
    <cellStyle name="no dec" xfId="2318"/>
    <cellStyle name="Normal - Style1" xfId="2320"/>
    <cellStyle name="Normal 11" xfId="2321"/>
    <cellStyle name="Normal 2" xfId="2322"/>
    <cellStyle name="Normal 2 2" xfId="2323"/>
    <cellStyle name="Normal 2 2 2" xfId="2324"/>
    <cellStyle name="Normal 2 2 2 2" xfId="2325"/>
    <cellStyle name="Normal 2 2 3" xfId="2326"/>
    <cellStyle name="Normal 2 2 3 2" xfId="2327"/>
    <cellStyle name="Normal 2 3" xfId="2328"/>
    <cellStyle name="Normal 2 3 2" xfId="2329"/>
    <cellStyle name="Normal 2 4" xfId="2330"/>
    <cellStyle name="Normal 2 4 2" xfId="2331"/>
    <cellStyle name="Normal 2_344_4_77" xfId="2332"/>
    <cellStyle name="Normal 3" xfId="2333"/>
    <cellStyle name="Normal 3 2" xfId="2334"/>
    <cellStyle name="Normal 3 2 2" xfId="2335"/>
    <cellStyle name="Normal 3 2 3" xfId="2336"/>
    <cellStyle name="Normal 3 3" xfId="2337"/>
    <cellStyle name="Normal 3 3 2" xfId="2338"/>
    <cellStyle name="Normal 3 3_MIS запрос данных_ЮП" xfId="2339"/>
    <cellStyle name="Normal 3 4" xfId="2340"/>
    <cellStyle name="Normal 3 5" xfId="2341"/>
    <cellStyle name="Normal 4" xfId="2342"/>
    <cellStyle name="Normal 5" xfId="2343"/>
    <cellStyle name="Normal_01 10 2010 СБ4" xfId="2344"/>
    <cellStyle name="Normál_1." xfId="2345"/>
    <cellStyle name="Normal_28.01.02___2-Т_2001" xfId="2346"/>
    <cellStyle name="Normal'" xfId="2319"/>
    <cellStyle name="NormalGB" xfId="2347"/>
    <cellStyle name="normální_2.4.2.1" xfId="2348"/>
    <cellStyle name="Note" xfId="2349"/>
    <cellStyle name="Note 2" xfId="2350"/>
    <cellStyle name="Nromal" xfId="2351"/>
    <cellStyle name="Numbers" xfId="2352"/>
    <cellStyle name="Numbers - Bold" xfId="2353"/>
    <cellStyle name="Numbers - Bold - Italic" xfId="2354"/>
    <cellStyle name="Numbers - Bold_506-2-pt" xfId="2355"/>
    <cellStyle name="Numbers - Large" xfId="2356"/>
    <cellStyle name="Numbers_506-2-pt" xfId="2357"/>
    <cellStyle name="Output" xfId="2358"/>
    <cellStyle name="Output 2" xfId="2359"/>
    <cellStyle name="Output Amounts" xfId="2360"/>
    <cellStyle name="Output Column Headings" xfId="2361"/>
    <cellStyle name="Output Line Items" xfId="2362"/>
    <cellStyle name="Output Report Heading" xfId="2363"/>
    <cellStyle name="Output Report Title" xfId="2364"/>
    <cellStyle name="Outputtitle" xfId="2365"/>
    <cellStyle name="Page Number" xfId="2366"/>
    <cellStyle name="PageSubtitle" xfId="2367"/>
    <cellStyle name="PB Table Heading" xfId="2368"/>
    <cellStyle name="PB Table Highlight1" xfId="2369"/>
    <cellStyle name="PB Table Highlight2" xfId="2370"/>
    <cellStyle name="PB Table Highlight3" xfId="2371"/>
    <cellStyle name="PB Table Standard Row" xfId="2372"/>
    <cellStyle name="PB Table Subtotal Row" xfId="2373"/>
    <cellStyle name="PB Table Subtotal Row 2" xfId="2374"/>
    <cellStyle name="PB Table Total Row" xfId="2375"/>
    <cellStyle name="pence" xfId="2376"/>
    <cellStyle name="pence [1]" xfId="2377"/>
    <cellStyle name="pence [1] 2" xfId="2378"/>
    <cellStyle name="pence 10" xfId="2379"/>
    <cellStyle name="pence 11" xfId="2380"/>
    <cellStyle name="pence 12" xfId="2381"/>
    <cellStyle name="pence 13" xfId="2382"/>
    <cellStyle name="pence 14" xfId="2383"/>
    <cellStyle name="pence 15" xfId="2384"/>
    <cellStyle name="pence 16" xfId="2385"/>
    <cellStyle name="pence 17" xfId="2386"/>
    <cellStyle name="pence 18" xfId="2387"/>
    <cellStyle name="pence 19" xfId="2388"/>
    <cellStyle name="pence 2" xfId="2389"/>
    <cellStyle name="pence 20" xfId="2390"/>
    <cellStyle name="pence 21" xfId="2391"/>
    <cellStyle name="pence 22" xfId="2392"/>
    <cellStyle name="pence 23" xfId="2393"/>
    <cellStyle name="pence 24" xfId="2394"/>
    <cellStyle name="pence 3" xfId="2395"/>
    <cellStyle name="pence 4" xfId="2396"/>
    <cellStyle name="pence 5" xfId="2397"/>
    <cellStyle name="pence 6" xfId="2398"/>
    <cellStyle name="pence 7" xfId="2399"/>
    <cellStyle name="pence 8" xfId="2400"/>
    <cellStyle name="pence 9" xfId="2401"/>
    <cellStyle name="Pénznem [0]_1nért1" xfId="2402"/>
    <cellStyle name="Pénznem_1nért1" xfId="2403"/>
    <cellStyle name="Percent [0]" xfId="2404"/>
    <cellStyle name="Percent [1]" xfId="2405"/>
    <cellStyle name="percent [100]" xfId="2406"/>
    <cellStyle name="percent [100] 2" xfId="2407"/>
    <cellStyle name="percent [2]" xfId="2408"/>
    <cellStyle name="Percent 2" xfId="2409"/>
    <cellStyle name="Percent 3" xfId="2410"/>
    <cellStyle name="Percent_calc" xfId="2411"/>
    <cellStyle name="Percentage" xfId="2412"/>
    <cellStyle name="PerShare" xfId="2413"/>
    <cellStyle name="Price" xfId="2414"/>
    <cellStyle name="Price 2" xfId="2415"/>
    <cellStyle name="Price 3" xfId="2416"/>
    <cellStyle name="r" xfId="2417"/>
    <cellStyle name="r 10" xfId="2418"/>
    <cellStyle name="r 2" xfId="2419"/>
    <cellStyle name="r 3" xfId="2420"/>
    <cellStyle name="r 4" xfId="2421"/>
    <cellStyle name="r 5" xfId="2422"/>
    <cellStyle name="r 6" xfId="2423"/>
    <cellStyle name="r 7" xfId="2424"/>
    <cellStyle name="r 8" xfId="2425"/>
    <cellStyle name="r 9" xfId="2426"/>
    <cellStyle name="r_506-2-pt" xfId="2427"/>
    <cellStyle name="r_506-2-pt 10" xfId="2428"/>
    <cellStyle name="r_506-2-pt 2" xfId="2429"/>
    <cellStyle name="r_506-2-pt 3" xfId="2430"/>
    <cellStyle name="r_506-2-pt 4" xfId="2431"/>
    <cellStyle name="r_506-2-pt 5" xfId="2432"/>
    <cellStyle name="r_506-2-pt 6" xfId="2433"/>
    <cellStyle name="r_506-2-pt 7" xfId="2434"/>
    <cellStyle name="r_506-2-pt 8" xfId="2435"/>
    <cellStyle name="r_506-2-pt 9" xfId="2436"/>
    <cellStyle name="r_506-2-pt_Входные формы (3)" xfId="2440"/>
    <cellStyle name="r_506-2-pt_Распоряжение по сметам Сбербанка России на 2010 год (3)" xfId="2441"/>
    <cellStyle name="r_506-2-pt_Распоряжение по сметам Сбербанка России на 2010 год (3) 2" xfId="2442"/>
    <cellStyle name="r_506-2-pt_Распоряжение по сметам Сбербанка России на 2010 год (3)_Копия Приложения к Приказу по сметам на 2011 год_2а (3)" xfId="2443"/>
    <cellStyle name="r_506-2-pt_Распоряжение по сметам Сбербанка России на 2010 год (3)_Копия Приложения к Приказу по сметам на 2011 год_2а (3) 2" xfId="2444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445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446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447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448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Приложения к Распоряжению по сметам 2012 согласование_V по ЦА (Г А )_corrEV" xfId="2449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450"/>
    <cellStyle name="r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451"/>
    <cellStyle name="r_506-2-pt_Распоряжение по сметам Сбербанка России на 2010 год (3)_Приложения к Приказу по сметам на 2011 год_3." xfId="2452"/>
    <cellStyle name="r_506-2-pt_Распоряжение по сметам Сбербанка России на 2010 год (3)_Приложения к Приказу по сметам на 2011 год_на подпись1" xfId="2453"/>
    <cellStyle name="r_506-2-pt_Распоряжение по сметам Сбербанка России на 2010 год (3)_Приложения к Приказу по сметам на 2012 год_конечные_конечные" xfId="2454"/>
    <cellStyle name="r_506-2-pt_Распоряжение по сметам Сбербанка России на 2010 год (3)_Приложения к Распоряжению по сметам 2012 согласование_V по ЦА (Г А )_corrEV" xfId="2455"/>
    <cellStyle name="r_506-2-pt_Input_fin" xfId="2437"/>
    <cellStyle name="r_506-2-pt_Input_fin (2)" xfId="2438"/>
    <cellStyle name="r_506-2-pt_Input_fin_projects (2)" xfId="2439"/>
    <cellStyle name="r_B" xfId="2456"/>
    <cellStyle name="r_Book2" xfId="2457"/>
    <cellStyle name="r_Book2 10" xfId="2458"/>
    <cellStyle name="r_Book2 2" xfId="2459"/>
    <cellStyle name="r_Book2 3" xfId="2460"/>
    <cellStyle name="r_Book2 4" xfId="2461"/>
    <cellStyle name="r_Book2 5" xfId="2462"/>
    <cellStyle name="r_Book2 6" xfId="2463"/>
    <cellStyle name="r_Book2 7" xfId="2464"/>
    <cellStyle name="r_Book2 8" xfId="2465"/>
    <cellStyle name="r_Book2 9" xfId="2466"/>
    <cellStyle name="r_Book2_506-2-pt" xfId="2467"/>
    <cellStyle name="r_Book2_506-2-pt 10" xfId="2468"/>
    <cellStyle name="r_Book2_506-2-pt 2" xfId="2469"/>
    <cellStyle name="r_Book2_506-2-pt 3" xfId="2470"/>
    <cellStyle name="r_Book2_506-2-pt 4" xfId="2471"/>
    <cellStyle name="r_Book2_506-2-pt 5" xfId="2472"/>
    <cellStyle name="r_Book2_506-2-pt 6" xfId="2473"/>
    <cellStyle name="r_Book2_506-2-pt 7" xfId="2474"/>
    <cellStyle name="r_Book2_506-2-pt 8" xfId="2475"/>
    <cellStyle name="r_Book2_506-2-pt 9" xfId="2476"/>
    <cellStyle name="r_Book2_506-2-pt_Входные формы (3)" xfId="2480"/>
    <cellStyle name="r_Book2_506-2-pt_Распоряжение по сметам Сбербанка России на 2010 год (3)" xfId="2481"/>
    <cellStyle name="r_Book2_506-2-pt_Распоряжение по сметам Сбербанка России на 2010 год (3) 2" xfId="2482"/>
    <cellStyle name="r_Book2_506-2-pt_Распоряжение по сметам Сбербанка России на 2010 год (3)_Копия Приложения к Приказу по сметам на 2011 год_2а (3)" xfId="2483"/>
    <cellStyle name="r_Book2_506-2-pt_Распоряжение по сметам Сбербанка России на 2010 год (3)_Копия Приложения к Приказу по сметам на 2011 год_2а (3) 2" xfId="2484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485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486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487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488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489"/>
    <cellStyle name="r_Book2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490"/>
    <cellStyle name="r_Book2_506-2-pt_Распоряжение по сметам Сбербанка России на 2010 год (3)_Приложения к Приказу по сметам на 2011 год_3." xfId="2491"/>
    <cellStyle name="r_Book2_506-2-pt_Распоряжение по сметам Сбербанка России на 2010 год (3)_Приложения к Приказу по сметам на 2011 год_на подпись1" xfId="2492"/>
    <cellStyle name="r_Book2_506-2-pt_Распоряжение по сметам Сбербанка России на 2010 год (3)_Приложения к Приказу по сметам на 2012 год_конечные_конечные" xfId="2493"/>
    <cellStyle name="r_Book2_506-2-pt_Распоряжение по сметам Сбербанка России на 2010 год (3)_Приложения к Распоряжению по сметам 2012 согласование_V по ЦА (Г А )_corrEV" xfId="2494"/>
    <cellStyle name="r_Book2_506-2-pt_Input_fin" xfId="2477"/>
    <cellStyle name="r_Book2_506-2-pt_Input_fin (2)" xfId="2478"/>
    <cellStyle name="r_Book2_506-2-pt_Input_fin_projects (2)" xfId="2479"/>
    <cellStyle name="r_Book3" xfId="2495"/>
    <cellStyle name="r_Book3 10" xfId="2496"/>
    <cellStyle name="r_Book3 2" xfId="2497"/>
    <cellStyle name="r_Book3 3" xfId="2498"/>
    <cellStyle name="r_Book3 4" xfId="2499"/>
    <cellStyle name="r_Book3 5" xfId="2500"/>
    <cellStyle name="r_Book3 6" xfId="2501"/>
    <cellStyle name="r_Book3 7" xfId="2502"/>
    <cellStyle name="r_Book3 8" xfId="2503"/>
    <cellStyle name="r_Book3 9" xfId="2504"/>
    <cellStyle name="r_Book3_506-2-pt" xfId="2505"/>
    <cellStyle name="r_Book3_506-2-pt 10" xfId="2506"/>
    <cellStyle name="r_Book3_506-2-pt 2" xfId="2507"/>
    <cellStyle name="r_Book3_506-2-pt 3" xfId="2508"/>
    <cellStyle name="r_Book3_506-2-pt 4" xfId="2509"/>
    <cellStyle name="r_Book3_506-2-pt 5" xfId="2510"/>
    <cellStyle name="r_Book3_506-2-pt 6" xfId="2511"/>
    <cellStyle name="r_Book3_506-2-pt 7" xfId="2512"/>
    <cellStyle name="r_Book3_506-2-pt 8" xfId="2513"/>
    <cellStyle name="r_Book3_506-2-pt 9" xfId="2514"/>
    <cellStyle name="r_Book3_506-2-pt_Входные формы (3)" xfId="2518"/>
    <cellStyle name="r_Book3_506-2-pt_Распоряжение по сметам Сбербанка России на 2010 год (3)" xfId="2519"/>
    <cellStyle name="r_Book3_506-2-pt_Распоряжение по сметам Сбербанка России на 2010 год (3) 2" xfId="2520"/>
    <cellStyle name="r_Book3_506-2-pt_Распоряжение по сметам Сбербанка России на 2010 год (3)_Копия Приложения к Приказу по сметам на 2011 год_2а (3)" xfId="2521"/>
    <cellStyle name="r_Book3_506-2-pt_Распоряжение по сметам Сбербанка России на 2010 год (3)_Копия Приложения к Приказу по сметам на 2011 год_2а (3) 2" xfId="2522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523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524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525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526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527"/>
    <cellStyle name="r_Book3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528"/>
    <cellStyle name="r_Book3_506-2-pt_Распоряжение по сметам Сбербанка России на 2010 год (3)_Приложения к Приказу по сметам на 2011 год_3." xfId="2529"/>
    <cellStyle name="r_Book3_506-2-pt_Распоряжение по сметам Сбербанка России на 2010 год (3)_Приложения к Приказу по сметам на 2011 год_на подпись1" xfId="2530"/>
    <cellStyle name="r_Book3_506-2-pt_Распоряжение по сметам Сбербанка России на 2010 год (3)_Приложения к Приказу по сметам на 2012 год_конечные_конечные" xfId="2531"/>
    <cellStyle name="r_Book3_506-2-pt_Распоряжение по сметам Сбербанка России на 2010 год (3)_Приложения к Распоряжению по сметам 2012 согласование_V по ЦА (Г А )_corrEV" xfId="2532"/>
    <cellStyle name="r_Book3_506-2-pt_Input_fin" xfId="2515"/>
    <cellStyle name="r_Book3_506-2-pt_Input_fin (2)" xfId="2516"/>
    <cellStyle name="r_Book3_506-2-pt_Input_fin_projects (2)" xfId="2517"/>
    <cellStyle name="r_incre" xfId="2533"/>
    <cellStyle name="r_increm pf" xfId="2534"/>
    <cellStyle name="r_increm pf 10" xfId="2535"/>
    <cellStyle name="r_increm pf 2" xfId="2536"/>
    <cellStyle name="r_increm pf 3" xfId="2537"/>
    <cellStyle name="r_increm pf 4" xfId="2538"/>
    <cellStyle name="r_increm pf 5" xfId="2539"/>
    <cellStyle name="r_increm pf 6" xfId="2540"/>
    <cellStyle name="r_increm pf 7" xfId="2541"/>
    <cellStyle name="r_increm pf 8" xfId="2542"/>
    <cellStyle name="r_increm pf 9" xfId="2543"/>
    <cellStyle name="r_increm pf_506-2-pt" xfId="2544"/>
    <cellStyle name="r_increm pf_506-2-pt 10" xfId="2545"/>
    <cellStyle name="r_increm pf_506-2-pt 2" xfId="2546"/>
    <cellStyle name="r_increm pf_506-2-pt 3" xfId="2547"/>
    <cellStyle name="r_increm pf_506-2-pt 4" xfId="2548"/>
    <cellStyle name="r_increm pf_506-2-pt 5" xfId="2549"/>
    <cellStyle name="r_increm pf_506-2-pt 6" xfId="2550"/>
    <cellStyle name="r_increm pf_506-2-pt 7" xfId="2551"/>
    <cellStyle name="r_increm pf_506-2-pt 8" xfId="2552"/>
    <cellStyle name="r_increm pf_506-2-pt 9" xfId="2553"/>
    <cellStyle name="r_increm pf_506-2-pt_Входные формы (3)" xfId="2557"/>
    <cellStyle name="r_increm pf_506-2-pt_Распоряжение по сметам Сбербанка России на 2010 год (3)" xfId="2558"/>
    <cellStyle name="r_increm pf_506-2-pt_Распоряжение по сметам Сбербанка России на 2010 год (3) 2" xfId="2559"/>
    <cellStyle name="r_increm pf_506-2-pt_Распоряжение по сметам Сбербанка России на 2010 год (3)_Копия Приложения к Приказу по сметам на 2011 год_2а (3)" xfId="2560"/>
    <cellStyle name="r_increm pf_506-2-pt_Распоряжение по сметам Сбербанка России на 2010 год (3)_Копия Приложения к Приказу по сметам на 2011 год_2а (3) 2" xfId="2561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562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563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564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565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566"/>
    <cellStyle name="r_increm pf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567"/>
    <cellStyle name="r_increm pf_506-2-pt_Распоряжение по сметам Сбербанка России на 2010 год (3)_Приложения к Приказу по сметам на 2011 год_3." xfId="2568"/>
    <cellStyle name="r_increm pf_506-2-pt_Распоряжение по сметам Сбербанка России на 2010 год (3)_Приложения к Приказу по сметам на 2011 год_на подпись1" xfId="2569"/>
    <cellStyle name="r_increm pf_506-2-pt_Распоряжение по сметам Сбербанка России на 2010 год (3)_Приложения к Приказу по сметам на 2012 год_конечные_конечные" xfId="2570"/>
    <cellStyle name="r_increm pf_506-2-pt_Распоряжение по сметам Сбербанка России на 2010 год (3)_Приложения к Распоряжению по сметам 2012 согласование_V по ЦА (Г А )_corrEV" xfId="2571"/>
    <cellStyle name="r_increm pf_506-2-pt_Input_fin" xfId="2554"/>
    <cellStyle name="r_increm pf_506-2-pt_Input_fin (2)" xfId="2555"/>
    <cellStyle name="r_increm pf_506-2-pt_Input_fin_projects (2)" xfId="2556"/>
    <cellStyle name="Red" xfId="2572"/>
    <cellStyle name="RowHead" xfId="2573"/>
    <cellStyle name="S5" xfId="2574"/>
    <cellStyle name="Salomon Logo" xfId="2575"/>
    <cellStyle name="Salomon Logo 2" xfId="2576"/>
    <cellStyle name="SAPBEXaggData" xfId="2577"/>
    <cellStyle name="SAPBEXaggDataEmph" xfId="2578"/>
    <cellStyle name="SAPBEXaggItem" xfId="2579"/>
    <cellStyle name="SAPBEXaggItemX" xfId="2580"/>
    <cellStyle name="SAPBEXchaText" xfId="2581"/>
    <cellStyle name="SAPBEXexcBad7" xfId="2582"/>
    <cellStyle name="SAPBEXexcBad8" xfId="2583"/>
    <cellStyle name="SAPBEXexcBad9" xfId="2584"/>
    <cellStyle name="SAPBEXexcCritical4" xfId="2585"/>
    <cellStyle name="SAPBEXexcCritical5" xfId="2586"/>
    <cellStyle name="SAPBEXexcCritical6" xfId="2587"/>
    <cellStyle name="SAPBEXexcGood1" xfId="2588"/>
    <cellStyle name="SAPBEXexcGood2" xfId="2589"/>
    <cellStyle name="SAPBEXexcGood3" xfId="2590"/>
    <cellStyle name="SAPBEXfilterDrill" xfId="2591"/>
    <cellStyle name="SAPBEXfilterItem" xfId="2592"/>
    <cellStyle name="SAPBEXfilterText" xfId="2593"/>
    <cellStyle name="SAPBEXformats" xfId="2594"/>
    <cellStyle name="SAPBEXheaderItem" xfId="2595"/>
    <cellStyle name="SAPBEXheaderText" xfId="2596"/>
    <cellStyle name="SAPBEXHLevel0" xfId="2597"/>
    <cellStyle name="SAPBEXHLevel0X" xfId="2598"/>
    <cellStyle name="SAPBEXHLevel1" xfId="2599"/>
    <cellStyle name="SAPBEXHLevel1X" xfId="2600"/>
    <cellStyle name="SAPBEXHLevel2" xfId="2601"/>
    <cellStyle name="SAPBEXHLevel2X" xfId="2602"/>
    <cellStyle name="SAPBEXHLevel3" xfId="2603"/>
    <cellStyle name="SAPBEXHLevel3X" xfId="2604"/>
    <cellStyle name="SAPBEXinputData" xfId="2605"/>
    <cellStyle name="SAPBEXItemHeader" xfId="2606"/>
    <cellStyle name="SAPBEXresData" xfId="2607"/>
    <cellStyle name="SAPBEXresDataEmph" xfId="2608"/>
    <cellStyle name="SAPBEXresItem" xfId="2609"/>
    <cellStyle name="SAPBEXresItemX" xfId="2610"/>
    <cellStyle name="SAPBEXstdData" xfId="2611"/>
    <cellStyle name="SAPBEXstdDataEmph" xfId="2612"/>
    <cellStyle name="SAPBEXstdItem" xfId="2613"/>
    <cellStyle name="SAPBEXstdItemX" xfId="2614"/>
    <cellStyle name="SAPBEXtitle" xfId="2615"/>
    <cellStyle name="SAPBEXunassignedItem" xfId="2616"/>
    <cellStyle name="SAPBEXundefined" xfId="2617"/>
    <cellStyle name="ScotchRule" xfId="2618"/>
    <cellStyle name="ScotchRule 2" xfId="2619"/>
    <cellStyle name="Sheet Title" xfId="2620"/>
    <cellStyle name="Single Accounting" xfId="2621"/>
    <cellStyle name="small" xfId="2622"/>
    <cellStyle name="Standard_HL9798Janek" xfId="2623"/>
    <cellStyle name="Style 1" xfId="2624"/>
    <cellStyle name="Style 21" xfId="2625"/>
    <cellStyle name="Style 21 2" xfId="2626"/>
    <cellStyle name="Style 21_Приложения к Приказу по сметам на 2011 год_на подпись1" xfId="2627"/>
    <cellStyle name="Style 22" xfId="2628"/>
    <cellStyle name="Style 23" xfId="2629"/>
    <cellStyle name="Style 24" xfId="2630"/>
    <cellStyle name="Subtitle" xfId="2631"/>
    <cellStyle name="Table Head" xfId="2632"/>
    <cellStyle name="Table Head Aligned" xfId="2633"/>
    <cellStyle name="Table Head Blue" xfId="2634"/>
    <cellStyle name="Table Head Green" xfId="2635"/>
    <cellStyle name="Table Head_Val_Sum_Graph" xfId="2636"/>
    <cellStyle name="Table Text" xfId="2637"/>
    <cellStyle name="Table Title" xfId="2638"/>
    <cellStyle name="Table Units" xfId="2639"/>
    <cellStyle name="Table_Header" xfId="2641"/>
    <cellStyle name="Table-#" xfId="2640"/>
    <cellStyle name="Table-Footnotes" xfId="2642"/>
    <cellStyle name="Table-Head-Bottom" xfId="2643"/>
    <cellStyle name="Table-Head-Title" xfId="2645"/>
    <cellStyle name="Table-Headings" xfId="2644"/>
    <cellStyle name="Table-Titles" xfId="2646"/>
    <cellStyle name="Text 1" xfId="2647"/>
    <cellStyle name="Text Head 1" xfId="2648"/>
    <cellStyle name="times" xfId="2649"/>
    <cellStyle name="Times 10" xfId="2650"/>
    <cellStyle name="times 11" xfId="2651"/>
    <cellStyle name="Times 12" xfId="2652"/>
    <cellStyle name="times 13" xfId="2653"/>
    <cellStyle name="times 14" xfId="2654"/>
    <cellStyle name="times 15" xfId="2655"/>
    <cellStyle name="times 16" xfId="2656"/>
    <cellStyle name="times 17" xfId="2657"/>
    <cellStyle name="times 18" xfId="2658"/>
    <cellStyle name="times 19" xfId="2659"/>
    <cellStyle name="times 2" xfId="2660"/>
    <cellStyle name="times 20" xfId="2661"/>
    <cellStyle name="times 21" xfId="2662"/>
    <cellStyle name="times 22" xfId="2663"/>
    <cellStyle name="times 23" xfId="2664"/>
    <cellStyle name="times 24" xfId="2665"/>
    <cellStyle name="times 25" xfId="2666"/>
    <cellStyle name="times 26" xfId="2667"/>
    <cellStyle name="times 3" xfId="2668"/>
    <cellStyle name="times 4" xfId="2669"/>
    <cellStyle name="times 5" xfId="2670"/>
    <cellStyle name="times 6" xfId="2671"/>
    <cellStyle name="times 7" xfId="2672"/>
    <cellStyle name="times 8" xfId="2673"/>
    <cellStyle name="times 9" xfId="2674"/>
    <cellStyle name="Title" xfId="2675"/>
    <cellStyle name="Title - PROJECT" xfId="2676"/>
    <cellStyle name="Title - Underline" xfId="2677"/>
    <cellStyle name="Title 2" xfId="2678"/>
    <cellStyle name="Title_506-2-pt" xfId="2679"/>
    <cellStyle name="title1" xfId="2680"/>
    <cellStyle name="title1 2" xfId="2681"/>
    <cellStyle name="title1_Приложения к Приказу по сметам на 2011 год_на подпись1" xfId="2682"/>
    <cellStyle name="title2" xfId="2683"/>
    <cellStyle name="title2 2" xfId="2684"/>
    <cellStyle name="title2_Приложения к Приказу по сметам на 2011 год_на подпись1" xfId="2685"/>
    <cellStyle name="Titles - Col. Headings" xfId="2686"/>
    <cellStyle name="Titles - Other" xfId="2687"/>
    <cellStyle name="Total" xfId="2688"/>
    <cellStyle name="Total 2" xfId="2689"/>
    <cellStyle name="Underline_Single" xfId="2690"/>
    <cellStyle name="Unsure" xfId="2691"/>
    <cellStyle name="Valuta (0)" xfId="2692"/>
    <cellStyle name="Valuta [0]_Arcen" xfId="2693"/>
    <cellStyle name="Valuta_Arcen" xfId="2694"/>
    <cellStyle name="Warning Text" xfId="2695"/>
    <cellStyle name="Warning Text 2" xfId="2696"/>
    <cellStyle name="year" xfId="2697"/>
    <cellStyle name="yellow" xfId="2698"/>
    <cellStyle name="Yen" xfId="2699"/>
    <cellStyle name="標準_EUDF" xfId="54679"/>
  </cellStyles>
  <dxfs count="769">
    <dxf>
      <fill>
        <patternFill>
          <bgColor rgb="FFFFFFCC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rgb="FFFFFFCC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rgb="FFFFFFCC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47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2"/>
        </patternFill>
      </fill>
    </dxf>
    <dxf>
      <fill>
        <patternFill>
          <bgColor rgb="FFFFFFCC"/>
        </patternFill>
      </fill>
    </dxf>
    <dxf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  <fill>
        <patternFill>
          <bgColor indexed="41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99CC"/>
        </patternFill>
      </fill>
    </dxf>
    <dxf>
      <fill>
        <patternFill>
          <bgColor rgb="FF99FF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99CC"/>
        </patternFill>
      </fill>
    </dxf>
    <dxf>
      <fill>
        <patternFill>
          <bgColor rgb="FF99FF99"/>
        </patternFill>
      </fill>
    </dxf>
    <dxf>
      <fill>
        <patternFill>
          <bgColor rgb="FFFF99CC"/>
        </patternFill>
      </fill>
    </dxf>
    <dxf>
      <fill>
        <patternFill>
          <bgColor rgb="FF99FF99"/>
        </patternFill>
      </fill>
    </dxf>
  </dxfs>
  <tableStyles count="0" defaultTableStyle="TableStyleMedium2" defaultPivotStyle="PivotStyleLight16"/>
  <colors>
    <mruColors>
      <color rgb="FF66FFFF"/>
      <color rgb="FF00FF00"/>
      <color rgb="FFB2B2B2"/>
      <color rgb="FF99FF99"/>
      <color rgb="FFFF99CC"/>
      <color rgb="FFFFCC99"/>
      <color rgb="FF0000FF"/>
      <color rgb="FFFFFFCC"/>
      <color rgb="FF80808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styles" Target="styles.xml"/><Relationship Id="rId38" Type="http://schemas.openxmlformats.org/officeDocument/2006/relationships/sharedStrings" Target="sharedStrings.xml"/><Relationship Id="rId3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Relationship Id="rId2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Relationship Id="rId2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Relationship Id="rId2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Relationship Id="rId2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Relationship Id="rId2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Relationship Id="rId2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Relationship Id="rId2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Relationship Id="rId2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Relationship Id="rId2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Relationship Id="rId2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Relationship Id="rId2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Relationship Id="rId2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Relationship Id="rId2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Relationship Id="rId2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Relationship Id="rId2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Relationship Id="rId2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Relationship Id="rId2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Relationship Id="rId2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Relationship Id="rId2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Relationship Id="rId2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Relationship Id="rId2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 enableFormatConditionsCalculation="0"/>
  <dimension ref="A1:X164"/>
  <sheetViews>
    <sheetView zoomScale="75" zoomScaleNormal="90" zoomScalePageLayoutView="90" workbookViewId="0">
      <selection activeCell="C16" sqref="C16"/>
    </sheetView>
  </sheetViews>
  <sheetFormatPr baseColWidth="10" defaultColWidth="8.83203125" defaultRowHeight="16" x14ac:dyDescent="0.2"/>
  <cols>
    <col min="1" max="1" width="4.5" style="117" bestFit="1" customWidth="1"/>
    <col min="2" max="2" width="19.5" style="117" bestFit="1" customWidth="1"/>
    <col min="3" max="3" width="29.33203125" style="117" bestFit="1" customWidth="1"/>
    <col min="4" max="4" width="10.6640625" style="117" customWidth="1"/>
    <col min="5" max="5" width="18.33203125" style="116" customWidth="1"/>
    <col min="6" max="6" width="6.6640625" style="116" bestFit="1" customWidth="1"/>
    <col min="7" max="9" width="5.6640625" style="116" customWidth="1"/>
    <col min="10" max="12" width="12.6640625" style="116" customWidth="1"/>
    <col min="13" max="23" width="8.83203125" style="116"/>
    <col min="24" max="24" width="18.5" style="116" bestFit="1" customWidth="1"/>
    <col min="25" max="16384" width="8.83203125" style="116"/>
  </cols>
  <sheetData>
    <row r="1" spans="1:24" x14ac:dyDescent="0.2">
      <c r="G1" s="608" t="s">
        <v>83</v>
      </c>
      <c r="H1" s="609"/>
      <c r="I1" s="610"/>
      <c r="J1" s="608" t="s">
        <v>84</v>
      </c>
      <c r="K1" s="611"/>
      <c r="L1" s="612"/>
      <c r="O1" s="201" t="s">
        <v>200</v>
      </c>
      <c r="Q1" s="613" t="s">
        <v>57</v>
      </c>
      <c r="R1" s="614"/>
      <c r="S1" s="615" t="s">
        <v>65</v>
      </c>
      <c r="T1" s="616"/>
      <c r="U1" s="615" t="s">
        <v>64</v>
      </c>
      <c r="V1" s="616"/>
      <c r="X1" s="412">
        <f>COUNTA(авто)</f>
        <v>0</v>
      </c>
    </row>
    <row r="2" spans="1:24" ht="31.5" customHeight="1" x14ac:dyDescent="0.2">
      <c r="A2" s="465"/>
      <c r="B2" s="465" t="s">
        <v>85</v>
      </c>
      <c r="C2" s="465" t="s">
        <v>86</v>
      </c>
      <c r="D2" s="465" t="s">
        <v>246</v>
      </c>
      <c r="F2" s="466" t="s">
        <v>82</v>
      </c>
      <c r="G2" s="467" t="s">
        <v>57</v>
      </c>
      <c r="H2" s="468" t="s">
        <v>65</v>
      </c>
      <c r="I2" s="468" t="s">
        <v>64</v>
      </c>
      <c r="J2" s="468" t="s">
        <v>57</v>
      </c>
      <c r="K2" s="468" t="s">
        <v>58</v>
      </c>
      <c r="L2" s="468" t="s">
        <v>59</v>
      </c>
      <c r="N2" s="467" t="s">
        <v>57</v>
      </c>
      <c r="O2" s="468" t="s">
        <v>65</v>
      </c>
      <c r="P2" s="469" t="s">
        <v>64</v>
      </c>
      <c r="Q2" s="470" t="s">
        <v>25</v>
      </c>
      <c r="R2" s="471" t="s">
        <v>26</v>
      </c>
      <c r="S2" s="470" t="s">
        <v>25</v>
      </c>
      <c r="T2" s="471" t="s">
        <v>26</v>
      </c>
      <c r="U2" s="470" t="s">
        <v>25</v>
      </c>
      <c r="V2" s="471" t="s">
        <v>26</v>
      </c>
      <c r="X2" s="414" t="s">
        <v>240</v>
      </c>
    </row>
    <row r="3" spans="1:24" ht="31.5" customHeight="1" x14ac:dyDescent="0.2">
      <c r="A3" s="472">
        <v>1</v>
      </c>
      <c r="B3" s="473"/>
      <c r="C3" s="473"/>
      <c r="D3" s="474"/>
      <c r="E3" s="201"/>
      <c r="F3" s="475" t="s">
        <v>175</v>
      </c>
      <c r="G3" s="563">
        <v>9</v>
      </c>
      <c r="H3" s="563">
        <v>9</v>
      </c>
      <c r="I3" s="563">
        <v>9</v>
      </c>
      <c r="J3" s="597" t="s">
        <v>335</v>
      </c>
      <c r="K3" s="564"/>
      <c r="L3" s="564"/>
      <c r="N3" s="477">
        <v>1</v>
      </c>
      <c r="O3" s="477">
        <v>4</v>
      </c>
      <c r="P3" s="478">
        <v>18</v>
      </c>
      <c r="Q3" s="479" t="str">
        <f t="shared" ref="Q3:Q27" si="0">IFERROR(MID(VLOOKUP(N3&amp;"с",$F$3:$L$164,5,),1,SEARCH("-",VLOOKUP(N3&amp;"с",$F$3:$L$164,5,))-1),"")</f>
        <v>9:00</v>
      </c>
      <c r="R3" s="480" t="str">
        <f t="shared" ref="R3:R27" si="1">IF(LEN(VLOOKUP(N3&amp;"с",$F$3:$L$164,5,))&gt;14,MID(VLOOKUP(N3&amp;"с",$F$3:$L$164,5,),SEARCH("-",VLOOKUP(N3&amp;"с",$F$3:$L$164,5,),8)-5,5),"")</f>
        <v/>
      </c>
      <c r="S3" s="479" t="str">
        <f t="shared" ref="S3:S25" si="2">IFERROR(MID(VLOOKUP(O3&amp;"с",$F$3:$L$164,6,),1,SEARCH("-",VLOOKUP(O3&amp;"с",$F$3:$L$164,6,))-1),"")</f>
        <v>9:00</v>
      </c>
      <c r="T3" s="480" t="str">
        <f t="shared" ref="T3:T17" si="3">IF(LEN(VLOOKUP(O3&amp;"с",$F$3:$L$164,6,))&gt;14,MID(VLOOKUP(O3&amp;"с",$F$3:$L$164,6,),SEARCH("-",VLOOKUP(O3&amp;"с",$F$3:$L$164,6,),8)-5,5),"")</f>
        <v/>
      </c>
      <c r="U3" s="479" t="str">
        <f t="shared" ref="U3:U25" si="4">IFERROR(MID(VLOOKUP(P3&amp;"с",$F$3:$L$164,7,),1,SEARCH("-",VLOOKUP(P3&amp;"с",$F$3:$L$164,7,))-1),"")</f>
        <v>9:00</v>
      </c>
      <c r="V3" s="480" t="str">
        <f t="shared" ref="V3:V14" si="5">IF(LEN(VLOOKUP(P3&amp;"с",$F$3:$L$164,7,))&gt;14,MID(VLOOKUP(P3&amp;"с",$F$3:$L$164,7,),SEARCH("-",VLOOKUP(P3&amp;"с",$F$3:$L$164,7,),8)-5,5),"")</f>
        <v/>
      </c>
      <c r="X3" s="566"/>
    </row>
    <row r="4" spans="1:24" ht="31.5" customHeight="1" x14ac:dyDescent="0.2">
      <c r="A4" s="472">
        <v>2</v>
      </c>
      <c r="B4" s="473"/>
      <c r="C4" s="473"/>
      <c r="D4" s="474"/>
      <c r="E4" s="201"/>
      <c r="F4" s="475" t="s">
        <v>116</v>
      </c>
      <c r="G4" s="563">
        <v>9</v>
      </c>
      <c r="H4" s="563">
        <v>9</v>
      </c>
      <c r="I4" s="563">
        <v>9</v>
      </c>
      <c r="J4" s="597" t="s">
        <v>335</v>
      </c>
      <c r="K4" s="564"/>
      <c r="L4" s="564"/>
      <c r="N4" s="477">
        <v>2</v>
      </c>
      <c r="O4" s="477">
        <v>13</v>
      </c>
      <c r="P4" s="478">
        <v>19</v>
      </c>
      <c r="Q4" s="479" t="str">
        <f t="shared" si="0"/>
        <v>9:00</v>
      </c>
      <c r="R4" s="480" t="str">
        <f t="shared" si="1"/>
        <v/>
      </c>
      <c r="S4" s="479" t="str">
        <f t="shared" si="2"/>
        <v/>
      </c>
      <c r="T4" s="480" t="str">
        <f t="shared" si="3"/>
        <v/>
      </c>
      <c r="U4" s="479" t="str">
        <f t="shared" si="4"/>
        <v/>
      </c>
      <c r="V4" s="480" t="str">
        <f t="shared" si="5"/>
        <v/>
      </c>
      <c r="X4" s="567"/>
    </row>
    <row r="5" spans="1:24" ht="31.5" customHeight="1" x14ac:dyDescent="0.2">
      <c r="A5" s="472">
        <v>3</v>
      </c>
      <c r="B5" s="473"/>
      <c r="C5" s="473"/>
      <c r="D5" s="474"/>
      <c r="E5" s="201"/>
      <c r="F5" s="475" t="s">
        <v>141</v>
      </c>
      <c r="G5" s="563">
        <v>9</v>
      </c>
      <c r="H5" s="563">
        <v>9</v>
      </c>
      <c r="I5" s="563">
        <v>9</v>
      </c>
      <c r="J5" s="597" t="s">
        <v>335</v>
      </c>
      <c r="K5" s="564"/>
      <c r="L5" s="564"/>
      <c r="N5" s="477">
        <v>3</v>
      </c>
      <c r="O5" s="477">
        <v>14</v>
      </c>
      <c r="P5" s="478">
        <v>20</v>
      </c>
      <c r="Q5" s="479" t="str">
        <f t="shared" si="0"/>
        <v>9:00</v>
      </c>
      <c r="R5" s="480" t="str">
        <f t="shared" si="1"/>
        <v/>
      </c>
      <c r="S5" s="479" t="str">
        <f t="shared" si="2"/>
        <v>9:00</v>
      </c>
      <c r="T5" s="480" t="str">
        <f t="shared" si="3"/>
        <v/>
      </c>
      <c r="U5" s="479" t="str">
        <f t="shared" si="4"/>
        <v/>
      </c>
      <c r="V5" s="480" t="str">
        <f t="shared" si="5"/>
        <v/>
      </c>
      <c r="X5" s="567"/>
    </row>
    <row r="6" spans="1:24" ht="31.5" customHeight="1" x14ac:dyDescent="0.2">
      <c r="A6" s="472">
        <v>4</v>
      </c>
      <c r="B6" s="473"/>
      <c r="C6" s="584"/>
      <c r="D6" s="474"/>
      <c r="E6" s="201"/>
      <c r="F6" s="475" t="s">
        <v>6</v>
      </c>
      <c r="G6" s="563">
        <v>9</v>
      </c>
      <c r="H6" s="563">
        <v>9</v>
      </c>
      <c r="I6" s="563">
        <v>9</v>
      </c>
      <c r="J6" s="597" t="s">
        <v>335</v>
      </c>
      <c r="K6" s="564"/>
      <c r="L6" s="564"/>
      <c r="N6" s="477">
        <v>4</v>
      </c>
      <c r="O6" s="477">
        <v>15</v>
      </c>
      <c r="P6" s="478">
        <v>21</v>
      </c>
      <c r="Q6" s="479" t="str">
        <f t="shared" si="0"/>
        <v>9:00</v>
      </c>
      <c r="R6" s="480" t="str">
        <f t="shared" si="1"/>
        <v/>
      </c>
      <c r="S6" s="479" t="str">
        <f t="shared" si="2"/>
        <v/>
      </c>
      <c r="T6" s="480" t="str">
        <f t="shared" si="3"/>
        <v/>
      </c>
      <c r="U6" s="479" t="str">
        <f t="shared" si="4"/>
        <v/>
      </c>
      <c r="V6" s="480" t="str">
        <f t="shared" si="5"/>
        <v/>
      </c>
      <c r="X6" s="566"/>
    </row>
    <row r="7" spans="1:24" ht="23" x14ac:dyDescent="0.2">
      <c r="A7" s="472">
        <v>5</v>
      </c>
      <c r="B7" s="473"/>
      <c r="C7" s="473"/>
      <c r="D7" s="474"/>
      <c r="E7" s="201"/>
      <c r="F7" s="475" t="s">
        <v>176</v>
      </c>
      <c r="G7" s="563">
        <v>9</v>
      </c>
      <c r="H7" s="563">
        <v>9</v>
      </c>
      <c r="I7" s="563">
        <v>9</v>
      </c>
      <c r="J7" s="597" t="s">
        <v>335</v>
      </c>
      <c r="K7" s="564"/>
      <c r="L7" s="564"/>
      <c r="N7" s="477">
        <v>5</v>
      </c>
      <c r="O7" s="477">
        <v>16</v>
      </c>
      <c r="P7" s="478">
        <v>22</v>
      </c>
      <c r="Q7" s="479" t="str">
        <f t="shared" si="0"/>
        <v>9:00</v>
      </c>
      <c r="R7" s="480" t="str">
        <f t="shared" si="1"/>
        <v/>
      </c>
      <c r="S7" s="479" t="str">
        <f t="shared" si="2"/>
        <v/>
      </c>
      <c r="T7" s="480" t="str">
        <f t="shared" si="3"/>
        <v/>
      </c>
      <c r="U7" s="479" t="str">
        <f t="shared" si="4"/>
        <v>9:00</v>
      </c>
      <c r="V7" s="480" t="str">
        <f t="shared" si="5"/>
        <v/>
      </c>
      <c r="X7" s="566"/>
    </row>
    <row r="8" spans="1:24" ht="23" x14ac:dyDescent="0.2">
      <c r="A8" s="472">
        <v>6</v>
      </c>
      <c r="B8" s="473"/>
      <c r="C8" s="473"/>
      <c r="D8" s="474"/>
      <c r="E8" s="201"/>
      <c r="F8" s="475" t="s">
        <v>111</v>
      </c>
      <c r="G8" s="563">
        <v>9</v>
      </c>
      <c r="H8" s="563">
        <v>9</v>
      </c>
      <c r="I8" s="563">
        <v>9</v>
      </c>
      <c r="J8" s="597" t="s">
        <v>335</v>
      </c>
      <c r="K8" s="564"/>
      <c r="L8" s="564"/>
      <c r="N8" s="477">
        <v>6</v>
      </c>
      <c r="O8" s="477">
        <v>17</v>
      </c>
      <c r="P8" s="478">
        <v>24</v>
      </c>
      <c r="Q8" s="479" t="str">
        <f t="shared" si="0"/>
        <v>9:00</v>
      </c>
      <c r="R8" s="480" t="str">
        <f t="shared" si="1"/>
        <v/>
      </c>
      <c r="S8" s="479" t="str">
        <f t="shared" si="2"/>
        <v/>
      </c>
      <c r="T8" s="480" t="str">
        <f t="shared" si="3"/>
        <v/>
      </c>
      <c r="U8" s="479" t="str">
        <f t="shared" si="4"/>
        <v>9:00</v>
      </c>
      <c r="V8" s="480" t="str">
        <f t="shared" si="5"/>
        <v/>
      </c>
      <c r="X8" s="566"/>
    </row>
    <row r="9" spans="1:24" ht="23" x14ac:dyDescent="0.2">
      <c r="A9" s="472">
        <v>7</v>
      </c>
      <c r="B9" s="473"/>
      <c r="C9" s="473"/>
      <c r="D9" s="474"/>
      <c r="E9" s="201"/>
      <c r="F9" s="475" t="s">
        <v>136</v>
      </c>
      <c r="G9" s="563">
        <v>9</v>
      </c>
      <c r="H9" s="563">
        <v>9</v>
      </c>
      <c r="I9" s="563">
        <v>9</v>
      </c>
      <c r="J9" s="597" t="s">
        <v>335</v>
      </c>
      <c r="K9" s="564"/>
      <c r="L9" s="564"/>
      <c r="N9" s="477">
        <v>7</v>
      </c>
      <c r="O9" s="477">
        <v>22</v>
      </c>
      <c r="P9" s="478">
        <v>26</v>
      </c>
      <c r="Q9" s="479" t="str">
        <f t="shared" si="0"/>
        <v/>
      </c>
      <c r="R9" s="480" t="str">
        <f t="shared" si="1"/>
        <v/>
      </c>
      <c r="S9" s="479" t="str">
        <f t="shared" si="2"/>
        <v>9:00</v>
      </c>
      <c r="T9" s="480" t="str">
        <f t="shared" si="3"/>
        <v/>
      </c>
      <c r="U9" s="479" t="str">
        <f t="shared" si="4"/>
        <v>9:00</v>
      </c>
      <c r="V9" s="480" t="str">
        <f t="shared" si="5"/>
        <v/>
      </c>
      <c r="X9" s="566"/>
    </row>
    <row r="10" spans="1:24" ht="23" x14ac:dyDescent="0.2">
      <c r="A10" s="472">
        <v>8</v>
      </c>
      <c r="B10" s="473"/>
      <c r="C10" s="473"/>
      <c r="D10" s="474"/>
      <c r="E10" s="201"/>
      <c r="F10" s="475" t="s">
        <v>7</v>
      </c>
      <c r="G10" s="563">
        <v>9</v>
      </c>
      <c r="H10" s="563">
        <v>9</v>
      </c>
      <c r="I10" s="563">
        <v>9</v>
      </c>
      <c r="J10" s="597" t="s">
        <v>335</v>
      </c>
      <c r="K10" s="564"/>
      <c r="L10" s="564"/>
      <c r="N10" s="477">
        <v>8</v>
      </c>
      <c r="O10" s="477">
        <v>24</v>
      </c>
      <c r="P10" s="478">
        <v>27</v>
      </c>
      <c r="Q10" s="479" t="str">
        <f t="shared" si="0"/>
        <v/>
      </c>
      <c r="R10" s="480" t="str">
        <f t="shared" si="1"/>
        <v/>
      </c>
      <c r="S10" s="479" t="str">
        <f t="shared" si="2"/>
        <v>9:00</v>
      </c>
      <c r="T10" s="480" t="str">
        <f t="shared" si="3"/>
        <v/>
      </c>
      <c r="U10" s="479" t="str">
        <f t="shared" si="4"/>
        <v/>
      </c>
      <c r="V10" s="480" t="str">
        <f t="shared" si="5"/>
        <v/>
      </c>
      <c r="X10" s="566"/>
    </row>
    <row r="11" spans="1:24" ht="23" x14ac:dyDescent="0.2">
      <c r="A11" s="472">
        <v>9</v>
      </c>
      <c r="B11" s="473"/>
      <c r="C11" s="473"/>
      <c r="D11" s="474"/>
      <c r="E11" s="201"/>
      <c r="F11" s="475" t="s">
        <v>169</v>
      </c>
      <c r="G11" s="563">
        <v>9</v>
      </c>
      <c r="H11" s="563">
        <v>9</v>
      </c>
      <c r="I11" s="563">
        <v>9</v>
      </c>
      <c r="J11" s="597" t="s">
        <v>335</v>
      </c>
      <c r="K11" s="564"/>
      <c r="L11" s="564"/>
      <c r="N11" s="477">
        <v>9</v>
      </c>
      <c r="O11" s="477">
        <v>25</v>
      </c>
      <c r="P11" s="478">
        <v>28</v>
      </c>
      <c r="Q11" s="479" t="str">
        <f t="shared" si="0"/>
        <v>9:00</v>
      </c>
      <c r="R11" s="480" t="str">
        <f t="shared" si="1"/>
        <v/>
      </c>
      <c r="S11" s="479" t="str">
        <f t="shared" si="2"/>
        <v/>
      </c>
      <c r="T11" s="480" t="str">
        <f t="shared" si="3"/>
        <v/>
      </c>
      <c r="U11" s="479" t="str">
        <f t="shared" si="4"/>
        <v>9:00</v>
      </c>
      <c r="V11" s="480" t="str">
        <f t="shared" si="5"/>
        <v/>
      </c>
      <c r="X11" s="566"/>
    </row>
    <row r="12" spans="1:24" ht="23" x14ac:dyDescent="0.2">
      <c r="A12" s="472">
        <v>10</v>
      </c>
      <c r="B12" s="473"/>
      <c r="C12" s="473"/>
      <c r="D12" s="474"/>
      <c r="E12" s="201"/>
      <c r="F12" s="475" t="s">
        <v>128</v>
      </c>
      <c r="G12" s="563">
        <v>9</v>
      </c>
      <c r="H12" s="563">
        <v>9</v>
      </c>
      <c r="I12" s="563">
        <v>9</v>
      </c>
      <c r="J12" s="597" t="s">
        <v>335</v>
      </c>
      <c r="K12" s="564"/>
      <c r="L12" s="564"/>
      <c r="N12" s="477">
        <v>11</v>
      </c>
      <c r="O12" s="477">
        <v>26</v>
      </c>
      <c r="P12" s="478">
        <v>29</v>
      </c>
      <c r="Q12" s="479" t="str">
        <f t="shared" si="0"/>
        <v/>
      </c>
      <c r="R12" s="480" t="str">
        <f t="shared" si="1"/>
        <v/>
      </c>
      <c r="S12" s="479" t="str">
        <f t="shared" si="2"/>
        <v>9:00</v>
      </c>
      <c r="T12" s="480" t="str">
        <f t="shared" si="3"/>
        <v/>
      </c>
      <c r="U12" s="479" t="str">
        <f t="shared" si="4"/>
        <v>9:00</v>
      </c>
      <c r="V12" s="480" t="str">
        <f t="shared" si="5"/>
        <v/>
      </c>
      <c r="X12" s="566"/>
    </row>
    <row r="13" spans="1:24" ht="23" x14ac:dyDescent="0.2">
      <c r="A13" s="472">
        <v>11</v>
      </c>
      <c r="B13" s="473"/>
      <c r="C13" s="473"/>
      <c r="D13" s="474"/>
      <c r="E13" s="201"/>
      <c r="F13" s="475" t="s">
        <v>130</v>
      </c>
      <c r="G13" s="563">
        <v>9</v>
      </c>
      <c r="H13" s="563">
        <v>9</v>
      </c>
      <c r="I13" s="563">
        <v>9</v>
      </c>
      <c r="J13" s="597" t="s">
        <v>335</v>
      </c>
      <c r="K13" s="564"/>
      <c r="L13" s="564"/>
      <c r="N13" s="477">
        <v>22</v>
      </c>
      <c r="O13" s="477">
        <v>27</v>
      </c>
      <c r="P13" s="482">
        <v>55</v>
      </c>
      <c r="Q13" s="479" t="str">
        <f t="shared" si="0"/>
        <v>9:00</v>
      </c>
      <c r="R13" s="480" t="str">
        <f t="shared" si="1"/>
        <v/>
      </c>
      <c r="S13" s="479" t="str">
        <f t="shared" si="2"/>
        <v/>
      </c>
      <c r="T13" s="480" t="str">
        <f t="shared" si="3"/>
        <v/>
      </c>
      <c r="U13" s="479" t="str">
        <f t="shared" si="4"/>
        <v>9:00</v>
      </c>
      <c r="V13" s="480" t="str">
        <f t="shared" si="5"/>
        <v/>
      </c>
      <c r="X13" s="566"/>
    </row>
    <row r="14" spans="1:24" ht="23" x14ac:dyDescent="0.2">
      <c r="A14" s="472">
        <v>12</v>
      </c>
      <c r="B14" s="473"/>
      <c r="C14" s="473"/>
      <c r="D14" s="474"/>
      <c r="E14" s="201"/>
      <c r="F14" s="475" t="s">
        <v>8</v>
      </c>
      <c r="G14" s="563">
        <v>9</v>
      </c>
      <c r="H14" s="563">
        <v>9</v>
      </c>
      <c r="I14" s="563">
        <v>9</v>
      </c>
      <c r="J14" s="597" t="s">
        <v>335</v>
      </c>
      <c r="K14" s="564"/>
      <c r="L14" s="564"/>
      <c r="N14" s="477">
        <v>23</v>
      </c>
      <c r="O14" s="477">
        <v>28</v>
      </c>
      <c r="P14" s="482">
        <v>58</v>
      </c>
      <c r="Q14" s="479" t="str">
        <f t="shared" si="0"/>
        <v/>
      </c>
      <c r="R14" s="480" t="str">
        <f t="shared" si="1"/>
        <v/>
      </c>
      <c r="S14" s="479" t="str">
        <f t="shared" si="2"/>
        <v>9:00</v>
      </c>
      <c r="T14" s="480" t="str">
        <f t="shared" si="3"/>
        <v/>
      </c>
      <c r="U14" s="479" t="str">
        <f t="shared" si="4"/>
        <v/>
      </c>
      <c r="V14" s="480" t="str">
        <f t="shared" si="5"/>
        <v/>
      </c>
      <c r="X14" s="566"/>
    </row>
    <row r="15" spans="1:24" ht="23" x14ac:dyDescent="0.2">
      <c r="A15" s="472">
        <v>13</v>
      </c>
      <c r="B15" s="473"/>
      <c r="C15" s="473"/>
      <c r="D15" s="474"/>
      <c r="E15" s="201"/>
      <c r="F15" s="475" t="s">
        <v>165</v>
      </c>
      <c r="G15" s="563">
        <v>10</v>
      </c>
      <c r="H15" s="563">
        <v>10</v>
      </c>
      <c r="I15" s="563">
        <v>10</v>
      </c>
      <c r="J15" s="597" t="s">
        <v>335</v>
      </c>
      <c r="K15" s="597" t="s">
        <v>335</v>
      </c>
      <c r="L15" s="597" t="s">
        <v>335</v>
      </c>
      <c r="N15" s="477">
        <v>24</v>
      </c>
      <c r="O15" s="477">
        <v>29</v>
      </c>
      <c r="P15" s="482" t="s">
        <v>245</v>
      </c>
      <c r="Q15" s="479" t="str">
        <f t="shared" si="0"/>
        <v>9:00</v>
      </c>
      <c r="R15" s="480" t="str">
        <f t="shared" si="1"/>
        <v/>
      </c>
      <c r="S15" s="479" t="str">
        <f t="shared" si="2"/>
        <v>9:00</v>
      </c>
      <c r="T15" s="480" t="str">
        <f t="shared" si="3"/>
        <v/>
      </c>
      <c r="U15" s="479" t="str">
        <f t="shared" si="4"/>
        <v/>
      </c>
      <c r="V15" s="480"/>
      <c r="X15" s="566"/>
    </row>
    <row r="16" spans="1:24" ht="23" x14ac:dyDescent="0.2">
      <c r="A16" s="472">
        <v>14</v>
      </c>
      <c r="B16" s="473"/>
      <c r="C16" s="473"/>
      <c r="D16" s="474"/>
      <c r="E16" s="201"/>
      <c r="F16" s="475" t="s">
        <v>108</v>
      </c>
      <c r="G16" s="563">
        <v>10</v>
      </c>
      <c r="H16" s="563">
        <v>10</v>
      </c>
      <c r="I16" s="563">
        <v>10</v>
      </c>
      <c r="J16" s="597" t="s">
        <v>335</v>
      </c>
      <c r="K16" s="597" t="s">
        <v>335</v>
      </c>
      <c r="L16" s="597" t="s">
        <v>335</v>
      </c>
      <c r="N16" s="477">
        <v>25</v>
      </c>
      <c r="O16" s="483">
        <v>55</v>
      </c>
      <c r="P16" s="482" t="s">
        <v>245</v>
      </c>
      <c r="Q16" s="479" t="str">
        <f t="shared" si="0"/>
        <v/>
      </c>
      <c r="R16" s="480" t="str">
        <f t="shared" si="1"/>
        <v/>
      </c>
      <c r="S16" s="479" t="str">
        <f t="shared" si="2"/>
        <v>9:00</v>
      </c>
      <c r="T16" s="480" t="str">
        <f t="shared" si="3"/>
        <v/>
      </c>
      <c r="U16" s="479" t="str">
        <f t="shared" si="4"/>
        <v/>
      </c>
      <c r="V16" s="480"/>
      <c r="X16" s="566"/>
    </row>
    <row r="17" spans="1:24" ht="23" x14ac:dyDescent="0.2">
      <c r="A17" s="472">
        <v>15</v>
      </c>
      <c r="B17" s="473"/>
      <c r="C17" s="473"/>
      <c r="D17" s="474"/>
      <c r="E17" s="201"/>
      <c r="F17" s="475" t="s">
        <v>150</v>
      </c>
      <c r="G17" s="563">
        <v>10</v>
      </c>
      <c r="H17" s="563">
        <v>10</v>
      </c>
      <c r="I17" s="563">
        <v>10</v>
      </c>
      <c r="J17" s="597" t="s">
        <v>335</v>
      </c>
      <c r="K17" s="597" t="s">
        <v>335</v>
      </c>
      <c r="L17" s="597" t="s">
        <v>335</v>
      </c>
      <c r="N17" s="477">
        <v>26</v>
      </c>
      <c r="O17" s="483">
        <v>58</v>
      </c>
      <c r="P17" s="482" t="s">
        <v>245</v>
      </c>
      <c r="Q17" s="479" t="str">
        <f t="shared" si="0"/>
        <v>9:00</v>
      </c>
      <c r="R17" s="480" t="str">
        <f t="shared" si="1"/>
        <v/>
      </c>
      <c r="S17" s="479" t="str">
        <f t="shared" si="2"/>
        <v/>
      </c>
      <c r="T17" s="480" t="str">
        <f t="shared" si="3"/>
        <v/>
      </c>
      <c r="U17" s="479" t="str">
        <f t="shared" si="4"/>
        <v/>
      </c>
      <c r="V17" s="480"/>
      <c r="X17" s="566"/>
    </row>
    <row r="18" spans="1:24" ht="23" x14ac:dyDescent="0.2">
      <c r="A18" s="472">
        <v>16</v>
      </c>
      <c r="B18" s="473"/>
      <c r="C18" s="473"/>
      <c r="D18" s="474"/>
      <c r="E18" s="201"/>
      <c r="F18" s="475" t="s">
        <v>9</v>
      </c>
      <c r="G18" s="563">
        <v>10</v>
      </c>
      <c r="H18" s="563">
        <v>10</v>
      </c>
      <c r="I18" s="563">
        <v>10</v>
      </c>
      <c r="J18" s="597" t="s">
        <v>335</v>
      </c>
      <c r="K18" s="597" t="s">
        <v>335</v>
      </c>
      <c r="L18" s="597" t="s">
        <v>335</v>
      </c>
      <c r="N18" s="477">
        <v>28</v>
      </c>
      <c r="O18" s="483" t="s">
        <v>245</v>
      </c>
      <c r="P18" s="482" t="s">
        <v>245</v>
      </c>
      <c r="Q18" s="479" t="str">
        <f t="shared" si="0"/>
        <v>9:00</v>
      </c>
      <c r="R18" s="480" t="str">
        <f t="shared" si="1"/>
        <v/>
      </c>
      <c r="S18" s="479" t="str">
        <f t="shared" si="2"/>
        <v/>
      </c>
      <c r="T18" s="480"/>
      <c r="U18" s="479" t="str">
        <f t="shared" si="4"/>
        <v/>
      </c>
      <c r="V18" s="480"/>
      <c r="X18" s="566"/>
    </row>
    <row r="19" spans="1:24" ht="23" x14ac:dyDescent="0.2">
      <c r="A19" s="472">
        <v>17</v>
      </c>
      <c r="B19" s="473"/>
      <c r="C19" s="473"/>
      <c r="D19" s="474"/>
      <c r="E19" s="201"/>
      <c r="F19" s="468" t="s">
        <v>172</v>
      </c>
      <c r="G19" s="565">
        <v>8</v>
      </c>
      <c r="H19" s="565">
        <v>8</v>
      </c>
      <c r="I19" s="565">
        <v>8</v>
      </c>
      <c r="J19" s="597" t="s">
        <v>335</v>
      </c>
      <c r="K19" s="565"/>
      <c r="L19" s="565"/>
      <c r="N19" s="477">
        <v>29</v>
      </c>
      <c r="O19" s="483" t="s">
        <v>245</v>
      </c>
      <c r="P19" s="482" t="s">
        <v>245</v>
      </c>
      <c r="Q19" s="479" t="str">
        <f t="shared" si="0"/>
        <v>9:00</v>
      </c>
      <c r="R19" s="480" t="str">
        <f t="shared" si="1"/>
        <v/>
      </c>
      <c r="S19" s="479" t="str">
        <f t="shared" si="2"/>
        <v/>
      </c>
      <c r="T19" s="480"/>
      <c r="U19" s="479" t="str">
        <f t="shared" si="4"/>
        <v/>
      </c>
      <c r="V19" s="480"/>
      <c r="X19" s="566"/>
    </row>
    <row r="20" spans="1:24" ht="23" x14ac:dyDescent="0.2">
      <c r="A20" s="472">
        <v>18</v>
      </c>
      <c r="B20" s="473"/>
      <c r="C20" s="473"/>
      <c r="D20" s="474"/>
      <c r="E20" s="201"/>
      <c r="F20" s="468" t="s">
        <v>107</v>
      </c>
      <c r="G20" s="565">
        <v>8</v>
      </c>
      <c r="H20" s="565">
        <v>8</v>
      </c>
      <c r="I20" s="565">
        <v>8</v>
      </c>
      <c r="J20" s="597" t="s">
        <v>335</v>
      </c>
      <c r="K20" s="565"/>
      <c r="L20" s="565"/>
      <c r="N20" s="477">
        <v>55</v>
      </c>
      <c r="O20" s="483" t="s">
        <v>245</v>
      </c>
      <c r="P20" s="482" t="s">
        <v>245</v>
      </c>
      <c r="Q20" s="479" t="str">
        <f t="shared" si="0"/>
        <v>9:00</v>
      </c>
      <c r="R20" s="480" t="str">
        <f t="shared" si="1"/>
        <v/>
      </c>
      <c r="S20" s="479" t="str">
        <f t="shared" si="2"/>
        <v/>
      </c>
      <c r="T20" s="480"/>
      <c r="U20" s="479" t="str">
        <f t="shared" si="4"/>
        <v/>
      </c>
      <c r="V20" s="480"/>
      <c r="X20" s="566"/>
    </row>
    <row r="21" spans="1:24" ht="23" x14ac:dyDescent="0.2">
      <c r="A21" s="472">
        <v>19</v>
      </c>
      <c r="B21" s="473"/>
      <c r="C21" s="473"/>
      <c r="D21" s="474"/>
      <c r="E21" s="201"/>
      <c r="F21" s="468" t="s">
        <v>134</v>
      </c>
      <c r="G21" s="565">
        <v>8</v>
      </c>
      <c r="H21" s="565">
        <v>8</v>
      </c>
      <c r="I21" s="565">
        <v>8</v>
      </c>
      <c r="J21" s="597" t="s">
        <v>335</v>
      </c>
      <c r="K21" s="565"/>
      <c r="L21" s="565"/>
      <c r="N21" s="477">
        <v>58</v>
      </c>
      <c r="O21" s="483" t="s">
        <v>245</v>
      </c>
      <c r="P21" s="482" t="s">
        <v>245</v>
      </c>
      <c r="Q21" s="479" t="str">
        <f t="shared" si="0"/>
        <v/>
      </c>
      <c r="R21" s="480" t="str">
        <f t="shared" si="1"/>
        <v/>
      </c>
      <c r="S21" s="479" t="str">
        <f t="shared" si="2"/>
        <v/>
      </c>
      <c r="T21" s="480"/>
      <c r="U21" s="479" t="str">
        <f t="shared" si="4"/>
        <v/>
      </c>
      <c r="V21" s="480"/>
      <c r="X21" s="566"/>
    </row>
    <row r="22" spans="1:24" ht="23" x14ac:dyDescent="0.2">
      <c r="A22" s="472">
        <v>20</v>
      </c>
      <c r="B22" s="473"/>
      <c r="C22" s="473"/>
      <c r="D22" s="474"/>
      <c r="E22" s="201"/>
      <c r="F22" s="468" t="s">
        <v>17</v>
      </c>
      <c r="G22" s="565">
        <v>8</v>
      </c>
      <c r="H22" s="565">
        <v>8</v>
      </c>
      <c r="I22" s="565">
        <v>8</v>
      </c>
      <c r="J22" s="597" t="s">
        <v>335</v>
      </c>
      <c r="K22" s="565"/>
      <c r="L22" s="565"/>
      <c r="N22" s="477">
        <v>56</v>
      </c>
      <c r="O22" s="483" t="s">
        <v>245</v>
      </c>
      <c r="P22" s="482" t="s">
        <v>245</v>
      </c>
      <c r="Q22" s="479" t="str">
        <f t="shared" si="0"/>
        <v/>
      </c>
      <c r="R22" s="480" t="str">
        <f t="shared" si="1"/>
        <v/>
      </c>
      <c r="S22" s="479" t="str">
        <f t="shared" si="2"/>
        <v/>
      </c>
      <c r="T22" s="480"/>
      <c r="U22" s="479" t="str">
        <f t="shared" si="4"/>
        <v/>
      </c>
      <c r="V22" s="480"/>
      <c r="X22" s="566"/>
    </row>
    <row r="23" spans="1:24" ht="23" x14ac:dyDescent="0.2">
      <c r="A23" s="472">
        <v>21</v>
      </c>
      <c r="B23" s="473"/>
      <c r="C23" s="473"/>
      <c r="D23" s="474"/>
      <c r="E23" s="201"/>
      <c r="F23" s="468" t="s">
        <v>177</v>
      </c>
      <c r="G23" s="565">
        <v>9</v>
      </c>
      <c r="H23" s="565">
        <v>9</v>
      </c>
      <c r="I23" s="565">
        <v>9</v>
      </c>
      <c r="J23" s="597" t="s">
        <v>335</v>
      </c>
      <c r="K23" s="565"/>
      <c r="L23" s="565"/>
      <c r="N23" s="477">
        <v>56</v>
      </c>
      <c r="O23" s="483" t="s">
        <v>245</v>
      </c>
      <c r="P23" s="482" t="s">
        <v>245</v>
      </c>
      <c r="Q23" s="479" t="str">
        <f t="shared" si="0"/>
        <v/>
      </c>
      <c r="R23" s="480" t="str">
        <f t="shared" si="1"/>
        <v/>
      </c>
      <c r="S23" s="479" t="str">
        <f t="shared" si="2"/>
        <v/>
      </c>
      <c r="T23" s="480"/>
      <c r="U23" s="479" t="str">
        <f t="shared" si="4"/>
        <v/>
      </c>
      <c r="V23" s="480"/>
      <c r="X23" s="566"/>
    </row>
    <row r="24" spans="1:24" ht="23" x14ac:dyDescent="0.2">
      <c r="A24" s="472">
        <v>22</v>
      </c>
      <c r="B24" s="473"/>
      <c r="C24" s="584"/>
      <c r="D24" s="474"/>
      <c r="E24" s="201"/>
      <c r="F24" s="468" t="s">
        <v>119</v>
      </c>
      <c r="G24" s="565">
        <v>9</v>
      </c>
      <c r="H24" s="565">
        <v>9</v>
      </c>
      <c r="I24" s="565">
        <v>9</v>
      </c>
      <c r="J24" s="597" t="s">
        <v>335</v>
      </c>
      <c r="K24" s="565"/>
      <c r="L24" s="565"/>
      <c r="N24" s="477">
        <v>57</v>
      </c>
      <c r="O24" s="483" t="s">
        <v>245</v>
      </c>
      <c r="P24" s="482" t="s">
        <v>245</v>
      </c>
      <c r="Q24" s="479" t="str">
        <f t="shared" si="0"/>
        <v/>
      </c>
      <c r="R24" s="480" t="str">
        <f t="shared" si="1"/>
        <v/>
      </c>
      <c r="S24" s="479" t="str">
        <f t="shared" si="2"/>
        <v/>
      </c>
      <c r="T24" s="480"/>
      <c r="U24" s="479" t="str">
        <f t="shared" si="4"/>
        <v/>
      </c>
      <c r="V24" s="480"/>
      <c r="X24" s="566"/>
    </row>
    <row r="25" spans="1:24" ht="23" x14ac:dyDescent="0.2">
      <c r="A25" s="472">
        <v>23</v>
      </c>
      <c r="B25" s="473"/>
      <c r="C25" s="473"/>
      <c r="D25" s="474"/>
      <c r="E25" s="201"/>
      <c r="F25" s="468" t="s">
        <v>151</v>
      </c>
      <c r="G25" s="565">
        <v>9</v>
      </c>
      <c r="H25" s="565">
        <v>9</v>
      </c>
      <c r="I25" s="565">
        <v>9</v>
      </c>
      <c r="J25" s="597" t="s">
        <v>335</v>
      </c>
      <c r="K25" s="565"/>
      <c r="L25" s="565"/>
      <c r="N25" s="477">
        <v>57</v>
      </c>
      <c r="O25" s="483" t="s">
        <v>245</v>
      </c>
      <c r="P25" s="483" t="s">
        <v>245</v>
      </c>
      <c r="Q25" s="479" t="str">
        <f t="shared" si="0"/>
        <v/>
      </c>
      <c r="R25" s="480" t="str">
        <f t="shared" si="1"/>
        <v/>
      </c>
      <c r="S25" s="479" t="str">
        <f t="shared" si="2"/>
        <v/>
      </c>
      <c r="T25" s="480"/>
      <c r="U25" s="479" t="str">
        <f t="shared" si="4"/>
        <v/>
      </c>
      <c r="V25" s="480"/>
      <c r="X25" s="566"/>
    </row>
    <row r="26" spans="1:24" ht="23" x14ac:dyDescent="0.2">
      <c r="A26" s="472">
        <v>24</v>
      </c>
      <c r="B26" s="473"/>
      <c r="C26" s="473"/>
      <c r="D26" s="474"/>
      <c r="E26" s="201"/>
      <c r="F26" s="468" t="s">
        <v>10</v>
      </c>
      <c r="G26" s="565">
        <v>9</v>
      </c>
      <c r="H26" s="565">
        <v>9</v>
      </c>
      <c r="I26" s="565">
        <v>9</v>
      </c>
      <c r="J26" s="597" t="s">
        <v>335</v>
      </c>
      <c r="K26" s="565"/>
      <c r="L26" s="565"/>
      <c r="N26" s="477">
        <v>12</v>
      </c>
      <c r="O26" s="483" t="s">
        <v>245</v>
      </c>
      <c r="P26" s="483" t="s">
        <v>245</v>
      </c>
      <c r="Q26" s="479" t="str">
        <f t="shared" si="0"/>
        <v/>
      </c>
      <c r="R26" s="480" t="str">
        <f t="shared" si="1"/>
        <v/>
      </c>
      <c r="X26" s="566"/>
    </row>
    <row r="27" spans="1:24" ht="23" x14ac:dyDescent="0.2">
      <c r="A27" s="472">
        <v>25</v>
      </c>
      <c r="B27" s="473"/>
      <c r="C27" s="584"/>
      <c r="D27" s="474"/>
      <c r="E27" s="201"/>
      <c r="F27" s="468" t="s">
        <v>178</v>
      </c>
      <c r="G27" s="565">
        <v>9</v>
      </c>
      <c r="H27" s="565">
        <v>9</v>
      </c>
      <c r="I27" s="565">
        <v>9</v>
      </c>
      <c r="J27" s="565" t="s">
        <v>320</v>
      </c>
      <c r="K27" s="565"/>
      <c r="L27" s="565"/>
      <c r="N27" s="477">
        <v>12</v>
      </c>
      <c r="O27" s="483" t="s">
        <v>245</v>
      </c>
      <c r="P27" s="483" t="s">
        <v>245</v>
      </c>
      <c r="Q27" s="479" t="str">
        <f t="shared" si="0"/>
        <v/>
      </c>
      <c r="R27" s="480" t="str">
        <f t="shared" si="1"/>
        <v/>
      </c>
    </row>
    <row r="28" spans="1:24" ht="23" x14ac:dyDescent="0.2">
      <c r="A28" s="472">
        <v>26</v>
      </c>
      <c r="B28" s="473"/>
      <c r="C28" s="473"/>
      <c r="D28" s="474"/>
      <c r="E28" s="201"/>
      <c r="F28" s="468" t="s">
        <v>115</v>
      </c>
      <c r="G28" s="565">
        <v>9</v>
      </c>
      <c r="H28" s="565">
        <v>9</v>
      </c>
      <c r="I28" s="565">
        <v>9</v>
      </c>
      <c r="J28" s="565" t="s">
        <v>320</v>
      </c>
      <c r="K28" s="565"/>
      <c r="L28" s="565"/>
      <c r="N28" s="483" t="s">
        <v>245</v>
      </c>
      <c r="O28" s="483" t="s">
        <v>245</v>
      </c>
      <c r="P28" s="483" t="s">
        <v>245</v>
      </c>
    </row>
    <row r="29" spans="1:24" ht="23" x14ac:dyDescent="0.2">
      <c r="A29" s="472">
        <v>27</v>
      </c>
      <c r="B29" s="473"/>
      <c r="C29" s="473"/>
      <c r="D29" s="474"/>
      <c r="E29" s="201"/>
      <c r="F29" s="468" t="s">
        <v>132</v>
      </c>
      <c r="G29" s="565">
        <v>9</v>
      </c>
      <c r="H29" s="565">
        <v>9</v>
      </c>
      <c r="I29" s="565">
        <v>9</v>
      </c>
      <c r="J29" s="565" t="s">
        <v>320</v>
      </c>
      <c r="K29" s="565"/>
      <c r="L29" s="565"/>
      <c r="N29" s="483" t="s">
        <v>245</v>
      </c>
      <c r="O29" s="483" t="s">
        <v>245</v>
      </c>
      <c r="P29" s="483" t="s">
        <v>245</v>
      </c>
    </row>
    <row r="30" spans="1:24" ht="23" x14ac:dyDescent="0.2">
      <c r="A30" s="472">
        <v>28</v>
      </c>
      <c r="B30" s="473"/>
      <c r="C30" s="473"/>
      <c r="D30" s="474"/>
      <c r="E30" s="201"/>
      <c r="F30" s="468" t="s">
        <v>11</v>
      </c>
      <c r="G30" s="565">
        <v>9</v>
      </c>
      <c r="H30" s="565">
        <v>9</v>
      </c>
      <c r="I30" s="565">
        <v>9</v>
      </c>
      <c r="J30" s="565" t="s">
        <v>320</v>
      </c>
      <c r="K30" s="565"/>
      <c r="L30" s="565"/>
      <c r="N30" s="483" t="s">
        <v>245</v>
      </c>
      <c r="O30" s="483" t="s">
        <v>245</v>
      </c>
      <c r="P30" s="483" t="s">
        <v>245</v>
      </c>
    </row>
    <row r="31" spans="1:24" ht="23" x14ac:dyDescent="0.2">
      <c r="A31" s="472">
        <v>29</v>
      </c>
      <c r="B31" s="473"/>
      <c r="C31" s="473"/>
      <c r="D31" s="474"/>
      <c r="E31" s="201"/>
      <c r="F31" s="468" t="s">
        <v>179</v>
      </c>
      <c r="G31" s="565">
        <v>9</v>
      </c>
      <c r="H31" s="565">
        <v>9</v>
      </c>
      <c r="I31" s="565">
        <v>9</v>
      </c>
      <c r="J31" s="565" t="s">
        <v>320</v>
      </c>
      <c r="K31" s="565"/>
      <c r="L31" s="565"/>
      <c r="N31" s="483" t="s">
        <v>245</v>
      </c>
      <c r="O31" s="483" t="s">
        <v>245</v>
      </c>
      <c r="P31" s="483" t="s">
        <v>245</v>
      </c>
      <c r="Q31" s="518"/>
      <c r="R31" s="518"/>
      <c r="S31" s="518"/>
      <c r="T31" s="518"/>
      <c r="U31" s="518"/>
      <c r="V31" s="518"/>
    </row>
    <row r="32" spans="1:24" ht="23" x14ac:dyDescent="0.2">
      <c r="A32" s="472">
        <v>30</v>
      </c>
      <c r="B32" s="473"/>
      <c r="C32" s="473"/>
      <c r="D32" s="474"/>
      <c r="E32" s="201"/>
      <c r="F32" s="468" t="s">
        <v>100</v>
      </c>
      <c r="G32" s="565">
        <v>9</v>
      </c>
      <c r="H32" s="565">
        <v>9</v>
      </c>
      <c r="I32" s="565">
        <v>9</v>
      </c>
      <c r="J32" s="565" t="s">
        <v>320</v>
      </c>
      <c r="K32" s="565"/>
      <c r="L32" s="565"/>
      <c r="N32" s="483" t="s">
        <v>245</v>
      </c>
      <c r="O32" s="483" t="s">
        <v>245</v>
      </c>
      <c r="P32" s="483" t="s">
        <v>245</v>
      </c>
    </row>
    <row r="33" spans="1:20" x14ac:dyDescent="0.2">
      <c r="A33" s="472">
        <v>31</v>
      </c>
      <c r="B33" s="473"/>
      <c r="C33" s="473"/>
      <c r="D33" s="474"/>
      <c r="E33" s="201"/>
      <c r="F33" s="468" t="s">
        <v>156</v>
      </c>
      <c r="G33" s="565">
        <v>9</v>
      </c>
      <c r="H33" s="565">
        <v>9</v>
      </c>
      <c r="I33" s="565">
        <v>9</v>
      </c>
      <c r="J33" s="565" t="s">
        <v>320</v>
      </c>
      <c r="K33" s="565"/>
      <c r="L33" s="565"/>
    </row>
    <row r="34" spans="1:20" x14ac:dyDescent="0.2">
      <c r="A34" s="472">
        <v>32</v>
      </c>
      <c r="B34" s="473"/>
      <c r="C34" s="473"/>
      <c r="D34" s="474"/>
      <c r="E34" s="201"/>
      <c r="F34" s="468" t="s">
        <v>18</v>
      </c>
      <c r="G34" s="565">
        <v>9</v>
      </c>
      <c r="H34" s="565">
        <v>9</v>
      </c>
      <c r="I34" s="565">
        <v>9</v>
      </c>
      <c r="J34" s="565" t="s">
        <v>320</v>
      </c>
      <c r="K34" s="565"/>
      <c r="L34" s="565"/>
    </row>
    <row r="35" spans="1:20" ht="48.75" customHeight="1" x14ac:dyDescent="0.2">
      <c r="A35" s="472">
        <v>33</v>
      </c>
      <c r="B35" s="473"/>
      <c r="C35" s="473"/>
      <c r="D35" s="474"/>
      <c r="E35" s="201"/>
      <c r="F35" s="468" t="s">
        <v>173</v>
      </c>
      <c r="G35" s="565">
        <v>9</v>
      </c>
      <c r="H35" s="565">
        <v>9</v>
      </c>
      <c r="I35" s="565">
        <v>9</v>
      </c>
      <c r="J35" s="597" t="s">
        <v>335</v>
      </c>
      <c r="K35" s="565"/>
      <c r="L35" s="565"/>
    </row>
    <row r="36" spans="1:20" x14ac:dyDescent="0.2">
      <c r="A36" s="472">
        <v>34</v>
      </c>
      <c r="B36" s="473"/>
      <c r="C36" s="473"/>
      <c r="D36" s="474"/>
      <c r="E36" s="201"/>
      <c r="F36" s="468" t="s">
        <v>105</v>
      </c>
      <c r="G36" s="565">
        <v>9</v>
      </c>
      <c r="H36" s="565">
        <v>9</v>
      </c>
      <c r="I36" s="565">
        <v>9</v>
      </c>
      <c r="J36" s="597" t="s">
        <v>335</v>
      </c>
      <c r="K36" s="565"/>
      <c r="L36" s="565"/>
      <c r="N36" s="518"/>
      <c r="O36" s="518"/>
      <c r="P36" s="518"/>
      <c r="Q36" s="518"/>
      <c r="R36" s="518"/>
      <c r="S36" s="518"/>
      <c r="T36" s="518"/>
    </row>
    <row r="37" spans="1:20" x14ac:dyDescent="0.2">
      <c r="A37" s="472">
        <v>35</v>
      </c>
      <c r="B37" s="473"/>
      <c r="C37" s="473"/>
      <c r="D37" s="474"/>
      <c r="E37" s="201"/>
      <c r="F37" s="468" t="s">
        <v>149</v>
      </c>
      <c r="G37" s="565">
        <v>9</v>
      </c>
      <c r="H37" s="565">
        <v>9</v>
      </c>
      <c r="I37" s="565">
        <v>9</v>
      </c>
      <c r="J37" s="597" t="s">
        <v>335</v>
      </c>
      <c r="K37" s="565"/>
      <c r="L37" s="565"/>
    </row>
    <row r="38" spans="1:20" x14ac:dyDescent="0.2">
      <c r="A38" s="472">
        <v>36</v>
      </c>
      <c r="B38" s="473"/>
      <c r="C38" s="473"/>
      <c r="D38" s="474"/>
      <c r="E38" s="201"/>
      <c r="F38" s="468" t="s">
        <v>28</v>
      </c>
      <c r="G38" s="565">
        <v>9</v>
      </c>
      <c r="H38" s="565">
        <v>9</v>
      </c>
      <c r="I38" s="565">
        <v>9</v>
      </c>
      <c r="J38" s="597" t="s">
        <v>335</v>
      </c>
      <c r="K38" s="565"/>
      <c r="L38" s="565"/>
    </row>
    <row r="39" spans="1:20" x14ac:dyDescent="0.2">
      <c r="A39" s="472">
        <v>37</v>
      </c>
      <c r="B39" s="473"/>
      <c r="C39" s="473"/>
      <c r="D39" s="474"/>
      <c r="E39" s="201"/>
      <c r="F39" s="468" t="s">
        <v>174</v>
      </c>
      <c r="G39" s="565">
        <v>9</v>
      </c>
      <c r="H39" s="565">
        <v>9</v>
      </c>
      <c r="I39" s="565">
        <v>9</v>
      </c>
      <c r="J39" s="565" t="s">
        <v>320</v>
      </c>
      <c r="K39" s="565"/>
      <c r="L39" s="565"/>
      <c r="N39" s="507"/>
      <c r="O39" s="508"/>
      <c r="P39" s="508"/>
      <c r="Q39" s="508"/>
      <c r="R39" s="508"/>
      <c r="S39" s="508"/>
      <c r="T39" s="508"/>
    </row>
    <row r="40" spans="1:20" x14ac:dyDescent="0.2">
      <c r="A40" s="472">
        <v>38</v>
      </c>
      <c r="B40" s="473"/>
      <c r="C40" s="473"/>
      <c r="D40" s="474"/>
      <c r="E40" s="201"/>
      <c r="F40" s="468" t="s">
        <v>127</v>
      </c>
      <c r="G40" s="565">
        <v>9</v>
      </c>
      <c r="H40" s="565">
        <v>9</v>
      </c>
      <c r="I40" s="565">
        <v>9</v>
      </c>
      <c r="J40" s="565" t="s">
        <v>320</v>
      </c>
      <c r="K40" s="565"/>
      <c r="L40" s="565"/>
      <c r="N40" s="507"/>
      <c r="O40" s="508"/>
      <c r="P40" s="508"/>
      <c r="Q40" s="508"/>
      <c r="R40" s="508"/>
      <c r="S40" s="508"/>
      <c r="T40" s="508"/>
    </row>
    <row r="41" spans="1:20" x14ac:dyDescent="0.2">
      <c r="A41" s="472">
        <v>39</v>
      </c>
      <c r="B41" s="473"/>
      <c r="C41" s="473"/>
      <c r="D41" s="474"/>
      <c r="E41" s="201"/>
      <c r="F41" s="468" t="s">
        <v>146</v>
      </c>
      <c r="G41" s="565">
        <v>9</v>
      </c>
      <c r="H41" s="565">
        <v>9</v>
      </c>
      <c r="I41" s="565">
        <v>9</v>
      </c>
      <c r="J41" s="565" t="s">
        <v>320</v>
      </c>
      <c r="K41" s="565"/>
      <c r="L41" s="565"/>
      <c r="N41" s="507"/>
      <c r="O41" s="508"/>
      <c r="P41" s="508"/>
      <c r="Q41" s="508"/>
      <c r="R41" s="508"/>
      <c r="S41" s="508"/>
      <c r="T41" s="508"/>
    </row>
    <row r="42" spans="1:20" x14ac:dyDescent="0.2">
      <c r="A42" s="472">
        <v>40</v>
      </c>
      <c r="B42" s="473"/>
      <c r="C42" s="473"/>
      <c r="D42" s="474"/>
      <c r="E42" s="201"/>
      <c r="F42" s="468" t="s">
        <v>29</v>
      </c>
      <c r="G42" s="565">
        <v>9</v>
      </c>
      <c r="H42" s="565">
        <v>9</v>
      </c>
      <c r="I42" s="565">
        <v>9</v>
      </c>
      <c r="J42" s="565" t="s">
        <v>320</v>
      </c>
      <c r="K42" s="565"/>
      <c r="L42" s="565"/>
      <c r="N42" s="507"/>
      <c r="O42" s="508"/>
      <c r="P42" s="508"/>
      <c r="Q42" s="508"/>
      <c r="R42" s="508"/>
      <c r="S42" s="508"/>
      <c r="T42" s="508"/>
    </row>
    <row r="43" spans="1:20" x14ac:dyDescent="0.2">
      <c r="A43" s="472">
        <v>41</v>
      </c>
      <c r="B43" s="473"/>
      <c r="C43" s="473"/>
      <c r="D43" s="474"/>
      <c r="E43" s="201"/>
      <c r="F43" s="468" t="s">
        <v>234</v>
      </c>
      <c r="G43" s="565">
        <v>10</v>
      </c>
      <c r="H43" s="565">
        <v>10</v>
      </c>
      <c r="I43" s="565">
        <v>10</v>
      </c>
      <c r="J43" s="565" t="s">
        <v>321</v>
      </c>
      <c r="K43" s="565" t="s">
        <v>321</v>
      </c>
      <c r="L43" s="565" t="s">
        <v>321</v>
      </c>
    </row>
    <row r="44" spans="1:20" x14ac:dyDescent="0.2">
      <c r="A44" s="472">
        <v>42</v>
      </c>
      <c r="B44" s="472"/>
      <c r="C44" s="473"/>
      <c r="D44" s="474"/>
      <c r="E44" s="201"/>
      <c r="F44" s="468" t="s">
        <v>236</v>
      </c>
      <c r="G44" s="565">
        <v>10</v>
      </c>
      <c r="H44" s="565">
        <v>10</v>
      </c>
      <c r="I44" s="565">
        <v>10</v>
      </c>
      <c r="J44" s="565" t="s">
        <v>321</v>
      </c>
      <c r="K44" s="565" t="s">
        <v>321</v>
      </c>
      <c r="L44" s="565" t="s">
        <v>321</v>
      </c>
    </row>
    <row r="45" spans="1:20" x14ac:dyDescent="0.2">
      <c r="A45" s="472">
        <v>43</v>
      </c>
      <c r="B45" s="473"/>
      <c r="C45" s="473"/>
      <c r="D45" s="474"/>
      <c r="E45" s="201"/>
      <c r="F45" s="468" t="s">
        <v>235</v>
      </c>
      <c r="G45" s="565">
        <v>10</v>
      </c>
      <c r="H45" s="565">
        <v>10</v>
      </c>
      <c r="I45" s="565">
        <v>10</v>
      </c>
      <c r="J45" s="565" t="s">
        <v>321</v>
      </c>
      <c r="K45" s="565" t="s">
        <v>321</v>
      </c>
      <c r="L45" s="565" t="s">
        <v>321</v>
      </c>
    </row>
    <row r="46" spans="1:20" x14ac:dyDescent="0.2">
      <c r="A46" s="472">
        <v>44</v>
      </c>
      <c r="B46" s="473"/>
      <c r="C46" s="473"/>
      <c r="D46" s="474"/>
      <c r="E46" s="201"/>
      <c r="F46" s="468" t="s">
        <v>31</v>
      </c>
      <c r="G46" s="565">
        <v>10</v>
      </c>
      <c r="H46" s="565">
        <v>10</v>
      </c>
      <c r="I46" s="565">
        <v>10</v>
      </c>
      <c r="J46" s="565" t="s">
        <v>321</v>
      </c>
      <c r="K46" s="565" t="s">
        <v>321</v>
      </c>
      <c r="L46" s="565" t="s">
        <v>321</v>
      </c>
    </row>
    <row r="47" spans="1:20" x14ac:dyDescent="0.2">
      <c r="A47" s="472">
        <v>45</v>
      </c>
      <c r="B47" s="473"/>
      <c r="C47" s="473"/>
      <c r="D47" s="474"/>
      <c r="E47" s="201"/>
      <c r="F47" s="468" t="s">
        <v>238</v>
      </c>
      <c r="G47" s="565">
        <v>10</v>
      </c>
      <c r="H47" s="565">
        <v>10</v>
      </c>
      <c r="I47" s="565">
        <v>10</v>
      </c>
      <c r="J47" s="565" t="s">
        <v>321</v>
      </c>
      <c r="K47" s="565" t="s">
        <v>321</v>
      </c>
      <c r="L47" s="565" t="s">
        <v>321</v>
      </c>
    </row>
    <row r="48" spans="1:20" x14ac:dyDescent="0.2">
      <c r="A48" s="472">
        <v>46</v>
      </c>
      <c r="B48" s="473"/>
      <c r="C48" s="473"/>
      <c r="D48" s="474"/>
      <c r="E48" s="201"/>
      <c r="F48" s="468" t="s">
        <v>180</v>
      </c>
      <c r="G48" s="565">
        <v>8</v>
      </c>
      <c r="H48" s="565">
        <v>8</v>
      </c>
      <c r="I48" s="565">
        <v>8</v>
      </c>
      <c r="J48" s="565"/>
      <c r="K48" s="565" t="s">
        <v>320</v>
      </c>
      <c r="L48" s="565" t="s">
        <v>320</v>
      </c>
    </row>
    <row r="49" spans="1:12" x14ac:dyDescent="0.2">
      <c r="A49" s="472">
        <v>47</v>
      </c>
      <c r="B49" s="473"/>
      <c r="C49" s="473"/>
      <c r="D49" s="474"/>
      <c r="E49" s="201"/>
      <c r="F49" s="468" t="s">
        <v>121</v>
      </c>
      <c r="G49" s="565">
        <v>8</v>
      </c>
      <c r="H49" s="565">
        <v>8</v>
      </c>
      <c r="I49" s="565">
        <v>8</v>
      </c>
      <c r="J49" s="565"/>
      <c r="K49" s="565" t="s">
        <v>320</v>
      </c>
      <c r="L49" s="565" t="s">
        <v>320</v>
      </c>
    </row>
    <row r="50" spans="1:12" x14ac:dyDescent="0.2">
      <c r="A50" s="472">
        <v>48</v>
      </c>
      <c r="B50" s="473"/>
      <c r="C50" s="473"/>
      <c r="D50" s="474"/>
      <c r="E50" s="201"/>
      <c r="F50" s="468" t="s">
        <v>158</v>
      </c>
      <c r="G50" s="565">
        <v>8</v>
      </c>
      <c r="H50" s="565">
        <v>8</v>
      </c>
      <c r="I50" s="565">
        <v>8</v>
      </c>
      <c r="J50" s="565"/>
      <c r="K50" s="565" t="s">
        <v>320</v>
      </c>
      <c r="L50" s="565" t="s">
        <v>320</v>
      </c>
    </row>
    <row r="51" spans="1:12" x14ac:dyDescent="0.2">
      <c r="A51" s="472">
        <v>49</v>
      </c>
      <c r="B51" s="473"/>
      <c r="C51" s="473"/>
      <c r="D51" s="474"/>
      <c r="E51" s="201"/>
      <c r="F51" s="468" t="s">
        <v>12</v>
      </c>
      <c r="G51" s="565">
        <v>8</v>
      </c>
      <c r="H51" s="565">
        <v>8</v>
      </c>
      <c r="I51" s="565">
        <v>8</v>
      </c>
      <c r="J51" s="565"/>
      <c r="K51" s="565" t="s">
        <v>320</v>
      </c>
      <c r="L51" s="565" t="s">
        <v>320</v>
      </c>
    </row>
    <row r="52" spans="1:12" x14ac:dyDescent="0.2">
      <c r="A52" s="472">
        <v>50</v>
      </c>
      <c r="B52" s="473"/>
      <c r="C52" s="473"/>
      <c r="D52" s="474"/>
      <c r="E52" s="201"/>
      <c r="F52" s="468" t="s">
        <v>181</v>
      </c>
      <c r="G52" s="565">
        <v>8</v>
      </c>
      <c r="H52" s="565">
        <v>8</v>
      </c>
      <c r="I52" s="565">
        <v>8</v>
      </c>
      <c r="J52" s="565"/>
      <c r="K52" s="597" t="s">
        <v>335</v>
      </c>
      <c r="L52" s="597" t="s">
        <v>335</v>
      </c>
    </row>
    <row r="53" spans="1:12" x14ac:dyDescent="0.2">
      <c r="A53" s="472">
        <v>51</v>
      </c>
      <c r="B53" s="473"/>
      <c r="C53" s="473"/>
      <c r="D53" s="474"/>
      <c r="E53" s="201"/>
      <c r="F53" s="468" t="s">
        <v>101</v>
      </c>
      <c r="G53" s="565">
        <v>8</v>
      </c>
      <c r="H53" s="565">
        <v>8</v>
      </c>
      <c r="I53" s="565">
        <v>8</v>
      </c>
      <c r="J53" s="565"/>
      <c r="K53" s="597" t="s">
        <v>335</v>
      </c>
      <c r="L53" s="597" t="s">
        <v>335</v>
      </c>
    </row>
    <row r="54" spans="1:12" x14ac:dyDescent="0.2">
      <c r="A54" s="472">
        <v>52</v>
      </c>
      <c r="B54" s="473"/>
      <c r="C54" s="473"/>
      <c r="D54" s="474"/>
      <c r="E54" s="201"/>
      <c r="F54" s="468" t="s">
        <v>131</v>
      </c>
      <c r="G54" s="565">
        <v>8</v>
      </c>
      <c r="H54" s="565">
        <v>8</v>
      </c>
      <c r="I54" s="565">
        <v>8</v>
      </c>
      <c r="J54" s="565"/>
      <c r="K54" s="597" t="s">
        <v>335</v>
      </c>
      <c r="L54" s="597" t="s">
        <v>335</v>
      </c>
    </row>
    <row r="55" spans="1:12" x14ac:dyDescent="0.2">
      <c r="A55" s="472">
        <v>53</v>
      </c>
      <c r="B55" s="473"/>
      <c r="C55" s="473"/>
      <c r="D55" s="474"/>
      <c r="E55" s="201"/>
      <c r="F55" s="468" t="s">
        <v>15</v>
      </c>
      <c r="G55" s="565">
        <v>8</v>
      </c>
      <c r="H55" s="565">
        <v>8</v>
      </c>
      <c r="I55" s="565">
        <v>8</v>
      </c>
      <c r="J55" s="565"/>
      <c r="K55" s="597" t="s">
        <v>335</v>
      </c>
      <c r="L55" s="597" t="s">
        <v>335</v>
      </c>
    </row>
    <row r="56" spans="1:12" x14ac:dyDescent="0.2">
      <c r="A56" s="472">
        <v>54</v>
      </c>
      <c r="B56" s="473"/>
      <c r="C56" s="473"/>
      <c r="D56" s="474"/>
      <c r="E56" s="201"/>
      <c r="F56" s="468" t="s">
        <v>182</v>
      </c>
      <c r="G56" s="565">
        <v>8</v>
      </c>
      <c r="H56" s="565">
        <v>8</v>
      </c>
      <c r="I56" s="565">
        <v>8</v>
      </c>
      <c r="J56" s="565"/>
      <c r="K56" s="565" t="s">
        <v>320</v>
      </c>
      <c r="L56" s="565" t="s">
        <v>320</v>
      </c>
    </row>
    <row r="57" spans="1:12" x14ac:dyDescent="0.2">
      <c r="A57" s="472">
        <v>55</v>
      </c>
      <c r="B57" s="473"/>
      <c r="C57" s="473"/>
      <c r="D57" s="474"/>
      <c r="E57" s="201"/>
      <c r="F57" s="468" t="s">
        <v>112</v>
      </c>
      <c r="G57" s="565">
        <v>8</v>
      </c>
      <c r="H57" s="565">
        <v>8</v>
      </c>
      <c r="I57" s="565">
        <v>8</v>
      </c>
      <c r="J57" s="565"/>
      <c r="K57" s="565" t="s">
        <v>320</v>
      </c>
      <c r="L57" s="565" t="s">
        <v>320</v>
      </c>
    </row>
    <row r="58" spans="1:12" x14ac:dyDescent="0.2">
      <c r="A58" s="472">
        <v>56</v>
      </c>
      <c r="B58" s="473"/>
      <c r="C58" s="473"/>
      <c r="D58" s="474"/>
      <c r="E58" s="201"/>
      <c r="F58" s="468" t="s">
        <v>135</v>
      </c>
      <c r="G58" s="565">
        <v>8</v>
      </c>
      <c r="H58" s="565">
        <v>8</v>
      </c>
      <c r="I58" s="565">
        <v>8</v>
      </c>
      <c r="J58" s="565"/>
      <c r="K58" s="565" t="s">
        <v>320</v>
      </c>
      <c r="L58" s="565" t="s">
        <v>320</v>
      </c>
    </row>
    <row r="59" spans="1:12" x14ac:dyDescent="0.2">
      <c r="A59" s="472">
        <v>57</v>
      </c>
      <c r="B59" s="473"/>
      <c r="C59" s="473"/>
      <c r="D59" s="474"/>
      <c r="E59" s="201"/>
      <c r="F59" s="468" t="s">
        <v>16</v>
      </c>
      <c r="G59" s="565">
        <v>8</v>
      </c>
      <c r="H59" s="565">
        <v>8</v>
      </c>
      <c r="I59" s="565">
        <v>8</v>
      </c>
      <c r="J59" s="565"/>
      <c r="K59" s="565" t="s">
        <v>320</v>
      </c>
      <c r="L59" s="565" t="s">
        <v>320</v>
      </c>
    </row>
    <row r="60" spans="1:12" x14ac:dyDescent="0.2">
      <c r="A60" s="472">
        <v>58</v>
      </c>
      <c r="B60" s="473"/>
      <c r="C60" s="473"/>
      <c r="D60" s="474"/>
      <c r="E60" s="201"/>
      <c r="F60" s="468" t="s">
        <v>183</v>
      </c>
      <c r="G60" s="565">
        <v>9</v>
      </c>
      <c r="H60" s="565">
        <v>9</v>
      </c>
      <c r="I60" s="565">
        <v>9</v>
      </c>
      <c r="J60" s="565"/>
      <c r="K60" s="565" t="s">
        <v>320</v>
      </c>
      <c r="L60" s="565" t="s">
        <v>320</v>
      </c>
    </row>
    <row r="61" spans="1:12" x14ac:dyDescent="0.2">
      <c r="A61" s="472">
        <v>59</v>
      </c>
      <c r="B61" s="473"/>
      <c r="C61" s="473"/>
      <c r="D61" s="474"/>
      <c r="E61" s="201"/>
      <c r="F61" s="468" t="s">
        <v>118</v>
      </c>
      <c r="G61" s="565">
        <v>9</v>
      </c>
      <c r="H61" s="565">
        <v>9</v>
      </c>
      <c r="I61" s="565">
        <v>9</v>
      </c>
      <c r="J61" s="565"/>
      <c r="K61" s="565" t="s">
        <v>320</v>
      </c>
      <c r="L61" s="565" t="s">
        <v>320</v>
      </c>
    </row>
    <row r="62" spans="1:12" x14ac:dyDescent="0.2">
      <c r="A62" s="472">
        <v>60</v>
      </c>
      <c r="B62" s="473"/>
      <c r="C62" s="473"/>
      <c r="D62" s="474"/>
      <c r="E62" s="201"/>
      <c r="F62" s="468" t="s">
        <v>139</v>
      </c>
      <c r="G62" s="565">
        <v>9</v>
      </c>
      <c r="H62" s="565">
        <v>9</v>
      </c>
      <c r="I62" s="565">
        <v>9</v>
      </c>
      <c r="J62" s="565"/>
      <c r="K62" s="565" t="s">
        <v>320</v>
      </c>
      <c r="L62" s="565" t="s">
        <v>320</v>
      </c>
    </row>
    <row r="63" spans="1:12" x14ac:dyDescent="0.2">
      <c r="A63" s="472">
        <v>61</v>
      </c>
      <c r="B63" s="473"/>
      <c r="C63" s="473"/>
      <c r="D63" s="474"/>
      <c r="E63" s="201"/>
      <c r="F63" s="468" t="s">
        <v>13</v>
      </c>
      <c r="G63" s="565">
        <v>9</v>
      </c>
      <c r="H63" s="565">
        <v>9</v>
      </c>
      <c r="I63" s="565">
        <v>9</v>
      </c>
      <c r="J63" s="565"/>
      <c r="K63" s="565" t="s">
        <v>320</v>
      </c>
      <c r="L63" s="565" t="s">
        <v>320</v>
      </c>
    </row>
    <row r="64" spans="1:12" x14ac:dyDescent="0.2">
      <c r="A64" s="472">
        <v>62</v>
      </c>
      <c r="B64" s="473"/>
      <c r="C64" s="473"/>
      <c r="D64" s="474"/>
      <c r="E64" s="201"/>
      <c r="F64" s="468" t="s">
        <v>184</v>
      </c>
      <c r="G64" s="565"/>
      <c r="H64" s="565"/>
      <c r="I64" s="565"/>
      <c r="J64" s="565"/>
      <c r="K64" s="597"/>
      <c r="L64" s="597"/>
    </row>
    <row r="65" spans="1:12" x14ac:dyDescent="0.2">
      <c r="A65" s="472">
        <v>63</v>
      </c>
      <c r="B65" s="473"/>
      <c r="C65" s="473"/>
      <c r="D65" s="474"/>
      <c r="E65" s="201"/>
      <c r="F65" s="468" t="s">
        <v>122</v>
      </c>
      <c r="G65" s="565"/>
      <c r="H65" s="565"/>
      <c r="I65" s="565"/>
      <c r="J65" s="565"/>
      <c r="K65" s="597"/>
      <c r="L65" s="597"/>
    </row>
    <row r="66" spans="1:12" x14ac:dyDescent="0.2">
      <c r="A66" s="472">
        <v>64</v>
      </c>
      <c r="B66" s="473"/>
      <c r="C66" s="473"/>
      <c r="D66" s="474"/>
      <c r="E66" s="201"/>
      <c r="F66" s="468" t="s">
        <v>147</v>
      </c>
      <c r="G66" s="565"/>
      <c r="H66" s="565"/>
      <c r="I66" s="565"/>
      <c r="J66" s="565"/>
      <c r="K66" s="597"/>
      <c r="L66" s="597"/>
    </row>
    <row r="67" spans="1:12" x14ac:dyDescent="0.2">
      <c r="A67" s="472">
        <v>65</v>
      </c>
      <c r="B67" s="473"/>
      <c r="C67" s="473"/>
      <c r="D67" s="474"/>
      <c r="E67" s="201"/>
      <c r="F67" s="468" t="s">
        <v>14</v>
      </c>
      <c r="G67" s="565"/>
      <c r="H67" s="565"/>
      <c r="I67" s="565"/>
      <c r="J67" s="565"/>
      <c r="K67" s="597"/>
      <c r="L67" s="597"/>
    </row>
    <row r="68" spans="1:12" x14ac:dyDescent="0.2">
      <c r="A68" s="472">
        <v>65</v>
      </c>
      <c r="B68" s="473"/>
      <c r="C68" s="473"/>
      <c r="D68" s="474"/>
      <c r="E68" s="201"/>
      <c r="F68" s="468" t="s">
        <v>185</v>
      </c>
      <c r="G68" s="565">
        <v>8</v>
      </c>
      <c r="H68" s="565">
        <v>8</v>
      </c>
      <c r="I68" s="565">
        <v>8</v>
      </c>
      <c r="J68" s="565"/>
      <c r="K68" s="565"/>
      <c r="L68" s="597" t="s">
        <v>335</v>
      </c>
    </row>
    <row r="69" spans="1:12" x14ac:dyDescent="0.2">
      <c r="A69" s="472">
        <v>66</v>
      </c>
      <c r="B69" s="473"/>
      <c r="C69" s="473"/>
      <c r="D69" s="474"/>
      <c r="E69" s="201"/>
      <c r="F69" s="468" t="s">
        <v>124</v>
      </c>
      <c r="G69" s="565">
        <v>8</v>
      </c>
      <c r="H69" s="565">
        <v>8</v>
      </c>
      <c r="I69" s="565">
        <v>8</v>
      </c>
      <c r="J69" s="565"/>
      <c r="K69" s="565"/>
      <c r="L69" s="597" t="s">
        <v>335</v>
      </c>
    </row>
    <row r="70" spans="1:12" x14ac:dyDescent="0.2">
      <c r="A70" s="472">
        <v>67</v>
      </c>
      <c r="B70" s="473"/>
      <c r="C70" s="473"/>
      <c r="D70" s="474"/>
      <c r="E70" s="201"/>
      <c r="F70" s="468" t="s">
        <v>148</v>
      </c>
      <c r="G70" s="565">
        <v>8</v>
      </c>
      <c r="H70" s="565">
        <v>8</v>
      </c>
      <c r="I70" s="565">
        <v>8</v>
      </c>
      <c r="J70" s="565"/>
      <c r="K70" s="565"/>
      <c r="L70" s="597" t="s">
        <v>335</v>
      </c>
    </row>
    <row r="71" spans="1:12" x14ac:dyDescent="0.2">
      <c r="A71" s="472">
        <v>68</v>
      </c>
      <c r="B71" s="473"/>
      <c r="C71" s="473"/>
      <c r="D71" s="474"/>
      <c r="E71" s="201"/>
      <c r="F71" s="468" t="s">
        <v>19</v>
      </c>
      <c r="G71" s="565">
        <v>8</v>
      </c>
      <c r="H71" s="565">
        <v>8</v>
      </c>
      <c r="I71" s="565">
        <v>8</v>
      </c>
      <c r="J71" s="565"/>
      <c r="K71" s="565"/>
      <c r="L71" s="597" t="s">
        <v>335</v>
      </c>
    </row>
    <row r="72" spans="1:12" x14ac:dyDescent="0.2">
      <c r="A72" s="472">
        <v>69</v>
      </c>
      <c r="B72" s="473"/>
      <c r="C72" s="473"/>
      <c r="D72" s="474"/>
      <c r="E72" s="201"/>
      <c r="F72" s="468" t="s">
        <v>186</v>
      </c>
      <c r="G72" s="565">
        <v>8</v>
      </c>
      <c r="H72" s="565">
        <v>8</v>
      </c>
      <c r="I72" s="565">
        <v>8</v>
      </c>
      <c r="J72" s="565" t="s">
        <v>320</v>
      </c>
      <c r="K72" s="565" t="s">
        <v>320</v>
      </c>
      <c r="L72" s="565" t="s">
        <v>320</v>
      </c>
    </row>
    <row r="73" spans="1:12" x14ac:dyDescent="0.2">
      <c r="A73" s="472">
        <v>70</v>
      </c>
      <c r="B73" s="473"/>
      <c r="C73" s="473"/>
      <c r="D73" s="474"/>
      <c r="E73" s="201"/>
      <c r="F73" s="468" t="s">
        <v>113</v>
      </c>
      <c r="G73" s="565">
        <v>8</v>
      </c>
      <c r="H73" s="565">
        <v>8</v>
      </c>
      <c r="I73" s="565">
        <v>8</v>
      </c>
      <c r="J73" s="565" t="s">
        <v>320</v>
      </c>
      <c r="K73" s="565" t="s">
        <v>320</v>
      </c>
      <c r="L73" s="565" t="s">
        <v>320</v>
      </c>
    </row>
    <row r="74" spans="1:12" x14ac:dyDescent="0.2">
      <c r="A74" s="472">
        <v>71</v>
      </c>
      <c r="B74" s="473"/>
      <c r="C74" s="473"/>
      <c r="D74" s="474"/>
      <c r="E74" s="201"/>
      <c r="F74" s="468" t="s">
        <v>152</v>
      </c>
      <c r="G74" s="565">
        <v>8</v>
      </c>
      <c r="H74" s="565">
        <v>8</v>
      </c>
      <c r="I74" s="565">
        <v>8</v>
      </c>
      <c r="J74" s="565" t="s">
        <v>320</v>
      </c>
      <c r="K74" s="565" t="s">
        <v>320</v>
      </c>
      <c r="L74" s="565" t="s">
        <v>320</v>
      </c>
    </row>
    <row r="75" spans="1:12" x14ac:dyDescent="0.2">
      <c r="A75" s="472">
        <v>72</v>
      </c>
      <c r="B75" s="473"/>
      <c r="C75" s="473"/>
      <c r="D75" s="474"/>
      <c r="E75" s="201"/>
      <c r="F75" s="468" t="s">
        <v>20</v>
      </c>
      <c r="G75" s="565">
        <v>8</v>
      </c>
      <c r="H75" s="565">
        <v>8</v>
      </c>
      <c r="I75" s="565">
        <v>8</v>
      </c>
      <c r="J75" s="565" t="s">
        <v>320</v>
      </c>
      <c r="K75" s="565" t="s">
        <v>320</v>
      </c>
      <c r="L75" s="565" t="s">
        <v>320</v>
      </c>
    </row>
    <row r="76" spans="1:12" x14ac:dyDescent="0.2">
      <c r="A76" s="472">
        <v>73</v>
      </c>
      <c r="B76" s="473"/>
      <c r="C76" s="473"/>
      <c r="D76" s="474"/>
      <c r="E76" s="201"/>
      <c r="F76" s="468" t="s">
        <v>187</v>
      </c>
      <c r="G76" s="565">
        <v>8</v>
      </c>
      <c r="H76" s="565">
        <v>8</v>
      </c>
      <c r="I76" s="565">
        <v>8</v>
      </c>
      <c r="J76" s="565" t="s">
        <v>320</v>
      </c>
      <c r="K76" s="565" t="s">
        <v>320</v>
      </c>
      <c r="L76" s="565" t="s">
        <v>320</v>
      </c>
    </row>
    <row r="77" spans="1:12" x14ac:dyDescent="0.2">
      <c r="A77" s="472">
        <v>74</v>
      </c>
      <c r="B77" s="473"/>
      <c r="C77" s="473"/>
      <c r="D77" s="474"/>
      <c r="E77" s="201"/>
      <c r="F77" s="468" t="s">
        <v>126</v>
      </c>
      <c r="G77" s="565">
        <v>8</v>
      </c>
      <c r="H77" s="565">
        <v>8</v>
      </c>
      <c r="I77" s="565">
        <v>8</v>
      </c>
      <c r="J77" s="565" t="s">
        <v>320</v>
      </c>
      <c r="K77" s="565" t="s">
        <v>320</v>
      </c>
      <c r="L77" s="565" t="s">
        <v>320</v>
      </c>
    </row>
    <row r="78" spans="1:12" x14ac:dyDescent="0.2">
      <c r="A78" s="472">
        <v>76</v>
      </c>
      <c r="B78" s="473"/>
      <c r="C78" s="473"/>
      <c r="D78" s="474"/>
      <c r="E78" s="201"/>
      <c r="F78" s="468" t="s">
        <v>154</v>
      </c>
      <c r="G78" s="565">
        <v>8</v>
      </c>
      <c r="H78" s="565">
        <v>8</v>
      </c>
      <c r="I78" s="565">
        <v>8</v>
      </c>
      <c r="J78" s="565" t="s">
        <v>320</v>
      </c>
      <c r="K78" s="565" t="s">
        <v>320</v>
      </c>
      <c r="L78" s="565" t="s">
        <v>320</v>
      </c>
    </row>
    <row r="79" spans="1:12" x14ac:dyDescent="0.2">
      <c r="A79" s="472">
        <v>77</v>
      </c>
      <c r="B79" s="473"/>
      <c r="C79" s="473"/>
      <c r="D79" s="474"/>
      <c r="E79" s="201"/>
      <c r="F79" s="468" t="s">
        <v>21</v>
      </c>
      <c r="G79" s="565">
        <v>8</v>
      </c>
      <c r="H79" s="565">
        <v>8</v>
      </c>
      <c r="I79" s="565">
        <v>8</v>
      </c>
      <c r="J79" s="565" t="s">
        <v>320</v>
      </c>
      <c r="K79" s="565" t="s">
        <v>320</v>
      </c>
      <c r="L79" s="565" t="s">
        <v>320</v>
      </c>
    </row>
    <row r="80" spans="1:12" x14ac:dyDescent="0.2">
      <c r="A80" s="472">
        <v>78</v>
      </c>
      <c r="B80" s="473"/>
      <c r="C80" s="473"/>
      <c r="D80" s="474"/>
      <c r="E80" s="201"/>
      <c r="F80" s="468" t="s">
        <v>188</v>
      </c>
      <c r="G80" s="565">
        <v>8</v>
      </c>
      <c r="H80" s="565">
        <v>8</v>
      </c>
      <c r="I80" s="565">
        <v>8</v>
      </c>
      <c r="J80" s="565"/>
      <c r="K80" s="565"/>
      <c r="L80" s="565" t="s">
        <v>320</v>
      </c>
    </row>
    <row r="81" spans="1:12" x14ac:dyDescent="0.2">
      <c r="A81" s="472">
        <v>79</v>
      </c>
      <c r="B81" s="473"/>
      <c r="C81" s="473"/>
      <c r="D81" s="474"/>
      <c r="E81" s="201"/>
      <c r="F81" s="468" t="s">
        <v>102</v>
      </c>
      <c r="G81" s="565">
        <v>8</v>
      </c>
      <c r="H81" s="565">
        <v>8</v>
      </c>
      <c r="I81" s="565">
        <v>8</v>
      </c>
      <c r="J81" s="565"/>
      <c r="K81" s="565"/>
      <c r="L81" s="565" t="s">
        <v>320</v>
      </c>
    </row>
    <row r="82" spans="1:12" x14ac:dyDescent="0.2">
      <c r="A82" s="472">
        <v>80</v>
      </c>
      <c r="B82" s="473"/>
      <c r="C82" s="473"/>
      <c r="D82" s="474"/>
      <c r="E82" s="201"/>
      <c r="F82" s="468" t="s">
        <v>157</v>
      </c>
      <c r="G82" s="565">
        <v>8</v>
      </c>
      <c r="H82" s="565">
        <v>8</v>
      </c>
      <c r="I82" s="565">
        <v>8</v>
      </c>
      <c r="J82" s="565"/>
      <c r="K82" s="565"/>
      <c r="L82" s="565" t="s">
        <v>320</v>
      </c>
    </row>
    <row r="83" spans="1:12" x14ac:dyDescent="0.2">
      <c r="A83" s="472">
        <v>81</v>
      </c>
      <c r="B83" s="473"/>
      <c r="C83" s="473"/>
      <c r="D83" s="474"/>
      <c r="E83" s="201"/>
      <c r="F83" s="468" t="s">
        <v>24</v>
      </c>
      <c r="G83" s="565">
        <v>8</v>
      </c>
      <c r="H83" s="565">
        <v>8</v>
      </c>
      <c r="I83" s="565">
        <v>8</v>
      </c>
      <c r="J83" s="565"/>
      <c r="K83" s="565"/>
      <c r="L83" s="565" t="s">
        <v>320</v>
      </c>
    </row>
    <row r="84" spans="1:12" x14ac:dyDescent="0.2">
      <c r="A84" s="472">
        <v>82</v>
      </c>
      <c r="B84" s="473"/>
      <c r="C84" s="473"/>
      <c r="D84" s="474"/>
      <c r="E84" s="201"/>
      <c r="F84" s="468" t="s">
        <v>171</v>
      </c>
      <c r="G84" s="565">
        <v>10</v>
      </c>
      <c r="H84" s="565">
        <v>10</v>
      </c>
      <c r="I84" s="565">
        <v>10</v>
      </c>
      <c r="J84" s="597" t="s">
        <v>335</v>
      </c>
      <c r="K84" s="597" t="s">
        <v>335</v>
      </c>
      <c r="L84" s="597" t="s">
        <v>335</v>
      </c>
    </row>
    <row r="85" spans="1:12" x14ac:dyDescent="0.2">
      <c r="A85" s="472">
        <v>83</v>
      </c>
      <c r="B85" s="473"/>
      <c r="C85" s="473"/>
      <c r="D85" s="474"/>
      <c r="E85" s="201"/>
      <c r="F85" s="468" t="s">
        <v>109</v>
      </c>
      <c r="G85" s="565">
        <v>10</v>
      </c>
      <c r="H85" s="565">
        <v>10</v>
      </c>
      <c r="I85" s="565">
        <v>10</v>
      </c>
      <c r="J85" s="597" t="s">
        <v>335</v>
      </c>
      <c r="K85" s="597" t="s">
        <v>335</v>
      </c>
      <c r="L85" s="597" t="s">
        <v>335</v>
      </c>
    </row>
    <row r="86" spans="1:12" x14ac:dyDescent="0.2">
      <c r="A86" s="472">
        <v>84</v>
      </c>
      <c r="B86" s="473"/>
      <c r="C86" s="473"/>
      <c r="D86" s="474"/>
      <c r="E86" s="201"/>
      <c r="F86" s="468" t="s">
        <v>153</v>
      </c>
      <c r="G86" s="565">
        <v>10</v>
      </c>
      <c r="H86" s="565">
        <v>10</v>
      </c>
      <c r="I86" s="565">
        <v>10</v>
      </c>
      <c r="J86" s="597" t="s">
        <v>335</v>
      </c>
      <c r="K86" s="597" t="s">
        <v>335</v>
      </c>
      <c r="L86" s="597" t="s">
        <v>335</v>
      </c>
    </row>
    <row r="87" spans="1:12" x14ac:dyDescent="0.2">
      <c r="A87" s="472">
        <v>85</v>
      </c>
      <c r="B87" s="473"/>
      <c r="C87" s="473"/>
      <c r="D87" s="474"/>
      <c r="E87" s="403"/>
      <c r="F87" s="468" t="s">
        <v>32</v>
      </c>
      <c r="G87" s="565">
        <v>10</v>
      </c>
      <c r="H87" s="565">
        <v>10</v>
      </c>
      <c r="I87" s="565">
        <v>10</v>
      </c>
      <c r="J87" s="597" t="s">
        <v>335</v>
      </c>
      <c r="K87" s="597" t="s">
        <v>335</v>
      </c>
      <c r="L87" s="597" t="s">
        <v>335</v>
      </c>
    </row>
    <row r="88" spans="1:12" x14ac:dyDescent="0.2">
      <c r="A88" s="472">
        <v>86</v>
      </c>
      <c r="B88" s="473"/>
      <c r="C88" s="473"/>
      <c r="D88" s="474"/>
      <c r="E88" s="201"/>
      <c r="F88" s="468" t="s">
        <v>189</v>
      </c>
      <c r="G88" s="565"/>
      <c r="H88" s="565"/>
      <c r="I88" s="565"/>
      <c r="J88" s="565"/>
      <c r="K88" s="565"/>
      <c r="L88" s="565"/>
    </row>
    <row r="89" spans="1:12" x14ac:dyDescent="0.2">
      <c r="A89" s="472">
        <v>87</v>
      </c>
      <c r="B89" s="473"/>
      <c r="C89" s="473"/>
      <c r="D89" s="474"/>
      <c r="E89" s="201"/>
      <c r="F89" s="468" t="s">
        <v>103</v>
      </c>
      <c r="G89" s="565"/>
      <c r="H89" s="565"/>
      <c r="I89" s="565"/>
      <c r="J89" s="565"/>
      <c r="K89" s="565"/>
      <c r="L89" s="565"/>
    </row>
    <row r="90" spans="1:12" x14ac:dyDescent="0.2">
      <c r="A90" s="472">
        <v>88</v>
      </c>
      <c r="B90" s="473"/>
      <c r="C90" s="473"/>
      <c r="D90" s="474"/>
      <c r="E90" s="201"/>
      <c r="F90" s="468" t="s">
        <v>155</v>
      </c>
      <c r="G90" s="565"/>
      <c r="H90" s="565"/>
      <c r="I90" s="565"/>
      <c r="J90" s="565"/>
      <c r="K90" s="565"/>
      <c r="L90" s="565"/>
    </row>
    <row r="91" spans="1:12" x14ac:dyDescent="0.2">
      <c r="A91" s="472">
        <v>89</v>
      </c>
      <c r="B91" s="473"/>
      <c r="C91" s="473"/>
      <c r="D91" s="474"/>
      <c r="E91" s="201"/>
      <c r="F91" s="468" t="s">
        <v>33</v>
      </c>
      <c r="G91" s="565"/>
      <c r="H91" s="565"/>
      <c r="I91" s="565"/>
      <c r="J91" s="565"/>
      <c r="K91" s="565"/>
      <c r="L91" s="565"/>
    </row>
    <row r="92" spans="1:12" x14ac:dyDescent="0.2">
      <c r="A92" s="472">
        <v>90</v>
      </c>
      <c r="B92" s="473"/>
      <c r="C92" s="473"/>
      <c r="D92" s="474"/>
      <c r="E92" s="201"/>
      <c r="F92" s="468" t="s">
        <v>161</v>
      </c>
      <c r="G92" s="565">
        <v>10</v>
      </c>
      <c r="H92" s="565">
        <v>10</v>
      </c>
      <c r="I92" s="565">
        <v>10</v>
      </c>
      <c r="J92" s="597" t="s">
        <v>335</v>
      </c>
      <c r="K92" s="597" t="s">
        <v>335</v>
      </c>
      <c r="L92" s="597" t="s">
        <v>335</v>
      </c>
    </row>
    <row r="93" spans="1:12" x14ac:dyDescent="0.2">
      <c r="A93" s="472">
        <v>91</v>
      </c>
      <c r="B93" s="473"/>
      <c r="C93" s="473"/>
      <c r="D93" s="474"/>
      <c r="E93" s="201"/>
      <c r="F93" s="468" t="s">
        <v>106</v>
      </c>
      <c r="G93" s="565">
        <v>10</v>
      </c>
      <c r="H93" s="565">
        <v>10</v>
      </c>
      <c r="I93" s="565">
        <v>10</v>
      </c>
      <c r="J93" s="597" t="s">
        <v>335</v>
      </c>
      <c r="K93" s="597" t="s">
        <v>335</v>
      </c>
      <c r="L93" s="597" t="s">
        <v>335</v>
      </c>
    </row>
    <row r="94" spans="1:12" x14ac:dyDescent="0.2">
      <c r="A94" s="472">
        <v>92</v>
      </c>
      <c r="B94" s="473"/>
      <c r="C94" s="473"/>
      <c r="D94" s="474"/>
      <c r="E94" s="201"/>
      <c r="F94" s="468" t="s">
        <v>138</v>
      </c>
      <c r="G94" s="565">
        <v>10</v>
      </c>
      <c r="H94" s="565">
        <v>10</v>
      </c>
      <c r="I94" s="565">
        <v>10</v>
      </c>
      <c r="J94" s="597" t="s">
        <v>335</v>
      </c>
      <c r="K94" s="597" t="s">
        <v>335</v>
      </c>
      <c r="L94" s="597" t="s">
        <v>335</v>
      </c>
    </row>
    <row r="95" spans="1:12" x14ac:dyDescent="0.2">
      <c r="A95" s="472">
        <v>93</v>
      </c>
      <c r="B95" s="473"/>
      <c r="C95" s="473"/>
      <c r="D95" s="474"/>
      <c r="E95" s="201"/>
      <c r="F95" s="468" t="s">
        <v>34</v>
      </c>
      <c r="G95" s="565">
        <v>10</v>
      </c>
      <c r="H95" s="565">
        <v>10</v>
      </c>
      <c r="I95" s="565">
        <v>10</v>
      </c>
      <c r="J95" s="597" t="s">
        <v>335</v>
      </c>
      <c r="K95" s="597" t="s">
        <v>335</v>
      </c>
      <c r="L95" s="597" t="s">
        <v>335</v>
      </c>
    </row>
    <row r="96" spans="1:12" x14ac:dyDescent="0.2">
      <c r="A96" s="472">
        <v>94</v>
      </c>
      <c r="B96" s="473"/>
      <c r="C96" s="473"/>
      <c r="D96" s="474"/>
      <c r="E96" s="201"/>
      <c r="F96" s="468" t="s">
        <v>166</v>
      </c>
      <c r="G96" s="565">
        <v>8</v>
      </c>
      <c r="H96" s="565">
        <v>8</v>
      </c>
      <c r="I96" s="565">
        <v>8</v>
      </c>
      <c r="J96" s="565" t="s">
        <v>320</v>
      </c>
      <c r="K96" s="565" t="s">
        <v>320</v>
      </c>
      <c r="L96" s="565" t="s">
        <v>320</v>
      </c>
    </row>
    <row r="97" spans="1:12" x14ac:dyDescent="0.2">
      <c r="A97" s="472">
        <v>95</v>
      </c>
      <c r="B97" s="473"/>
      <c r="C97" s="473"/>
      <c r="D97" s="474"/>
      <c r="E97" s="201"/>
      <c r="F97" s="468" t="s">
        <v>125</v>
      </c>
      <c r="G97" s="565">
        <v>8</v>
      </c>
      <c r="H97" s="565">
        <v>8</v>
      </c>
      <c r="I97" s="565">
        <v>8</v>
      </c>
      <c r="J97" s="565" t="s">
        <v>320</v>
      </c>
      <c r="K97" s="565" t="s">
        <v>320</v>
      </c>
      <c r="L97" s="565" t="s">
        <v>320</v>
      </c>
    </row>
    <row r="98" spans="1:12" x14ac:dyDescent="0.2">
      <c r="A98" s="472">
        <v>96</v>
      </c>
      <c r="B98" s="473"/>
      <c r="C98" s="473"/>
      <c r="D98" s="474"/>
      <c r="E98" s="201"/>
      <c r="F98" s="468" t="s">
        <v>133</v>
      </c>
      <c r="G98" s="565">
        <v>8</v>
      </c>
      <c r="H98" s="565">
        <v>8</v>
      </c>
      <c r="I98" s="565">
        <v>8</v>
      </c>
      <c r="J98" s="565" t="s">
        <v>320</v>
      </c>
      <c r="K98" s="565" t="s">
        <v>320</v>
      </c>
      <c r="L98" s="565" t="s">
        <v>320</v>
      </c>
    </row>
    <row r="99" spans="1:12" x14ac:dyDescent="0.2">
      <c r="A99" s="472">
        <v>97</v>
      </c>
      <c r="B99" s="472"/>
      <c r="C99" s="472"/>
      <c r="D99" s="474"/>
      <c r="E99" s="201"/>
      <c r="F99" s="468" t="s">
        <v>36</v>
      </c>
      <c r="G99" s="565">
        <v>8</v>
      </c>
      <c r="H99" s="565">
        <v>8</v>
      </c>
      <c r="I99" s="565">
        <v>8</v>
      </c>
      <c r="J99" s="565" t="s">
        <v>320</v>
      </c>
      <c r="K99" s="565" t="s">
        <v>320</v>
      </c>
      <c r="L99" s="565" t="s">
        <v>320</v>
      </c>
    </row>
    <row r="100" spans="1:12" x14ac:dyDescent="0.2">
      <c r="A100" s="472">
        <v>98</v>
      </c>
      <c r="B100" s="472"/>
      <c r="C100" s="472"/>
      <c r="D100" s="474"/>
      <c r="F100" s="468" t="s">
        <v>168</v>
      </c>
      <c r="G100" s="565">
        <v>10</v>
      </c>
      <c r="H100" s="565">
        <v>10</v>
      </c>
      <c r="I100" s="565">
        <v>10</v>
      </c>
      <c r="J100" s="597" t="s">
        <v>335</v>
      </c>
      <c r="K100" s="597" t="s">
        <v>335</v>
      </c>
      <c r="L100" s="597" t="s">
        <v>335</v>
      </c>
    </row>
    <row r="101" spans="1:12" x14ac:dyDescent="0.2">
      <c r="A101" s="472">
        <v>99</v>
      </c>
      <c r="B101" s="472"/>
      <c r="C101" s="472"/>
      <c r="D101" s="474"/>
      <c r="F101" s="468" t="s">
        <v>110</v>
      </c>
      <c r="G101" s="565">
        <v>10</v>
      </c>
      <c r="H101" s="565">
        <v>10</v>
      </c>
      <c r="I101" s="565">
        <v>10</v>
      </c>
      <c r="J101" s="597" t="s">
        <v>335</v>
      </c>
      <c r="K101" s="597" t="s">
        <v>335</v>
      </c>
      <c r="L101" s="597" t="s">
        <v>335</v>
      </c>
    </row>
    <row r="102" spans="1:12" x14ac:dyDescent="0.2">
      <c r="A102" s="472">
        <v>100</v>
      </c>
      <c r="B102" s="472"/>
      <c r="C102" s="472"/>
      <c r="D102" s="474"/>
      <c r="F102" s="468" t="s">
        <v>144</v>
      </c>
      <c r="G102" s="565">
        <v>10</v>
      </c>
      <c r="H102" s="565">
        <v>10</v>
      </c>
      <c r="I102" s="565">
        <v>10</v>
      </c>
      <c r="J102" s="597" t="s">
        <v>335</v>
      </c>
      <c r="K102" s="597" t="s">
        <v>335</v>
      </c>
      <c r="L102" s="597" t="s">
        <v>335</v>
      </c>
    </row>
    <row r="103" spans="1:12" x14ac:dyDescent="0.2">
      <c r="A103" s="472">
        <v>101</v>
      </c>
      <c r="B103" s="484">
        <v>0</v>
      </c>
      <c r="C103" s="472"/>
      <c r="D103" s="474"/>
      <c r="F103" s="468" t="s">
        <v>35</v>
      </c>
      <c r="G103" s="565">
        <v>10</v>
      </c>
      <c r="H103" s="565">
        <v>10</v>
      </c>
      <c r="I103" s="565">
        <v>10</v>
      </c>
      <c r="J103" s="597" t="s">
        <v>335</v>
      </c>
      <c r="K103" s="597" t="s">
        <v>335</v>
      </c>
      <c r="L103" s="597" t="s">
        <v>335</v>
      </c>
    </row>
    <row r="104" spans="1:12" x14ac:dyDescent="0.2">
      <c r="F104" s="468" t="s">
        <v>163</v>
      </c>
      <c r="G104" s="565"/>
      <c r="H104" s="565"/>
      <c r="I104" s="565"/>
      <c r="J104" s="565"/>
      <c r="K104" s="565"/>
      <c r="L104" s="565"/>
    </row>
    <row r="105" spans="1:12" x14ac:dyDescent="0.2">
      <c r="F105" s="468" t="s">
        <v>104</v>
      </c>
      <c r="G105" s="565"/>
      <c r="H105" s="565"/>
      <c r="I105" s="565"/>
      <c r="J105" s="565"/>
      <c r="K105" s="565"/>
      <c r="L105" s="565"/>
    </row>
    <row r="106" spans="1:12" x14ac:dyDescent="0.2">
      <c r="F106" s="468" t="s">
        <v>145</v>
      </c>
      <c r="G106" s="565"/>
      <c r="H106" s="565"/>
      <c r="I106" s="565"/>
      <c r="J106" s="565"/>
      <c r="K106" s="565"/>
      <c r="L106" s="565"/>
    </row>
    <row r="107" spans="1:12" x14ac:dyDescent="0.2">
      <c r="F107" s="468" t="s">
        <v>37</v>
      </c>
      <c r="G107" s="565"/>
      <c r="H107" s="565"/>
      <c r="I107" s="565"/>
      <c r="J107" s="565"/>
      <c r="K107" s="565"/>
      <c r="L107" s="565"/>
    </row>
    <row r="108" spans="1:12" x14ac:dyDescent="0.2">
      <c r="F108" s="468" t="s">
        <v>167</v>
      </c>
      <c r="G108" s="565">
        <v>10</v>
      </c>
      <c r="H108" s="565">
        <v>10</v>
      </c>
      <c r="I108" s="565">
        <v>10</v>
      </c>
      <c r="J108" s="597" t="s">
        <v>335</v>
      </c>
      <c r="K108" s="597" t="s">
        <v>335</v>
      </c>
      <c r="L108" s="597" t="s">
        <v>335</v>
      </c>
    </row>
    <row r="109" spans="1:12" x14ac:dyDescent="0.2">
      <c r="F109" s="468" t="s">
        <v>117</v>
      </c>
      <c r="G109" s="565">
        <v>10</v>
      </c>
      <c r="H109" s="565">
        <v>10</v>
      </c>
      <c r="I109" s="565">
        <v>10</v>
      </c>
      <c r="J109" s="597" t="s">
        <v>335</v>
      </c>
      <c r="K109" s="597" t="s">
        <v>335</v>
      </c>
      <c r="L109" s="597" t="s">
        <v>335</v>
      </c>
    </row>
    <row r="110" spans="1:12" x14ac:dyDescent="0.2">
      <c r="F110" s="468" t="s">
        <v>137</v>
      </c>
      <c r="G110" s="565">
        <v>10</v>
      </c>
      <c r="H110" s="565">
        <v>10</v>
      </c>
      <c r="I110" s="565">
        <v>10</v>
      </c>
      <c r="J110" s="597" t="s">
        <v>335</v>
      </c>
      <c r="K110" s="597" t="s">
        <v>335</v>
      </c>
      <c r="L110" s="597" t="s">
        <v>335</v>
      </c>
    </row>
    <row r="111" spans="1:12" x14ac:dyDescent="0.2">
      <c r="F111" s="468" t="s">
        <v>38</v>
      </c>
      <c r="G111" s="565">
        <v>10</v>
      </c>
      <c r="H111" s="565">
        <v>10</v>
      </c>
      <c r="I111" s="565">
        <v>10</v>
      </c>
      <c r="J111" s="597" t="s">
        <v>335</v>
      </c>
      <c r="K111" s="597" t="s">
        <v>335</v>
      </c>
      <c r="L111" s="597" t="s">
        <v>335</v>
      </c>
    </row>
    <row r="112" spans="1:12" x14ac:dyDescent="0.2">
      <c r="F112" s="468" t="s">
        <v>164</v>
      </c>
      <c r="G112" s="565">
        <v>10</v>
      </c>
      <c r="H112" s="565">
        <v>10</v>
      </c>
      <c r="I112" s="565">
        <v>10</v>
      </c>
      <c r="J112" s="597" t="s">
        <v>335</v>
      </c>
      <c r="K112" s="597" t="s">
        <v>335</v>
      </c>
      <c r="L112" s="597" t="s">
        <v>335</v>
      </c>
    </row>
    <row r="113" spans="6:12" x14ac:dyDescent="0.2">
      <c r="F113" s="468" t="s">
        <v>120</v>
      </c>
      <c r="G113" s="565">
        <v>10</v>
      </c>
      <c r="H113" s="565">
        <v>10</v>
      </c>
      <c r="I113" s="565">
        <v>10</v>
      </c>
      <c r="J113" s="597" t="s">
        <v>335</v>
      </c>
      <c r="K113" s="597" t="s">
        <v>335</v>
      </c>
      <c r="L113" s="597" t="s">
        <v>335</v>
      </c>
    </row>
    <row r="114" spans="6:12" x14ac:dyDescent="0.2">
      <c r="F114" s="468" t="s">
        <v>142</v>
      </c>
      <c r="G114" s="565">
        <v>10</v>
      </c>
      <c r="H114" s="565">
        <v>10</v>
      </c>
      <c r="I114" s="565">
        <v>10</v>
      </c>
      <c r="J114" s="597" t="s">
        <v>335</v>
      </c>
      <c r="K114" s="597" t="s">
        <v>335</v>
      </c>
      <c r="L114" s="597" t="s">
        <v>335</v>
      </c>
    </row>
    <row r="115" spans="6:12" x14ac:dyDescent="0.2">
      <c r="F115" s="468" t="s">
        <v>39</v>
      </c>
      <c r="G115" s="565">
        <v>10</v>
      </c>
      <c r="H115" s="565">
        <v>10</v>
      </c>
      <c r="I115" s="565">
        <v>10</v>
      </c>
      <c r="J115" s="597" t="s">
        <v>335</v>
      </c>
      <c r="K115" s="597" t="s">
        <v>335</v>
      </c>
      <c r="L115" s="597" t="s">
        <v>335</v>
      </c>
    </row>
    <row r="116" spans="6:12" x14ac:dyDescent="0.2">
      <c r="F116" s="468" t="s">
        <v>162</v>
      </c>
      <c r="G116" s="565">
        <v>10</v>
      </c>
      <c r="H116" s="565">
        <v>10</v>
      </c>
      <c r="I116" s="565">
        <v>10</v>
      </c>
      <c r="J116" s="597" t="s">
        <v>335</v>
      </c>
      <c r="K116" s="597" t="s">
        <v>335</v>
      </c>
      <c r="L116" s="597" t="s">
        <v>335</v>
      </c>
    </row>
    <row r="117" spans="6:12" x14ac:dyDescent="0.2">
      <c r="F117" s="468" t="s">
        <v>129</v>
      </c>
      <c r="G117" s="565">
        <v>10</v>
      </c>
      <c r="H117" s="565">
        <v>10</v>
      </c>
      <c r="I117" s="565">
        <v>10</v>
      </c>
      <c r="J117" s="597" t="s">
        <v>335</v>
      </c>
      <c r="K117" s="597" t="s">
        <v>335</v>
      </c>
      <c r="L117" s="597" t="s">
        <v>335</v>
      </c>
    </row>
    <row r="118" spans="6:12" x14ac:dyDescent="0.2">
      <c r="F118" s="468" t="s">
        <v>143</v>
      </c>
      <c r="G118" s="565">
        <v>10</v>
      </c>
      <c r="H118" s="565">
        <v>10</v>
      </c>
      <c r="I118" s="565">
        <v>10</v>
      </c>
      <c r="J118" s="597" t="s">
        <v>335</v>
      </c>
      <c r="K118" s="597" t="s">
        <v>335</v>
      </c>
      <c r="L118" s="597" t="s">
        <v>335</v>
      </c>
    </row>
    <row r="119" spans="6:12" x14ac:dyDescent="0.2">
      <c r="F119" s="468" t="s">
        <v>40</v>
      </c>
      <c r="G119" s="565">
        <v>10</v>
      </c>
      <c r="H119" s="565">
        <v>10</v>
      </c>
      <c r="I119" s="565">
        <v>10</v>
      </c>
      <c r="J119" s="597" t="s">
        <v>335</v>
      </c>
      <c r="K119" s="597" t="s">
        <v>335</v>
      </c>
      <c r="L119" s="597" t="s">
        <v>335</v>
      </c>
    </row>
    <row r="120" spans="6:12" x14ac:dyDescent="0.2">
      <c r="F120" s="468" t="s">
        <v>170</v>
      </c>
      <c r="G120" s="565">
        <v>10</v>
      </c>
      <c r="H120" s="565">
        <v>10</v>
      </c>
      <c r="I120" s="565">
        <v>10</v>
      </c>
      <c r="J120" s="565" t="s">
        <v>321</v>
      </c>
      <c r="K120" s="565" t="s">
        <v>321</v>
      </c>
      <c r="L120" s="565" t="s">
        <v>321</v>
      </c>
    </row>
    <row r="121" spans="6:12" x14ac:dyDescent="0.2">
      <c r="F121" s="468" t="s">
        <v>123</v>
      </c>
      <c r="G121" s="565">
        <v>10</v>
      </c>
      <c r="H121" s="565">
        <v>10</v>
      </c>
      <c r="I121" s="565">
        <v>10</v>
      </c>
      <c r="J121" s="565" t="s">
        <v>321</v>
      </c>
      <c r="K121" s="565" t="s">
        <v>321</v>
      </c>
      <c r="L121" s="565" t="s">
        <v>321</v>
      </c>
    </row>
    <row r="122" spans="6:12" x14ac:dyDescent="0.2">
      <c r="F122" s="468" t="s">
        <v>159</v>
      </c>
      <c r="G122" s="565">
        <v>10</v>
      </c>
      <c r="H122" s="565">
        <v>10</v>
      </c>
      <c r="I122" s="565">
        <v>10</v>
      </c>
      <c r="J122" s="565" t="s">
        <v>321</v>
      </c>
      <c r="K122" s="565" t="s">
        <v>321</v>
      </c>
      <c r="L122" s="565" t="s">
        <v>321</v>
      </c>
    </row>
    <row r="123" spans="6:12" x14ac:dyDescent="0.2">
      <c r="F123" s="468" t="s">
        <v>41</v>
      </c>
      <c r="G123" s="565">
        <v>10</v>
      </c>
      <c r="H123" s="565">
        <v>10</v>
      </c>
      <c r="I123" s="565">
        <v>10</v>
      </c>
      <c r="J123" s="565" t="s">
        <v>321</v>
      </c>
      <c r="K123" s="565" t="s">
        <v>321</v>
      </c>
      <c r="L123" s="565" t="s">
        <v>321</v>
      </c>
    </row>
    <row r="124" spans="6:12" x14ac:dyDescent="0.2">
      <c r="F124" s="468" t="s">
        <v>190</v>
      </c>
      <c r="G124" s="565">
        <v>10</v>
      </c>
      <c r="H124" s="565">
        <v>10</v>
      </c>
      <c r="I124" s="565">
        <v>10</v>
      </c>
      <c r="J124" s="565" t="s">
        <v>321</v>
      </c>
      <c r="K124" s="565" t="s">
        <v>321</v>
      </c>
      <c r="L124" s="565" t="s">
        <v>321</v>
      </c>
    </row>
    <row r="125" spans="6:12" x14ac:dyDescent="0.2">
      <c r="F125" s="468" t="s">
        <v>191</v>
      </c>
      <c r="G125" s="565">
        <v>10</v>
      </c>
      <c r="H125" s="565">
        <v>10</v>
      </c>
      <c r="I125" s="565">
        <v>10</v>
      </c>
      <c r="J125" s="565" t="s">
        <v>321</v>
      </c>
      <c r="K125" s="565" t="s">
        <v>321</v>
      </c>
      <c r="L125" s="565" t="s">
        <v>321</v>
      </c>
    </row>
    <row r="126" spans="6:12" x14ac:dyDescent="0.2">
      <c r="F126" s="468" t="s">
        <v>192</v>
      </c>
      <c r="G126" s="565">
        <v>10</v>
      </c>
      <c r="H126" s="565">
        <v>10</v>
      </c>
      <c r="I126" s="565">
        <v>10</v>
      </c>
      <c r="J126" s="565" t="s">
        <v>321</v>
      </c>
      <c r="K126" s="565" t="s">
        <v>321</v>
      </c>
      <c r="L126" s="565" t="s">
        <v>321</v>
      </c>
    </row>
    <row r="127" spans="6:12" x14ac:dyDescent="0.2">
      <c r="F127" s="468" t="s">
        <v>42</v>
      </c>
      <c r="G127" s="565">
        <v>10</v>
      </c>
      <c r="H127" s="565">
        <v>10</v>
      </c>
      <c r="I127" s="565">
        <v>10</v>
      </c>
      <c r="J127" s="565" t="s">
        <v>321</v>
      </c>
      <c r="K127" s="565" t="s">
        <v>321</v>
      </c>
      <c r="L127" s="565" t="s">
        <v>321</v>
      </c>
    </row>
    <row r="128" spans="6:12" x14ac:dyDescent="0.2">
      <c r="F128" s="468" t="s">
        <v>251</v>
      </c>
      <c r="G128" s="565"/>
      <c r="H128" s="565"/>
      <c r="I128" s="565"/>
      <c r="J128" s="597"/>
      <c r="K128" s="597"/>
      <c r="L128" s="597"/>
    </row>
    <row r="129" spans="6:12" x14ac:dyDescent="0.2">
      <c r="F129" s="468" t="s">
        <v>252</v>
      </c>
      <c r="G129" s="565"/>
      <c r="H129" s="565"/>
      <c r="I129" s="565"/>
      <c r="J129" s="597"/>
      <c r="K129" s="597"/>
      <c r="L129" s="597"/>
    </row>
    <row r="130" spans="6:12" x14ac:dyDescent="0.2">
      <c r="F130" s="468" t="s">
        <v>253</v>
      </c>
      <c r="G130" s="565"/>
      <c r="H130" s="565"/>
      <c r="I130" s="565"/>
      <c r="J130" s="597"/>
      <c r="K130" s="597"/>
      <c r="L130" s="597"/>
    </row>
    <row r="131" spans="6:12" x14ac:dyDescent="0.2">
      <c r="F131" s="468" t="s">
        <v>254</v>
      </c>
      <c r="G131" s="565"/>
      <c r="H131" s="565"/>
      <c r="I131" s="565"/>
      <c r="J131" s="597"/>
      <c r="K131" s="597"/>
      <c r="L131" s="597"/>
    </row>
    <row r="132" spans="6:12" x14ac:dyDescent="0.2">
      <c r="F132" s="468" t="s">
        <v>96</v>
      </c>
      <c r="G132" s="481">
        <v>3</v>
      </c>
      <c r="H132" s="481">
        <v>3</v>
      </c>
      <c r="I132" s="481">
        <v>3</v>
      </c>
      <c r="J132" s="597" t="s">
        <v>335</v>
      </c>
      <c r="K132" s="597" t="s">
        <v>335</v>
      </c>
      <c r="L132" s="597" t="s">
        <v>335</v>
      </c>
    </row>
    <row r="133" spans="6:12" x14ac:dyDescent="0.2">
      <c r="F133" s="468" t="s">
        <v>97</v>
      </c>
      <c r="G133" s="481">
        <v>2</v>
      </c>
      <c r="H133" s="481">
        <v>2</v>
      </c>
      <c r="I133" s="481">
        <v>2</v>
      </c>
      <c r="J133" s="565" t="s">
        <v>320</v>
      </c>
      <c r="K133" s="565" t="s">
        <v>320</v>
      </c>
      <c r="L133" s="565" t="s">
        <v>320</v>
      </c>
    </row>
    <row r="134" spans="6:12" x14ac:dyDescent="0.2">
      <c r="F134" s="468">
        <v>8</v>
      </c>
      <c r="G134" s="476">
        <v>8</v>
      </c>
      <c r="H134" s="476">
        <v>8</v>
      </c>
      <c r="I134" s="476">
        <v>8</v>
      </c>
      <c r="J134" s="486">
        <v>8</v>
      </c>
      <c r="K134" s="486">
        <v>8</v>
      </c>
      <c r="L134" s="486">
        <v>8</v>
      </c>
    </row>
    <row r="135" spans="6:12" x14ac:dyDescent="0.2">
      <c r="F135" s="468">
        <v>10</v>
      </c>
      <c r="G135" s="476">
        <v>10</v>
      </c>
      <c r="H135" s="476">
        <v>10</v>
      </c>
      <c r="I135" s="476">
        <v>10</v>
      </c>
      <c r="J135" s="476">
        <v>10</v>
      </c>
      <c r="K135" s="476">
        <v>10</v>
      </c>
      <c r="L135" s="476">
        <v>10</v>
      </c>
    </row>
    <row r="136" spans="6:12" x14ac:dyDescent="0.2">
      <c r="F136" s="468">
        <v>0</v>
      </c>
      <c r="G136" s="476">
        <v>0</v>
      </c>
      <c r="H136" s="476">
        <v>0</v>
      </c>
      <c r="I136" s="476">
        <v>0</v>
      </c>
      <c r="J136" s="476">
        <v>0</v>
      </c>
      <c r="K136" s="476">
        <v>0</v>
      </c>
      <c r="L136" s="476">
        <v>0</v>
      </c>
    </row>
    <row r="137" spans="6:12" x14ac:dyDescent="0.2">
      <c r="F137" s="468" t="s">
        <v>46</v>
      </c>
      <c r="G137" s="476">
        <v>0</v>
      </c>
      <c r="H137" s="476">
        <v>0</v>
      </c>
      <c r="I137" s="476">
        <v>0</v>
      </c>
      <c r="J137" s="476" t="s">
        <v>46</v>
      </c>
      <c r="K137" s="476" t="s">
        <v>46</v>
      </c>
      <c r="L137" s="476" t="s">
        <v>46</v>
      </c>
    </row>
    <row r="138" spans="6:12" x14ac:dyDescent="0.2">
      <c r="F138" s="468" t="s">
        <v>47</v>
      </c>
      <c r="G138" s="476">
        <v>0</v>
      </c>
      <c r="H138" s="476">
        <v>0</v>
      </c>
      <c r="I138" s="476">
        <v>0</v>
      </c>
      <c r="J138" s="476" t="s">
        <v>47</v>
      </c>
      <c r="K138" s="476" t="s">
        <v>47</v>
      </c>
      <c r="L138" s="476" t="s">
        <v>47</v>
      </c>
    </row>
    <row r="139" spans="6:12" x14ac:dyDescent="0.2">
      <c r="F139" s="468" t="s">
        <v>51</v>
      </c>
      <c r="G139" s="476">
        <v>0</v>
      </c>
      <c r="H139" s="476">
        <v>0</v>
      </c>
      <c r="I139" s="476">
        <v>0</v>
      </c>
      <c r="J139" s="476" t="s">
        <v>51</v>
      </c>
      <c r="K139" s="476" t="s">
        <v>51</v>
      </c>
      <c r="L139" s="476" t="s">
        <v>51</v>
      </c>
    </row>
    <row r="140" spans="6:12" x14ac:dyDescent="0.2">
      <c r="F140" s="468" t="s">
        <v>48</v>
      </c>
      <c r="G140" s="476">
        <v>0</v>
      </c>
      <c r="H140" s="476">
        <v>0</v>
      </c>
      <c r="I140" s="476">
        <v>0</v>
      </c>
      <c r="J140" s="476" t="s">
        <v>73</v>
      </c>
      <c r="K140" s="476" t="s">
        <v>73</v>
      </c>
      <c r="L140" s="476" t="s">
        <v>73</v>
      </c>
    </row>
    <row r="141" spans="6:12" x14ac:dyDescent="0.2">
      <c r="F141" s="468" t="s">
        <v>49</v>
      </c>
      <c r="G141" s="476">
        <v>8</v>
      </c>
      <c r="H141" s="476">
        <v>8</v>
      </c>
      <c r="I141" s="476">
        <v>8</v>
      </c>
      <c r="J141" s="476" t="s">
        <v>49</v>
      </c>
      <c r="K141" s="476" t="s">
        <v>49</v>
      </c>
      <c r="L141" s="476" t="s">
        <v>49</v>
      </c>
    </row>
    <row r="142" spans="6:12" x14ac:dyDescent="0.2">
      <c r="F142" s="468" t="s">
        <v>53</v>
      </c>
      <c r="G142" s="476">
        <v>0</v>
      </c>
      <c r="H142" s="476">
        <v>0</v>
      </c>
      <c r="I142" s="476">
        <v>0</v>
      </c>
      <c r="J142" s="476" t="s">
        <v>53</v>
      </c>
      <c r="K142" s="476" t="s">
        <v>53</v>
      </c>
      <c r="L142" s="476" t="s">
        <v>53</v>
      </c>
    </row>
    <row r="143" spans="6:12" x14ac:dyDescent="0.2">
      <c r="F143" s="468" t="s">
        <v>50</v>
      </c>
      <c r="G143" s="476">
        <v>0</v>
      </c>
      <c r="H143" s="476">
        <v>0</v>
      </c>
      <c r="I143" s="476">
        <v>0</v>
      </c>
      <c r="J143" s="476" t="s">
        <v>50</v>
      </c>
      <c r="K143" s="476" t="s">
        <v>50</v>
      </c>
      <c r="L143" s="476" t="s">
        <v>50</v>
      </c>
    </row>
    <row r="144" spans="6:12" x14ac:dyDescent="0.2">
      <c r="F144" s="487" t="s">
        <v>60</v>
      </c>
      <c r="G144" s="476">
        <v>0</v>
      </c>
      <c r="H144" s="476">
        <v>0</v>
      </c>
      <c r="I144" s="476">
        <v>0</v>
      </c>
      <c r="J144" s="485" t="s">
        <v>60</v>
      </c>
      <c r="K144" s="485" t="s">
        <v>60</v>
      </c>
      <c r="L144" s="485" t="s">
        <v>60</v>
      </c>
    </row>
    <row r="145" spans="6:12" x14ac:dyDescent="0.2">
      <c r="F145" s="487" t="s">
        <v>205</v>
      </c>
      <c r="G145" s="476">
        <v>8</v>
      </c>
      <c r="H145" s="476">
        <v>8</v>
      </c>
      <c r="I145" s="476">
        <v>8</v>
      </c>
      <c r="J145" s="488">
        <v>8</v>
      </c>
      <c r="K145" s="488">
        <v>8</v>
      </c>
      <c r="L145" s="488">
        <v>8</v>
      </c>
    </row>
    <row r="146" spans="6:12" x14ac:dyDescent="0.2">
      <c r="F146" s="468"/>
      <c r="G146" s="476"/>
      <c r="H146" s="476"/>
      <c r="I146" s="476"/>
      <c r="J146" s="476"/>
      <c r="K146" s="476"/>
      <c r="L146" s="476"/>
    </row>
    <row r="147" spans="6:12" x14ac:dyDescent="0.2">
      <c r="F147" s="468"/>
      <c r="G147" s="476"/>
      <c r="H147" s="476"/>
      <c r="I147" s="476"/>
      <c r="J147" s="476"/>
      <c r="K147" s="476"/>
      <c r="L147" s="476"/>
    </row>
    <row r="148" spans="6:12" x14ac:dyDescent="0.2">
      <c r="F148" s="468"/>
      <c r="G148" s="476"/>
      <c r="H148" s="476"/>
      <c r="I148" s="476"/>
      <c r="J148" s="476"/>
      <c r="K148" s="476"/>
      <c r="L148" s="476"/>
    </row>
    <row r="149" spans="6:12" x14ac:dyDescent="0.2">
      <c r="F149" s="468"/>
      <c r="G149" s="476"/>
      <c r="H149" s="476"/>
      <c r="I149" s="476"/>
      <c r="J149" s="476"/>
      <c r="K149" s="476"/>
      <c r="L149" s="476"/>
    </row>
    <row r="150" spans="6:12" x14ac:dyDescent="0.2">
      <c r="F150" s="468"/>
      <c r="G150" s="476"/>
      <c r="H150" s="476"/>
      <c r="I150" s="476"/>
      <c r="J150" s="476"/>
      <c r="K150" s="476"/>
      <c r="L150" s="476"/>
    </row>
    <row r="151" spans="6:12" x14ac:dyDescent="0.2">
      <c r="F151" s="468"/>
      <c r="G151" s="476"/>
      <c r="H151" s="476"/>
      <c r="I151" s="476"/>
      <c r="J151" s="476"/>
      <c r="K151" s="476"/>
      <c r="L151" s="476"/>
    </row>
    <row r="152" spans="6:12" x14ac:dyDescent="0.2">
      <c r="F152" s="487"/>
      <c r="G152" s="476"/>
      <c r="H152" s="476"/>
      <c r="I152" s="476"/>
      <c r="J152" s="488"/>
      <c r="K152" s="488"/>
      <c r="L152" s="488"/>
    </row>
    <row r="153" spans="6:12" x14ac:dyDescent="0.2">
      <c r="F153" s="487"/>
      <c r="G153" s="476"/>
      <c r="H153" s="476"/>
      <c r="I153" s="476"/>
      <c r="J153" s="488"/>
      <c r="K153" s="488"/>
      <c r="L153" s="488"/>
    </row>
    <row r="154" spans="6:12" x14ac:dyDescent="0.2">
      <c r="F154" s="487"/>
      <c r="G154" s="476"/>
      <c r="H154" s="476"/>
      <c r="I154" s="476"/>
      <c r="J154" s="488"/>
      <c r="K154" s="488"/>
      <c r="L154" s="488"/>
    </row>
    <row r="155" spans="6:12" x14ac:dyDescent="0.2">
      <c r="F155" s="487"/>
      <c r="G155" s="476"/>
      <c r="H155" s="476"/>
      <c r="I155" s="476"/>
      <c r="J155" s="488"/>
      <c r="K155" s="488"/>
      <c r="L155" s="488"/>
    </row>
    <row r="156" spans="6:12" x14ac:dyDescent="0.2">
      <c r="F156" s="487"/>
      <c r="G156" s="476"/>
      <c r="H156" s="476"/>
      <c r="I156" s="476"/>
      <c r="J156" s="488"/>
      <c r="K156" s="488"/>
      <c r="L156" s="488"/>
    </row>
    <row r="157" spans="6:12" x14ac:dyDescent="0.2">
      <c r="F157" s="487"/>
      <c r="G157" s="476"/>
      <c r="H157" s="476"/>
      <c r="I157" s="476"/>
      <c r="J157" s="488"/>
      <c r="K157" s="488"/>
      <c r="L157" s="488"/>
    </row>
    <row r="158" spans="6:12" x14ac:dyDescent="0.2">
      <c r="F158" s="487"/>
      <c r="G158" s="476"/>
      <c r="H158" s="476"/>
      <c r="I158" s="476"/>
      <c r="J158" s="488"/>
      <c r="K158" s="488"/>
      <c r="L158" s="488"/>
    </row>
    <row r="159" spans="6:12" x14ac:dyDescent="0.2">
      <c r="F159" s="487"/>
      <c r="G159" s="476"/>
      <c r="H159" s="476"/>
      <c r="I159" s="476"/>
      <c r="J159" s="488"/>
      <c r="K159" s="488"/>
      <c r="L159" s="488"/>
    </row>
    <row r="160" spans="6:12" x14ac:dyDescent="0.2">
      <c r="F160" s="487"/>
      <c r="G160" s="476"/>
      <c r="H160" s="476"/>
      <c r="I160" s="476"/>
      <c r="J160" s="488"/>
      <c r="K160" s="488"/>
      <c r="L160" s="488"/>
    </row>
    <row r="161" spans="6:12" x14ac:dyDescent="0.2">
      <c r="F161" s="487"/>
      <c r="G161" s="476"/>
      <c r="H161" s="476"/>
      <c r="I161" s="476"/>
      <c r="J161" s="488"/>
      <c r="K161" s="488"/>
      <c r="L161" s="488"/>
    </row>
    <row r="162" spans="6:12" x14ac:dyDescent="0.2">
      <c r="F162" s="487"/>
      <c r="G162" s="476"/>
      <c r="H162" s="476"/>
      <c r="I162" s="476"/>
      <c r="J162" s="488"/>
      <c r="K162" s="488"/>
      <c r="L162" s="488"/>
    </row>
    <row r="163" spans="6:12" x14ac:dyDescent="0.2">
      <c r="F163" s="487"/>
      <c r="G163" s="476"/>
      <c r="H163" s="476"/>
      <c r="I163" s="476"/>
      <c r="J163" s="488"/>
      <c r="K163" s="488"/>
      <c r="L163" s="488"/>
    </row>
    <row r="164" spans="6:12" x14ac:dyDescent="0.2">
      <c r="F164" s="487"/>
      <c r="G164" s="476"/>
      <c r="H164" s="476"/>
      <c r="I164" s="476"/>
      <c r="J164" s="488"/>
      <c r="K164" s="488"/>
      <c r="L164" s="488"/>
    </row>
  </sheetData>
  <sortState ref="B3:D98">
    <sortCondition ref="B3"/>
  </sortState>
  <mergeCells count="5">
    <mergeCell ref="G1:I1"/>
    <mergeCell ref="J1:L1"/>
    <mergeCell ref="Q1:R1"/>
    <mergeCell ref="S1:T1"/>
    <mergeCell ref="U1:V1"/>
  </mergeCells>
  <pageMargins left="0.7" right="0.7" top="0.75" bottom="0.75" header="0.3" footer="0.3"/>
  <pageSetup paperSize="9"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 enableFormatConditionsCalculation="0"/>
  <dimension ref="A1:AU265"/>
  <sheetViews>
    <sheetView tabSelected="1" view="pageBreakPreview" zoomScale="44" zoomScaleNormal="75" zoomScalePageLayoutView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B7" sqref="B7"/>
    </sheetView>
  </sheetViews>
  <sheetFormatPr baseColWidth="10" defaultColWidth="5.6640625" defaultRowHeight="18" outlineLevelRow="1" outlineLevelCol="1" x14ac:dyDescent="0.2"/>
  <cols>
    <col min="1" max="1" width="7" style="31" bestFit="1" customWidth="1"/>
    <col min="2" max="2" width="28.33203125" style="15" customWidth="1"/>
    <col min="3" max="3" width="7.33203125" style="23" customWidth="1"/>
    <col min="4" max="8" width="9" style="23" customWidth="1" outlineLevel="1"/>
    <col min="9" max="9" width="11" style="23" customWidth="1"/>
    <col min="10" max="28" width="9" style="23" customWidth="1"/>
    <col min="29" max="29" width="8.6640625" style="23" customWidth="1"/>
    <col min="30" max="31" width="9" style="23" customWidth="1"/>
    <col min="32" max="32" width="8.6640625" style="23" customWidth="1"/>
    <col min="33" max="38" width="9" style="23" customWidth="1"/>
    <col min="39" max="39" width="20.83203125" style="65" bestFit="1" customWidth="1"/>
    <col min="40" max="40" width="14" style="5" customWidth="1"/>
    <col min="41" max="41" width="12.1640625" style="76" customWidth="1"/>
    <col min="42" max="42" width="27.1640625" style="15" customWidth="1"/>
    <col min="43" max="43" width="5.6640625" style="15" customWidth="1"/>
    <col min="44" max="44" width="18.1640625" style="15" customWidth="1"/>
    <col min="45" max="45" width="17.1640625" style="15" bestFit="1" customWidth="1"/>
    <col min="46" max="46" width="17.83203125" style="15" bestFit="1" customWidth="1"/>
    <col min="47" max="47" width="9.33203125" style="15" customWidth="1"/>
    <col min="48" max="48" width="15.1640625" style="15" bestFit="1" customWidth="1"/>
    <col min="49" max="16384" width="5.6640625" style="15"/>
  </cols>
  <sheetData>
    <row r="1" spans="1:46" ht="21" customHeight="1" x14ac:dyDescent="0.2">
      <c r="A1" s="30"/>
      <c r="B1" s="8"/>
      <c r="C1" s="8"/>
      <c r="D1" s="8"/>
      <c r="E1" s="8"/>
      <c r="F1" s="8"/>
      <c r="G1" s="8"/>
      <c r="H1" s="8"/>
      <c r="I1" s="22"/>
      <c r="J1" s="22"/>
      <c r="K1" s="22"/>
      <c r="L1" s="22"/>
      <c r="Z1" s="23">
        <f>WEEKDAY(D6,2)</f>
        <v>7</v>
      </c>
      <c r="AF1" s="24" t="s">
        <v>1</v>
      </c>
      <c r="AM1" s="15">
        <f>7/8</f>
        <v>0.875</v>
      </c>
      <c r="AN1" s="65"/>
    </row>
    <row r="2" spans="1:46" ht="15.75" customHeight="1" x14ac:dyDescent="0.2">
      <c r="B2" s="9"/>
      <c r="C2" s="9"/>
      <c r="D2" s="9"/>
      <c r="E2" s="9"/>
      <c r="F2" s="9"/>
      <c r="G2" s="9"/>
      <c r="H2" s="9"/>
      <c r="O2" s="24" t="s">
        <v>2</v>
      </c>
      <c r="AM2" s="15"/>
      <c r="AN2" s="65"/>
    </row>
    <row r="3" spans="1:46" ht="15.75" customHeight="1" x14ac:dyDescent="0.2">
      <c r="B3" s="52"/>
      <c r="C3" s="52"/>
      <c r="D3" s="52"/>
      <c r="E3" s="52"/>
      <c r="F3" s="52"/>
      <c r="G3" s="52"/>
      <c r="H3" s="52"/>
      <c r="J3" s="24"/>
      <c r="O3" s="24"/>
      <c r="AM3" s="15"/>
      <c r="AN3" s="65"/>
      <c r="AO3" s="77"/>
    </row>
    <row r="4" spans="1:46" ht="16.5" customHeight="1" x14ac:dyDescent="0.2">
      <c r="B4" s="9"/>
      <c r="C4" s="9"/>
      <c r="D4" s="9"/>
      <c r="E4" s="9"/>
      <c r="F4" s="9"/>
      <c r="G4" s="9"/>
      <c r="H4" s="9"/>
      <c r="N4" s="24" t="str">
        <f>"на "&amp;TEXT(D6,"ММММ e")&amp;" года."</f>
        <v>на сентября 2019 года.</v>
      </c>
      <c r="AE4" s="23" t="s">
        <v>263</v>
      </c>
      <c r="AM4" s="15"/>
      <c r="AN4" s="65"/>
      <c r="AP4" s="69"/>
    </row>
    <row r="5" spans="1:46" ht="16.5" customHeight="1" x14ac:dyDescent="0.2">
      <c r="B5" s="9"/>
      <c r="C5" s="9"/>
      <c r="D5" s="9"/>
      <c r="E5" s="9"/>
      <c r="F5" s="9"/>
      <c r="G5" s="9"/>
      <c r="H5" s="9"/>
      <c r="I5" s="6"/>
      <c r="J5" s="6">
        <v>1</v>
      </c>
      <c r="K5" s="6">
        <v>1</v>
      </c>
      <c r="L5" s="6">
        <v>1</v>
      </c>
      <c r="M5" s="6">
        <v>1</v>
      </c>
      <c r="N5" s="6">
        <v>1</v>
      </c>
      <c r="O5" s="6"/>
      <c r="P5" s="6"/>
      <c r="Q5" s="6">
        <v>1</v>
      </c>
      <c r="R5" s="6">
        <v>1</v>
      </c>
      <c r="S5" s="6">
        <v>1</v>
      </c>
      <c r="T5" s="6">
        <v>1</v>
      </c>
      <c r="U5" s="6">
        <v>1</v>
      </c>
      <c r="V5" s="6"/>
      <c r="W5" s="6"/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/>
      <c r="AD5" s="6"/>
      <c r="AE5" s="6">
        <v>1</v>
      </c>
      <c r="AF5" s="6">
        <v>1</v>
      </c>
      <c r="AG5" s="6">
        <v>1</v>
      </c>
      <c r="AH5" s="6">
        <v>1</v>
      </c>
      <c r="AI5" s="6">
        <v>1</v>
      </c>
      <c r="AJ5" s="6"/>
      <c r="AK5" s="6"/>
      <c r="AL5" s="6">
        <v>1</v>
      </c>
      <c r="AM5" s="15"/>
      <c r="AN5" s="65"/>
      <c r="AT5" s="431">
        <v>43041</v>
      </c>
    </row>
    <row r="6" spans="1:46" ht="48" customHeight="1" x14ac:dyDescent="0.2">
      <c r="A6" s="442" t="s">
        <v>0</v>
      </c>
      <c r="B6" s="104" t="s">
        <v>78</v>
      </c>
      <c r="C6" s="443"/>
      <c r="D6" s="568">
        <v>43709</v>
      </c>
      <c r="E6" s="444">
        <f t="shared" ref="E6" si="0">D6+1</f>
        <v>43710</v>
      </c>
      <c r="F6" s="444">
        <f t="shared" ref="F6" si="1">E6+1</f>
        <v>43711</v>
      </c>
      <c r="G6" s="444">
        <f t="shared" ref="G6" si="2">F6+1</f>
        <v>43712</v>
      </c>
      <c r="H6" s="444">
        <f t="shared" ref="H6" si="3">G6+1</f>
        <v>43713</v>
      </c>
      <c r="I6" s="444">
        <f t="shared" ref="I6" si="4">H6+1</f>
        <v>43714</v>
      </c>
      <c r="J6" s="444">
        <f t="shared" ref="J6" si="5">I6+1</f>
        <v>43715</v>
      </c>
      <c r="K6" s="444">
        <f t="shared" ref="K6" si="6">J6+1</f>
        <v>43716</v>
      </c>
      <c r="L6" s="444">
        <f t="shared" ref="L6" si="7">K6+1</f>
        <v>43717</v>
      </c>
      <c r="M6" s="444">
        <f t="shared" ref="M6" si="8">L6+1</f>
        <v>43718</v>
      </c>
      <c r="N6" s="444">
        <f t="shared" ref="N6" si="9">M6+1</f>
        <v>43719</v>
      </c>
      <c r="O6" s="444">
        <f t="shared" ref="O6" si="10">N6+1</f>
        <v>43720</v>
      </c>
      <c r="P6" s="444">
        <f t="shared" ref="P6" si="11">O6+1</f>
        <v>43721</v>
      </c>
      <c r="Q6" s="444">
        <f t="shared" ref="Q6" si="12">P6+1</f>
        <v>43722</v>
      </c>
      <c r="R6" s="444">
        <f t="shared" ref="R6:AE6" si="13">Q6+1</f>
        <v>43723</v>
      </c>
      <c r="S6" s="444">
        <f t="shared" si="13"/>
        <v>43724</v>
      </c>
      <c r="T6" s="444">
        <f t="shared" si="13"/>
        <v>43725</v>
      </c>
      <c r="U6" s="444">
        <f t="shared" si="13"/>
        <v>43726</v>
      </c>
      <c r="V6" s="444">
        <f t="shared" si="13"/>
        <v>43727</v>
      </c>
      <c r="W6" s="444">
        <f t="shared" si="13"/>
        <v>43728</v>
      </c>
      <c r="X6" s="444">
        <f t="shared" si="13"/>
        <v>43729</v>
      </c>
      <c r="Y6" s="444">
        <f t="shared" si="13"/>
        <v>43730</v>
      </c>
      <c r="Z6" s="444">
        <f t="shared" si="13"/>
        <v>43731</v>
      </c>
      <c r="AA6" s="444">
        <f t="shared" si="13"/>
        <v>43732</v>
      </c>
      <c r="AB6" s="444">
        <f t="shared" si="13"/>
        <v>43733</v>
      </c>
      <c r="AC6" s="444">
        <f t="shared" si="13"/>
        <v>43734</v>
      </c>
      <c r="AD6" s="444">
        <f t="shared" si="13"/>
        <v>43735</v>
      </c>
      <c r="AE6" s="444">
        <f t="shared" si="13"/>
        <v>43736</v>
      </c>
      <c r="AF6" s="444">
        <f>AE6+1</f>
        <v>43737</v>
      </c>
      <c r="AG6" s="444">
        <f>AF6+1</f>
        <v>43738</v>
      </c>
      <c r="AH6" s="15" t="s">
        <v>23</v>
      </c>
      <c r="AI6" s="68">
        <f>SUM(I5:AL5)*8</f>
        <v>168</v>
      </c>
      <c r="AJ6" s="402" t="s">
        <v>239</v>
      </c>
      <c r="AK6" s="15"/>
      <c r="AL6" s="15"/>
      <c r="AM6" s="15"/>
      <c r="AN6" s="15"/>
      <c r="AO6" s="76" t="s">
        <v>247</v>
      </c>
    </row>
    <row r="7" spans="1:46" ht="21.75" customHeight="1" x14ac:dyDescent="0.2">
      <c r="A7" s="519">
        <v>1</v>
      </c>
      <c r="B7" s="560" t="s">
        <v>264</v>
      </c>
      <c r="C7" s="560" t="s">
        <v>357</v>
      </c>
      <c r="D7" s="575" t="s">
        <v>47</v>
      </c>
      <c r="E7" s="573" t="s">
        <v>127</v>
      </c>
      <c r="F7" s="573" t="s">
        <v>100</v>
      </c>
      <c r="G7" s="573" t="s">
        <v>47</v>
      </c>
      <c r="H7" s="573" t="s">
        <v>47</v>
      </c>
      <c r="I7" s="573" t="s">
        <v>111</v>
      </c>
      <c r="J7" s="574" t="s">
        <v>101</v>
      </c>
      <c r="K7" s="575" t="s">
        <v>126</v>
      </c>
      <c r="L7" s="573" t="s">
        <v>100</v>
      </c>
      <c r="M7" s="573" t="s">
        <v>100</v>
      </c>
      <c r="N7" s="573" t="s">
        <v>47</v>
      </c>
      <c r="O7" s="573" t="s">
        <v>47</v>
      </c>
      <c r="P7" s="573" t="s">
        <v>107</v>
      </c>
      <c r="Q7" s="574" t="s">
        <v>101</v>
      </c>
      <c r="R7" s="575" t="s">
        <v>124</v>
      </c>
      <c r="S7" s="573" t="s">
        <v>115</v>
      </c>
      <c r="T7" s="573" t="s">
        <v>47</v>
      </c>
      <c r="U7" s="573" t="s">
        <v>47</v>
      </c>
      <c r="V7" s="573" t="s">
        <v>47</v>
      </c>
      <c r="W7" s="573" t="s">
        <v>106</v>
      </c>
      <c r="X7" s="574" t="s">
        <v>101</v>
      </c>
      <c r="Y7" s="575" t="s">
        <v>113</v>
      </c>
      <c r="Z7" s="573" t="s">
        <v>127</v>
      </c>
      <c r="AA7" s="573" t="s">
        <v>127</v>
      </c>
      <c r="AB7" s="573" t="s">
        <v>47</v>
      </c>
      <c r="AC7" s="573" t="s">
        <v>47</v>
      </c>
      <c r="AD7" s="573" t="s">
        <v>110</v>
      </c>
      <c r="AE7" s="574" t="s">
        <v>101</v>
      </c>
      <c r="AF7" s="575" t="s">
        <v>126</v>
      </c>
      <c r="AG7" s="573" t="s">
        <v>100</v>
      </c>
      <c r="AH7" s="15"/>
      <c r="AI7" s="445">
        <f t="array" aca="1" ref="AI7" ca="1">SUM(N(OFFSET(доп!$G$2,MATCH(D7:AG7,назв_время,),LOOKUP(WEEKDAY($D$6:$AG$6,2),{1,6,7},{0,1,2}))))</f>
        <v>173</v>
      </c>
      <c r="AJ7" s="400"/>
      <c r="AK7" s="446">
        <f ca="1">AI7-(AI$6-SUMPRODUCT((D7:AG7={"О";"Б";"---";"НО";"У"})*I$5:AL$5)*8)</f>
        <v>5</v>
      </c>
      <c r="AL7" s="72"/>
      <c r="AM7" s="73"/>
      <c r="AN7" s="73"/>
      <c r="AO7" s="76">
        <f ca="1">COUNTIF(график_проверка_диапазон,B7)</f>
        <v>0</v>
      </c>
      <c r="AP7" s="76"/>
    </row>
    <row r="8" spans="1:46" ht="22" customHeight="1" x14ac:dyDescent="0.2">
      <c r="A8" s="519">
        <v>2</v>
      </c>
      <c r="B8" s="560" t="s">
        <v>265</v>
      </c>
      <c r="C8" s="560" t="s">
        <v>62</v>
      </c>
      <c r="D8" s="575" t="s">
        <v>126</v>
      </c>
      <c r="E8" s="573" t="s">
        <v>100</v>
      </c>
      <c r="F8" s="573" t="s">
        <v>109</v>
      </c>
      <c r="G8" s="573" t="s">
        <v>100</v>
      </c>
      <c r="H8" s="583" t="s">
        <v>47</v>
      </c>
      <c r="I8" s="583" t="s">
        <v>47</v>
      </c>
      <c r="J8" s="583" t="s">
        <v>47</v>
      </c>
      <c r="K8" s="583" t="s">
        <v>47</v>
      </c>
      <c r="L8" s="573" t="s">
        <v>128</v>
      </c>
      <c r="M8" s="573" t="s">
        <v>128</v>
      </c>
      <c r="N8" s="573" t="s">
        <v>128</v>
      </c>
      <c r="O8" s="573" t="s">
        <v>128</v>
      </c>
      <c r="P8" s="573" t="s">
        <v>128</v>
      </c>
      <c r="Q8" s="574" t="s">
        <v>47</v>
      </c>
      <c r="R8" s="575" t="s">
        <v>47</v>
      </c>
      <c r="S8" s="573" t="s">
        <v>108</v>
      </c>
      <c r="T8" s="573" t="s">
        <v>108</v>
      </c>
      <c r="U8" s="573" t="s">
        <v>107</v>
      </c>
      <c r="V8" s="573" t="s">
        <v>119</v>
      </c>
      <c r="W8" s="573" t="s">
        <v>47</v>
      </c>
      <c r="X8" s="574" t="s">
        <v>47</v>
      </c>
      <c r="Y8" s="575" t="s">
        <v>106</v>
      </c>
      <c r="Z8" s="573" t="s">
        <v>107</v>
      </c>
      <c r="AA8" s="573" t="s">
        <v>47</v>
      </c>
      <c r="AB8" s="573" t="s">
        <v>47</v>
      </c>
      <c r="AC8" s="573" t="s">
        <v>106</v>
      </c>
      <c r="AD8" s="573" t="s">
        <v>100</v>
      </c>
      <c r="AE8" s="574" t="s">
        <v>112</v>
      </c>
      <c r="AF8" s="575" t="s">
        <v>129</v>
      </c>
      <c r="AG8" s="573" t="s">
        <v>119</v>
      </c>
      <c r="AH8" s="15"/>
      <c r="AI8" s="445">
        <f t="array" aca="1" ref="AI8" ca="1">SUM(N(OFFSET(доп!$G$2,MATCH(D8:AG8,назв_время,),LOOKUP(WEEKDAY($D$6:$AG$6,2),{1,6,7},{0,1,2}))))</f>
        <v>182</v>
      </c>
      <c r="AJ8" s="400"/>
      <c r="AK8" s="446">
        <f ca="1">AI8-(AI$6-SUMPRODUCT((D8:AG8={"О";"Б";"---";"НО";"У"})*I$5:AL$5)*8)</f>
        <v>14</v>
      </c>
      <c r="AL8" s="545"/>
      <c r="AM8" s="73"/>
      <c r="AN8" s="71"/>
      <c r="AO8" s="76">
        <f ca="1">COUNTIF(график_проверка_диапазон,B8)</f>
        <v>1</v>
      </c>
      <c r="AP8" s="76"/>
    </row>
    <row r="9" spans="1:46" ht="22" customHeight="1" x14ac:dyDescent="0.2">
      <c r="A9" s="519">
        <v>3</v>
      </c>
      <c r="B9" s="560" t="s">
        <v>266</v>
      </c>
      <c r="C9" s="560" t="s">
        <v>62</v>
      </c>
      <c r="D9" s="575" t="s">
        <v>113</v>
      </c>
      <c r="E9" s="573" t="s">
        <v>106</v>
      </c>
      <c r="F9" s="573" t="s">
        <v>110</v>
      </c>
      <c r="G9" s="573" t="s">
        <v>107</v>
      </c>
      <c r="H9" s="573" t="s">
        <v>105</v>
      </c>
      <c r="I9" s="573" t="s">
        <v>47</v>
      </c>
      <c r="J9" s="574" t="s">
        <v>47</v>
      </c>
      <c r="K9" s="575" t="s">
        <v>117</v>
      </c>
      <c r="L9" s="573" t="s">
        <v>106</v>
      </c>
      <c r="M9" s="573" t="s">
        <v>127</v>
      </c>
      <c r="N9" s="573" t="s">
        <v>115</v>
      </c>
      <c r="O9" s="573" t="s">
        <v>47</v>
      </c>
      <c r="P9" s="573" t="s">
        <v>47</v>
      </c>
      <c r="Q9" s="574" t="s">
        <v>47</v>
      </c>
      <c r="R9" s="575" t="s">
        <v>47</v>
      </c>
      <c r="S9" s="573" t="s">
        <v>128</v>
      </c>
      <c r="T9" s="573" t="s">
        <v>128</v>
      </c>
      <c r="U9" s="573" t="s">
        <v>128</v>
      </c>
      <c r="V9" s="573" t="s">
        <v>128</v>
      </c>
      <c r="W9" s="573" t="s">
        <v>128</v>
      </c>
      <c r="X9" s="574" t="s">
        <v>47</v>
      </c>
      <c r="Y9" s="575" t="s">
        <v>47</v>
      </c>
      <c r="Z9" s="573" t="s">
        <v>109</v>
      </c>
      <c r="AA9" s="573" t="s">
        <v>106</v>
      </c>
      <c r="AB9" s="573" t="s">
        <v>105</v>
      </c>
      <c r="AC9" s="573" t="s">
        <v>117</v>
      </c>
      <c r="AD9" s="573" t="s">
        <v>47</v>
      </c>
      <c r="AE9" s="574" t="s">
        <v>47</v>
      </c>
      <c r="AF9" s="575" t="s">
        <v>113</v>
      </c>
      <c r="AG9" s="573" t="s">
        <v>127</v>
      </c>
      <c r="AH9" s="15"/>
      <c r="AI9" s="445">
        <f t="array" aca="1" ref="AI9" ca="1">SUM(N(OFFSET(доп!$G$2,MATCH(D9:AG9,назв_время,),LOOKUP(WEEKDAY($D$6:$AG$6,2),{1,6,7},{0,1,2}))))</f>
        <v>184</v>
      </c>
      <c r="AJ9" s="400"/>
      <c r="AK9" s="446">
        <f ca="1">AI9-(AI$6-SUMPRODUCT((D9:AG9={"О";"Б";"---";"НО";"У"})*I$5:AL$5)*8)</f>
        <v>16</v>
      </c>
      <c r="AL9" s="547"/>
      <c r="AM9" s="73"/>
      <c r="AN9" s="38"/>
      <c r="AO9" s="76">
        <f ca="1">COUNTIF(график_проверка_диапазон,B9)</f>
        <v>1</v>
      </c>
      <c r="AP9" s="76"/>
    </row>
    <row r="10" spans="1:46" ht="22" customHeight="1" x14ac:dyDescent="0.2">
      <c r="A10" s="519">
        <v>4</v>
      </c>
      <c r="B10" s="560" t="s">
        <v>267</v>
      </c>
      <c r="C10" s="560" t="s">
        <v>62</v>
      </c>
      <c r="D10" s="575" t="s">
        <v>106</v>
      </c>
      <c r="E10" s="573" t="s">
        <v>117</v>
      </c>
      <c r="F10" s="573" t="s">
        <v>47</v>
      </c>
      <c r="G10" s="573" t="s">
        <v>47</v>
      </c>
      <c r="H10" s="573" t="s">
        <v>236</v>
      </c>
      <c r="I10" s="573" t="s">
        <v>236</v>
      </c>
      <c r="J10" s="574" t="s">
        <v>236</v>
      </c>
      <c r="K10" s="575" t="s">
        <v>191</v>
      </c>
      <c r="L10" s="573" t="s">
        <v>191</v>
      </c>
      <c r="M10" s="573" t="s">
        <v>47</v>
      </c>
      <c r="N10" s="573" t="s">
        <v>47</v>
      </c>
      <c r="O10" s="573" t="s">
        <v>109</v>
      </c>
      <c r="P10" s="573" t="s">
        <v>108</v>
      </c>
      <c r="Q10" s="574" t="s">
        <v>106</v>
      </c>
      <c r="R10" s="575" t="s">
        <v>106</v>
      </c>
      <c r="S10" s="573" t="s">
        <v>47</v>
      </c>
      <c r="T10" s="573" t="s">
        <v>47</v>
      </c>
      <c r="U10" s="573" t="s">
        <v>100</v>
      </c>
      <c r="V10" s="573" t="s">
        <v>127</v>
      </c>
      <c r="W10" s="573" t="s">
        <v>115</v>
      </c>
      <c r="X10" s="574" t="s">
        <v>117</v>
      </c>
      <c r="Y10" s="575" t="s">
        <v>117</v>
      </c>
      <c r="Z10" s="573" t="s">
        <v>47</v>
      </c>
      <c r="AA10" s="573" t="s">
        <v>109</v>
      </c>
      <c r="AB10" s="573" t="s">
        <v>106</v>
      </c>
      <c r="AC10" s="573" t="s">
        <v>107</v>
      </c>
      <c r="AD10" s="573" t="s">
        <v>47</v>
      </c>
      <c r="AE10" s="574" t="s">
        <v>47</v>
      </c>
      <c r="AF10" s="575" t="s">
        <v>47</v>
      </c>
      <c r="AG10" s="573" t="s">
        <v>110</v>
      </c>
      <c r="AH10" s="15"/>
      <c r="AI10" s="445">
        <f t="array" aca="1" ref="AI10" ca="1">SUM(N(OFFSET(доп!$G$2,MATCH(D10:AG10,назв_время,),LOOKUP(WEEKDAY($D$6:$AG$6,2),{1,6,7},{0,1,2}))))</f>
        <v>195</v>
      </c>
      <c r="AJ10" s="400"/>
      <c r="AK10" s="446">
        <f ca="1">AI10-(AI$6-SUMPRODUCT((D10:AG10={"О";"Б";"---";"НО";"У"})*I$5:AL$5)*8)</f>
        <v>27</v>
      </c>
      <c r="AL10" s="547"/>
      <c r="AM10" s="73"/>
      <c r="AN10" s="38"/>
      <c r="AO10" s="76">
        <f ca="1">COUNTIF(график_проверка_диапазон,B10)</f>
        <v>2</v>
      </c>
      <c r="AP10" s="76"/>
    </row>
    <row r="11" spans="1:46" ht="22" customHeight="1" x14ac:dyDescent="0.2">
      <c r="A11" s="519">
        <v>5</v>
      </c>
      <c r="B11" s="560" t="s">
        <v>268</v>
      </c>
      <c r="C11" s="560" t="s">
        <v>62</v>
      </c>
      <c r="D11" s="575" t="s">
        <v>110</v>
      </c>
      <c r="E11" s="583" t="s">
        <v>47</v>
      </c>
      <c r="F11" s="583" t="s">
        <v>47</v>
      </c>
      <c r="G11" s="583" t="s">
        <v>47</v>
      </c>
      <c r="H11" s="573" t="s">
        <v>111</v>
      </c>
      <c r="I11" s="573" t="s">
        <v>109</v>
      </c>
      <c r="J11" s="574" t="s">
        <v>112</v>
      </c>
      <c r="K11" s="575" t="s">
        <v>47</v>
      </c>
      <c r="L11" s="573" t="s">
        <v>47</v>
      </c>
      <c r="M11" s="573" t="s">
        <v>107</v>
      </c>
      <c r="N11" s="573" t="s">
        <v>119</v>
      </c>
      <c r="O11" s="573" t="s">
        <v>105</v>
      </c>
      <c r="P11" s="573" t="s">
        <v>105</v>
      </c>
      <c r="Q11" s="574" t="s">
        <v>47</v>
      </c>
      <c r="R11" s="575" t="s">
        <v>47</v>
      </c>
      <c r="S11" s="573" t="s">
        <v>105</v>
      </c>
      <c r="T11" s="573" t="s">
        <v>105</v>
      </c>
      <c r="U11" s="573" t="s">
        <v>110</v>
      </c>
      <c r="V11" s="573" t="s">
        <v>110</v>
      </c>
      <c r="W11" s="573" t="s">
        <v>127</v>
      </c>
      <c r="X11" s="574" t="s">
        <v>47</v>
      </c>
      <c r="Y11" s="575" t="s">
        <v>47</v>
      </c>
      <c r="Z11" s="573" t="s">
        <v>100</v>
      </c>
      <c r="AA11" s="573" t="s">
        <v>100</v>
      </c>
      <c r="AB11" s="573" t="s">
        <v>115</v>
      </c>
      <c r="AC11" s="573" t="s">
        <v>115</v>
      </c>
      <c r="AD11" s="573" t="s">
        <v>106</v>
      </c>
      <c r="AE11" s="574" t="s">
        <v>47</v>
      </c>
      <c r="AF11" s="575" t="s">
        <v>47</v>
      </c>
      <c r="AG11" s="573" t="s">
        <v>128</v>
      </c>
      <c r="AH11" s="15"/>
      <c r="AI11" s="445">
        <f t="array" aca="1" ref="AI11" ca="1">SUM(N(OFFSET(доп!$G$2,MATCH(D11:AG11,назв_время,),LOOKUP(WEEKDAY($D$6:$AG$6,2),{1,6,7},{0,1,2}))))</f>
        <v>174</v>
      </c>
      <c r="AJ11" s="400"/>
      <c r="AK11" s="446">
        <f ca="1">AI11-(AI$6-SUMPRODUCT((D11:AG11={"О";"Б";"---";"НО";"У"})*I$5:AL$5)*8)</f>
        <v>6</v>
      </c>
      <c r="AL11" s="547"/>
      <c r="AM11" s="73"/>
      <c r="AN11" s="38"/>
      <c r="AO11" s="76">
        <f ca="1">COUNTIF(график_проверка_диапазон,B11)</f>
        <v>0</v>
      </c>
      <c r="AP11" s="76"/>
    </row>
    <row r="12" spans="1:46" ht="21.75" customHeight="1" x14ac:dyDescent="0.2">
      <c r="A12" s="519">
        <v>6</v>
      </c>
      <c r="B12" s="560" t="s">
        <v>269</v>
      </c>
      <c r="C12" s="578" t="s">
        <v>62</v>
      </c>
      <c r="D12" s="575" t="s">
        <v>47</v>
      </c>
      <c r="E12" s="573" t="s">
        <v>191</v>
      </c>
      <c r="F12" s="573" t="s">
        <v>47</v>
      </c>
      <c r="G12" s="573" t="s">
        <v>106</v>
      </c>
      <c r="H12" s="573" t="s">
        <v>119</v>
      </c>
      <c r="I12" s="573" t="s">
        <v>107</v>
      </c>
      <c r="J12" s="574" t="s">
        <v>121</v>
      </c>
      <c r="K12" s="575" t="s">
        <v>102</v>
      </c>
      <c r="L12" s="583" t="s">
        <v>47</v>
      </c>
      <c r="M12" s="583" t="s">
        <v>47</v>
      </c>
      <c r="N12" s="583" t="s">
        <v>47</v>
      </c>
      <c r="O12" s="583" t="s">
        <v>47</v>
      </c>
      <c r="P12" s="583" t="s">
        <v>47</v>
      </c>
      <c r="Q12" s="574" t="s">
        <v>110</v>
      </c>
      <c r="R12" s="575" t="s">
        <v>129</v>
      </c>
      <c r="S12" s="573" t="s">
        <v>110</v>
      </c>
      <c r="T12" s="573" t="s">
        <v>47</v>
      </c>
      <c r="U12" s="573" t="s">
        <v>47</v>
      </c>
      <c r="V12" s="573" t="s">
        <v>106</v>
      </c>
      <c r="W12" s="573" t="s">
        <v>236</v>
      </c>
      <c r="X12" s="574" t="s">
        <v>236</v>
      </c>
      <c r="Y12" s="575" t="s">
        <v>191</v>
      </c>
      <c r="Z12" s="573" t="s">
        <v>191</v>
      </c>
      <c r="AA12" s="573" t="s">
        <v>47</v>
      </c>
      <c r="AB12" s="573" t="s">
        <v>47</v>
      </c>
      <c r="AC12" s="573" t="s">
        <v>47</v>
      </c>
      <c r="AD12" s="573" t="s">
        <v>236</v>
      </c>
      <c r="AE12" s="574" t="s">
        <v>236</v>
      </c>
      <c r="AF12" s="575" t="s">
        <v>191</v>
      </c>
      <c r="AG12" s="573" t="s">
        <v>236</v>
      </c>
      <c r="AH12" s="15"/>
      <c r="AI12" s="445">
        <f t="array" aca="1" ref="AI12" ca="1">SUM(N(OFFSET(доп!$G$2,MATCH(D12:AG12,назв_время,),LOOKUP(WEEKDAY($D$6:$AG$6,2),{1,6,7},{0,1,2}))))</f>
        <v>173</v>
      </c>
      <c r="AJ12" s="400"/>
      <c r="AK12" s="446">
        <f ca="1">AI12-(AI$6-SUMPRODUCT((D12:AG12={"О";"Б";"---";"НО";"У"})*I$5:AL$5)*8)</f>
        <v>5</v>
      </c>
      <c r="AL12" s="547"/>
      <c r="AM12" s="73"/>
      <c r="AN12" s="38"/>
      <c r="AO12" s="76">
        <f ca="1">COUNTIF(график_проверка_диапазон,B12)</f>
        <v>0</v>
      </c>
      <c r="AP12" s="76"/>
    </row>
    <row r="13" spans="1:46" ht="22" customHeight="1" x14ac:dyDescent="0.2">
      <c r="A13" s="519">
        <v>7</v>
      </c>
      <c r="B13" s="560" t="s">
        <v>270</v>
      </c>
      <c r="C13" s="579" t="s">
        <v>62</v>
      </c>
      <c r="D13" s="575" t="s">
        <v>191</v>
      </c>
      <c r="E13" s="573" t="s">
        <v>47</v>
      </c>
      <c r="F13" s="573" t="s">
        <v>47</v>
      </c>
      <c r="G13" s="573" t="s">
        <v>123</v>
      </c>
      <c r="H13" s="573" t="s">
        <v>123</v>
      </c>
      <c r="I13" s="573" t="s">
        <v>123</v>
      </c>
      <c r="J13" s="574" t="s">
        <v>47</v>
      </c>
      <c r="K13" s="575" t="s">
        <v>47</v>
      </c>
      <c r="L13" s="573" t="s">
        <v>236</v>
      </c>
      <c r="M13" s="573" t="s">
        <v>191</v>
      </c>
      <c r="N13" s="573" t="s">
        <v>191</v>
      </c>
      <c r="O13" s="573" t="s">
        <v>47</v>
      </c>
      <c r="P13" s="573" t="s">
        <v>47</v>
      </c>
      <c r="Q13" s="574" t="s">
        <v>191</v>
      </c>
      <c r="R13" s="575" t="s">
        <v>191</v>
      </c>
      <c r="S13" s="573" t="s">
        <v>191</v>
      </c>
      <c r="T13" s="573" t="s">
        <v>123</v>
      </c>
      <c r="U13" s="573" t="s">
        <v>47</v>
      </c>
      <c r="V13" s="573" t="s">
        <v>47</v>
      </c>
      <c r="W13" s="573" t="s">
        <v>107</v>
      </c>
      <c r="X13" s="574" t="s">
        <v>129</v>
      </c>
      <c r="Y13" s="575" t="s">
        <v>47</v>
      </c>
      <c r="Z13" s="573" t="s">
        <v>106</v>
      </c>
      <c r="AA13" s="573" t="s">
        <v>108</v>
      </c>
      <c r="AB13" s="573" t="s">
        <v>111</v>
      </c>
      <c r="AC13" s="573" t="s">
        <v>109</v>
      </c>
      <c r="AD13" s="573" t="s">
        <v>119</v>
      </c>
      <c r="AE13" s="574" t="s">
        <v>47</v>
      </c>
      <c r="AF13" s="575" t="s">
        <v>47</v>
      </c>
      <c r="AG13" s="573" t="s">
        <v>117</v>
      </c>
      <c r="AH13" s="15"/>
      <c r="AI13" s="445">
        <f t="array" aca="1" ref="AI13" ca="1">SUM(N(OFFSET(доп!$G$2,MATCH(D13:AG13,назв_время,),LOOKUP(WEEKDAY($D$6:$AG$6,2),{1,6,7},{0,1,2}))))</f>
        <v>186</v>
      </c>
      <c r="AJ13" s="400"/>
      <c r="AK13" s="446">
        <f ca="1">AI13-(AI$6-SUMPRODUCT((D13:AG13={"О";"Б";"---";"НО";"У"})*I$5:AL$5)*8)</f>
        <v>18</v>
      </c>
      <c r="AL13" s="553"/>
      <c r="AM13" s="73"/>
      <c r="AN13" s="38"/>
      <c r="AO13" s="76">
        <f ca="1">COUNTIF(график_проверка_диапазон,B13)</f>
        <v>2</v>
      </c>
      <c r="AP13" s="76"/>
    </row>
    <row r="14" spans="1:46" ht="22" customHeight="1" x14ac:dyDescent="0.2">
      <c r="A14" s="519">
        <v>8</v>
      </c>
      <c r="B14" s="560" t="s">
        <v>271</v>
      </c>
      <c r="C14" s="579" t="s">
        <v>62</v>
      </c>
      <c r="D14" s="575" t="s">
        <v>102</v>
      </c>
      <c r="E14" s="573" t="s">
        <v>47</v>
      </c>
      <c r="F14" s="573" t="s">
        <v>111</v>
      </c>
      <c r="G14" s="573" t="s">
        <v>119</v>
      </c>
      <c r="H14" s="573" t="s">
        <v>127</v>
      </c>
      <c r="I14" s="573" t="s">
        <v>47</v>
      </c>
      <c r="J14" s="574" t="s">
        <v>47</v>
      </c>
      <c r="K14" s="575" t="s">
        <v>120</v>
      </c>
      <c r="L14" s="573" t="s">
        <v>109</v>
      </c>
      <c r="M14" s="573" t="s">
        <v>119</v>
      </c>
      <c r="N14" s="573" t="s">
        <v>100</v>
      </c>
      <c r="O14" s="573" t="s">
        <v>100</v>
      </c>
      <c r="P14" s="573" t="s">
        <v>47</v>
      </c>
      <c r="Q14" s="574" t="s">
        <v>47</v>
      </c>
      <c r="R14" s="575" t="s">
        <v>120</v>
      </c>
      <c r="S14" s="573" t="s">
        <v>111</v>
      </c>
      <c r="T14" s="573" t="s">
        <v>107</v>
      </c>
      <c r="U14" s="573" t="s">
        <v>119</v>
      </c>
      <c r="V14" s="573" t="s">
        <v>111</v>
      </c>
      <c r="W14" s="573" t="s">
        <v>47</v>
      </c>
      <c r="X14" s="574" t="s">
        <v>47</v>
      </c>
      <c r="Y14" s="575" t="s">
        <v>102</v>
      </c>
      <c r="Z14" s="573" t="s">
        <v>115</v>
      </c>
      <c r="AA14" s="573" t="s">
        <v>115</v>
      </c>
      <c r="AB14" s="573" t="s">
        <v>100</v>
      </c>
      <c r="AC14" s="573" t="s">
        <v>47</v>
      </c>
      <c r="AD14" s="573" t="s">
        <v>47</v>
      </c>
      <c r="AE14" s="574" t="s">
        <v>47</v>
      </c>
      <c r="AF14" s="575" t="s">
        <v>120</v>
      </c>
      <c r="AG14" s="573" t="s">
        <v>105</v>
      </c>
      <c r="AH14" s="15"/>
      <c r="AI14" s="445">
        <f t="array" aca="1" ref="AI14" ca="1">SUM(N(OFFSET(доп!$G$2,MATCH(D14:AG14,назв_время,),LOOKUP(WEEKDAY($D$6:$AG$6,2),{1,6,7},{0,1,2}))))</f>
        <v>181</v>
      </c>
      <c r="AJ14" s="400"/>
      <c r="AK14" s="446">
        <f ca="1">AI14-(AI$6-SUMPRODUCT((D14:AG14={"О";"Б";"---";"НО";"У"})*I$5:AL$5)*8)</f>
        <v>13</v>
      </c>
      <c r="AL14" s="553"/>
      <c r="AM14" s="73"/>
      <c r="AN14" s="38"/>
      <c r="AO14" s="76">
        <f ca="1">COUNTIF(график_проверка_диапазон,B14)</f>
        <v>1</v>
      </c>
      <c r="AP14" s="76"/>
    </row>
    <row r="15" spans="1:46" ht="21.75" customHeight="1" x14ac:dyDescent="0.2">
      <c r="A15" s="519">
        <v>9</v>
      </c>
      <c r="B15" s="560" t="s">
        <v>272</v>
      </c>
      <c r="C15" s="561" t="s">
        <v>62</v>
      </c>
      <c r="D15" s="575" t="s">
        <v>47</v>
      </c>
      <c r="E15" s="573" t="s">
        <v>115</v>
      </c>
      <c r="F15" s="573" t="s">
        <v>115</v>
      </c>
      <c r="G15" s="573" t="s">
        <v>47</v>
      </c>
      <c r="H15" s="573" t="s">
        <v>100</v>
      </c>
      <c r="I15" s="573" t="s">
        <v>100</v>
      </c>
      <c r="J15" s="574" t="s">
        <v>47</v>
      </c>
      <c r="K15" s="575" t="s">
        <v>47</v>
      </c>
      <c r="L15" s="573" t="s">
        <v>107</v>
      </c>
      <c r="M15" s="573" t="s">
        <v>47</v>
      </c>
      <c r="N15" s="573" t="s">
        <v>109</v>
      </c>
      <c r="O15" s="573" t="s">
        <v>117</v>
      </c>
      <c r="P15" s="573" t="s">
        <v>127</v>
      </c>
      <c r="Q15" s="574" t="s">
        <v>121</v>
      </c>
      <c r="R15" s="575" t="s">
        <v>113</v>
      </c>
      <c r="S15" s="573" t="s">
        <v>47</v>
      </c>
      <c r="T15" s="573" t="s">
        <v>47</v>
      </c>
      <c r="U15" s="573" t="s">
        <v>109</v>
      </c>
      <c r="V15" s="573" t="s">
        <v>117</v>
      </c>
      <c r="W15" s="573" t="s">
        <v>105</v>
      </c>
      <c r="X15" s="574" t="s">
        <v>112</v>
      </c>
      <c r="Y15" s="575" t="s">
        <v>47</v>
      </c>
      <c r="Z15" s="573" t="s">
        <v>110</v>
      </c>
      <c r="AA15" s="573" t="s">
        <v>110</v>
      </c>
      <c r="AB15" s="573" t="s">
        <v>109</v>
      </c>
      <c r="AC15" s="573" t="s">
        <v>47</v>
      </c>
      <c r="AD15" s="573" t="s">
        <v>47</v>
      </c>
      <c r="AE15" s="574" t="s">
        <v>106</v>
      </c>
      <c r="AF15" s="575" t="s">
        <v>110</v>
      </c>
      <c r="AG15" s="573" t="s">
        <v>107</v>
      </c>
      <c r="AH15" s="15"/>
      <c r="AI15" s="445">
        <f t="array" aca="1" ref="AI15" ca="1">SUM(N(OFFSET(доп!$G$2,MATCH(D15:AG15,назв_время,),LOOKUP(WEEKDAY($D$6:$AG$6,2),{1,6,7},{0,1,2}))))</f>
        <v>184</v>
      </c>
      <c r="AJ15" s="400"/>
      <c r="AK15" s="446">
        <f ca="1">AI15-(AI$6-SUMPRODUCT((D15:AG15={"О";"Б";"---";"НО";"У"})*I$5:AL$5)*8)</f>
        <v>16</v>
      </c>
      <c r="AL15" s="547"/>
      <c r="AM15" s="73"/>
      <c r="AN15" s="38"/>
      <c r="AO15" s="76">
        <f ca="1">COUNTIF(график_проверка_диапазон,B15)</f>
        <v>1</v>
      </c>
      <c r="AP15" s="76"/>
    </row>
    <row r="16" spans="1:46" ht="21.75" customHeight="1" x14ac:dyDescent="0.2">
      <c r="A16" s="519">
        <v>10</v>
      </c>
      <c r="B16" s="560" t="s">
        <v>273</v>
      </c>
      <c r="C16" s="561" t="s">
        <v>62</v>
      </c>
      <c r="D16" s="575" t="s">
        <v>109</v>
      </c>
      <c r="E16" s="573" t="s">
        <v>109</v>
      </c>
      <c r="F16" s="573" t="s">
        <v>117</v>
      </c>
      <c r="G16" s="573" t="s">
        <v>47</v>
      </c>
      <c r="H16" s="573" t="s">
        <v>47</v>
      </c>
      <c r="I16" s="573" t="s">
        <v>105</v>
      </c>
      <c r="J16" s="574" t="s">
        <v>109</v>
      </c>
      <c r="K16" s="575" t="s">
        <v>124</v>
      </c>
      <c r="L16" s="573" t="s">
        <v>119</v>
      </c>
      <c r="M16" s="573" t="s">
        <v>109</v>
      </c>
      <c r="N16" s="573" t="s">
        <v>47</v>
      </c>
      <c r="O16" s="573" t="s">
        <v>47</v>
      </c>
      <c r="P16" s="573" t="s">
        <v>47</v>
      </c>
      <c r="Q16" s="574" t="s">
        <v>47</v>
      </c>
      <c r="R16" s="575" t="s">
        <v>110</v>
      </c>
      <c r="S16" s="573" t="s">
        <v>117</v>
      </c>
      <c r="T16" s="573" t="s">
        <v>117</v>
      </c>
      <c r="U16" s="573" t="s">
        <v>106</v>
      </c>
      <c r="V16" s="573" t="s">
        <v>47</v>
      </c>
      <c r="W16" s="573" t="s">
        <v>47</v>
      </c>
      <c r="X16" s="574" t="s">
        <v>110</v>
      </c>
      <c r="Y16" s="575" t="s">
        <v>47</v>
      </c>
      <c r="Z16" s="573" t="s">
        <v>117</v>
      </c>
      <c r="AA16" s="573" t="s">
        <v>191</v>
      </c>
      <c r="AB16" s="573" t="s">
        <v>236</v>
      </c>
      <c r="AC16" s="573" t="s">
        <v>123</v>
      </c>
      <c r="AD16" s="573" t="s">
        <v>47</v>
      </c>
      <c r="AE16" s="574" t="s">
        <v>47</v>
      </c>
      <c r="AF16" s="575" t="s">
        <v>124</v>
      </c>
      <c r="AG16" s="573" t="s">
        <v>109</v>
      </c>
      <c r="AH16" s="15"/>
      <c r="AI16" s="445">
        <f t="array" aca="1" ref="AI16" ca="1">SUM(N(OFFSET(доп!$G$2,MATCH(D16:AG16,назв_время,),LOOKUP(WEEKDAY($D$6:$AG$6,2),{1,6,7},{0,1,2}))))</f>
        <v>184</v>
      </c>
      <c r="AJ16" s="400"/>
      <c r="AK16" s="446">
        <f ca="1">AI16-(AI$6-SUMPRODUCT((D16:AG16={"О";"Б";"---";"НО";"У"})*I$5:AL$5)*8)</f>
        <v>16</v>
      </c>
      <c r="AL16" s="547"/>
      <c r="AM16" s="73"/>
      <c r="AN16" s="38"/>
      <c r="AO16" s="76">
        <f ca="1">COUNTIF(график_проверка_диапазон,B16)</f>
        <v>1</v>
      </c>
      <c r="AP16" s="76"/>
    </row>
    <row r="17" spans="1:42" ht="21.75" customHeight="1" x14ac:dyDescent="0.2">
      <c r="A17" s="519">
        <v>11</v>
      </c>
      <c r="B17" s="560" t="s">
        <v>274</v>
      </c>
      <c r="C17" s="561" t="s">
        <v>62</v>
      </c>
      <c r="D17" s="576" t="s">
        <v>46</v>
      </c>
      <c r="E17" s="576" t="s">
        <v>46</v>
      </c>
      <c r="F17" s="576" t="s">
        <v>46</v>
      </c>
      <c r="G17" s="576" t="s">
        <v>46</v>
      </c>
      <c r="H17" s="576" t="s">
        <v>46</v>
      </c>
      <c r="I17" s="576" t="s">
        <v>46</v>
      </c>
      <c r="J17" s="576" t="s">
        <v>46</v>
      </c>
      <c r="K17" s="576" t="s">
        <v>46</v>
      </c>
      <c r="L17" s="576" t="s">
        <v>46</v>
      </c>
      <c r="M17" s="576" t="s">
        <v>46</v>
      </c>
      <c r="N17" s="576" t="s">
        <v>46</v>
      </c>
      <c r="O17" s="576" t="s">
        <v>46</v>
      </c>
      <c r="P17" s="576" t="s">
        <v>46</v>
      </c>
      <c r="Q17" s="576" t="s">
        <v>46</v>
      </c>
      <c r="R17" s="576" t="s">
        <v>46</v>
      </c>
      <c r="S17" s="576" t="s">
        <v>46</v>
      </c>
      <c r="T17" s="576" t="s">
        <v>46</v>
      </c>
      <c r="U17" s="576" t="s">
        <v>46</v>
      </c>
      <c r="V17" s="573" t="s">
        <v>47</v>
      </c>
      <c r="W17" s="573" t="s">
        <v>117</v>
      </c>
      <c r="X17" s="574" t="s">
        <v>191</v>
      </c>
      <c r="Y17" s="575" t="s">
        <v>236</v>
      </c>
      <c r="Z17" s="573" t="s">
        <v>236</v>
      </c>
      <c r="AA17" s="573" t="s">
        <v>47</v>
      </c>
      <c r="AB17" s="573" t="s">
        <v>47</v>
      </c>
      <c r="AC17" s="573" t="s">
        <v>47</v>
      </c>
      <c r="AD17" s="573" t="s">
        <v>105</v>
      </c>
      <c r="AE17" s="574" t="s">
        <v>110</v>
      </c>
      <c r="AF17" s="575" t="s">
        <v>236</v>
      </c>
      <c r="AG17" s="573" t="s">
        <v>123</v>
      </c>
      <c r="AH17" s="15"/>
      <c r="AI17" s="445">
        <f t="array" aca="1" ref="AI17" ca="1">SUM(N(OFFSET(доп!$G$2,MATCH(D17:AG17,назв_время,),LOOKUP(WEEKDAY($D$6:$AG$6,2),{1,6,7},{0,1,2}))))</f>
        <v>79</v>
      </c>
      <c r="AJ17" s="400"/>
      <c r="AK17" s="446">
        <f ca="1">AI17-(AI$6-SUMPRODUCT((D17:AG17={"О";"Б";"---";"НО";"У"})*I$5:AL$5)*8)</f>
        <v>15</v>
      </c>
      <c r="AL17" s="547"/>
      <c r="AM17" s="73"/>
      <c r="AN17" s="38"/>
      <c r="AO17" s="76">
        <f ca="1">COUNTIF(график_проверка_диапазон,B17)</f>
        <v>1</v>
      </c>
      <c r="AP17" s="76"/>
    </row>
    <row r="18" spans="1:42" ht="21.75" customHeight="1" x14ac:dyDescent="0.2">
      <c r="A18" s="519">
        <v>12</v>
      </c>
      <c r="B18" s="560" t="s">
        <v>275</v>
      </c>
      <c r="C18" s="561" t="s">
        <v>62</v>
      </c>
      <c r="D18" s="575" t="s">
        <v>47</v>
      </c>
      <c r="E18" s="573" t="s">
        <v>47</v>
      </c>
      <c r="F18" s="573" t="s">
        <v>191</v>
      </c>
      <c r="G18" s="573" t="s">
        <v>191</v>
      </c>
      <c r="H18" s="573" t="s">
        <v>191</v>
      </c>
      <c r="I18" s="573" t="s">
        <v>191</v>
      </c>
      <c r="J18" s="574" t="s">
        <v>191</v>
      </c>
      <c r="K18" s="575" t="s">
        <v>47</v>
      </c>
      <c r="L18" s="573" t="s">
        <v>47</v>
      </c>
      <c r="M18" s="573" t="s">
        <v>105</v>
      </c>
      <c r="N18" s="573" t="s">
        <v>105</v>
      </c>
      <c r="O18" s="573" t="s">
        <v>110</v>
      </c>
      <c r="P18" s="573" t="s">
        <v>119</v>
      </c>
      <c r="Q18" s="574" t="s">
        <v>109</v>
      </c>
      <c r="R18" s="575" t="s">
        <v>47</v>
      </c>
      <c r="S18" s="573" t="s">
        <v>47</v>
      </c>
      <c r="T18" s="573" t="s">
        <v>109</v>
      </c>
      <c r="U18" s="573" t="s">
        <v>123</v>
      </c>
      <c r="V18" s="573" t="s">
        <v>236</v>
      </c>
      <c r="W18" s="573" t="s">
        <v>191</v>
      </c>
      <c r="X18" s="574" t="s">
        <v>47</v>
      </c>
      <c r="Y18" s="575" t="s">
        <v>47</v>
      </c>
      <c r="Z18" s="573" t="s">
        <v>47</v>
      </c>
      <c r="AA18" s="573" t="s">
        <v>123</v>
      </c>
      <c r="AB18" s="573" t="s">
        <v>123</v>
      </c>
      <c r="AC18" s="573" t="s">
        <v>191</v>
      </c>
      <c r="AD18" s="573" t="s">
        <v>191</v>
      </c>
      <c r="AE18" s="574" t="s">
        <v>191</v>
      </c>
      <c r="AF18" s="575" t="s">
        <v>47</v>
      </c>
      <c r="AG18" s="573" t="s">
        <v>47</v>
      </c>
      <c r="AH18" s="15"/>
      <c r="AI18" s="445">
        <f t="array" aca="1" ref="AI18" ca="1">SUM(N(OFFSET(доп!$G$2,MATCH(D18:AG18,назв_время,),LOOKUP(WEEKDAY($D$6:$AG$6,2),{1,6,7},{0,1,2}))))</f>
        <v>187</v>
      </c>
      <c r="AJ18" s="400"/>
      <c r="AK18" s="446">
        <f ca="1">AI18-(AI$6-SUMPRODUCT((D18:AG18={"О";"Б";"---";"НО";"У"})*I$5:AL$5)*8)</f>
        <v>19</v>
      </c>
      <c r="AL18" s="39"/>
      <c r="AM18" s="73"/>
      <c r="AN18" s="38"/>
      <c r="AO18" s="76">
        <f ca="1">COUNTIF(график_проверка_диапазон,B18)</f>
        <v>2</v>
      </c>
      <c r="AP18" s="76"/>
    </row>
    <row r="19" spans="1:42" ht="22" customHeight="1" x14ac:dyDescent="0.2">
      <c r="A19" s="519">
        <v>13</v>
      </c>
      <c r="B19" s="560" t="s">
        <v>276</v>
      </c>
      <c r="C19" s="580" t="s">
        <v>62</v>
      </c>
      <c r="D19" s="575" t="s">
        <v>47</v>
      </c>
      <c r="E19" s="573" t="s">
        <v>107</v>
      </c>
      <c r="F19" s="573" t="s">
        <v>107</v>
      </c>
      <c r="G19" s="573" t="s">
        <v>110</v>
      </c>
      <c r="H19" s="573" t="s">
        <v>110</v>
      </c>
      <c r="I19" s="573" t="s">
        <v>119</v>
      </c>
      <c r="J19" s="574" t="s">
        <v>47</v>
      </c>
      <c r="K19" s="575" t="s">
        <v>106</v>
      </c>
      <c r="L19" s="573" t="s">
        <v>47</v>
      </c>
      <c r="M19" s="573" t="s">
        <v>47</v>
      </c>
      <c r="N19" s="573" t="s">
        <v>110</v>
      </c>
      <c r="O19" s="573" t="s">
        <v>106</v>
      </c>
      <c r="P19" s="573" t="s">
        <v>109</v>
      </c>
      <c r="Q19" s="574" t="s">
        <v>47</v>
      </c>
      <c r="R19" s="575" t="s">
        <v>47</v>
      </c>
      <c r="S19" s="573" t="s">
        <v>107</v>
      </c>
      <c r="T19" s="573" t="s">
        <v>127</v>
      </c>
      <c r="U19" s="573" t="s">
        <v>47</v>
      </c>
      <c r="V19" s="573" t="s">
        <v>47</v>
      </c>
      <c r="W19" s="573" t="s">
        <v>109</v>
      </c>
      <c r="X19" s="574" t="s">
        <v>109</v>
      </c>
      <c r="Y19" s="575" t="s">
        <v>124</v>
      </c>
      <c r="Z19" s="573" t="s">
        <v>119</v>
      </c>
      <c r="AA19" s="573" t="s">
        <v>105</v>
      </c>
      <c r="AB19" s="573" t="s">
        <v>47</v>
      </c>
      <c r="AC19" s="573" t="s">
        <v>47</v>
      </c>
      <c r="AD19" s="573" t="s">
        <v>109</v>
      </c>
      <c r="AE19" s="574" t="s">
        <v>109</v>
      </c>
      <c r="AF19" s="575" t="s">
        <v>106</v>
      </c>
      <c r="AG19" s="573" t="s">
        <v>47</v>
      </c>
      <c r="AH19" s="15"/>
      <c r="AI19" s="445">
        <f t="array" aca="1" ref="AI19" ca="1">SUM(N(OFFSET(доп!$G$2,MATCH(D19:AG19,назв_время,),LOOKUP(WEEKDAY($D$6:$AG$6,2),{1,6,7},{0,1,2}))))</f>
        <v>178</v>
      </c>
      <c r="AJ19" s="401">
        <f>SUM(COUNTIF(D19:AG19,{"*с","*?в","*?о","*и",8}))</f>
        <v>19</v>
      </c>
      <c r="AK19" s="446">
        <f ca="1">AI19-(AI$6-SUMPRODUCT((D19:AG19={"О";"Б";"---";"НО";"У"})*I$5:AL$5)*8)</f>
        <v>10</v>
      </c>
      <c r="AL19" s="119"/>
      <c r="AM19" s="73"/>
      <c r="AN19" s="71"/>
      <c r="AO19" s="76">
        <f ca="1">COUNTIF(график_проверка_диапазон,B19)</f>
        <v>1</v>
      </c>
      <c r="AP19" s="76"/>
    </row>
    <row r="20" spans="1:42" ht="21.75" customHeight="1" x14ac:dyDescent="0.2">
      <c r="A20" s="519">
        <v>14</v>
      </c>
      <c r="B20" s="560" t="s">
        <v>277</v>
      </c>
      <c r="C20" s="561" t="s">
        <v>62</v>
      </c>
      <c r="D20" s="575" t="s">
        <v>47</v>
      </c>
      <c r="E20" s="573" t="s">
        <v>128</v>
      </c>
      <c r="F20" s="573" t="s">
        <v>128</v>
      </c>
      <c r="G20" s="573" t="s">
        <v>128</v>
      </c>
      <c r="H20" s="573" t="s">
        <v>128</v>
      </c>
      <c r="I20" s="573" t="s">
        <v>128</v>
      </c>
      <c r="J20" s="574" t="s">
        <v>47</v>
      </c>
      <c r="K20" s="575" t="s">
        <v>47</v>
      </c>
      <c r="L20" s="573" t="s">
        <v>47</v>
      </c>
      <c r="M20" s="573" t="s">
        <v>111</v>
      </c>
      <c r="N20" s="573" t="s">
        <v>106</v>
      </c>
      <c r="O20" s="573" t="s">
        <v>119</v>
      </c>
      <c r="P20" s="573" t="s">
        <v>110</v>
      </c>
      <c r="Q20" s="574" t="s">
        <v>47</v>
      </c>
      <c r="R20" s="575" t="s">
        <v>47</v>
      </c>
      <c r="S20" s="573" t="s">
        <v>109</v>
      </c>
      <c r="T20" s="573" t="s">
        <v>111</v>
      </c>
      <c r="U20" s="573" t="s">
        <v>117</v>
      </c>
      <c r="V20" s="573" t="s">
        <v>107</v>
      </c>
      <c r="W20" s="573" t="s">
        <v>100</v>
      </c>
      <c r="X20" s="574" t="s">
        <v>47</v>
      </c>
      <c r="Y20" s="575" t="s">
        <v>47</v>
      </c>
      <c r="Z20" s="573" t="s">
        <v>111</v>
      </c>
      <c r="AA20" s="573" t="s">
        <v>117</v>
      </c>
      <c r="AB20" s="573" t="s">
        <v>127</v>
      </c>
      <c r="AC20" s="573" t="s">
        <v>127</v>
      </c>
      <c r="AD20" s="573" t="s">
        <v>115</v>
      </c>
      <c r="AE20" s="574" t="s">
        <v>47</v>
      </c>
      <c r="AF20" s="575" t="s">
        <v>47</v>
      </c>
      <c r="AG20" s="573" t="s">
        <v>115</v>
      </c>
      <c r="AH20" s="15"/>
      <c r="AI20" s="445">
        <f t="array" aca="1" ref="AI20" ca="1">SUM(N(OFFSET(доп!$G$2,MATCH(D20:AG20,назв_время,),LOOKUP(WEEKDAY($D$6:$AG$6,2),{1,6,7},{0,1,2}))))</f>
        <v>184</v>
      </c>
      <c r="AJ20" s="401">
        <f>SUM(COUNTIF(D20:AG20,{"*с","*?в","*?о","*и",8}))</f>
        <v>20</v>
      </c>
      <c r="AK20" s="446">
        <f ca="1">AI20-(AI$6-SUMPRODUCT((D20:AG20={"О";"Б";"---";"НО";"У"})*I$5:AL$5)*8)</f>
        <v>16</v>
      </c>
      <c r="AL20" s="553"/>
      <c r="AM20" s="73"/>
      <c r="AN20" s="38"/>
      <c r="AO20" s="76">
        <f ca="1">COUNTIF(график_проверка_диапазон,B20)</f>
        <v>1</v>
      </c>
      <c r="AP20" s="76"/>
    </row>
    <row r="21" spans="1:42" ht="22" customHeight="1" x14ac:dyDescent="0.2">
      <c r="A21" s="519">
        <v>15</v>
      </c>
      <c r="B21" s="560" t="s">
        <v>278</v>
      </c>
      <c r="C21" s="579" t="s">
        <v>62</v>
      </c>
      <c r="D21" s="576" t="s">
        <v>46</v>
      </c>
      <c r="E21" s="576" t="s">
        <v>46</v>
      </c>
      <c r="F21" s="576" t="s">
        <v>46</v>
      </c>
      <c r="G21" s="576" t="s">
        <v>46</v>
      </c>
      <c r="H21" s="576" t="s">
        <v>46</v>
      </c>
      <c r="I21" s="573" t="s">
        <v>47</v>
      </c>
      <c r="J21" s="574" t="s">
        <v>117</v>
      </c>
      <c r="K21" s="575" t="s">
        <v>129</v>
      </c>
      <c r="L21" s="573" t="s">
        <v>47</v>
      </c>
      <c r="M21" s="573" t="s">
        <v>47</v>
      </c>
      <c r="N21" s="573" t="s">
        <v>47</v>
      </c>
      <c r="O21" s="573" t="s">
        <v>191</v>
      </c>
      <c r="P21" s="573" t="s">
        <v>191</v>
      </c>
      <c r="Q21" s="574" t="s">
        <v>47</v>
      </c>
      <c r="R21" s="575" t="s">
        <v>236</v>
      </c>
      <c r="S21" s="573" t="s">
        <v>236</v>
      </c>
      <c r="T21" s="573" t="s">
        <v>236</v>
      </c>
      <c r="U21" s="573" t="s">
        <v>236</v>
      </c>
      <c r="V21" s="573" t="s">
        <v>123</v>
      </c>
      <c r="W21" s="573" t="s">
        <v>47</v>
      </c>
      <c r="X21" s="574" t="s">
        <v>47</v>
      </c>
      <c r="Y21" s="575" t="s">
        <v>120</v>
      </c>
      <c r="Z21" s="573" t="s">
        <v>105</v>
      </c>
      <c r="AA21" s="573" t="s">
        <v>119</v>
      </c>
      <c r="AB21" s="573" t="s">
        <v>107</v>
      </c>
      <c r="AC21" s="573" t="s">
        <v>110</v>
      </c>
      <c r="AD21" s="573" t="s">
        <v>47</v>
      </c>
      <c r="AE21" s="574" t="s">
        <v>47</v>
      </c>
      <c r="AF21" s="575" t="s">
        <v>117</v>
      </c>
      <c r="AG21" s="573" t="s">
        <v>47</v>
      </c>
      <c r="AH21" s="15"/>
      <c r="AI21" s="445">
        <f t="array" aca="1" ref="AI21" ca="1">SUM(N(OFFSET(доп!$G$2,MATCH(D21:AG21,назв_время,),LOOKUP(WEEKDAY($D$6:$AG$6,2),{1,6,7},{0,1,2}))))</f>
        <v>146</v>
      </c>
      <c r="AJ21" s="401">
        <f>SUM(COUNTIF(D21:AG21,{"*с","*?в","*?о","*и",8}))</f>
        <v>15</v>
      </c>
      <c r="AK21" s="446">
        <f ca="1">AI21-(AI$6-SUMPRODUCT((D21:AG21={"О";"Б";"---";"НО";"У"})*I$5:AL$5)*8)</f>
        <v>10</v>
      </c>
      <c r="AL21" s="38"/>
      <c r="AM21" s="73"/>
      <c r="AN21" s="38"/>
      <c r="AO21" s="76">
        <f ca="1">COUNTIF(график_проверка_диапазон,B21)</f>
        <v>1</v>
      </c>
      <c r="AP21" s="76"/>
    </row>
    <row r="22" spans="1:42" ht="22" customHeight="1" x14ac:dyDescent="0.2">
      <c r="A22" s="519">
        <v>16</v>
      </c>
      <c r="B22" s="560" t="s">
        <v>279</v>
      </c>
      <c r="C22" s="579" t="s">
        <v>62</v>
      </c>
      <c r="D22" s="575" t="s">
        <v>117</v>
      </c>
      <c r="E22" s="573" t="s">
        <v>47</v>
      </c>
      <c r="F22" s="573" t="s">
        <v>47</v>
      </c>
      <c r="G22" s="573" t="s">
        <v>105</v>
      </c>
      <c r="H22" s="573" t="s">
        <v>109</v>
      </c>
      <c r="I22" s="573" t="s">
        <v>110</v>
      </c>
      <c r="J22" s="574" t="s">
        <v>47</v>
      </c>
      <c r="K22" s="575" t="s">
        <v>47</v>
      </c>
      <c r="L22" s="573" t="s">
        <v>111</v>
      </c>
      <c r="M22" s="573" t="s">
        <v>236</v>
      </c>
      <c r="N22" s="573" t="s">
        <v>123</v>
      </c>
      <c r="O22" s="573" t="s">
        <v>123</v>
      </c>
      <c r="P22" s="573" t="s">
        <v>123</v>
      </c>
      <c r="Q22" s="574" t="s">
        <v>47</v>
      </c>
      <c r="R22" s="575" t="s">
        <v>47</v>
      </c>
      <c r="S22" s="573" t="s">
        <v>123</v>
      </c>
      <c r="T22" s="573" t="s">
        <v>191</v>
      </c>
      <c r="U22" s="573" t="s">
        <v>191</v>
      </c>
      <c r="V22" s="573" t="s">
        <v>191</v>
      </c>
      <c r="W22" s="573" t="s">
        <v>123</v>
      </c>
      <c r="X22" s="574" t="s">
        <v>47</v>
      </c>
      <c r="Y22" s="575" t="s">
        <v>47</v>
      </c>
      <c r="Z22" s="573" t="s">
        <v>128</v>
      </c>
      <c r="AA22" s="573" t="s">
        <v>128</v>
      </c>
      <c r="AB22" s="573" t="s">
        <v>128</v>
      </c>
      <c r="AC22" s="573" t="s">
        <v>128</v>
      </c>
      <c r="AD22" s="573" t="s">
        <v>128</v>
      </c>
      <c r="AE22" s="574" t="s">
        <v>47</v>
      </c>
      <c r="AF22" s="575" t="s">
        <v>47</v>
      </c>
      <c r="AG22" s="573" t="s">
        <v>47</v>
      </c>
      <c r="AH22" s="15"/>
      <c r="AI22" s="445">
        <f t="array" aca="1" ref="AI22" ca="1">SUM(N(OFFSET(доп!$G$2,MATCH(D22:AG22,назв_время,),LOOKUP(WEEKDAY($D$6:$AG$6,2),{1,6,7},{0,1,2}))))</f>
        <v>183</v>
      </c>
      <c r="AJ22" s="401">
        <f>SUM(COUNTIF(D22:AG22,{"*с","*?в","*?о","*и",8}))</f>
        <v>19</v>
      </c>
      <c r="AK22" s="446">
        <f ca="1">AI22-(AI$6-SUMPRODUCT((D22:AG22={"О";"Б";"---";"НО";"У"})*I$5:AL$5)*8)</f>
        <v>15</v>
      </c>
      <c r="AL22" s="548"/>
      <c r="AM22" s="73"/>
      <c r="AN22" s="38"/>
      <c r="AO22" s="76">
        <f ca="1">COUNTIF(график_проверка_диапазон,B22)</f>
        <v>1</v>
      </c>
      <c r="AP22" s="76"/>
    </row>
    <row r="23" spans="1:42" ht="22" customHeight="1" x14ac:dyDescent="0.2">
      <c r="A23" s="519">
        <v>17</v>
      </c>
      <c r="B23" s="560" t="s">
        <v>280</v>
      </c>
      <c r="C23" s="579" t="s">
        <v>62</v>
      </c>
      <c r="D23" s="575" t="s">
        <v>47</v>
      </c>
      <c r="E23" s="573" t="s">
        <v>123</v>
      </c>
      <c r="F23" s="573" t="s">
        <v>123</v>
      </c>
      <c r="G23" s="573" t="s">
        <v>236</v>
      </c>
      <c r="H23" s="573" t="s">
        <v>47</v>
      </c>
      <c r="I23" s="573" t="s">
        <v>47</v>
      </c>
      <c r="J23" s="574" t="s">
        <v>110</v>
      </c>
      <c r="K23" s="575" t="s">
        <v>236</v>
      </c>
      <c r="L23" s="573" t="s">
        <v>123</v>
      </c>
      <c r="M23" s="573" t="s">
        <v>123</v>
      </c>
      <c r="N23" s="573" t="s">
        <v>47</v>
      </c>
      <c r="O23" s="573" t="s">
        <v>47</v>
      </c>
      <c r="P23" s="573" t="s">
        <v>106</v>
      </c>
      <c r="Q23" s="574" t="s">
        <v>117</v>
      </c>
      <c r="R23" s="575" t="s">
        <v>47</v>
      </c>
      <c r="S23" s="573" t="s">
        <v>106</v>
      </c>
      <c r="T23" s="573" t="s">
        <v>100</v>
      </c>
      <c r="U23" s="573" t="s">
        <v>115</v>
      </c>
      <c r="V23" s="573" t="s">
        <v>100</v>
      </c>
      <c r="W23" s="576" t="s">
        <v>46</v>
      </c>
      <c r="X23" s="576" t="s">
        <v>46</v>
      </c>
      <c r="Y23" s="576" t="s">
        <v>46</v>
      </c>
      <c r="Z23" s="576" t="s">
        <v>46</v>
      </c>
      <c r="AA23" s="576" t="s">
        <v>46</v>
      </c>
      <c r="AB23" s="576" t="s">
        <v>46</v>
      </c>
      <c r="AC23" s="576" t="s">
        <v>46</v>
      </c>
      <c r="AD23" s="576" t="s">
        <v>46</v>
      </c>
      <c r="AE23" s="576" t="s">
        <v>46</v>
      </c>
      <c r="AF23" s="576" t="s">
        <v>46</v>
      </c>
      <c r="AG23" s="576" t="s">
        <v>46</v>
      </c>
      <c r="AH23" s="15"/>
      <c r="AI23" s="445">
        <f t="array" aca="1" ref="AI23" ca="1">SUM(N(OFFSET(доп!$G$2,MATCH(D23:AG23,назв_время,),LOOKUP(WEEKDAY($D$6:$AG$6,2),{1,6,7},{0,1,2}))))</f>
        <v>127</v>
      </c>
      <c r="AJ23" s="401">
        <f>SUM(COUNTIF(D23:AG23,{"*с","*?в","*?о","*и",8}))</f>
        <v>13</v>
      </c>
      <c r="AK23" s="446">
        <f ca="1">AI23-(AI$6-SUMPRODUCT((D23:AG23={"О";"Б";"---";"НО";"У"})*I$5:AL$5)*8)</f>
        <v>15</v>
      </c>
      <c r="AL23" s="548"/>
      <c r="AM23" s="73"/>
      <c r="AN23" s="38"/>
      <c r="AO23" s="76">
        <f ca="1">COUNTIF(график_проверка_диапазон,B23)</f>
        <v>1</v>
      </c>
      <c r="AP23" s="76"/>
    </row>
    <row r="24" spans="1:42" ht="21.75" customHeight="1" x14ac:dyDescent="0.2">
      <c r="A24" s="519">
        <v>18</v>
      </c>
      <c r="B24" s="560" t="s">
        <v>281</v>
      </c>
      <c r="C24" s="579" t="s">
        <v>62</v>
      </c>
      <c r="D24" s="576" t="s">
        <v>46</v>
      </c>
      <c r="E24" s="576" t="s">
        <v>46</v>
      </c>
      <c r="F24" s="576" t="s">
        <v>46</v>
      </c>
      <c r="G24" s="576" t="s">
        <v>46</v>
      </c>
      <c r="H24" s="576" t="s">
        <v>46</v>
      </c>
      <c r="I24" s="576" t="s">
        <v>46</v>
      </c>
      <c r="J24" s="576" t="s">
        <v>46</v>
      </c>
      <c r="K24" s="576" t="s">
        <v>46</v>
      </c>
      <c r="L24" s="576" t="s">
        <v>46</v>
      </c>
      <c r="M24" s="576" t="s">
        <v>46</v>
      </c>
      <c r="N24" s="576" t="s">
        <v>46</v>
      </c>
      <c r="O24" s="576" t="s">
        <v>46</v>
      </c>
      <c r="P24" s="576" t="s">
        <v>46</v>
      </c>
      <c r="Q24" s="576" t="s">
        <v>46</v>
      </c>
      <c r="R24" s="576" t="s">
        <v>46</v>
      </c>
      <c r="S24" s="576" t="s">
        <v>46</v>
      </c>
      <c r="T24" s="576" t="s">
        <v>46</v>
      </c>
      <c r="U24" s="576" t="s">
        <v>46</v>
      </c>
      <c r="V24" s="576" t="s">
        <v>46</v>
      </c>
      <c r="W24" s="576" t="s">
        <v>46</v>
      </c>
      <c r="X24" s="576" t="s">
        <v>46</v>
      </c>
      <c r="Y24" s="576" t="s">
        <v>46</v>
      </c>
      <c r="Z24" s="576" t="s">
        <v>46</v>
      </c>
      <c r="AA24" s="576" t="s">
        <v>46</v>
      </c>
      <c r="AB24" s="576" t="s">
        <v>46</v>
      </c>
      <c r="AC24" s="576" t="s">
        <v>46</v>
      </c>
      <c r="AD24" s="576" t="s">
        <v>46</v>
      </c>
      <c r="AE24" s="576" t="s">
        <v>46</v>
      </c>
      <c r="AF24" s="576" t="s">
        <v>46</v>
      </c>
      <c r="AG24" s="576" t="s">
        <v>46</v>
      </c>
      <c r="AH24" s="15"/>
      <c r="AI24" s="445">
        <f t="array" aca="1" ref="AI24" ca="1">SUM(N(OFFSET(доп!$G$2,MATCH(D24:AG24,назв_время,),LOOKUP(WEEKDAY($D$6:$AG$6,2),{1,6,7},{0,1,2}))))</f>
        <v>0</v>
      </c>
      <c r="AJ24" s="401">
        <f>SUM(COUNTIF(D24:AG24,{"*с","*?в","*?о","*и",8}))</f>
        <v>0</v>
      </c>
      <c r="AK24" s="446">
        <f ca="1">AI24-(AI$6-SUMPRODUCT((D24:AG24={"О";"Б";"---";"НО";"У"})*I$5:AL$5)*8)</f>
        <v>0</v>
      </c>
      <c r="AL24" s="548"/>
      <c r="AM24" s="73"/>
      <c r="AN24" s="38"/>
      <c r="AO24" s="76">
        <f ca="1">COUNTIF(график_проверка_диапазон,B24)</f>
        <v>1</v>
      </c>
      <c r="AP24" s="76"/>
    </row>
    <row r="25" spans="1:42" ht="24.75" customHeight="1" x14ac:dyDescent="0.2">
      <c r="A25" s="519">
        <v>19</v>
      </c>
      <c r="B25" s="560" t="s">
        <v>282</v>
      </c>
      <c r="C25" s="578" t="s">
        <v>62</v>
      </c>
      <c r="D25" s="575" t="s">
        <v>47</v>
      </c>
      <c r="E25" s="573" t="s">
        <v>119</v>
      </c>
      <c r="F25" s="573" t="s">
        <v>105</v>
      </c>
      <c r="G25" s="573" t="s">
        <v>117</v>
      </c>
      <c r="H25" s="573" t="s">
        <v>107</v>
      </c>
      <c r="I25" s="573" t="s">
        <v>115</v>
      </c>
      <c r="J25" s="574" t="s">
        <v>47</v>
      </c>
      <c r="K25" s="575" t="s">
        <v>47</v>
      </c>
      <c r="L25" s="573" t="s">
        <v>117</v>
      </c>
      <c r="M25" s="573" t="s">
        <v>117</v>
      </c>
      <c r="N25" s="573" t="s">
        <v>107</v>
      </c>
      <c r="O25" s="573" t="s">
        <v>115</v>
      </c>
      <c r="P25" s="573" t="s">
        <v>100</v>
      </c>
      <c r="Q25" s="574" t="s">
        <v>47</v>
      </c>
      <c r="R25" s="575" t="s">
        <v>47</v>
      </c>
      <c r="S25" s="573" t="s">
        <v>119</v>
      </c>
      <c r="T25" s="573" t="s">
        <v>110</v>
      </c>
      <c r="U25" s="573" t="s">
        <v>127</v>
      </c>
      <c r="V25" s="573" t="s">
        <v>115</v>
      </c>
      <c r="W25" s="573" t="s">
        <v>47</v>
      </c>
      <c r="X25" s="574" t="s">
        <v>47</v>
      </c>
      <c r="Y25" s="575" t="s">
        <v>110</v>
      </c>
      <c r="Z25" s="573" t="s">
        <v>47</v>
      </c>
      <c r="AA25" s="573" t="s">
        <v>47</v>
      </c>
      <c r="AB25" s="573" t="s">
        <v>117</v>
      </c>
      <c r="AC25" s="573" t="s">
        <v>100</v>
      </c>
      <c r="AD25" s="573" t="s">
        <v>127</v>
      </c>
      <c r="AE25" s="574" t="s">
        <v>121</v>
      </c>
      <c r="AF25" s="575" t="s">
        <v>102</v>
      </c>
      <c r="AG25" s="573" t="s">
        <v>47</v>
      </c>
      <c r="AH25" s="15"/>
      <c r="AI25" s="445">
        <f t="array" aca="1" ref="AI25" ca="1">SUM(N(OFFSET(доп!$G$2,MATCH(D25:AG25,назв_время,),LOOKUP(WEEKDAY($D$6:$AG$6,2),{1,6,7},{0,1,2}))))</f>
        <v>182</v>
      </c>
      <c r="AJ25" s="401">
        <f>SUM(COUNTIF(D25:AG25,{"*с","*?в","*?о","*и",8}))</f>
        <v>20</v>
      </c>
      <c r="AK25" s="446">
        <f ca="1">AI25-(AI$6-SUMPRODUCT((D25:AG25={"О";"Б";"---";"НО";"У"})*I$5:AL$5)*8)</f>
        <v>14</v>
      </c>
      <c r="AL25" s="548"/>
      <c r="AM25" s="73"/>
      <c r="AN25" s="38"/>
      <c r="AO25" s="76">
        <f ca="1">COUNTIF(график_проверка_диапазон,B25)</f>
        <v>1</v>
      </c>
      <c r="AP25" s="76"/>
    </row>
    <row r="26" spans="1:42" ht="21.75" customHeight="1" x14ac:dyDescent="0.2">
      <c r="A26" s="519">
        <v>20</v>
      </c>
      <c r="B26" s="560" t="s">
        <v>283</v>
      </c>
      <c r="C26" s="579" t="s">
        <v>62</v>
      </c>
      <c r="D26" s="575" t="s">
        <v>124</v>
      </c>
      <c r="E26" s="573" t="s">
        <v>111</v>
      </c>
      <c r="F26" s="573" t="s">
        <v>127</v>
      </c>
      <c r="G26" s="573" t="s">
        <v>127</v>
      </c>
      <c r="H26" s="573" t="s">
        <v>47</v>
      </c>
      <c r="I26" s="573" t="s">
        <v>47</v>
      </c>
      <c r="J26" s="574" t="s">
        <v>118</v>
      </c>
      <c r="K26" s="575" t="s">
        <v>113</v>
      </c>
      <c r="L26" s="573" t="s">
        <v>127</v>
      </c>
      <c r="M26" s="573" t="s">
        <v>47</v>
      </c>
      <c r="N26" s="573" t="s">
        <v>111</v>
      </c>
      <c r="O26" s="573" t="s">
        <v>47</v>
      </c>
      <c r="P26" s="573" t="s">
        <v>111</v>
      </c>
      <c r="Q26" s="574" t="s">
        <v>112</v>
      </c>
      <c r="R26" s="575" t="s">
        <v>126</v>
      </c>
      <c r="S26" s="573" t="s">
        <v>100</v>
      </c>
      <c r="T26" s="573" t="s">
        <v>115</v>
      </c>
      <c r="U26" s="573" t="s">
        <v>47</v>
      </c>
      <c r="V26" s="573" t="s">
        <v>47</v>
      </c>
      <c r="W26" s="573" t="s">
        <v>111</v>
      </c>
      <c r="X26" s="574" t="s">
        <v>118</v>
      </c>
      <c r="Y26" s="575" t="s">
        <v>47</v>
      </c>
      <c r="Z26" s="573" t="s">
        <v>47</v>
      </c>
      <c r="AA26" s="573" t="s">
        <v>111</v>
      </c>
      <c r="AB26" s="573" t="s">
        <v>108</v>
      </c>
      <c r="AC26" s="573" t="s">
        <v>111</v>
      </c>
      <c r="AD26" s="573" t="s">
        <v>111</v>
      </c>
      <c r="AE26" s="574" t="s">
        <v>47</v>
      </c>
      <c r="AF26" s="575" t="s">
        <v>47</v>
      </c>
      <c r="AG26" s="573" t="s">
        <v>111</v>
      </c>
      <c r="AH26" s="65"/>
      <c r="AI26" s="445">
        <f t="array" aca="1" ref="AI26" ca="1">SUM(N(OFFSET(доп!$G$2,MATCH(D26:AG26,назв_время,),LOOKUP(WEEKDAY($D$6:$AG$6,2),{1,6,7},{0,1,2}))))</f>
        <v>177</v>
      </c>
      <c r="AJ26" s="401">
        <f>SUM(COUNTIF(D26:AG26,{"*с","*?в","*?о","*и",8}))</f>
        <v>20</v>
      </c>
      <c r="AK26" s="446">
        <f ca="1">AI26-(AI$6-SUMPRODUCT((D26:AG26={"О";"Б";"---";"НО";"У"})*I$5:AL$5)*8)</f>
        <v>9</v>
      </c>
      <c r="AL26" s="548"/>
      <c r="AM26" s="73"/>
      <c r="AN26" s="38"/>
      <c r="AO26" s="76">
        <f ca="1">COUNTIF(график_проверка_диапазон,B26)</f>
        <v>0</v>
      </c>
      <c r="AP26" s="76"/>
    </row>
    <row r="27" spans="1:42" ht="21.75" customHeight="1" x14ac:dyDescent="0.2">
      <c r="A27" s="519">
        <v>21</v>
      </c>
      <c r="B27" s="560" t="s">
        <v>284</v>
      </c>
      <c r="C27" s="579" t="s">
        <v>62</v>
      </c>
      <c r="D27" s="575" t="s">
        <v>47</v>
      </c>
      <c r="E27" s="577">
        <v>8</v>
      </c>
      <c r="F27" s="577">
        <v>8</v>
      </c>
      <c r="G27" s="573" t="s">
        <v>108</v>
      </c>
      <c r="H27" s="573" t="s">
        <v>108</v>
      </c>
      <c r="I27" s="573" t="s">
        <v>108</v>
      </c>
      <c r="J27" s="574" t="s">
        <v>47</v>
      </c>
      <c r="K27" s="575" t="s">
        <v>47</v>
      </c>
      <c r="L27" s="573" t="s">
        <v>108</v>
      </c>
      <c r="M27" s="573" t="s">
        <v>108</v>
      </c>
      <c r="N27" s="573" t="s">
        <v>108</v>
      </c>
      <c r="O27" s="573" t="s">
        <v>108</v>
      </c>
      <c r="P27" s="573" t="s">
        <v>47</v>
      </c>
      <c r="Q27" s="574" t="s">
        <v>47</v>
      </c>
      <c r="R27" s="575" t="s">
        <v>47</v>
      </c>
      <c r="S27" s="577">
        <v>8</v>
      </c>
      <c r="T27" s="577">
        <v>8</v>
      </c>
      <c r="U27" s="573" t="s">
        <v>108</v>
      </c>
      <c r="V27" s="573" t="s">
        <v>108</v>
      </c>
      <c r="W27" s="573" t="s">
        <v>47</v>
      </c>
      <c r="X27" s="574" t="s">
        <v>47</v>
      </c>
      <c r="Y27" s="575" t="s">
        <v>47</v>
      </c>
      <c r="Z27" s="573" t="s">
        <v>108</v>
      </c>
      <c r="AA27" s="577">
        <v>8</v>
      </c>
      <c r="AB27" s="577">
        <v>8</v>
      </c>
      <c r="AC27" s="573" t="s">
        <v>108</v>
      </c>
      <c r="AD27" s="573" t="s">
        <v>108</v>
      </c>
      <c r="AE27" s="574" t="s">
        <v>47</v>
      </c>
      <c r="AF27" s="575" t="s">
        <v>47</v>
      </c>
      <c r="AG27" s="573" t="s">
        <v>108</v>
      </c>
      <c r="AH27" s="15"/>
      <c r="AI27" s="445">
        <f t="array" aca="1" ref="AI27" ca="1">SUM(N(OFFSET(доп!$G$2,MATCH(D27:AG27,назв_время,),LOOKUP(WEEKDAY($D$6:$AG$6,2),{1,6,7},{0,1,2}))))</f>
        <v>178</v>
      </c>
      <c r="AJ27" s="401">
        <f>SUM(COUNTIF(D27:AG27,{"*с","*?в","*?о","*и",8}))</f>
        <v>19</v>
      </c>
      <c r="AK27" s="446">
        <f ca="1">AI27-(AI$6-SUMPRODUCT((D27:AG27={"О";"Б";"---";"НО";"У"})*I$5:AL$5)*8)</f>
        <v>10</v>
      </c>
      <c r="AL27" s="548"/>
      <c r="AM27" s="73"/>
      <c r="AN27" s="38"/>
      <c r="AO27" s="76">
        <f ca="1">COUNTIF(график_проверка_диапазон,B27)</f>
        <v>1</v>
      </c>
      <c r="AP27" s="76"/>
    </row>
    <row r="28" spans="1:42" ht="22" customHeight="1" x14ac:dyDescent="0.2">
      <c r="A28" s="519">
        <v>22</v>
      </c>
      <c r="B28" s="560" t="s">
        <v>285</v>
      </c>
      <c r="C28" s="578" t="s">
        <v>62</v>
      </c>
      <c r="D28" s="575" t="s">
        <v>47</v>
      </c>
      <c r="E28" s="573" t="s">
        <v>105</v>
      </c>
      <c r="F28" s="573" t="s">
        <v>106</v>
      </c>
      <c r="G28" s="573" t="s">
        <v>109</v>
      </c>
      <c r="H28" s="573" t="s">
        <v>106</v>
      </c>
      <c r="I28" s="573" t="s">
        <v>47</v>
      </c>
      <c r="J28" s="574" t="s">
        <v>47</v>
      </c>
      <c r="K28" s="575" t="s">
        <v>110</v>
      </c>
      <c r="L28" s="573" t="s">
        <v>115</v>
      </c>
      <c r="M28" s="573" t="s">
        <v>115</v>
      </c>
      <c r="N28" s="573" t="s">
        <v>47</v>
      </c>
      <c r="O28" s="573" t="s">
        <v>111</v>
      </c>
      <c r="P28" s="573" t="s">
        <v>117</v>
      </c>
      <c r="Q28" s="574" t="s">
        <v>118</v>
      </c>
      <c r="R28" s="575" t="s">
        <v>102</v>
      </c>
      <c r="S28" s="576" t="s">
        <v>46</v>
      </c>
      <c r="T28" s="576" t="s">
        <v>46</v>
      </c>
      <c r="U28" s="576" t="s">
        <v>46</v>
      </c>
      <c r="V28" s="576" t="s">
        <v>46</v>
      </c>
      <c r="W28" s="576" t="s">
        <v>46</v>
      </c>
      <c r="X28" s="576" t="s">
        <v>46</v>
      </c>
      <c r="Y28" s="576" t="s">
        <v>46</v>
      </c>
      <c r="Z28" s="576" t="s">
        <v>46</v>
      </c>
      <c r="AA28" s="576" t="s">
        <v>46</v>
      </c>
      <c r="AB28" s="576" t="s">
        <v>46</v>
      </c>
      <c r="AC28" s="576" t="s">
        <v>46</v>
      </c>
      <c r="AD28" s="576" t="s">
        <v>46</v>
      </c>
      <c r="AE28" s="576" t="s">
        <v>46</v>
      </c>
      <c r="AF28" s="576" t="s">
        <v>46</v>
      </c>
      <c r="AG28" s="576" t="s">
        <v>46</v>
      </c>
      <c r="AH28" s="15"/>
      <c r="AI28" s="445">
        <f t="array" aca="1" ref="AI28" ca="1">SUM(N(OFFSET(доп!$G$2,MATCH(D28:AG28,назв_время,),LOOKUP(WEEKDAY($D$6:$AG$6,2),{1,6,7},{0,1,2}))))</f>
        <v>103</v>
      </c>
      <c r="AJ28" s="401">
        <f>SUM(COUNTIF(D28:AG28,{"*с","*?в","*?о","*и",8}))</f>
        <v>11</v>
      </c>
      <c r="AK28" s="446">
        <f ca="1">AI28-(AI$6-SUMPRODUCT((D28:AG28={"О";"Б";"---";"НО";"У"})*I$5:AL$5)*8)</f>
        <v>23</v>
      </c>
      <c r="AL28" s="552"/>
      <c r="AM28" s="73"/>
      <c r="AN28" s="15"/>
      <c r="AO28" s="76">
        <f ca="1">COUNTIF(график_проверка_диапазон,B28)</f>
        <v>1</v>
      </c>
      <c r="AP28" s="76"/>
    </row>
    <row r="29" spans="1:42" s="31" customFormat="1" ht="21.75" customHeight="1" x14ac:dyDescent="0.2">
      <c r="A29" s="519">
        <v>23</v>
      </c>
      <c r="B29" s="560" t="s">
        <v>286</v>
      </c>
      <c r="C29" s="579" t="s">
        <v>62</v>
      </c>
      <c r="D29" s="575" t="s">
        <v>236</v>
      </c>
      <c r="E29" s="573" t="s">
        <v>236</v>
      </c>
      <c r="F29" s="573" t="s">
        <v>236</v>
      </c>
      <c r="G29" s="573" t="s">
        <v>47</v>
      </c>
      <c r="H29" s="573" t="s">
        <v>47</v>
      </c>
      <c r="I29" s="573" t="s">
        <v>106</v>
      </c>
      <c r="J29" s="573" t="s">
        <v>106</v>
      </c>
      <c r="K29" s="575" t="s">
        <v>47</v>
      </c>
      <c r="L29" s="573" t="s">
        <v>47</v>
      </c>
      <c r="M29" s="573" t="s">
        <v>47</v>
      </c>
      <c r="N29" s="573" t="s">
        <v>236</v>
      </c>
      <c r="O29" s="573" t="s">
        <v>236</v>
      </c>
      <c r="P29" s="573" t="s">
        <v>236</v>
      </c>
      <c r="Q29" s="574" t="s">
        <v>236</v>
      </c>
      <c r="R29" s="575" t="s">
        <v>47</v>
      </c>
      <c r="S29" s="573" t="s">
        <v>47</v>
      </c>
      <c r="T29" s="573" t="s">
        <v>119</v>
      </c>
      <c r="U29" s="573" t="s">
        <v>111</v>
      </c>
      <c r="V29" s="573" t="s">
        <v>109</v>
      </c>
      <c r="W29" s="573" t="s">
        <v>119</v>
      </c>
      <c r="X29" s="574" t="s">
        <v>47</v>
      </c>
      <c r="Y29" s="575" t="s">
        <v>47</v>
      </c>
      <c r="Z29" s="573" t="s">
        <v>123</v>
      </c>
      <c r="AA29" s="573" t="s">
        <v>236</v>
      </c>
      <c r="AB29" s="573" t="s">
        <v>191</v>
      </c>
      <c r="AC29" s="573" t="s">
        <v>236</v>
      </c>
      <c r="AD29" s="573" t="s">
        <v>123</v>
      </c>
      <c r="AE29" s="574" t="s">
        <v>47</v>
      </c>
      <c r="AF29" s="575" t="s">
        <v>47</v>
      </c>
      <c r="AG29" s="573" t="s">
        <v>191</v>
      </c>
      <c r="AI29" s="585">
        <f t="array" aca="1" ref="AI29" ca="1">SUM(N(OFFSET(доп!$G$2,MATCH(D29:AG29,назв_время,),LOOKUP(WEEKDAY($D$6:$AG$6,2),{1,6,7},{0,1,2}))))</f>
        <v>187</v>
      </c>
      <c r="AJ29" s="586">
        <f>SUM(COUNTIF(D29:AG29,{"*с","*?в","*?о","*и",8}))</f>
        <v>19</v>
      </c>
      <c r="AK29" s="587">
        <f ca="1">AI29-(AI$6-SUMPRODUCT((D29:AG29={"О";"Б";"---";"НО";"У"})*I$5:AL$5)*8)</f>
        <v>19</v>
      </c>
      <c r="AL29" s="588"/>
      <c r="AM29" s="589"/>
      <c r="AO29" s="590">
        <f ca="1">COUNTIF(график_проверка_диапазон,B29)</f>
        <v>1</v>
      </c>
      <c r="AP29" s="590"/>
    </row>
    <row r="30" spans="1:42" ht="21.75" customHeight="1" x14ac:dyDescent="0.2">
      <c r="A30" s="519">
        <v>24</v>
      </c>
      <c r="B30" s="560" t="s">
        <v>287</v>
      </c>
      <c r="C30" s="579" t="s">
        <v>62</v>
      </c>
      <c r="D30" s="575" t="s">
        <v>47</v>
      </c>
      <c r="E30" s="573" t="s">
        <v>110</v>
      </c>
      <c r="F30" s="573" t="s">
        <v>119</v>
      </c>
      <c r="G30" s="573" t="s">
        <v>115</v>
      </c>
      <c r="H30" s="573" t="s">
        <v>115</v>
      </c>
      <c r="I30" s="573" t="s">
        <v>127</v>
      </c>
      <c r="J30" s="574" t="s">
        <v>47</v>
      </c>
      <c r="K30" s="575" t="s">
        <v>47</v>
      </c>
      <c r="L30" s="573" t="s">
        <v>110</v>
      </c>
      <c r="M30" s="573" t="s">
        <v>106</v>
      </c>
      <c r="N30" s="573" t="s">
        <v>117</v>
      </c>
      <c r="O30" s="573" t="s">
        <v>107</v>
      </c>
      <c r="P30" s="573" t="s">
        <v>47</v>
      </c>
      <c r="Q30" s="574" t="s">
        <v>47</v>
      </c>
      <c r="R30" s="575" t="s">
        <v>117</v>
      </c>
      <c r="S30" s="573" t="s">
        <v>127</v>
      </c>
      <c r="T30" s="573" t="s">
        <v>47</v>
      </c>
      <c r="U30" s="573" t="s">
        <v>47</v>
      </c>
      <c r="V30" s="573" t="s">
        <v>47</v>
      </c>
      <c r="W30" s="573" t="s">
        <v>110</v>
      </c>
      <c r="X30" s="574" t="s">
        <v>106</v>
      </c>
      <c r="Y30" s="575" t="s">
        <v>126</v>
      </c>
      <c r="Z30" s="573" t="s">
        <v>47</v>
      </c>
      <c r="AA30" s="573" t="s">
        <v>47</v>
      </c>
      <c r="AB30" s="573" t="s">
        <v>47</v>
      </c>
      <c r="AC30" s="573" t="s">
        <v>105</v>
      </c>
      <c r="AD30" s="573" t="s">
        <v>107</v>
      </c>
      <c r="AE30" s="574" t="s">
        <v>118</v>
      </c>
      <c r="AF30" s="575" t="s">
        <v>47</v>
      </c>
      <c r="AG30" s="573" t="s">
        <v>106</v>
      </c>
      <c r="AH30" s="15"/>
      <c r="AI30" s="445">
        <f t="array" aca="1" ref="AI30" ca="1">SUM(N(OFFSET(доп!$G$2,MATCH(D30:AG30,назв_время,),LOOKUP(WEEKDAY($D$6:$AG$6,2),{1,6,7},{0,1,2}))))</f>
        <v>167</v>
      </c>
      <c r="AJ30" s="401">
        <f>SUM(COUNTIF(D30:AG30,{"*с","*?в","*?о","*и",8}))</f>
        <v>18</v>
      </c>
      <c r="AK30" s="446">
        <f ca="1">AI30-(AI$6-SUMPRODUCT((D30:AG30={"О";"Б";"---";"НО";"У"})*I$5:AL$5)*8)</f>
        <v>-1</v>
      </c>
      <c r="AL30" s="15"/>
      <c r="AM30" s="73"/>
      <c r="AN30" s="15"/>
      <c r="AO30" s="76">
        <f ca="1">COUNTIF(график_проверка_диапазон,B30)</f>
        <v>1</v>
      </c>
      <c r="AP30" s="76"/>
    </row>
    <row r="31" spans="1:42" ht="21.75" customHeight="1" x14ac:dyDescent="0.2">
      <c r="A31" s="519">
        <v>25</v>
      </c>
      <c r="B31" s="560" t="s">
        <v>288</v>
      </c>
      <c r="C31" s="579" t="s">
        <v>62</v>
      </c>
      <c r="D31" s="575" t="s">
        <v>47</v>
      </c>
      <c r="E31" s="573" t="s">
        <v>108</v>
      </c>
      <c r="F31" s="573" t="s">
        <v>108</v>
      </c>
      <c r="G31" s="573" t="s">
        <v>111</v>
      </c>
      <c r="H31" s="573" t="s">
        <v>117</v>
      </c>
      <c r="I31" s="573" t="s">
        <v>117</v>
      </c>
      <c r="J31" s="574" t="s">
        <v>47</v>
      </c>
      <c r="K31" s="575" t="s">
        <v>47</v>
      </c>
      <c r="L31" s="573" t="s">
        <v>105</v>
      </c>
      <c r="M31" s="573" t="s">
        <v>110</v>
      </c>
      <c r="N31" s="573" t="s">
        <v>127</v>
      </c>
      <c r="O31" s="573" t="s">
        <v>127</v>
      </c>
      <c r="P31" s="573" t="s">
        <v>115</v>
      </c>
      <c r="Q31" s="574" t="s">
        <v>47</v>
      </c>
      <c r="R31" s="575" t="s">
        <v>47</v>
      </c>
      <c r="S31" s="573" t="s">
        <v>47</v>
      </c>
      <c r="T31" s="573" t="s">
        <v>106</v>
      </c>
      <c r="U31" s="573" t="s">
        <v>105</v>
      </c>
      <c r="V31" s="573" t="s">
        <v>105</v>
      </c>
      <c r="W31" s="573" t="s">
        <v>108</v>
      </c>
      <c r="X31" s="574" t="s">
        <v>121</v>
      </c>
      <c r="Y31" s="575" t="s">
        <v>47</v>
      </c>
      <c r="Z31" s="573" t="s">
        <v>47</v>
      </c>
      <c r="AA31" s="573" t="s">
        <v>107</v>
      </c>
      <c r="AB31" s="573" t="s">
        <v>119</v>
      </c>
      <c r="AC31" s="573" t="s">
        <v>119</v>
      </c>
      <c r="AD31" s="573" t="s">
        <v>117</v>
      </c>
      <c r="AE31" s="574" t="s">
        <v>117</v>
      </c>
      <c r="AF31" s="575" t="s">
        <v>47</v>
      </c>
      <c r="AG31" s="573" t="s">
        <v>47</v>
      </c>
      <c r="AH31" s="15"/>
      <c r="AI31" s="445">
        <f t="array" aca="1" ref="AI31" ca="1">SUM(N(OFFSET(доп!$G$2,MATCH(D31:AG31,назв_время,),LOOKUP(WEEKDAY($D$6:$AG$6,2),{1,6,7},{0,1,2}))))</f>
        <v>187</v>
      </c>
      <c r="AJ31" s="401">
        <f>SUM(COUNTIF(D31:AG31,{"*с","*?в","*?о","*и",8}))</f>
        <v>20</v>
      </c>
      <c r="AK31" s="446">
        <f ca="1">AI31-(AI$6-SUMPRODUCT((D31:AG31={"О";"Б";"---";"НО";"У"})*I$5:AL$5)*8)</f>
        <v>19</v>
      </c>
      <c r="AL31" s="119"/>
      <c r="AM31" s="73"/>
      <c r="AN31" s="15"/>
      <c r="AO31" s="76">
        <f ca="1">COUNTIF(график_проверка_диапазон,B31)</f>
        <v>1</v>
      </c>
      <c r="AP31" s="76"/>
    </row>
    <row r="32" spans="1:42" ht="21.75" customHeight="1" x14ac:dyDescent="0.2">
      <c r="A32" s="519">
        <v>26</v>
      </c>
      <c r="B32" s="562" t="s">
        <v>289</v>
      </c>
      <c r="C32" s="577" t="s">
        <v>63</v>
      </c>
      <c r="D32" s="575" t="s">
        <v>47</v>
      </c>
      <c r="E32" s="573" t="s">
        <v>47</v>
      </c>
      <c r="F32" s="573" t="s">
        <v>144</v>
      </c>
      <c r="G32" s="573" t="s">
        <v>153</v>
      </c>
      <c r="H32" s="573" t="s">
        <v>138</v>
      </c>
      <c r="I32" s="573" t="s">
        <v>47</v>
      </c>
      <c r="J32" s="574" t="s">
        <v>47</v>
      </c>
      <c r="K32" s="573">
        <v>8</v>
      </c>
      <c r="L32" s="573" t="s">
        <v>141</v>
      </c>
      <c r="M32" s="573" t="s">
        <v>47</v>
      </c>
      <c r="N32" s="573" t="s">
        <v>137</v>
      </c>
      <c r="O32" s="573" t="s">
        <v>153</v>
      </c>
      <c r="P32" s="573" t="s">
        <v>137</v>
      </c>
      <c r="Q32" s="574" t="s">
        <v>47</v>
      </c>
      <c r="R32" s="575" t="s">
        <v>47</v>
      </c>
      <c r="S32" s="573" t="s">
        <v>153</v>
      </c>
      <c r="T32" s="573" t="s">
        <v>153</v>
      </c>
      <c r="U32" s="573" t="s">
        <v>137</v>
      </c>
      <c r="V32" s="573" t="s">
        <v>47</v>
      </c>
      <c r="W32" s="573" t="s">
        <v>151</v>
      </c>
      <c r="X32" s="574" t="s">
        <v>153</v>
      </c>
      <c r="Y32" s="575" t="s">
        <v>47</v>
      </c>
      <c r="Z32" s="573" t="s">
        <v>47</v>
      </c>
      <c r="AA32" s="573" t="s">
        <v>136</v>
      </c>
      <c r="AB32" s="573" t="s">
        <v>136</v>
      </c>
      <c r="AC32" s="573" t="s">
        <v>130</v>
      </c>
      <c r="AD32" s="573">
        <v>8</v>
      </c>
      <c r="AE32" s="574" t="s">
        <v>47</v>
      </c>
      <c r="AF32" s="575" t="s">
        <v>47</v>
      </c>
      <c r="AG32" s="573" t="s">
        <v>141</v>
      </c>
      <c r="AH32" s="15"/>
      <c r="AI32" s="445">
        <f t="array" aca="1" ref="AI32" ca="1">SUM(N(OFFSET(доп!$G$2,MATCH(D32:AG32,назв_время,),LOOKUP(WEEKDAY($D$6:$AG$6,2),{1,6,7},{0,1,2}))))</f>
        <v>170</v>
      </c>
      <c r="AJ32" s="401">
        <f>SUM(COUNTIF(D32:AG32,{"*с","*?в","*?о","*и",8}))</f>
        <v>18</v>
      </c>
      <c r="AK32" s="446">
        <f ca="1">AI32-(AI$6-SUMPRODUCT((D32:AG32={"О";"Б";"---";"НО";"У"})*I$5:AL$5)*8)</f>
        <v>2</v>
      </c>
      <c r="AL32" s="18"/>
      <c r="AM32" s="73"/>
      <c r="AN32" s="18"/>
      <c r="AO32" s="76">
        <f ca="1">COUNTIF(график_проверка_диапазон,B32)</f>
        <v>1</v>
      </c>
      <c r="AP32" s="76"/>
    </row>
    <row r="33" spans="1:42" ht="22" customHeight="1" x14ac:dyDescent="0.2">
      <c r="A33" s="519">
        <v>27</v>
      </c>
      <c r="B33" s="562" t="s">
        <v>290</v>
      </c>
      <c r="C33" s="577" t="s">
        <v>63</v>
      </c>
      <c r="D33" s="575" t="s">
        <v>47</v>
      </c>
      <c r="E33" s="573" t="s">
        <v>133</v>
      </c>
      <c r="F33" s="573" t="s">
        <v>133</v>
      </c>
      <c r="G33" s="573" t="s">
        <v>133</v>
      </c>
      <c r="H33" s="573" t="s">
        <v>133</v>
      </c>
      <c r="I33" s="573" t="s">
        <v>133</v>
      </c>
      <c r="J33" s="574" t="s">
        <v>47</v>
      </c>
      <c r="K33" s="575" t="s">
        <v>47</v>
      </c>
      <c r="L33" s="573" t="s">
        <v>133</v>
      </c>
      <c r="M33" s="573" t="s">
        <v>133</v>
      </c>
      <c r="N33" s="573" t="s">
        <v>133</v>
      </c>
      <c r="O33" s="573" t="s">
        <v>133</v>
      </c>
      <c r="P33" s="573" t="s">
        <v>133</v>
      </c>
      <c r="Q33" s="576" t="s">
        <v>46</v>
      </c>
      <c r="R33" s="576" t="s">
        <v>46</v>
      </c>
      <c r="S33" s="576" t="s">
        <v>46</v>
      </c>
      <c r="T33" s="576" t="s">
        <v>46</v>
      </c>
      <c r="U33" s="576" t="s">
        <v>46</v>
      </c>
      <c r="V33" s="576" t="s">
        <v>46</v>
      </c>
      <c r="W33" s="576" t="s">
        <v>46</v>
      </c>
      <c r="X33" s="576" t="s">
        <v>46</v>
      </c>
      <c r="Y33" s="576" t="s">
        <v>46</v>
      </c>
      <c r="Z33" s="576" t="s">
        <v>46</v>
      </c>
      <c r="AA33" s="576" t="s">
        <v>46</v>
      </c>
      <c r="AB33" s="576" t="s">
        <v>46</v>
      </c>
      <c r="AC33" s="576" t="s">
        <v>46</v>
      </c>
      <c r="AD33" s="576" t="s">
        <v>46</v>
      </c>
      <c r="AE33" s="576" t="s">
        <v>46</v>
      </c>
      <c r="AF33" s="576" t="s">
        <v>46</v>
      </c>
      <c r="AG33" s="576" t="s">
        <v>46</v>
      </c>
      <c r="AH33" s="15"/>
      <c r="AI33" s="445">
        <f t="array" aca="1" ref="AI33" ca="1">SUM(N(OFFSET(доп!$G$2,MATCH(D33:AG33,назв_время,),LOOKUP(WEEKDAY($D$6:$AG$6,2),{1,6,7},{0,1,2}))))</f>
        <v>80</v>
      </c>
      <c r="AJ33" s="401">
        <f>SUM(COUNTIF(D33:AG33,{"*с","*?в","*?о","*и",8}))</f>
        <v>10</v>
      </c>
      <c r="AK33" s="446">
        <f ca="1">AI33-(AI$6-SUMPRODUCT((D33:AG33={"О";"Б";"---";"НО";"У"})*I$5:AL$5)*8)</f>
        <v>0</v>
      </c>
      <c r="AL33" s="546"/>
      <c r="AM33" s="73"/>
      <c r="AN33" s="15"/>
      <c r="AO33" s="76">
        <f ca="1">COUNTIF(график_проверка_диапазон,B33)</f>
        <v>1</v>
      </c>
      <c r="AP33" s="76"/>
    </row>
    <row r="34" spans="1:42" ht="21.75" customHeight="1" x14ac:dyDescent="0.2">
      <c r="A34" s="519">
        <v>28</v>
      </c>
      <c r="B34" s="562" t="s">
        <v>291</v>
      </c>
      <c r="C34" s="577" t="s">
        <v>63</v>
      </c>
      <c r="D34" s="583" t="s">
        <v>47</v>
      </c>
      <c r="E34" s="583" t="s">
        <v>47</v>
      </c>
      <c r="F34" s="583" t="s">
        <v>47</v>
      </c>
      <c r="G34" s="573" t="s">
        <v>192</v>
      </c>
      <c r="H34" s="573" t="s">
        <v>192</v>
      </c>
      <c r="I34" s="573" t="s">
        <v>159</v>
      </c>
      <c r="J34" s="574" t="s">
        <v>47</v>
      </c>
      <c r="K34" s="575" t="s">
        <v>47</v>
      </c>
      <c r="L34" s="573" t="s">
        <v>47</v>
      </c>
      <c r="M34" s="573" t="s">
        <v>151</v>
      </c>
      <c r="N34" s="573" t="s">
        <v>134</v>
      </c>
      <c r="O34" s="573" t="s">
        <v>137</v>
      </c>
      <c r="P34" s="573" t="s">
        <v>136</v>
      </c>
      <c r="Q34" s="574" t="s">
        <v>158</v>
      </c>
      <c r="R34" s="575" t="s">
        <v>47</v>
      </c>
      <c r="S34" s="573" t="s">
        <v>47</v>
      </c>
      <c r="T34" s="573" t="s">
        <v>137</v>
      </c>
      <c r="U34" s="573" t="s">
        <v>153</v>
      </c>
      <c r="V34" s="573" t="s">
        <v>138</v>
      </c>
      <c r="W34" s="573" t="s">
        <v>134</v>
      </c>
      <c r="X34" s="574" t="s">
        <v>47</v>
      </c>
      <c r="Y34" s="575" t="s">
        <v>47</v>
      </c>
      <c r="Z34" s="573" t="s">
        <v>235</v>
      </c>
      <c r="AA34" s="573" t="s">
        <v>192</v>
      </c>
      <c r="AB34" s="573" t="s">
        <v>192</v>
      </c>
      <c r="AC34" s="573" t="s">
        <v>192</v>
      </c>
      <c r="AD34" s="573" t="s">
        <v>235</v>
      </c>
      <c r="AE34" s="574" t="s">
        <v>47</v>
      </c>
      <c r="AF34" s="575" t="s">
        <v>47</v>
      </c>
      <c r="AG34" s="573">
        <v>8</v>
      </c>
      <c r="AH34" s="15"/>
      <c r="AI34" s="445">
        <f t="array" aca="1" ref="AI34" ca="1">SUM(N(OFFSET(доп!$G$2,MATCH(D34:AG34,назв_время,),LOOKUP(WEEKDAY($D$6:$AG$6,2),{1,6,7},{0,1,2}))))</f>
        <v>170</v>
      </c>
      <c r="AJ34" s="401">
        <f>SUM(COUNTIF(D34:AG34,{"*с","*?в","*?о","*и",8}))</f>
        <v>18</v>
      </c>
      <c r="AK34" s="446">
        <f ca="1">AI34-(AI$6-SUMPRODUCT((D34:AG34={"О";"Б";"---";"НО";"У"})*I$5:AL$5)*8)</f>
        <v>2</v>
      </c>
      <c r="AL34" s="72"/>
      <c r="AM34" s="73"/>
      <c r="AN34" s="73"/>
      <c r="AO34" s="76">
        <f ca="1">COUNTIF(график_проверка_диапазон,B34)</f>
        <v>2</v>
      </c>
      <c r="AP34" s="76"/>
    </row>
    <row r="35" spans="1:42" ht="22" customHeight="1" x14ac:dyDescent="0.2">
      <c r="A35" s="519">
        <v>29</v>
      </c>
      <c r="B35" s="562" t="s">
        <v>292</v>
      </c>
      <c r="C35" s="577" t="s">
        <v>63</v>
      </c>
      <c r="D35" s="575" t="s">
        <v>47</v>
      </c>
      <c r="E35" s="573" t="s">
        <v>47</v>
      </c>
      <c r="F35" s="573" t="s">
        <v>149</v>
      </c>
      <c r="G35" s="573" t="s">
        <v>47</v>
      </c>
      <c r="H35" s="573" t="s">
        <v>132</v>
      </c>
      <c r="I35" s="573" t="s">
        <v>146</v>
      </c>
      <c r="J35" s="574" t="s">
        <v>47</v>
      </c>
      <c r="K35" s="575" t="s">
        <v>47</v>
      </c>
      <c r="L35" s="573" t="s">
        <v>144</v>
      </c>
      <c r="M35" s="573" t="s">
        <v>153</v>
      </c>
      <c r="N35" s="573" t="s">
        <v>146</v>
      </c>
      <c r="O35" s="573" t="s">
        <v>146</v>
      </c>
      <c r="P35" s="573" t="s">
        <v>132</v>
      </c>
      <c r="Q35" s="574" t="s">
        <v>47</v>
      </c>
      <c r="R35" s="575" t="s">
        <v>47</v>
      </c>
      <c r="S35" s="573" t="s">
        <v>150</v>
      </c>
      <c r="T35" s="573" t="s">
        <v>146</v>
      </c>
      <c r="U35" s="573" t="s">
        <v>156</v>
      </c>
      <c r="V35" s="573" t="s">
        <v>132</v>
      </c>
      <c r="W35" s="573" t="s">
        <v>132</v>
      </c>
      <c r="X35" s="574" t="s">
        <v>47</v>
      </c>
      <c r="Y35" s="575" t="s">
        <v>47</v>
      </c>
      <c r="Z35" s="573" t="s">
        <v>130</v>
      </c>
      <c r="AA35" s="573" t="s">
        <v>130</v>
      </c>
      <c r="AB35" s="573" t="s">
        <v>146</v>
      </c>
      <c r="AC35" s="573" t="s">
        <v>47</v>
      </c>
      <c r="AD35" s="573" t="s">
        <v>47</v>
      </c>
      <c r="AE35" s="574" t="s">
        <v>47</v>
      </c>
      <c r="AF35" s="575" t="s">
        <v>143</v>
      </c>
      <c r="AG35" s="573" t="s">
        <v>144</v>
      </c>
      <c r="AH35" s="15"/>
      <c r="AI35" s="445">
        <f t="array" aca="1" ref="AI35" ca="1">SUM(N(OFFSET(доп!$G$2,MATCH(D35:AG35,назв_время,),LOOKUP(WEEKDAY($D$6:$AG$6,2),{1,6,7},{0,1,2}))))</f>
        <v>167</v>
      </c>
      <c r="AJ35" s="401">
        <f>SUM(COUNTIF(D35:AG35,{"*с","*?в","*?о","*и",8}))</f>
        <v>18</v>
      </c>
      <c r="AK35" s="446">
        <f ca="1">AI35-(AI$6-SUMPRODUCT((D35:AG35={"О";"Б";"---";"НО";"У"})*I$5:AL$5)*8)</f>
        <v>-1</v>
      </c>
      <c r="AL35" s="119"/>
      <c r="AM35" s="73"/>
      <c r="AN35" s="15"/>
      <c r="AO35" s="76">
        <f ca="1">COUNTIF(график_проверка_диапазон,B35)</f>
        <v>1</v>
      </c>
      <c r="AP35" s="76"/>
    </row>
    <row r="36" spans="1:42" ht="22" customHeight="1" x14ac:dyDescent="0.2">
      <c r="A36" s="519">
        <v>30</v>
      </c>
      <c r="B36" s="562" t="s">
        <v>293</v>
      </c>
      <c r="C36" s="577" t="s">
        <v>63</v>
      </c>
      <c r="D36" s="575" t="s">
        <v>47</v>
      </c>
      <c r="E36" s="573" t="s">
        <v>144</v>
      </c>
      <c r="F36" s="573" t="s">
        <v>138</v>
      </c>
      <c r="G36" s="573" t="s">
        <v>132</v>
      </c>
      <c r="H36" s="573" t="s">
        <v>47</v>
      </c>
      <c r="I36" s="573" t="s">
        <v>47</v>
      </c>
      <c r="J36" s="574" t="s">
        <v>47</v>
      </c>
      <c r="K36" s="575" t="s">
        <v>235</v>
      </c>
      <c r="L36" s="523" t="s">
        <v>235</v>
      </c>
      <c r="M36" s="523" t="s">
        <v>235</v>
      </c>
      <c r="N36" s="523" t="s">
        <v>235</v>
      </c>
      <c r="O36" s="523" t="s">
        <v>235</v>
      </c>
      <c r="P36" s="523" t="s">
        <v>47</v>
      </c>
      <c r="Q36" s="574" t="s">
        <v>47</v>
      </c>
      <c r="R36" s="575" t="s">
        <v>192</v>
      </c>
      <c r="S36" s="573" t="s">
        <v>159</v>
      </c>
      <c r="T36" s="573" t="s">
        <v>159</v>
      </c>
      <c r="U36" s="573" t="s">
        <v>159</v>
      </c>
      <c r="V36" s="583" t="s">
        <v>47</v>
      </c>
      <c r="W36" s="583" t="s">
        <v>47</v>
      </c>
      <c r="X36" s="583" t="s">
        <v>47</v>
      </c>
      <c r="Y36" s="583" t="s">
        <v>47</v>
      </c>
      <c r="Z36" s="573" t="s">
        <v>144</v>
      </c>
      <c r="AA36" s="573" t="s">
        <v>153</v>
      </c>
      <c r="AB36" s="573" t="s">
        <v>149</v>
      </c>
      <c r="AC36" s="573" t="s">
        <v>144</v>
      </c>
      <c r="AD36" s="573" t="s">
        <v>47</v>
      </c>
      <c r="AE36" s="574" t="s">
        <v>47</v>
      </c>
      <c r="AF36" s="575" t="s">
        <v>47</v>
      </c>
      <c r="AG36" s="573" t="s">
        <v>159</v>
      </c>
      <c r="AH36" s="17"/>
      <c r="AI36" s="445">
        <f t="array" aca="1" ref="AI36" ca="1">SUM(N(OFFSET(доп!$G$2,MATCH(D36:AG36,назв_время,),LOOKUP(WEEKDAY($D$6:$AG$6,2),{1,6,7},{0,1,2}))))</f>
        <v>168</v>
      </c>
      <c r="AJ36" s="401">
        <f>SUM(COUNTIF(D36:AG36,{"*с","*?в","*?о","*и",8}))</f>
        <v>17</v>
      </c>
      <c r="AK36" s="446">
        <f ca="1">AI36-(AI$6-SUMPRODUCT((D36:AG36={"О";"Б";"---";"НО";"У"})*I$5:AL$5)*8)</f>
        <v>0</v>
      </c>
      <c r="AL36" s="119"/>
      <c r="AM36" s="73"/>
      <c r="AN36" s="15"/>
      <c r="AO36" s="76">
        <f ca="1">COUNTIF(график_проверка_диапазон,B36)</f>
        <v>1</v>
      </c>
      <c r="AP36" s="76"/>
    </row>
    <row r="37" spans="1:42" ht="22" customHeight="1" x14ac:dyDescent="0.2">
      <c r="A37" s="519">
        <v>31</v>
      </c>
      <c r="B37" s="562" t="s">
        <v>294</v>
      </c>
      <c r="C37" s="577" t="s">
        <v>63</v>
      </c>
      <c r="D37" s="575" t="s">
        <v>47</v>
      </c>
      <c r="E37" s="573" t="s">
        <v>151</v>
      </c>
      <c r="F37" s="573" t="s">
        <v>130</v>
      </c>
      <c r="G37" s="573" t="s">
        <v>144</v>
      </c>
      <c r="H37" s="573" t="s">
        <v>144</v>
      </c>
      <c r="I37" s="573" t="s">
        <v>47</v>
      </c>
      <c r="J37" s="574" t="s">
        <v>47</v>
      </c>
      <c r="K37" s="575" t="s">
        <v>47</v>
      </c>
      <c r="L37" s="573" t="s">
        <v>137</v>
      </c>
      <c r="M37" s="573" t="s">
        <v>137</v>
      </c>
      <c r="N37" s="573" t="s">
        <v>141</v>
      </c>
      <c r="O37" s="573" t="s">
        <v>141</v>
      </c>
      <c r="P37" s="573" t="s">
        <v>153</v>
      </c>
      <c r="Q37" s="574" t="s">
        <v>47</v>
      </c>
      <c r="R37" s="575" t="s">
        <v>47</v>
      </c>
      <c r="S37" s="573" t="s">
        <v>141</v>
      </c>
      <c r="T37" s="573" t="s">
        <v>150</v>
      </c>
      <c r="U37" s="573" t="s">
        <v>141</v>
      </c>
      <c r="V37" s="573" t="s">
        <v>47</v>
      </c>
      <c r="W37" s="573" t="s">
        <v>47</v>
      </c>
      <c r="X37" s="574" t="s">
        <v>47</v>
      </c>
      <c r="Y37" s="575" t="s">
        <v>144</v>
      </c>
      <c r="Z37" s="573" t="s">
        <v>137</v>
      </c>
      <c r="AA37" s="573" t="s">
        <v>137</v>
      </c>
      <c r="AB37" s="573" t="s">
        <v>47</v>
      </c>
      <c r="AC37" s="573" t="s">
        <v>47</v>
      </c>
      <c r="AD37" s="573" t="s">
        <v>153</v>
      </c>
      <c r="AE37" s="573">
        <v>8</v>
      </c>
      <c r="AF37" s="575" t="s">
        <v>47</v>
      </c>
      <c r="AG37" s="573" t="s">
        <v>137</v>
      </c>
      <c r="AH37" s="15"/>
      <c r="AI37" s="445">
        <f t="array" aca="1" ref="AI37" ca="1">SUM(N(OFFSET(доп!$G$2,MATCH(D37:AG37,назв_время,),LOOKUP(WEEKDAY($D$6:$AG$6,2),{1,6,7},{0,1,2}))))</f>
        <v>172</v>
      </c>
      <c r="AJ37" s="401">
        <f>SUM(COUNTIF(D37:AG37,{"*с","*?в","*?о","*и",8}))</f>
        <v>18</v>
      </c>
      <c r="AK37" s="446">
        <f ca="1">AI37-(AI$6-SUMPRODUCT((D37:AG37={"О";"Б";"---";"НО";"У"})*I$5:AL$5)*8)</f>
        <v>4</v>
      </c>
      <c r="AL37" s="15"/>
      <c r="AM37" s="73"/>
      <c r="AN37" s="15"/>
      <c r="AO37" s="76">
        <f ca="1">COUNTIF(график_проверка_диапазон,B37)</f>
        <v>1</v>
      </c>
      <c r="AP37" s="76"/>
    </row>
    <row r="38" spans="1:42" ht="22" customHeight="1" x14ac:dyDescent="0.2">
      <c r="A38" s="519">
        <v>32</v>
      </c>
      <c r="B38" s="562" t="s">
        <v>295</v>
      </c>
      <c r="C38" s="577" t="s">
        <v>63</v>
      </c>
      <c r="D38" s="575" t="s">
        <v>47</v>
      </c>
      <c r="E38" s="573" t="s">
        <v>146</v>
      </c>
      <c r="F38" s="573" t="s">
        <v>146</v>
      </c>
      <c r="G38" s="573" t="s">
        <v>156</v>
      </c>
      <c r="H38" s="573" t="s">
        <v>156</v>
      </c>
      <c r="I38" s="573" t="s">
        <v>47</v>
      </c>
      <c r="J38" s="574" t="s">
        <v>47</v>
      </c>
      <c r="K38" s="575" t="s">
        <v>157</v>
      </c>
      <c r="L38" s="573" t="s">
        <v>146</v>
      </c>
      <c r="M38" s="573" t="s">
        <v>146</v>
      </c>
      <c r="N38" s="573" t="s">
        <v>156</v>
      </c>
      <c r="O38" s="573" t="s">
        <v>156</v>
      </c>
      <c r="P38" s="573" t="s">
        <v>47</v>
      </c>
      <c r="Q38" s="574" t="s">
        <v>47</v>
      </c>
      <c r="R38" s="573">
        <v>8</v>
      </c>
      <c r="S38" s="573" t="s">
        <v>137</v>
      </c>
      <c r="T38" s="573" t="s">
        <v>141</v>
      </c>
      <c r="U38" s="573" t="s">
        <v>150</v>
      </c>
      <c r="V38" s="573" t="s">
        <v>146</v>
      </c>
      <c r="W38" s="573" t="s">
        <v>47</v>
      </c>
      <c r="X38" s="574" t="s">
        <v>47</v>
      </c>
      <c r="Y38" s="575" t="s">
        <v>138</v>
      </c>
      <c r="Z38" s="573" t="s">
        <v>134</v>
      </c>
      <c r="AA38" s="573" t="s">
        <v>134</v>
      </c>
      <c r="AB38" s="573" t="s">
        <v>156</v>
      </c>
      <c r="AC38" s="573" t="s">
        <v>156</v>
      </c>
      <c r="AD38" s="573" t="s">
        <v>47</v>
      </c>
      <c r="AE38" s="574" t="s">
        <v>47</v>
      </c>
      <c r="AF38" s="575" t="s">
        <v>47</v>
      </c>
      <c r="AG38" s="573" t="s">
        <v>134</v>
      </c>
      <c r="AH38" s="15"/>
      <c r="AI38" s="445">
        <f t="array" aca="1" ref="AI38" ca="1">SUM(N(OFFSET(доп!$G$2,MATCH(D38:AG38,назв_время,),LOOKUP(WEEKDAY($D$6:$AG$6,2),{1,6,7},{0,1,2}))))</f>
        <v>178</v>
      </c>
      <c r="AJ38" s="401">
        <f>SUM(COUNTIF(D38:AG38,{"*с","*?в","*?о","*и",8}))</f>
        <v>20</v>
      </c>
      <c r="AK38" s="446">
        <f ca="1">AI38-(AI$6-SUMPRODUCT((D38:AG38={"О";"Б";"---";"НО";"У"})*I$5:AL$5)*8)</f>
        <v>10</v>
      </c>
      <c r="AL38" s="119"/>
      <c r="AM38" s="73"/>
      <c r="AN38" s="15"/>
      <c r="AO38" s="76">
        <f ca="1">COUNTIF(график_проверка_диапазон,B38)</f>
        <v>1</v>
      </c>
      <c r="AP38" s="76"/>
    </row>
    <row r="39" spans="1:42" ht="22" customHeight="1" x14ac:dyDescent="0.2">
      <c r="A39" s="519">
        <v>33</v>
      </c>
      <c r="B39" s="562" t="s">
        <v>296</v>
      </c>
      <c r="C39" s="577" t="s">
        <v>63</v>
      </c>
      <c r="D39" s="575" t="s">
        <v>148</v>
      </c>
      <c r="E39" s="573" t="s">
        <v>130</v>
      </c>
      <c r="F39" s="573" t="s">
        <v>47</v>
      </c>
      <c r="G39" s="573" t="s">
        <v>47</v>
      </c>
      <c r="H39" s="573" t="s">
        <v>137</v>
      </c>
      <c r="I39" s="573" t="s">
        <v>138</v>
      </c>
      <c r="J39" s="574" t="s">
        <v>47</v>
      </c>
      <c r="K39" s="575" t="s">
        <v>47</v>
      </c>
      <c r="L39" s="573" t="s">
        <v>134</v>
      </c>
      <c r="M39" s="573" t="s">
        <v>134</v>
      </c>
      <c r="N39" s="573" t="s">
        <v>47</v>
      </c>
      <c r="O39" s="573" t="s">
        <v>47</v>
      </c>
      <c r="P39" s="573" t="s">
        <v>47</v>
      </c>
      <c r="Q39" s="574" t="s">
        <v>139</v>
      </c>
      <c r="R39" s="575" t="s">
        <v>157</v>
      </c>
      <c r="S39" s="573" t="s">
        <v>47</v>
      </c>
      <c r="T39" s="573" t="s">
        <v>47</v>
      </c>
      <c r="U39" s="573">
        <v>8</v>
      </c>
      <c r="V39" s="573" t="s">
        <v>144</v>
      </c>
      <c r="W39" s="573" t="s">
        <v>153</v>
      </c>
      <c r="X39" s="574" t="s">
        <v>47</v>
      </c>
      <c r="Y39" s="575" t="s">
        <v>47</v>
      </c>
      <c r="Z39" s="573" t="s">
        <v>146</v>
      </c>
      <c r="AA39" s="573" t="s">
        <v>47</v>
      </c>
      <c r="AB39" s="573" t="s">
        <v>47</v>
      </c>
      <c r="AC39" s="573" t="s">
        <v>153</v>
      </c>
      <c r="AD39" s="573" t="s">
        <v>137</v>
      </c>
      <c r="AE39" s="574" t="s">
        <v>135</v>
      </c>
      <c r="AF39" s="575" t="s">
        <v>154</v>
      </c>
      <c r="AG39" s="573" t="s">
        <v>146</v>
      </c>
      <c r="AH39" s="15"/>
      <c r="AI39" s="445">
        <f t="array" aca="1" ref="AI39" ca="1">SUM(N(OFFSET(доп!$G$2,MATCH(D39:AG39,назв_время,),LOOKUP(WEEKDAY($D$6:$AG$6,2),{1,6,7},{0,1,2}))))</f>
        <v>152</v>
      </c>
      <c r="AJ39" s="401">
        <f>SUM(COUNTIF(D39:AG39,{"*с","*?в","*?о","*и",8}))</f>
        <v>17</v>
      </c>
      <c r="AK39" s="446">
        <f ca="1">AI39-(AI$6-SUMPRODUCT((D39:AG39={"О";"Б";"---";"НО";"У"})*I$5:AL$5)*8)</f>
        <v>-16</v>
      </c>
      <c r="AL39" s="119"/>
      <c r="AM39" s="73"/>
      <c r="AN39" s="15"/>
      <c r="AO39" s="76">
        <f ca="1">COUNTIF(график_проверка_диапазон,B39)</f>
        <v>1</v>
      </c>
      <c r="AP39" s="76"/>
    </row>
    <row r="40" spans="1:42" ht="21.75" customHeight="1" x14ac:dyDescent="0.2">
      <c r="A40" s="519">
        <v>34</v>
      </c>
      <c r="B40" s="562" t="s">
        <v>297</v>
      </c>
      <c r="C40" s="577" t="s">
        <v>63</v>
      </c>
      <c r="D40" s="575" t="s">
        <v>47</v>
      </c>
      <c r="E40" s="573" t="s">
        <v>47</v>
      </c>
      <c r="F40" s="573" t="s">
        <v>134</v>
      </c>
      <c r="G40" s="573" t="s">
        <v>136</v>
      </c>
      <c r="H40" s="573" t="s">
        <v>146</v>
      </c>
      <c r="I40" s="573" t="s">
        <v>156</v>
      </c>
      <c r="J40" s="574" t="s">
        <v>47</v>
      </c>
      <c r="K40" s="575" t="s">
        <v>47</v>
      </c>
      <c r="L40" s="573" t="s">
        <v>47</v>
      </c>
      <c r="M40" s="573" t="s">
        <v>136</v>
      </c>
      <c r="N40" s="573" t="s">
        <v>144</v>
      </c>
      <c r="O40" s="573" t="s">
        <v>134</v>
      </c>
      <c r="P40" s="573" t="s">
        <v>156</v>
      </c>
      <c r="Q40" s="574" t="s">
        <v>135</v>
      </c>
      <c r="R40" s="575" t="s">
        <v>47</v>
      </c>
      <c r="S40" s="573" t="s">
        <v>47</v>
      </c>
      <c r="T40" s="573" t="s">
        <v>47</v>
      </c>
      <c r="U40" s="573" t="s">
        <v>47</v>
      </c>
      <c r="V40" s="573" t="s">
        <v>153</v>
      </c>
      <c r="W40" s="573" t="s">
        <v>144</v>
      </c>
      <c r="X40" s="574" t="s">
        <v>144</v>
      </c>
      <c r="Y40" s="575" t="s">
        <v>137</v>
      </c>
      <c r="Z40" s="573" t="s">
        <v>141</v>
      </c>
      <c r="AA40" s="573" t="s">
        <v>47</v>
      </c>
      <c r="AB40" s="573" t="s">
        <v>47</v>
      </c>
      <c r="AC40" s="573" t="s">
        <v>134</v>
      </c>
      <c r="AD40" s="573" t="s">
        <v>141</v>
      </c>
      <c r="AE40" s="574" t="s">
        <v>153</v>
      </c>
      <c r="AF40" s="575" t="s">
        <v>138</v>
      </c>
      <c r="AG40" s="573" t="s">
        <v>47</v>
      </c>
      <c r="AH40" s="15"/>
      <c r="AI40" s="445">
        <f t="array" aca="1" ref="AI40" ca="1">SUM(N(OFFSET(доп!$G$2,MATCH(D40:AG40,назв_время,),LOOKUP(WEEKDAY($D$6:$AG$6,2),{1,6,7},{0,1,2}))))</f>
        <v>165</v>
      </c>
      <c r="AJ40" s="401">
        <f>SUM(COUNTIF(D40:AG40,{"*с","*?в","*?о","*и",8}))</f>
        <v>18</v>
      </c>
      <c r="AK40" s="446">
        <f ca="1">AI40-(AI$6-SUMPRODUCT((D40:AG40={"О";"Б";"---";"НО";"У"})*I$5:AL$5)*8)</f>
        <v>-3</v>
      </c>
      <c r="AL40" s="21"/>
      <c r="AM40" s="73"/>
      <c r="AN40" s="21"/>
      <c r="AO40" s="76">
        <f ca="1">COUNTIF(график_проверка_диапазон,B40)</f>
        <v>1</v>
      </c>
      <c r="AP40" s="76"/>
    </row>
    <row r="41" spans="1:42" ht="22" customHeight="1" x14ac:dyDescent="0.2">
      <c r="A41" s="519">
        <v>35</v>
      </c>
      <c r="B41" s="562" t="s">
        <v>298</v>
      </c>
      <c r="C41" s="577" t="s">
        <v>63</v>
      </c>
      <c r="D41" s="575" t="s">
        <v>47</v>
      </c>
      <c r="E41" s="573" t="s">
        <v>136</v>
      </c>
      <c r="F41" s="573" t="s">
        <v>136</v>
      </c>
      <c r="G41" s="573" t="s">
        <v>150</v>
      </c>
      <c r="H41" s="573" t="s">
        <v>150</v>
      </c>
      <c r="I41" s="573" t="s">
        <v>151</v>
      </c>
      <c r="J41" s="574" t="s">
        <v>47</v>
      </c>
      <c r="K41" s="575" t="s">
        <v>47</v>
      </c>
      <c r="L41" s="573">
        <v>8</v>
      </c>
      <c r="M41" s="573" t="s">
        <v>132</v>
      </c>
      <c r="N41" s="573" t="s">
        <v>132</v>
      </c>
      <c r="O41" s="573" t="s">
        <v>132</v>
      </c>
      <c r="P41" s="573" t="s">
        <v>47</v>
      </c>
      <c r="Q41" s="574" t="s">
        <v>47</v>
      </c>
      <c r="R41" s="575" t="s">
        <v>148</v>
      </c>
      <c r="S41" s="573" t="s">
        <v>134</v>
      </c>
      <c r="T41" s="573" t="s">
        <v>132</v>
      </c>
      <c r="U41" s="573" t="s">
        <v>47</v>
      </c>
      <c r="V41" s="573" t="s">
        <v>47</v>
      </c>
      <c r="W41" s="573" t="s">
        <v>159</v>
      </c>
      <c r="X41" s="574" t="s">
        <v>235</v>
      </c>
      <c r="Y41" s="575" t="s">
        <v>235</v>
      </c>
      <c r="Z41" s="573" t="s">
        <v>47</v>
      </c>
      <c r="AA41" s="573" t="s">
        <v>47</v>
      </c>
      <c r="AB41" s="573" t="s">
        <v>47</v>
      </c>
      <c r="AC41" s="573" t="s">
        <v>132</v>
      </c>
      <c r="AD41" s="573" t="s">
        <v>132</v>
      </c>
      <c r="AE41" s="574" t="s">
        <v>235</v>
      </c>
      <c r="AF41" s="575" t="s">
        <v>192</v>
      </c>
      <c r="AG41" s="573" t="s">
        <v>47</v>
      </c>
      <c r="AH41" s="15"/>
      <c r="AI41" s="445">
        <f t="array" aca="1" ref="AI41" ca="1">SUM(N(OFFSET(доп!$G$2,MATCH(D41:AG41,назв_время,),LOOKUP(WEEKDAY($D$6:$AG$6,2),{1,6,7},{0,1,2}))))</f>
        <v>175</v>
      </c>
      <c r="AJ41" s="401">
        <f>SUM(COUNTIF(D41:AG41,{"*с","*?в","*?о","*и",8}))</f>
        <v>19</v>
      </c>
      <c r="AK41" s="446">
        <f ca="1">AI41-(AI$6-SUMPRODUCT((D41:AG41={"О";"Б";"---";"НО";"У"})*I$5:AL$5)*8)</f>
        <v>7</v>
      </c>
      <c r="AL41" s="554"/>
      <c r="AM41" s="73"/>
      <c r="AN41" s="21"/>
      <c r="AO41" s="76">
        <f ca="1">COUNTIF(график_проверка_диапазон,B41)</f>
        <v>1</v>
      </c>
      <c r="AP41" s="76"/>
    </row>
    <row r="42" spans="1:42" ht="22" customHeight="1" x14ac:dyDescent="0.2">
      <c r="A42" s="519">
        <v>36</v>
      </c>
      <c r="B42" s="562" t="s">
        <v>299</v>
      </c>
      <c r="C42" s="577" t="s">
        <v>63</v>
      </c>
      <c r="D42" s="575" t="s">
        <v>192</v>
      </c>
      <c r="E42" s="573" t="s">
        <v>235</v>
      </c>
      <c r="F42" s="573" t="s">
        <v>235</v>
      </c>
      <c r="G42" s="573" t="s">
        <v>47</v>
      </c>
      <c r="H42" s="573" t="s">
        <v>47</v>
      </c>
      <c r="I42" s="573" t="s">
        <v>235</v>
      </c>
      <c r="J42" s="574" t="s">
        <v>235</v>
      </c>
      <c r="K42" s="575" t="s">
        <v>47</v>
      </c>
      <c r="L42" s="573" t="s">
        <v>47</v>
      </c>
      <c r="M42" s="573" t="s">
        <v>144</v>
      </c>
      <c r="N42" s="573" t="s">
        <v>138</v>
      </c>
      <c r="O42" s="573" t="s">
        <v>138</v>
      </c>
      <c r="P42" s="573" t="s">
        <v>235</v>
      </c>
      <c r="Q42" s="574" t="s">
        <v>235</v>
      </c>
      <c r="R42" s="575" t="s">
        <v>47</v>
      </c>
      <c r="S42" s="573" t="s">
        <v>47</v>
      </c>
      <c r="T42" s="573" t="s">
        <v>47</v>
      </c>
      <c r="U42" s="573" t="s">
        <v>130</v>
      </c>
      <c r="V42" s="573" t="s">
        <v>150</v>
      </c>
      <c r="W42" s="573" t="s">
        <v>137</v>
      </c>
      <c r="X42" s="574" t="s">
        <v>137</v>
      </c>
      <c r="Y42" s="575" t="s">
        <v>47</v>
      </c>
      <c r="Z42" s="573" t="s">
        <v>47</v>
      </c>
      <c r="AA42" s="573" t="s">
        <v>144</v>
      </c>
      <c r="AB42" s="573" t="s">
        <v>141</v>
      </c>
      <c r="AC42" s="573" t="s">
        <v>141</v>
      </c>
      <c r="AD42" s="573" t="s">
        <v>151</v>
      </c>
      <c r="AE42" s="574" t="s">
        <v>47</v>
      </c>
      <c r="AF42" s="575" t="s">
        <v>47</v>
      </c>
      <c r="AG42" s="573" t="s">
        <v>47</v>
      </c>
      <c r="AH42" s="15"/>
      <c r="AI42" s="445">
        <f t="array" aca="1" ref="AI42" ca="1">SUM(N(OFFSET(доп!$G$2,MATCH(D42:AG42,назв_время,),LOOKUP(WEEKDAY($D$6:$AG$6,2),{1,6,7},{0,1,2}))))</f>
        <v>176</v>
      </c>
      <c r="AJ42" s="401">
        <f>SUM(COUNTIF(D42:AG42,{"*с","*?в","*?о","*и",8}))</f>
        <v>18</v>
      </c>
      <c r="AK42" s="446">
        <f ca="1">AI42-(AI$6-SUMPRODUCT((D42:AG42={"О";"Б";"---";"НО";"У"})*I$5:AL$5)*8)</f>
        <v>8</v>
      </c>
      <c r="AL42" s="21"/>
      <c r="AM42" s="73"/>
      <c r="AN42" s="21"/>
      <c r="AO42" s="76">
        <f ca="1">COUNTIF(график_проверка_диапазон,B42)</f>
        <v>2</v>
      </c>
      <c r="AP42" s="76"/>
    </row>
    <row r="43" spans="1:42" ht="22" customHeight="1" x14ac:dyDescent="0.2">
      <c r="A43" s="519">
        <v>37</v>
      </c>
      <c r="B43" s="562" t="s">
        <v>300</v>
      </c>
      <c r="C43" s="577" t="s">
        <v>63</v>
      </c>
      <c r="D43" s="575" t="s">
        <v>47</v>
      </c>
      <c r="E43" s="573" t="s">
        <v>137</v>
      </c>
      <c r="F43" s="573" t="s">
        <v>132</v>
      </c>
      <c r="G43" s="573" t="s">
        <v>47</v>
      </c>
      <c r="H43" s="573" t="s">
        <v>47</v>
      </c>
      <c r="I43" s="573" t="s">
        <v>136</v>
      </c>
      <c r="J43" s="574" t="s">
        <v>144</v>
      </c>
      <c r="K43" s="575" t="s">
        <v>137</v>
      </c>
      <c r="L43" s="573" t="s">
        <v>132</v>
      </c>
      <c r="M43" s="573" t="s">
        <v>47</v>
      </c>
      <c r="N43" s="573" t="s">
        <v>47</v>
      </c>
      <c r="O43" s="573">
        <v>8</v>
      </c>
      <c r="P43" s="573" t="s">
        <v>149</v>
      </c>
      <c r="Q43" s="573">
        <v>8</v>
      </c>
      <c r="R43" s="575" t="s">
        <v>47</v>
      </c>
      <c r="S43" s="573" t="s">
        <v>47</v>
      </c>
      <c r="T43" s="573" t="s">
        <v>138</v>
      </c>
      <c r="U43" s="576" t="s">
        <v>46</v>
      </c>
      <c r="V43" s="576" t="s">
        <v>46</v>
      </c>
      <c r="W43" s="576" t="s">
        <v>46</v>
      </c>
      <c r="X43" s="576" t="s">
        <v>46</v>
      </c>
      <c r="Y43" s="576" t="s">
        <v>46</v>
      </c>
      <c r="Z43" s="576" t="s">
        <v>46</v>
      </c>
      <c r="AA43" s="576" t="s">
        <v>46</v>
      </c>
      <c r="AB43" s="576" t="s">
        <v>46</v>
      </c>
      <c r="AC43" s="576" t="s">
        <v>46</v>
      </c>
      <c r="AD43" s="576" t="s">
        <v>46</v>
      </c>
      <c r="AE43" s="576" t="s">
        <v>46</v>
      </c>
      <c r="AF43" s="576" t="s">
        <v>46</v>
      </c>
      <c r="AG43" s="576" t="s">
        <v>46</v>
      </c>
      <c r="AH43" s="15"/>
      <c r="AI43" s="445">
        <f t="array" aca="1" ref="AI43" ca="1">SUM(N(OFFSET(доп!$G$2,MATCH(D43:AG43,назв_время,),LOOKUP(WEEKDAY($D$6:$AG$6,2),{1,6,7},{0,1,2}))))</f>
        <v>92</v>
      </c>
      <c r="AJ43" s="401">
        <f>SUM(COUNTIF(D43:AG43,{"*с","*?в","*?о","*и",8}))</f>
        <v>10</v>
      </c>
      <c r="AK43" s="446">
        <f ca="1">AI43-(AI$6-SUMPRODUCT((D43:AG43={"О";"Б";"---";"НО";"У"})*I$5:AL$5)*8)</f>
        <v>-4</v>
      </c>
      <c r="AL43" s="21"/>
      <c r="AM43" s="73"/>
      <c r="AN43" s="21"/>
      <c r="AP43" s="76"/>
    </row>
    <row r="44" spans="1:42" ht="22" customHeight="1" x14ac:dyDescent="0.2">
      <c r="A44" s="519">
        <v>38</v>
      </c>
      <c r="B44" s="562" t="s">
        <v>301</v>
      </c>
      <c r="C44" s="577" t="s">
        <v>63</v>
      </c>
      <c r="D44" s="575" t="s">
        <v>152</v>
      </c>
      <c r="E44" s="573" t="s">
        <v>132</v>
      </c>
      <c r="F44" s="573" t="s">
        <v>156</v>
      </c>
      <c r="G44" s="573" t="s">
        <v>146</v>
      </c>
      <c r="H44" s="573" t="s">
        <v>47</v>
      </c>
      <c r="I44" s="573" t="s">
        <v>47</v>
      </c>
      <c r="J44" s="574" t="s">
        <v>47</v>
      </c>
      <c r="K44" s="575" t="s">
        <v>148</v>
      </c>
      <c r="L44" s="573" t="s">
        <v>136</v>
      </c>
      <c r="M44" s="573">
        <v>8</v>
      </c>
      <c r="N44" s="573" t="s">
        <v>47</v>
      </c>
      <c r="O44" s="573" t="s">
        <v>47</v>
      </c>
      <c r="P44" s="573" t="s">
        <v>47</v>
      </c>
      <c r="Q44" s="574" t="s">
        <v>144</v>
      </c>
      <c r="R44" s="575" t="s">
        <v>152</v>
      </c>
      <c r="S44" s="573" t="s">
        <v>146</v>
      </c>
      <c r="T44" s="573" t="s">
        <v>156</v>
      </c>
      <c r="U44" s="573" t="s">
        <v>146</v>
      </c>
      <c r="V44" s="573" t="s">
        <v>47</v>
      </c>
      <c r="W44" s="573" t="s">
        <v>47</v>
      </c>
      <c r="X44" s="574" t="s">
        <v>47</v>
      </c>
      <c r="Y44" s="575" t="s">
        <v>143</v>
      </c>
      <c r="Z44" s="573" t="s">
        <v>136</v>
      </c>
      <c r="AA44" s="573" t="s">
        <v>156</v>
      </c>
      <c r="AB44" s="573" t="s">
        <v>132</v>
      </c>
      <c r="AC44" s="573" t="s">
        <v>47</v>
      </c>
      <c r="AD44" s="573" t="s">
        <v>47</v>
      </c>
      <c r="AE44" s="574" t="s">
        <v>144</v>
      </c>
      <c r="AF44" s="575" t="s">
        <v>152</v>
      </c>
      <c r="AG44" s="573" t="s">
        <v>156</v>
      </c>
      <c r="AH44" s="15"/>
      <c r="AI44" s="445">
        <f t="array" aca="1" ref="AI44" ca="1">SUM(N(OFFSET(доп!$G$2,MATCH(D44:AG44,назв_время,),LOOKUP(WEEKDAY($D$6:$AG$6,2),{1,6,7},{0,1,2}))))</f>
        <v>169</v>
      </c>
      <c r="AJ44" s="401">
        <f>SUM(COUNTIF(D44:AG44,{"*с","*?в","*?о","*и",8}))</f>
        <v>19</v>
      </c>
      <c r="AK44" s="446">
        <f ca="1">AI44-(AI$6-SUMPRODUCT((D44:AG44={"О";"Б";"---";"НО";"У"})*I$5:AL$5)*8)</f>
        <v>1</v>
      </c>
      <c r="AL44" s="21"/>
      <c r="AM44" s="73"/>
      <c r="AN44" s="21"/>
      <c r="AO44" s="76">
        <f ca="1">COUNTIF(график_проверка_диапазон,B44)</f>
        <v>1</v>
      </c>
      <c r="AP44" s="76"/>
    </row>
    <row r="45" spans="1:42" ht="22" customHeight="1" x14ac:dyDescent="0.2">
      <c r="A45" s="519">
        <v>39</v>
      </c>
      <c r="B45" s="562" t="s">
        <v>302</v>
      </c>
      <c r="C45" s="577" t="s">
        <v>63</v>
      </c>
      <c r="D45" s="575" t="s">
        <v>47</v>
      </c>
      <c r="E45" s="573" t="s">
        <v>153</v>
      </c>
      <c r="F45" s="573" t="s">
        <v>47</v>
      </c>
      <c r="G45" s="573" t="s">
        <v>47</v>
      </c>
      <c r="H45" s="573" t="s">
        <v>47</v>
      </c>
      <c r="I45" s="573" t="s">
        <v>153</v>
      </c>
      <c r="J45" s="574" t="s">
        <v>138</v>
      </c>
      <c r="K45" s="575" t="s">
        <v>47</v>
      </c>
      <c r="L45" s="573" t="s">
        <v>47</v>
      </c>
      <c r="M45" s="573" t="s">
        <v>141</v>
      </c>
      <c r="N45" s="573" t="s">
        <v>149</v>
      </c>
      <c r="O45" s="573" t="s">
        <v>150</v>
      </c>
      <c r="P45" s="573" t="s">
        <v>47</v>
      </c>
      <c r="Q45" s="574" t="s">
        <v>138</v>
      </c>
      <c r="R45" s="575" t="s">
        <v>138</v>
      </c>
      <c r="S45" s="573" t="s">
        <v>138</v>
      </c>
      <c r="T45" s="573" t="s">
        <v>47</v>
      </c>
      <c r="U45" s="573" t="s">
        <v>47</v>
      </c>
      <c r="V45" s="573" t="s">
        <v>137</v>
      </c>
      <c r="W45" s="573" t="s">
        <v>150</v>
      </c>
      <c r="X45" s="574" t="s">
        <v>158</v>
      </c>
      <c r="Y45" s="575" t="s">
        <v>157</v>
      </c>
      <c r="Z45" s="573" t="s">
        <v>47</v>
      </c>
      <c r="AA45" s="573" t="s">
        <v>47</v>
      </c>
      <c r="AB45" s="573" t="s">
        <v>144</v>
      </c>
      <c r="AC45" s="573" t="s">
        <v>150</v>
      </c>
      <c r="AD45" s="573" t="s">
        <v>146</v>
      </c>
      <c r="AE45" s="574" t="s">
        <v>158</v>
      </c>
      <c r="AF45" s="573">
        <v>8</v>
      </c>
      <c r="AG45" s="573" t="s">
        <v>47</v>
      </c>
      <c r="AH45" s="16"/>
      <c r="AI45" s="445">
        <f t="array" aca="1" ref="AI45" ca="1">SUM(N(OFFSET(доп!$G$2,MATCH(D45:AG45,назв_время,),LOOKUP(WEEKDAY($D$6:$AG$6,2),{1,6,7},{0,1,2}))))</f>
        <v>169</v>
      </c>
      <c r="AJ45" s="401">
        <f>SUM(COUNTIF(D45:AG45,{"*с","*?в","*?о","*и",8}))</f>
        <v>18</v>
      </c>
      <c r="AK45" s="446">
        <f ca="1">AI45-(AI$6-SUMPRODUCT((D45:AG45={"О";"Б";"---";"НО";"У"})*I$5:AL$5)*8)</f>
        <v>1</v>
      </c>
      <c r="AL45" s="554"/>
      <c r="AM45" s="73"/>
      <c r="AN45" s="41"/>
      <c r="AO45" s="76">
        <f ca="1">COUNTIF(график_проверка_диапазон,B45)</f>
        <v>1</v>
      </c>
      <c r="AP45" s="76"/>
    </row>
    <row r="46" spans="1:42" ht="22" customHeight="1" x14ac:dyDescent="0.2">
      <c r="A46" s="519">
        <v>40</v>
      </c>
      <c r="B46" s="562" t="s">
        <v>303</v>
      </c>
      <c r="C46" s="577" t="s">
        <v>63</v>
      </c>
      <c r="D46" s="575" t="s">
        <v>47</v>
      </c>
      <c r="E46" s="573" t="s">
        <v>150</v>
      </c>
      <c r="F46" s="573" t="s">
        <v>153</v>
      </c>
      <c r="G46" s="573" t="s">
        <v>141</v>
      </c>
      <c r="H46" s="573" t="s">
        <v>141</v>
      </c>
      <c r="I46" s="573" t="s">
        <v>130</v>
      </c>
      <c r="J46" s="574" t="s">
        <v>47</v>
      </c>
      <c r="K46" s="575" t="s">
        <v>47</v>
      </c>
      <c r="L46" s="573" t="s">
        <v>153</v>
      </c>
      <c r="M46" s="573" t="s">
        <v>47</v>
      </c>
      <c r="N46" s="573" t="s">
        <v>47</v>
      </c>
      <c r="O46" s="573" t="s">
        <v>47</v>
      </c>
      <c r="P46" s="573" t="s">
        <v>47</v>
      </c>
      <c r="Q46" s="574" t="s">
        <v>47</v>
      </c>
      <c r="R46" s="575" t="s">
        <v>235</v>
      </c>
      <c r="S46" s="573" t="s">
        <v>235</v>
      </c>
      <c r="T46" s="573" t="s">
        <v>192</v>
      </c>
      <c r="U46" s="573" t="s">
        <v>235</v>
      </c>
      <c r="V46" s="573" t="s">
        <v>235</v>
      </c>
      <c r="W46" s="573" t="s">
        <v>47</v>
      </c>
      <c r="X46" s="574" t="s">
        <v>47</v>
      </c>
      <c r="Y46" s="575" t="s">
        <v>142</v>
      </c>
      <c r="Z46" s="573" t="s">
        <v>153</v>
      </c>
      <c r="AA46" s="573" t="s">
        <v>146</v>
      </c>
      <c r="AB46" s="573" t="s">
        <v>47</v>
      </c>
      <c r="AC46" s="573" t="s">
        <v>47</v>
      </c>
      <c r="AD46" s="573" t="s">
        <v>144</v>
      </c>
      <c r="AE46" s="574" t="s">
        <v>131</v>
      </c>
      <c r="AF46" s="575" t="s">
        <v>148</v>
      </c>
      <c r="AG46" s="573" t="s">
        <v>149</v>
      </c>
      <c r="AH46" s="16"/>
      <c r="AI46" s="445">
        <f t="array" aca="1" ref="AI46" ca="1">SUM(N(OFFSET(доп!$G$2,MATCH(D46:AG46,назв_время,),LOOKUP(WEEKDAY($D$6:$AG$6,2),{1,6,7},{0,1,2}))))</f>
        <v>171</v>
      </c>
      <c r="AJ46" s="401">
        <f>SUM(COUNTIF(D46:AG46,{"*с","*?в","*?о","*и",8}))</f>
        <v>18</v>
      </c>
      <c r="AK46" s="446">
        <f ca="1">AI46-(AI$6-SUMPRODUCT((D46:AG46={"О";"Б";"---";"НО";"У"})*I$5:AL$5)*8)</f>
        <v>3</v>
      </c>
      <c r="AL46" s="550"/>
      <c r="AM46" s="73"/>
      <c r="AN46" s="21"/>
      <c r="AO46" s="76">
        <f ca="1">COUNTIF(график_проверка_диапазон,B46)</f>
        <v>1</v>
      </c>
      <c r="AP46" s="76"/>
    </row>
    <row r="47" spans="1:42" ht="22" customHeight="1" x14ac:dyDescent="0.2">
      <c r="A47" s="519">
        <v>41</v>
      </c>
      <c r="B47" s="562" t="s">
        <v>304</v>
      </c>
      <c r="C47" s="577" t="s">
        <v>63</v>
      </c>
      <c r="D47" s="575" t="s">
        <v>144</v>
      </c>
      <c r="E47" s="573" t="s">
        <v>47</v>
      </c>
      <c r="F47" s="573" t="s">
        <v>47</v>
      </c>
      <c r="G47" s="573" t="s">
        <v>137</v>
      </c>
      <c r="H47" s="573" t="s">
        <v>149</v>
      </c>
      <c r="I47" s="573">
        <v>8</v>
      </c>
      <c r="J47" s="574" t="s">
        <v>47</v>
      </c>
      <c r="K47" s="575" t="s">
        <v>47</v>
      </c>
      <c r="L47" s="573" t="s">
        <v>47</v>
      </c>
      <c r="M47" s="573" t="s">
        <v>150</v>
      </c>
      <c r="N47" s="573" t="s">
        <v>151</v>
      </c>
      <c r="O47" s="573" t="s">
        <v>159</v>
      </c>
      <c r="P47" s="573" t="s">
        <v>159</v>
      </c>
      <c r="Q47" s="574" t="s">
        <v>47</v>
      </c>
      <c r="R47" s="575" t="s">
        <v>47</v>
      </c>
      <c r="S47" s="573" t="s">
        <v>192</v>
      </c>
      <c r="T47" s="573" t="s">
        <v>235</v>
      </c>
      <c r="U47" s="573" t="s">
        <v>192</v>
      </c>
      <c r="V47" s="573" t="s">
        <v>159</v>
      </c>
      <c r="W47" s="573" t="s">
        <v>47</v>
      </c>
      <c r="X47" s="574" t="s">
        <v>47</v>
      </c>
      <c r="Y47" s="575" t="s">
        <v>192</v>
      </c>
      <c r="Z47" s="573" t="s">
        <v>159</v>
      </c>
      <c r="AA47" s="573" t="s">
        <v>159</v>
      </c>
      <c r="AB47" s="573" t="s">
        <v>47</v>
      </c>
      <c r="AC47" s="573" t="s">
        <v>159</v>
      </c>
      <c r="AD47" s="573" t="s">
        <v>159</v>
      </c>
      <c r="AE47" s="574" t="s">
        <v>47</v>
      </c>
      <c r="AF47" s="575" t="s">
        <v>47</v>
      </c>
      <c r="AG47" s="573" t="s">
        <v>47</v>
      </c>
      <c r="AH47" s="16"/>
      <c r="AI47" s="445">
        <f t="array" aca="1" ref="AI47" ca="1">SUM(N(OFFSET(доп!$G$2,MATCH(D47:AG47,назв_время,),LOOKUP(WEEKDAY($D$6:$AG$6,2),{1,6,7},{0,1,2}))))</f>
        <v>166</v>
      </c>
      <c r="AJ47" s="401">
        <f>SUM(COUNTIF(D47:AG47,{"*с","*?в","*?о","*и",8}))</f>
        <v>17</v>
      </c>
      <c r="AK47" s="446">
        <f ca="1">AI47-(AI$6-SUMPRODUCT((D47:AG47={"О";"Б";"---";"НО";"У"})*I$5:AL$5)*8)</f>
        <v>-2</v>
      </c>
      <c r="AL47" s="21"/>
      <c r="AM47" s="73"/>
      <c r="AN47" s="21"/>
      <c r="AO47" s="76">
        <f ca="1">COUNTIF(график_проверка_диапазон,B47)</f>
        <v>1</v>
      </c>
      <c r="AP47" s="76"/>
    </row>
    <row r="48" spans="1:42" ht="22" customHeight="1" x14ac:dyDescent="0.2">
      <c r="A48" s="519">
        <v>42</v>
      </c>
      <c r="B48" s="562" t="s">
        <v>305</v>
      </c>
      <c r="C48" s="577" t="s">
        <v>63</v>
      </c>
      <c r="D48" s="575" t="s">
        <v>153</v>
      </c>
      <c r="E48" s="573" t="s">
        <v>47</v>
      </c>
      <c r="F48" s="573" t="s">
        <v>150</v>
      </c>
      <c r="G48" s="583">
        <v>8</v>
      </c>
      <c r="H48" s="583" t="s">
        <v>47</v>
      </c>
      <c r="I48" s="576" t="s">
        <v>46</v>
      </c>
      <c r="J48" s="576" t="s">
        <v>46</v>
      </c>
      <c r="K48" s="576" t="s">
        <v>46</v>
      </c>
      <c r="L48" s="576" t="s">
        <v>46</v>
      </c>
      <c r="M48" s="576" t="s">
        <v>46</v>
      </c>
      <c r="N48" s="576" t="s">
        <v>46</v>
      </c>
      <c r="O48" s="576" t="s">
        <v>46</v>
      </c>
      <c r="P48" s="576" t="s">
        <v>46</v>
      </c>
      <c r="Q48" s="576" t="s">
        <v>46</v>
      </c>
      <c r="R48" s="576" t="s">
        <v>46</v>
      </c>
      <c r="S48" s="576" t="s">
        <v>46</v>
      </c>
      <c r="T48" s="576" t="s">
        <v>46</v>
      </c>
      <c r="U48" s="576" t="s">
        <v>46</v>
      </c>
      <c r="V48" s="576" t="s">
        <v>46</v>
      </c>
      <c r="W48" s="576" t="s">
        <v>46</v>
      </c>
      <c r="X48" s="576" t="s">
        <v>46</v>
      </c>
      <c r="Y48" s="576" t="s">
        <v>46</v>
      </c>
      <c r="Z48" s="576" t="s">
        <v>46</v>
      </c>
      <c r="AA48" s="576" t="s">
        <v>46</v>
      </c>
      <c r="AB48" s="576" t="s">
        <v>46</v>
      </c>
      <c r="AC48" s="576" t="s">
        <v>46</v>
      </c>
      <c r="AD48" s="576" t="s">
        <v>46</v>
      </c>
      <c r="AE48" s="576" t="s">
        <v>46</v>
      </c>
      <c r="AF48" s="576" t="s">
        <v>46</v>
      </c>
      <c r="AG48" s="576" t="s">
        <v>46</v>
      </c>
      <c r="AH48" s="15"/>
      <c r="AI48" s="445">
        <f t="array" aca="1" ref="AI48" ca="1">SUM(N(OFFSET(доп!$G$2,MATCH(D48:AG48,назв_время,),LOOKUP(WEEKDAY($D$6:$AG$6,2),{1,6,7},{0,1,2}))))</f>
        <v>28</v>
      </c>
      <c r="AJ48" s="401">
        <f>SUM(COUNTIF(D48:AG48,{"*с","*?в","*?о","*и",8}))</f>
        <v>3</v>
      </c>
      <c r="AK48" s="446">
        <f ca="1">AI48-(AI$6-SUMPRODUCT((D48:AG48={"О";"Б";"---";"НО";"У"})*I$5:AL$5)*8)</f>
        <v>-4</v>
      </c>
      <c r="AL48" s="21"/>
      <c r="AM48" s="73"/>
      <c r="AN48" s="21"/>
      <c r="AO48" s="76">
        <f ca="1">COUNTIF(график_проверка_диапазон,B48)</f>
        <v>1</v>
      </c>
      <c r="AP48" s="76"/>
    </row>
    <row r="49" spans="1:47" ht="22" customHeight="1" x14ac:dyDescent="0.2">
      <c r="A49" s="519">
        <v>43</v>
      </c>
      <c r="B49" s="562" t="s">
        <v>306</v>
      </c>
      <c r="C49" s="577" t="s">
        <v>63</v>
      </c>
      <c r="D49" s="575" t="s">
        <v>47</v>
      </c>
      <c r="E49" s="573" t="s">
        <v>138</v>
      </c>
      <c r="F49" s="573" t="s">
        <v>47</v>
      </c>
      <c r="G49" s="573" t="s">
        <v>151</v>
      </c>
      <c r="H49" s="573" t="s">
        <v>130</v>
      </c>
      <c r="I49" s="573" t="s">
        <v>149</v>
      </c>
      <c r="J49" s="574" t="s">
        <v>135</v>
      </c>
      <c r="K49" s="575" t="s">
        <v>138</v>
      </c>
      <c r="L49" s="573" t="s">
        <v>47</v>
      </c>
      <c r="M49" s="573" t="s">
        <v>47</v>
      </c>
      <c r="N49" s="573" t="s">
        <v>47</v>
      </c>
      <c r="O49" s="573" t="s">
        <v>47</v>
      </c>
      <c r="P49" s="573" t="s">
        <v>151</v>
      </c>
      <c r="Q49" s="574" t="s">
        <v>137</v>
      </c>
      <c r="R49" s="575" t="s">
        <v>144</v>
      </c>
      <c r="S49" s="573" t="s">
        <v>132</v>
      </c>
      <c r="T49" s="573" t="s">
        <v>47</v>
      </c>
      <c r="U49" s="573" t="s">
        <v>47</v>
      </c>
      <c r="V49" s="573" t="s">
        <v>130</v>
      </c>
      <c r="W49" s="573" t="s">
        <v>141</v>
      </c>
      <c r="X49" s="573">
        <v>8</v>
      </c>
      <c r="Y49" s="573">
        <v>8</v>
      </c>
      <c r="Z49" s="573" t="s">
        <v>156</v>
      </c>
      <c r="AA49" s="573" t="s">
        <v>47</v>
      </c>
      <c r="AB49" s="573" t="s">
        <v>47</v>
      </c>
      <c r="AC49" s="573" t="s">
        <v>47</v>
      </c>
      <c r="AD49" s="573" t="s">
        <v>134</v>
      </c>
      <c r="AE49" s="574" t="s">
        <v>137</v>
      </c>
      <c r="AF49" s="575" t="s">
        <v>144</v>
      </c>
      <c r="AG49" s="573" t="s">
        <v>192</v>
      </c>
      <c r="AH49" s="15"/>
      <c r="AI49" s="445">
        <f t="array" aca="1" ref="AI49" ca="1">SUM(N(OFFSET(доп!$G$2,MATCH(D49:AG49,назв_время,),LOOKUP(WEEKDAY($D$6:$AG$6,2),{1,6,7},{0,1,2}))))</f>
        <v>174</v>
      </c>
      <c r="AJ49" s="401">
        <f>SUM(COUNTIF(D49:AG49,{"*с","*?в","*?о","*и",8}))</f>
        <v>19</v>
      </c>
      <c r="AK49" s="446">
        <f ca="1">AI49-(AI$6-SUMPRODUCT((D49:AG49={"О";"Б";"---";"НО";"У"})*I$5:AL$5)*8)</f>
        <v>6</v>
      </c>
      <c r="AL49" s="551"/>
      <c r="AM49" s="73"/>
      <c r="AN49" s="63"/>
      <c r="AO49" s="76">
        <f ca="1">COUNTIF(график_проверка_диапазон,B49)</f>
        <v>0</v>
      </c>
      <c r="AP49" s="76"/>
    </row>
    <row r="50" spans="1:47" ht="21.75" customHeight="1" x14ac:dyDescent="0.2">
      <c r="A50" s="519">
        <v>44</v>
      </c>
      <c r="B50" s="562" t="s">
        <v>307</v>
      </c>
      <c r="C50" s="577" t="s">
        <v>63</v>
      </c>
      <c r="D50" s="575" t="s">
        <v>47</v>
      </c>
      <c r="E50" s="573" t="s">
        <v>149</v>
      </c>
      <c r="F50" s="573">
        <v>8</v>
      </c>
      <c r="G50" s="573">
        <v>8</v>
      </c>
      <c r="H50" s="573" t="s">
        <v>47</v>
      </c>
      <c r="I50" s="573" t="s">
        <v>47</v>
      </c>
      <c r="J50" s="574" t="s">
        <v>131</v>
      </c>
      <c r="K50" s="575" t="s">
        <v>142</v>
      </c>
      <c r="L50" s="573" t="s">
        <v>150</v>
      </c>
      <c r="M50" s="573" t="s">
        <v>47</v>
      </c>
      <c r="N50" s="573" t="s">
        <v>150</v>
      </c>
      <c r="O50" s="573" t="s">
        <v>144</v>
      </c>
      <c r="P50" s="583" t="s">
        <v>47</v>
      </c>
      <c r="Q50" s="583" t="s">
        <v>47</v>
      </c>
      <c r="R50" s="583" t="s">
        <v>47</v>
      </c>
      <c r="S50" s="576" t="s">
        <v>46</v>
      </c>
      <c r="T50" s="576" t="s">
        <v>46</v>
      </c>
      <c r="U50" s="576" t="s">
        <v>46</v>
      </c>
      <c r="V50" s="576" t="s">
        <v>46</v>
      </c>
      <c r="W50" s="576" t="s">
        <v>46</v>
      </c>
      <c r="X50" s="576" t="s">
        <v>46</v>
      </c>
      <c r="Y50" s="576" t="s">
        <v>46</v>
      </c>
      <c r="Z50" s="576" t="s">
        <v>46</v>
      </c>
      <c r="AA50" s="576" t="s">
        <v>46</v>
      </c>
      <c r="AB50" s="576" t="s">
        <v>46</v>
      </c>
      <c r="AC50" s="576" t="s">
        <v>46</v>
      </c>
      <c r="AD50" s="576" t="s">
        <v>46</v>
      </c>
      <c r="AE50" s="576" t="s">
        <v>46</v>
      </c>
      <c r="AF50" s="576" t="s">
        <v>46</v>
      </c>
      <c r="AG50" s="576" t="s">
        <v>46</v>
      </c>
      <c r="AH50" s="15"/>
      <c r="AI50" s="445">
        <f t="array" aca="1" ref="AI50" ca="1">SUM(N(OFFSET(доп!$G$2,MATCH(D50:AG50,назв_время,),LOOKUP(WEEKDAY($D$6:$AG$6,2),{1,6,7},{0,1,2}))))</f>
        <v>73</v>
      </c>
      <c r="AJ50" s="401">
        <f>SUM(COUNTIF(D50:AG50,{"*с","*?в","*?о","*и",8}))</f>
        <v>8</v>
      </c>
      <c r="AK50" s="446">
        <f ca="1">AI50-(AI$6-SUMPRODUCT((D50:AG50={"О";"Б";"---";"НО";"У"})*I$5:AL$5)*8)</f>
        <v>-7</v>
      </c>
      <c r="AL50" s="555"/>
      <c r="AM50" s="73"/>
      <c r="AN50" s="43"/>
      <c r="AO50" s="76">
        <f ca="1">COUNTIF(график_проверка_диапазон,B50)</f>
        <v>0</v>
      </c>
      <c r="AP50" s="76"/>
    </row>
    <row r="51" spans="1:47" ht="22" customHeight="1" x14ac:dyDescent="0.2">
      <c r="A51" s="519">
        <v>45</v>
      </c>
      <c r="B51" s="562" t="s">
        <v>308</v>
      </c>
      <c r="C51" s="577" t="s">
        <v>63</v>
      </c>
      <c r="D51" s="575" t="s">
        <v>157</v>
      </c>
      <c r="E51" s="573" t="s">
        <v>159</v>
      </c>
      <c r="F51" s="573" t="s">
        <v>159</v>
      </c>
      <c r="G51" s="573" t="s">
        <v>159</v>
      </c>
      <c r="H51" s="573" t="s">
        <v>235</v>
      </c>
      <c r="I51" s="573" t="s">
        <v>47</v>
      </c>
      <c r="J51" s="574" t="s">
        <v>47</v>
      </c>
      <c r="K51" s="575" t="s">
        <v>47</v>
      </c>
      <c r="L51" s="573" t="s">
        <v>159</v>
      </c>
      <c r="M51" s="573" t="s">
        <v>159</v>
      </c>
      <c r="N51" s="573" t="s">
        <v>159</v>
      </c>
      <c r="O51" s="573" t="s">
        <v>47</v>
      </c>
      <c r="P51" s="573" t="s">
        <v>47</v>
      </c>
      <c r="Q51" s="574" t="s">
        <v>47</v>
      </c>
      <c r="R51" s="575" t="s">
        <v>47</v>
      </c>
      <c r="S51" s="573" t="s">
        <v>133</v>
      </c>
      <c r="T51" s="573" t="s">
        <v>133</v>
      </c>
      <c r="U51" s="573" t="s">
        <v>133</v>
      </c>
      <c r="V51" s="573" t="s">
        <v>133</v>
      </c>
      <c r="W51" s="573" t="s">
        <v>133</v>
      </c>
      <c r="X51" s="574" t="s">
        <v>47</v>
      </c>
      <c r="Y51" s="575" t="s">
        <v>47</v>
      </c>
      <c r="Z51" s="573" t="s">
        <v>138</v>
      </c>
      <c r="AA51" s="573" t="s">
        <v>138</v>
      </c>
      <c r="AB51" s="573" t="s">
        <v>110</v>
      </c>
      <c r="AC51" s="573">
        <v>8</v>
      </c>
      <c r="AD51" s="573" t="s">
        <v>47</v>
      </c>
      <c r="AE51" s="574" t="s">
        <v>47</v>
      </c>
      <c r="AF51" s="575" t="s">
        <v>157</v>
      </c>
      <c r="AG51" s="573" t="s">
        <v>133</v>
      </c>
      <c r="AH51" s="15"/>
      <c r="AI51" s="445">
        <f t="array" aca="1" ref="AI51" ca="1">SUM(N(OFFSET(доп!$G$2,MATCH(D51:AG51,назв_время,),LOOKUP(WEEKDAY($D$6:$AG$6,2),{1,6,7},{0,1,2}))))</f>
        <v>172</v>
      </c>
      <c r="AJ51" s="401">
        <f>SUM(COUNTIF(D51:AG51,{"*с","*?в","*?о","*и",8}))</f>
        <v>19</v>
      </c>
      <c r="AK51" s="446">
        <f ca="1">AI51-(AI$6-SUMPRODUCT((D51:AG51={"О";"Б";"---";"НО";"У"})*I$5:AL$5)*8)</f>
        <v>4</v>
      </c>
      <c r="AL51" s="551"/>
      <c r="AM51" s="73"/>
      <c r="AN51" s="63"/>
      <c r="AO51" s="76">
        <f ca="1">COUNTIF(график_проверка_диапазон,B51)</f>
        <v>1</v>
      </c>
      <c r="AP51" s="76"/>
    </row>
    <row r="52" spans="1:47" ht="22" customHeight="1" x14ac:dyDescent="0.2">
      <c r="A52" s="519">
        <v>46</v>
      </c>
      <c r="B52" s="562" t="s">
        <v>309</v>
      </c>
      <c r="C52" s="577" t="s">
        <v>63</v>
      </c>
      <c r="D52" s="575" t="s">
        <v>138</v>
      </c>
      <c r="E52" s="573" t="s">
        <v>47</v>
      </c>
      <c r="F52" s="573" t="s">
        <v>47</v>
      </c>
      <c r="G52" s="573">
        <v>8</v>
      </c>
      <c r="H52" s="573">
        <v>8</v>
      </c>
      <c r="I52" s="573" t="s">
        <v>150</v>
      </c>
      <c r="J52" s="574" t="s">
        <v>158</v>
      </c>
      <c r="K52" s="575" t="s">
        <v>152</v>
      </c>
      <c r="L52" s="573" t="s">
        <v>47</v>
      </c>
      <c r="M52" s="573" t="s">
        <v>47</v>
      </c>
      <c r="N52" s="573" t="s">
        <v>47</v>
      </c>
      <c r="O52" s="573" t="s">
        <v>149</v>
      </c>
      <c r="P52" s="573" t="s">
        <v>138</v>
      </c>
      <c r="Q52" s="574" t="s">
        <v>47</v>
      </c>
      <c r="R52" s="575" t="s">
        <v>47</v>
      </c>
      <c r="S52" s="573" t="s">
        <v>149</v>
      </c>
      <c r="T52" s="573" t="s">
        <v>149</v>
      </c>
      <c r="U52" s="573" t="s">
        <v>144</v>
      </c>
      <c r="V52" s="573" t="s">
        <v>151</v>
      </c>
      <c r="W52" s="573" t="s">
        <v>47</v>
      </c>
      <c r="X52" s="574" t="s">
        <v>131</v>
      </c>
      <c r="Y52" s="575" t="s">
        <v>152</v>
      </c>
      <c r="Z52" s="573" t="s">
        <v>47</v>
      </c>
      <c r="AA52" s="573" t="s">
        <v>47</v>
      </c>
      <c r="AB52" s="573" t="s">
        <v>137</v>
      </c>
      <c r="AC52" s="573" t="s">
        <v>149</v>
      </c>
      <c r="AD52" s="573" t="s">
        <v>138</v>
      </c>
      <c r="AE52" s="574" t="s">
        <v>139</v>
      </c>
      <c r="AF52" s="575" t="s">
        <v>47</v>
      </c>
      <c r="AG52" s="573" t="s">
        <v>153</v>
      </c>
      <c r="AH52" s="15"/>
      <c r="AI52" s="445">
        <f t="array" aca="1" ref="AI52" ca="1">SUM(N(OFFSET(доп!$G$2,MATCH(D52:AG52,назв_время,),LOOKUP(WEEKDAY($D$6:$AG$6,2),{1,6,7},{0,1,2}))))</f>
        <v>172</v>
      </c>
      <c r="AJ52" s="401">
        <f>SUM(COUNTIF(D52:AG52,{"*с","*?в","*?о","*и",8}))</f>
        <v>19</v>
      </c>
      <c r="AK52" s="446">
        <f ca="1">AI52-(AI$6-SUMPRODUCT((D52:AG52={"О";"Б";"---";"НО";"У"})*I$5:AL$5)*8)</f>
        <v>4</v>
      </c>
      <c r="AL52" s="551"/>
      <c r="AM52" s="73"/>
      <c r="AN52" s="63"/>
      <c r="AO52" s="76">
        <f ca="1">COUNTIF(график_проверка_диапазон,B52)</f>
        <v>0</v>
      </c>
      <c r="AP52" s="76"/>
    </row>
    <row r="53" spans="1:47" ht="21.75" customHeight="1" x14ac:dyDescent="0.2">
      <c r="A53" s="519">
        <v>47</v>
      </c>
      <c r="B53" s="562" t="s">
        <v>310</v>
      </c>
      <c r="C53" s="577" t="s">
        <v>63</v>
      </c>
      <c r="D53" s="575" t="s">
        <v>137</v>
      </c>
      <c r="E53" s="573" t="s">
        <v>134</v>
      </c>
      <c r="F53" s="573" t="s">
        <v>137</v>
      </c>
      <c r="G53" s="573" t="s">
        <v>47</v>
      </c>
      <c r="H53" s="573" t="s">
        <v>47</v>
      </c>
      <c r="I53" s="573" t="s">
        <v>137</v>
      </c>
      <c r="J53" s="574" t="s">
        <v>137</v>
      </c>
      <c r="K53" s="575" t="s">
        <v>47</v>
      </c>
      <c r="L53" s="573" t="s">
        <v>151</v>
      </c>
      <c r="M53" s="573" t="s">
        <v>47</v>
      </c>
      <c r="N53" s="573" t="s">
        <v>47</v>
      </c>
      <c r="O53" s="573" t="s">
        <v>47</v>
      </c>
      <c r="P53" s="573" t="s">
        <v>144</v>
      </c>
      <c r="Q53" s="574" t="s">
        <v>131</v>
      </c>
      <c r="R53" s="575" t="s">
        <v>137</v>
      </c>
      <c r="S53" s="573" t="s">
        <v>151</v>
      </c>
      <c r="T53" s="573">
        <v>8</v>
      </c>
      <c r="U53" s="573" t="s">
        <v>47</v>
      </c>
      <c r="V53" s="573" t="s">
        <v>47</v>
      </c>
      <c r="W53" s="573" t="s">
        <v>149</v>
      </c>
      <c r="X53" s="574" t="s">
        <v>158</v>
      </c>
      <c r="Y53" s="575" t="s">
        <v>47</v>
      </c>
      <c r="Z53" s="573" t="s">
        <v>192</v>
      </c>
      <c r="AA53" s="573" t="s">
        <v>235</v>
      </c>
      <c r="AB53" s="573" t="s">
        <v>159</v>
      </c>
      <c r="AC53" s="573" t="s">
        <v>47</v>
      </c>
      <c r="AD53" s="573" t="s">
        <v>47</v>
      </c>
      <c r="AE53" s="574" t="s">
        <v>47</v>
      </c>
      <c r="AF53" s="575" t="s">
        <v>137</v>
      </c>
      <c r="AG53" s="573" t="s">
        <v>136</v>
      </c>
      <c r="AH53" s="17"/>
      <c r="AI53" s="445">
        <f t="array" aca="1" ref="AI53" ca="1">SUM(N(OFFSET(доп!$G$2,MATCH(D53:AG53,назв_время,),LOOKUP(WEEKDAY($D$6:$AG$6,2),{1,6,7},{0,1,2}))))</f>
        <v>168</v>
      </c>
      <c r="AJ53" s="401">
        <f>SUM(COUNTIF(D53:AG53,{"*с","*?в","*?о","*и",8}))</f>
        <v>18</v>
      </c>
      <c r="AK53" s="446">
        <f ca="1">AI53-(AI$6-SUMPRODUCT((D53:AG53={"О";"Б";"---";"НО";"У"})*I$5:AL$5)*8)</f>
        <v>0</v>
      </c>
      <c r="AL53" s="63"/>
      <c r="AM53" s="73"/>
      <c r="AN53" s="63"/>
      <c r="AO53" s="76">
        <f ca="1">COUNTIF(график_проверка_диапазон,B53)</f>
        <v>1</v>
      </c>
      <c r="AP53" s="76"/>
    </row>
    <row r="54" spans="1:47" ht="22" customHeight="1" x14ac:dyDescent="0.2">
      <c r="A54" s="519">
        <v>48</v>
      </c>
      <c r="B54" s="562" t="s">
        <v>311</v>
      </c>
      <c r="C54" s="577" t="s">
        <v>63</v>
      </c>
      <c r="D54" s="575" t="s">
        <v>47</v>
      </c>
      <c r="E54" s="573" t="s">
        <v>47</v>
      </c>
      <c r="F54" s="573" t="s">
        <v>151</v>
      </c>
      <c r="G54" s="573" t="s">
        <v>47</v>
      </c>
      <c r="H54" s="573" t="s">
        <v>47</v>
      </c>
      <c r="I54" s="573" t="s">
        <v>134</v>
      </c>
      <c r="J54" s="574" t="s">
        <v>139</v>
      </c>
      <c r="K54" s="575" t="s">
        <v>154</v>
      </c>
      <c r="L54" s="573" t="s">
        <v>156</v>
      </c>
      <c r="M54" s="573" t="s">
        <v>156</v>
      </c>
      <c r="N54" s="573" t="s">
        <v>47</v>
      </c>
      <c r="O54" s="573" t="s">
        <v>47</v>
      </c>
      <c r="P54" s="573" t="s">
        <v>130</v>
      </c>
      <c r="Q54" s="574" t="s">
        <v>153</v>
      </c>
      <c r="R54" s="575" t="s">
        <v>143</v>
      </c>
      <c r="S54" s="573" t="s">
        <v>47</v>
      </c>
      <c r="T54" s="573" t="s">
        <v>47</v>
      </c>
      <c r="U54" s="573" t="s">
        <v>134</v>
      </c>
      <c r="V54" s="573" t="s">
        <v>192</v>
      </c>
      <c r="W54" s="573" t="s">
        <v>192</v>
      </c>
      <c r="X54" s="574" t="s">
        <v>47</v>
      </c>
      <c r="Y54" s="575" t="s">
        <v>47</v>
      </c>
      <c r="Z54" s="573" t="s">
        <v>149</v>
      </c>
      <c r="AA54" s="573" t="s">
        <v>149</v>
      </c>
      <c r="AB54" s="573" t="s">
        <v>235</v>
      </c>
      <c r="AC54" s="573" t="s">
        <v>235</v>
      </c>
      <c r="AD54" s="573" t="s">
        <v>192</v>
      </c>
      <c r="AE54" s="574" t="s">
        <v>47</v>
      </c>
      <c r="AF54" s="575" t="s">
        <v>47</v>
      </c>
      <c r="AG54" s="573" t="s">
        <v>132</v>
      </c>
      <c r="AH54" s="16"/>
      <c r="AI54" s="445">
        <f t="array" aca="1" ref="AI54" ca="1">SUM(N(OFFSET(доп!$G$2,MATCH(D54:AG54,назв_время,),LOOKUP(WEEKDAY($D$6:$AG$6,2),{1,6,7},{0,1,2}))))</f>
        <v>166</v>
      </c>
      <c r="AJ54" s="401">
        <f>SUM(COUNTIF(D54:AG54,{"*с","*?в","*?о","*и",8}))</f>
        <v>18</v>
      </c>
      <c r="AK54" s="446">
        <f ca="1">AI54-(AI$6-SUMPRODUCT((D54:AG54={"О";"Б";"---";"НО";"У"})*I$5:AL$5)*8)</f>
        <v>-2</v>
      </c>
      <c r="AL54" s="551"/>
      <c r="AM54" s="73"/>
      <c r="AN54" s="63"/>
      <c r="AO54" s="76">
        <f ca="1">COUNTIF(график_проверка_диапазон,B54)</f>
        <v>0</v>
      </c>
      <c r="AP54" s="76"/>
    </row>
    <row r="55" spans="1:47" ht="23.25" customHeight="1" x14ac:dyDescent="0.2">
      <c r="A55" s="519">
        <v>49</v>
      </c>
      <c r="B55" s="562" t="s">
        <v>312</v>
      </c>
      <c r="C55" s="577" t="s">
        <v>63</v>
      </c>
      <c r="D55" s="575" t="s">
        <v>235</v>
      </c>
      <c r="E55" s="573" t="s">
        <v>47</v>
      </c>
      <c r="F55" s="573" t="s">
        <v>47</v>
      </c>
      <c r="G55" s="573" t="s">
        <v>134</v>
      </c>
      <c r="H55" s="573" t="s">
        <v>134</v>
      </c>
      <c r="I55" s="573" t="s">
        <v>144</v>
      </c>
      <c r="J55" s="574">
        <v>8</v>
      </c>
      <c r="K55" s="575" t="s">
        <v>47</v>
      </c>
      <c r="L55" s="573" t="s">
        <v>47</v>
      </c>
      <c r="M55" s="573" t="s">
        <v>192</v>
      </c>
      <c r="N55" s="573" t="s">
        <v>192</v>
      </c>
      <c r="O55" s="573" t="s">
        <v>192</v>
      </c>
      <c r="P55" s="573" t="s">
        <v>192</v>
      </c>
      <c r="Q55" s="574" t="s">
        <v>192</v>
      </c>
      <c r="R55" s="575" t="s">
        <v>47</v>
      </c>
      <c r="S55" s="573" t="s">
        <v>47</v>
      </c>
      <c r="T55" s="573" t="s">
        <v>134</v>
      </c>
      <c r="U55" s="573" t="s">
        <v>138</v>
      </c>
      <c r="V55" s="573">
        <v>8</v>
      </c>
      <c r="W55" s="573" t="s">
        <v>156</v>
      </c>
      <c r="X55" s="574" t="s">
        <v>139</v>
      </c>
      <c r="Y55" s="575" t="s">
        <v>47</v>
      </c>
      <c r="Z55" s="573" t="s">
        <v>47</v>
      </c>
      <c r="AA55" s="573" t="s">
        <v>47</v>
      </c>
      <c r="AB55" s="573" t="s">
        <v>138</v>
      </c>
      <c r="AC55" s="573" t="s">
        <v>138</v>
      </c>
      <c r="AD55" s="573" t="s">
        <v>149</v>
      </c>
      <c r="AE55" s="574" t="s">
        <v>47</v>
      </c>
      <c r="AF55" s="575" t="s">
        <v>47</v>
      </c>
      <c r="AG55" s="573" t="s">
        <v>47</v>
      </c>
      <c r="AH55" s="16"/>
      <c r="AI55" s="445">
        <f t="array" aca="1" ref="AI55" ca="1">SUM(N(OFFSET(доп!$G$2,MATCH(D55:AG55,назв_время,),LOOKUP(WEEKDAY($D$6:$AG$6,2),{1,6,7},{0,1,2}))))</f>
        <v>167</v>
      </c>
      <c r="AJ55" s="401">
        <f>SUM(COUNTIF(D55:AG55,{"*с","*?в","*?о","*и",8}))</f>
        <v>18</v>
      </c>
      <c r="AK55" s="446">
        <f ca="1">AI55-(AI$6-SUMPRODUCT((D55:AG55={"О";"Б";"---";"НО";"У"})*I$5:AL$5)*8)</f>
        <v>-1</v>
      </c>
      <c r="AL55" s="551"/>
      <c r="AM55" s="73"/>
      <c r="AN55" s="63"/>
      <c r="AO55" s="76">
        <f ca="1">COUNTIF(график_проверка_диапазон,B55)</f>
        <v>1</v>
      </c>
      <c r="AP55" s="76"/>
    </row>
    <row r="56" spans="1:47" ht="22" customHeight="1" x14ac:dyDescent="0.2">
      <c r="A56" s="519">
        <v>50</v>
      </c>
      <c r="B56" s="562" t="s">
        <v>313</v>
      </c>
      <c r="C56" s="577" t="s">
        <v>63</v>
      </c>
      <c r="D56" s="576" t="s">
        <v>46</v>
      </c>
      <c r="E56" s="576" t="s">
        <v>46</v>
      </c>
      <c r="F56" s="576" t="s">
        <v>46</v>
      </c>
      <c r="G56" s="576" t="s">
        <v>46</v>
      </c>
      <c r="H56" s="576" t="s">
        <v>46</v>
      </c>
      <c r="I56" s="576" t="s">
        <v>46</v>
      </c>
      <c r="J56" s="576" t="s">
        <v>46</v>
      </c>
      <c r="K56" s="576" t="s">
        <v>46</v>
      </c>
      <c r="L56" s="576" t="s">
        <v>46</v>
      </c>
      <c r="M56" s="576" t="s">
        <v>46</v>
      </c>
      <c r="N56" s="576" t="s">
        <v>46</v>
      </c>
      <c r="O56" s="576" t="s">
        <v>46</v>
      </c>
      <c r="P56" s="576" t="s">
        <v>46</v>
      </c>
      <c r="Q56" s="576" t="s">
        <v>46</v>
      </c>
      <c r="R56" s="576" t="s">
        <v>46</v>
      </c>
      <c r="S56" s="576" t="s">
        <v>46</v>
      </c>
      <c r="T56" s="576" t="s">
        <v>46</v>
      </c>
      <c r="U56" s="576" t="s">
        <v>46</v>
      </c>
      <c r="V56" s="576" t="s">
        <v>46</v>
      </c>
      <c r="W56" s="576" t="s">
        <v>46</v>
      </c>
      <c r="X56" s="576" t="s">
        <v>46</v>
      </c>
      <c r="Y56" s="576" t="s">
        <v>46</v>
      </c>
      <c r="Z56" s="576" t="s">
        <v>46</v>
      </c>
      <c r="AA56" s="573" t="s">
        <v>132</v>
      </c>
      <c r="AB56" s="573" t="s">
        <v>150</v>
      </c>
      <c r="AC56" s="573" t="s">
        <v>137</v>
      </c>
      <c r="AD56" s="573" t="s">
        <v>136</v>
      </c>
      <c r="AE56" s="574" t="s">
        <v>138</v>
      </c>
      <c r="AF56" s="575" t="s">
        <v>47</v>
      </c>
      <c r="AG56" s="573" t="s">
        <v>47</v>
      </c>
      <c r="AH56" s="16"/>
      <c r="AI56" s="445">
        <f t="array" aca="1" ref="AI56" ca="1">SUM(N(OFFSET(доп!$G$2,MATCH(D56:AG56,назв_время,),LOOKUP(WEEKDAY($D$6:$AG$6,2),{1,6,7},{0,1,2}))))</f>
        <v>48</v>
      </c>
      <c r="AJ56" s="401">
        <f>SUM(COUNTIF(D56:AG56,{"*с","*?в","*?о","*и",8}))</f>
        <v>5</v>
      </c>
      <c r="AK56" s="446">
        <f ca="1">AI56-(AI$6-SUMPRODUCT((D56:AG56={"О";"Б";"---";"НО";"У"})*I$5:AL$5)*8)</f>
        <v>8</v>
      </c>
      <c r="AL56" s="551"/>
      <c r="AM56" s="73"/>
      <c r="AN56" s="63"/>
      <c r="AO56" s="76">
        <f ca="1">COUNTIF(график_проверка_диапазон,B56)</f>
        <v>1</v>
      </c>
      <c r="AP56" s="76"/>
    </row>
    <row r="57" spans="1:47" ht="22" customHeight="1" x14ac:dyDescent="0.2">
      <c r="A57" s="519">
        <v>51</v>
      </c>
      <c r="B57" s="562" t="s">
        <v>314</v>
      </c>
      <c r="C57" s="577" t="s">
        <v>63</v>
      </c>
      <c r="D57" s="575" t="s">
        <v>47</v>
      </c>
      <c r="E57" s="573" t="s">
        <v>47</v>
      </c>
      <c r="F57" s="573" t="s">
        <v>47</v>
      </c>
      <c r="G57" s="573" t="s">
        <v>130</v>
      </c>
      <c r="H57" s="573" t="s">
        <v>136</v>
      </c>
      <c r="I57" s="573" t="s">
        <v>132</v>
      </c>
      <c r="J57" s="574" t="s">
        <v>47</v>
      </c>
      <c r="K57" s="575" t="s">
        <v>47</v>
      </c>
      <c r="L57" s="573" t="s">
        <v>138</v>
      </c>
      <c r="M57" s="573" t="s">
        <v>138</v>
      </c>
      <c r="N57" s="573" t="s">
        <v>136</v>
      </c>
      <c r="O57" s="573" t="s">
        <v>130</v>
      </c>
      <c r="P57" s="573" t="s">
        <v>141</v>
      </c>
      <c r="Q57" s="574" t="s">
        <v>47</v>
      </c>
      <c r="R57" s="575" t="s">
        <v>47</v>
      </c>
      <c r="S57" s="573" t="s">
        <v>136</v>
      </c>
      <c r="T57" s="573" t="s">
        <v>130</v>
      </c>
      <c r="U57" s="573" t="s">
        <v>136</v>
      </c>
      <c r="V57" s="573" t="s">
        <v>134</v>
      </c>
      <c r="W57" s="573" t="s">
        <v>138</v>
      </c>
      <c r="X57" s="574" t="s">
        <v>47</v>
      </c>
      <c r="Y57" s="575" t="s">
        <v>47</v>
      </c>
      <c r="Z57" s="573" t="s">
        <v>150</v>
      </c>
      <c r="AA57" s="573" t="s">
        <v>150</v>
      </c>
      <c r="AB57" s="573" t="s">
        <v>151</v>
      </c>
      <c r="AC57" s="573" t="s">
        <v>47</v>
      </c>
      <c r="AD57" s="573" t="s">
        <v>47</v>
      </c>
      <c r="AE57" s="574" t="s">
        <v>47</v>
      </c>
      <c r="AF57" s="575" t="s">
        <v>142</v>
      </c>
      <c r="AG57" s="573" t="s">
        <v>138</v>
      </c>
      <c r="AH57" s="16"/>
      <c r="AI57" s="445">
        <f t="array" aca="1" ref="AI57" ca="1">SUM(N(OFFSET(доп!$G$2,MATCH(D57:AG57,назв_время,),LOOKUP(WEEKDAY($D$6:$AG$6,2),{1,6,7},{0,1,2}))))</f>
        <v>168</v>
      </c>
      <c r="AJ57" s="401">
        <f>SUM(COUNTIF(D57:AG57,{"*с","*?в","*?о","*и",8}))</f>
        <v>18</v>
      </c>
      <c r="AK57" s="446">
        <f ca="1">AI57-(AI$6-SUMPRODUCT((D57:AG57={"О";"Б";"---";"НО";"У"})*I$5:AL$5)*8)</f>
        <v>0</v>
      </c>
      <c r="AL57" s="551"/>
      <c r="AM57" s="73"/>
      <c r="AN57" s="63"/>
      <c r="AO57" s="76">
        <f ca="1">COUNTIF(график_проверка_диапазон,B57)</f>
        <v>1</v>
      </c>
      <c r="AP57" s="76"/>
    </row>
    <row r="58" spans="1:47" ht="22" customHeight="1" x14ac:dyDescent="0.2">
      <c r="A58" s="519">
        <v>52</v>
      </c>
      <c r="B58" s="562" t="s">
        <v>315</v>
      </c>
      <c r="C58" s="577" t="s">
        <v>63</v>
      </c>
      <c r="D58" s="575" t="s">
        <v>154</v>
      </c>
      <c r="E58" s="573" t="s">
        <v>156</v>
      </c>
      <c r="F58" s="573" t="s">
        <v>47</v>
      </c>
      <c r="G58" s="573" t="s">
        <v>149</v>
      </c>
      <c r="H58" s="573" t="s">
        <v>151</v>
      </c>
      <c r="I58" s="573" t="s">
        <v>47</v>
      </c>
      <c r="J58" s="574" t="s">
        <v>47</v>
      </c>
      <c r="K58" s="575" t="s">
        <v>143</v>
      </c>
      <c r="L58" s="573" t="s">
        <v>149</v>
      </c>
      <c r="M58" s="573" t="s">
        <v>149</v>
      </c>
      <c r="N58" s="573">
        <v>8</v>
      </c>
      <c r="O58" s="573" t="s">
        <v>47</v>
      </c>
      <c r="P58" s="573" t="s">
        <v>47</v>
      </c>
      <c r="Q58" s="574" t="s">
        <v>47</v>
      </c>
      <c r="R58" s="575" t="s">
        <v>154</v>
      </c>
      <c r="S58" s="573" t="s">
        <v>156</v>
      </c>
      <c r="T58" s="573" t="s">
        <v>47</v>
      </c>
      <c r="U58" s="573" t="s">
        <v>47</v>
      </c>
      <c r="V58" s="573" t="s">
        <v>136</v>
      </c>
      <c r="W58" s="573" t="s">
        <v>130</v>
      </c>
      <c r="X58" s="574" t="s">
        <v>138</v>
      </c>
      <c r="Y58" s="575" t="s">
        <v>154</v>
      </c>
      <c r="Z58" s="573" t="s">
        <v>132</v>
      </c>
      <c r="AA58" s="573" t="s">
        <v>47</v>
      </c>
      <c r="AB58" s="573" t="s">
        <v>47</v>
      </c>
      <c r="AC58" s="573" t="s">
        <v>47</v>
      </c>
      <c r="AD58" s="573" t="s">
        <v>130</v>
      </c>
      <c r="AE58" s="574" t="s">
        <v>192</v>
      </c>
      <c r="AF58" s="575" t="s">
        <v>235</v>
      </c>
      <c r="AG58" s="573" t="s">
        <v>47</v>
      </c>
      <c r="AH58" s="16"/>
      <c r="AI58" s="445">
        <f t="array" aca="1" ref="AI58" ca="1">SUM(N(OFFSET(доп!$G$2,MATCH(D58:AG58,назв_время,),LOOKUP(WEEKDAY($D$6:$AG$6,2),{1,6,7},{0,1,2}))))</f>
        <v>162</v>
      </c>
      <c r="AJ58" s="401">
        <f>SUM(COUNTIF(D58:AG58,{"*с","*?в","*?о","*и",8}))</f>
        <v>18</v>
      </c>
      <c r="AK58" s="446">
        <f ca="1">AI58-(AI$6-SUMPRODUCT((D58:AG58={"О";"Б";"---";"НО";"У"})*I$5:AL$5)*8)</f>
        <v>-6</v>
      </c>
      <c r="AL58" s="551"/>
      <c r="AM58" s="73"/>
      <c r="AN58" s="63"/>
      <c r="AO58" s="76">
        <f ca="1">COUNTIF(график_проверка_диапазон,B58)</f>
        <v>1</v>
      </c>
      <c r="AP58" s="76"/>
    </row>
    <row r="59" spans="1:47" ht="20.25" customHeight="1" x14ac:dyDescent="0.2">
      <c r="A59" s="519">
        <v>53</v>
      </c>
      <c r="B59" s="562" t="s">
        <v>316</v>
      </c>
      <c r="C59" s="577" t="s">
        <v>63</v>
      </c>
      <c r="D59" s="575" t="s">
        <v>47</v>
      </c>
      <c r="E59" s="573" t="s">
        <v>47</v>
      </c>
      <c r="F59" s="573" t="s">
        <v>47</v>
      </c>
      <c r="G59" s="573" t="s">
        <v>138</v>
      </c>
      <c r="H59" s="573" t="s">
        <v>153</v>
      </c>
      <c r="I59" s="573" t="s">
        <v>141</v>
      </c>
      <c r="J59" s="574" t="s">
        <v>153</v>
      </c>
      <c r="K59" s="575" t="s">
        <v>144</v>
      </c>
      <c r="L59" s="573" t="s">
        <v>47</v>
      </c>
      <c r="M59" s="573" t="s">
        <v>47</v>
      </c>
      <c r="N59" s="573" t="s">
        <v>130</v>
      </c>
      <c r="O59" s="573" t="s">
        <v>151</v>
      </c>
      <c r="P59" s="573" t="s">
        <v>146</v>
      </c>
      <c r="Q59" s="574" t="s">
        <v>47</v>
      </c>
      <c r="R59" s="575" t="s">
        <v>142</v>
      </c>
      <c r="S59" s="573" t="s">
        <v>130</v>
      </c>
      <c r="T59" s="573" t="s">
        <v>144</v>
      </c>
      <c r="U59" s="573" t="s">
        <v>132</v>
      </c>
      <c r="V59" s="573">
        <v>8</v>
      </c>
      <c r="W59" s="573" t="s">
        <v>47</v>
      </c>
      <c r="X59" s="574" t="s">
        <v>47</v>
      </c>
      <c r="Y59" s="575" t="s">
        <v>148</v>
      </c>
      <c r="Z59" s="573">
        <v>8</v>
      </c>
      <c r="AA59" s="573" t="s">
        <v>141</v>
      </c>
      <c r="AB59" s="573" t="s">
        <v>130</v>
      </c>
      <c r="AC59" s="573" t="s">
        <v>151</v>
      </c>
      <c r="AD59" s="573" t="s">
        <v>47</v>
      </c>
      <c r="AE59" s="574" t="s">
        <v>47</v>
      </c>
      <c r="AF59" s="575" t="s">
        <v>47</v>
      </c>
      <c r="AG59" s="573" t="s">
        <v>235</v>
      </c>
      <c r="AH59" s="16"/>
      <c r="AI59" s="445">
        <f t="array" aca="1" ref="AI59" ca="1">SUM(N(OFFSET(доп!$G$2,MATCH(D59:AG59,назв_время,),LOOKUP(WEEKDAY($D$6:$AG$6,2),{1,6,7},{0,1,2}))))</f>
        <v>175</v>
      </c>
      <c r="AJ59" s="401">
        <f>SUM(COUNTIF(D59:AG59,{"*с","*?в","*?о","*и",8}))</f>
        <v>19</v>
      </c>
      <c r="AK59" s="446">
        <f ca="1">AI59-(AI$6-SUMPRODUCT((D59:AG59={"О";"Б";"---";"НО";"У"})*I$5:AL$5)*8)</f>
        <v>7</v>
      </c>
      <c r="AL59" s="551"/>
      <c r="AM59" s="73"/>
      <c r="AN59" s="63"/>
      <c r="AO59" s="76">
        <f ca="1">COUNTIF(график_проверка_диапазон,B59)</f>
        <v>1</v>
      </c>
      <c r="AP59" s="76"/>
    </row>
    <row r="60" spans="1:47" ht="22" customHeight="1" x14ac:dyDescent="0.2">
      <c r="A60" s="519">
        <v>54</v>
      </c>
      <c r="B60" s="562" t="s">
        <v>317</v>
      </c>
      <c r="C60" s="577" t="s">
        <v>63</v>
      </c>
      <c r="D60" s="575" t="s">
        <v>47</v>
      </c>
      <c r="E60" s="573" t="s">
        <v>192</v>
      </c>
      <c r="F60" s="573" t="s">
        <v>192</v>
      </c>
      <c r="G60" s="573" t="s">
        <v>47</v>
      </c>
      <c r="H60" s="573" t="s">
        <v>47</v>
      </c>
      <c r="I60" s="573" t="s">
        <v>192</v>
      </c>
      <c r="J60" s="574" t="s">
        <v>192</v>
      </c>
      <c r="K60" s="575" t="s">
        <v>192</v>
      </c>
      <c r="L60" s="573" t="s">
        <v>192</v>
      </c>
      <c r="M60" s="573" t="s">
        <v>47</v>
      </c>
      <c r="N60" s="573" t="s">
        <v>47</v>
      </c>
      <c r="O60" s="573">
        <v>8</v>
      </c>
      <c r="P60" s="573" t="s">
        <v>134</v>
      </c>
      <c r="Q60" s="574" t="s">
        <v>47</v>
      </c>
      <c r="R60" s="575" t="s">
        <v>47</v>
      </c>
      <c r="S60" s="573" t="s">
        <v>144</v>
      </c>
      <c r="T60" s="573" t="s">
        <v>136</v>
      </c>
      <c r="U60" s="573" t="s">
        <v>151</v>
      </c>
      <c r="V60" s="573" t="s">
        <v>141</v>
      </c>
      <c r="W60" s="573" t="s">
        <v>136</v>
      </c>
      <c r="X60" s="574" t="s">
        <v>47</v>
      </c>
      <c r="Y60" s="575" t="s">
        <v>47</v>
      </c>
      <c r="Z60" s="573" t="s">
        <v>151</v>
      </c>
      <c r="AA60" s="573" t="s">
        <v>151</v>
      </c>
      <c r="AB60" s="573" t="s">
        <v>134</v>
      </c>
      <c r="AC60" s="573" t="s">
        <v>146</v>
      </c>
      <c r="AD60" s="573" t="s">
        <v>156</v>
      </c>
      <c r="AE60" s="574" t="s">
        <v>47</v>
      </c>
      <c r="AF60" s="575" t="s">
        <v>47</v>
      </c>
      <c r="AG60" s="573" t="s">
        <v>150</v>
      </c>
      <c r="AH60" s="17"/>
      <c r="AI60" s="445">
        <f t="array" aca="1" ref="AI60" ca="1">SUM(N(OFFSET(доп!$G$2,MATCH(D60:AG60,назв_время,),LOOKUP(WEEKDAY($D$6:$AG$6,2),{1,6,7},{0,1,2}))))</f>
        <v>176</v>
      </c>
      <c r="AJ60" s="401">
        <f>SUM(COUNTIF(D60:AG60,{"*с","*?в","*?о","*и",8}))</f>
        <v>19</v>
      </c>
      <c r="AK60" s="446">
        <f ca="1">AI60-(AI$6-SUMPRODUCT((D60:AG60={"О";"Б";"---";"НО";"У"})*I$5:AL$5)*8)</f>
        <v>8</v>
      </c>
      <c r="AL60" s="551"/>
      <c r="AM60" s="73"/>
      <c r="AN60" s="63"/>
      <c r="AO60" s="76">
        <f ca="1">COUNTIF(график_проверка_диапазон,B60)</f>
        <v>2</v>
      </c>
      <c r="AP60" s="76"/>
    </row>
    <row r="61" spans="1:47" ht="22" customHeight="1" x14ac:dyDescent="0.2">
      <c r="A61" s="519">
        <v>55</v>
      </c>
      <c r="B61" s="562" t="s">
        <v>318</v>
      </c>
      <c r="C61" s="577" t="s">
        <v>63</v>
      </c>
      <c r="D61" s="575" t="s">
        <v>47</v>
      </c>
      <c r="E61" s="573" t="s">
        <v>141</v>
      </c>
      <c r="F61" s="573" t="s">
        <v>141</v>
      </c>
      <c r="G61" s="573" t="s">
        <v>235</v>
      </c>
      <c r="H61" s="573" t="s">
        <v>159</v>
      </c>
      <c r="I61" s="573" t="s">
        <v>47</v>
      </c>
      <c r="J61" s="583" t="s">
        <v>47</v>
      </c>
      <c r="K61" s="583" t="s">
        <v>47</v>
      </c>
      <c r="L61" s="573" t="s">
        <v>130</v>
      </c>
      <c r="M61" s="573" t="s">
        <v>130</v>
      </c>
      <c r="N61" s="573" t="s">
        <v>153</v>
      </c>
      <c r="O61" s="573" t="s">
        <v>136</v>
      </c>
      <c r="P61" s="573" t="s">
        <v>150</v>
      </c>
      <c r="Q61" s="583" t="s">
        <v>47</v>
      </c>
      <c r="R61" s="583" t="s">
        <v>47</v>
      </c>
      <c r="S61" s="573">
        <v>8</v>
      </c>
      <c r="T61" s="573" t="s">
        <v>151</v>
      </c>
      <c r="U61" s="573" t="s">
        <v>149</v>
      </c>
      <c r="V61" s="573" t="s">
        <v>156</v>
      </c>
      <c r="W61" s="573" t="s">
        <v>146</v>
      </c>
      <c r="X61" s="583" t="s">
        <v>47</v>
      </c>
      <c r="Y61" s="583" t="s">
        <v>47</v>
      </c>
      <c r="Z61" s="573" t="s">
        <v>47</v>
      </c>
      <c r="AA61" s="573" t="s">
        <v>47</v>
      </c>
      <c r="AB61" s="573" t="s">
        <v>153</v>
      </c>
      <c r="AC61" s="573" t="s">
        <v>136</v>
      </c>
      <c r="AD61" s="573" t="s">
        <v>150</v>
      </c>
      <c r="AE61" s="583" t="s">
        <v>47</v>
      </c>
      <c r="AF61" s="583" t="s">
        <v>47</v>
      </c>
      <c r="AG61" s="573" t="s">
        <v>130</v>
      </c>
      <c r="AH61" s="17"/>
      <c r="AI61" s="445">
        <f t="array" aca="1" ref="AI61" ca="1">SUM(N(OFFSET(доп!$G$2,MATCH(D61:AG61,назв_время,),LOOKUP(WEEKDAY($D$6:$AG$6,2),{1,6,7},{0,1,2}))))</f>
        <v>167</v>
      </c>
      <c r="AJ61" s="401">
        <f>SUM(COUNTIF(D61:AG61,{"*с","*?в","*?о","*и",8}))</f>
        <v>18</v>
      </c>
      <c r="AK61" s="446">
        <f ca="1">AI61-(AI$6-SUMPRODUCT((D61:AG61={"О";"Б";"---";"НО";"У"})*I$5:AL$5)*8)</f>
        <v>-1</v>
      </c>
      <c r="AL61" s="551"/>
      <c r="AM61" s="73"/>
      <c r="AN61" s="63"/>
      <c r="AO61" s="76">
        <f ca="1">COUNTIF(график_проверка_диапазон,B61)</f>
        <v>1</v>
      </c>
      <c r="AP61" s="76"/>
    </row>
    <row r="62" spans="1:47" ht="22" customHeight="1" x14ac:dyDescent="0.2">
      <c r="A62" s="519">
        <v>56</v>
      </c>
      <c r="B62" s="562" t="s">
        <v>319</v>
      </c>
      <c r="C62" s="577" t="s">
        <v>63</v>
      </c>
      <c r="D62" s="576" t="s">
        <v>46</v>
      </c>
      <c r="E62" s="576" t="s">
        <v>46</v>
      </c>
      <c r="F62" s="576" t="s">
        <v>46</v>
      </c>
      <c r="G62" s="576" t="s">
        <v>46</v>
      </c>
      <c r="H62" s="576" t="s">
        <v>46</v>
      </c>
      <c r="I62" s="576" t="s">
        <v>46</v>
      </c>
      <c r="J62" s="576" t="s">
        <v>46</v>
      </c>
      <c r="K62" s="576" t="s">
        <v>46</v>
      </c>
      <c r="L62" s="576" t="s">
        <v>46</v>
      </c>
      <c r="M62" s="576" t="s">
        <v>46</v>
      </c>
      <c r="N62" s="576" t="s">
        <v>46</v>
      </c>
      <c r="O62" s="576" t="s">
        <v>46</v>
      </c>
      <c r="P62" s="576" t="s">
        <v>46</v>
      </c>
      <c r="Q62" s="576" t="s">
        <v>46</v>
      </c>
      <c r="R62" s="576" t="s">
        <v>46</v>
      </c>
      <c r="S62" s="576" t="s">
        <v>46</v>
      </c>
      <c r="T62" s="576" t="s">
        <v>46</v>
      </c>
      <c r="U62" s="573" t="s">
        <v>47</v>
      </c>
      <c r="V62" s="573" t="s">
        <v>149</v>
      </c>
      <c r="W62" s="573" t="s">
        <v>235</v>
      </c>
      <c r="X62" s="574" t="s">
        <v>192</v>
      </c>
      <c r="Y62" s="575" t="s">
        <v>47</v>
      </c>
      <c r="Z62" s="573" t="s">
        <v>133</v>
      </c>
      <c r="AA62" s="573" t="s">
        <v>133</v>
      </c>
      <c r="AB62" s="573" t="s">
        <v>133</v>
      </c>
      <c r="AC62" s="573" t="s">
        <v>133</v>
      </c>
      <c r="AD62" s="573" t="s">
        <v>133</v>
      </c>
      <c r="AE62" s="574" t="s">
        <v>47</v>
      </c>
      <c r="AF62" s="575" t="s">
        <v>47</v>
      </c>
      <c r="AG62" s="573" t="s">
        <v>151</v>
      </c>
      <c r="AH62" s="15"/>
      <c r="AI62" s="600">
        <f t="array" aca="1" ref="AI62" ca="1">SUM(N(OFFSET(доп!$G$2,MATCH(D62:AG62,назв_время,),LOOKUP(WEEKDAY($D$6:$AG$6,2),{1,6,7},{0,1,2}))))</f>
        <v>78</v>
      </c>
      <c r="AJ62" s="401">
        <f>SUM(COUNTIF(D62:AG62,{"*с","*?в","*?о","*и",8}))</f>
        <v>9</v>
      </c>
      <c r="AK62" s="601">
        <f ca="1">AI62-(AI$6-SUMPRODUCT((D62:AG62={"О";"Б";"---";"НО";"У"})*I$5:AL$5)*8)</f>
        <v>6</v>
      </c>
      <c r="AL62" s="548"/>
      <c r="AM62" s="73"/>
      <c r="AN62" s="38"/>
      <c r="AO62" s="76">
        <f ca="1">COUNTIF(график_проверка_диапазон,B62)</f>
        <v>1</v>
      </c>
      <c r="AP62" s="76"/>
    </row>
    <row r="63" spans="1:47" ht="22" customHeight="1" x14ac:dyDescent="0.2">
      <c r="A63" s="519">
        <v>57</v>
      </c>
      <c r="B63" s="560"/>
      <c r="C63" s="581"/>
      <c r="D63" s="440"/>
      <c r="E63" s="440"/>
      <c r="F63" s="440"/>
      <c r="G63" s="440"/>
      <c r="H63" s="441"/>
      <c r="I63" s="582"/>
      <c r="J63" s="573"/>
      <c r="K63" s="523"/>
      <c r="L63" s="523"/>
      <c r="M63" s="523"/>
      <c r="N63" s="523"/>
      <c r="O63" s="523"/>
      <c r="P63" s="523"/>
      <c r="Q63" s="523"/>
      <c r="R63" s="523"/>
      <c r="S63" s="523"/>
      <c r="T63" s="523"/>
      <c r="U63" s="523"/>
      <c r="V63" s="523"/>
      <c r="W63" s="523"/>
      <c r="X63" s="523"/>
      <c r="Y63" s="523"/>
      <c r="Z63" s="523"/>
      <c r="AA63" s="523"/>
      <c r="AB63" s="523"/>
      <c r="AC63" s="523"/>
      <c r="AD63" s="523"/>
      <c r="AE63" s="523"/>
      <c r="AF63" s="523"/>
      <c r="AG63" s="523"/>
      <c r="AH63" s="523"/>
      <c r="AI63" s="523"/>
      <c r="AJ63" s="523"/>
      <c r="AK63" s="523"/>
      <c r="AL63" s="523"/>
      <c r="AM63" s="17"/>
      <c r="AN63" s="603"/>
      <c r="AO63" s="604"/>
      <c r="AP63" s="605"/>
      <c r="AQ63" s="551"/>
      <c r="AR63" s="73"/>
      <c r="AS63" s="63"/>
      <c r="AT63" s="76">
        <f t="shared" ref="AT63:AT71" ca="1" si="14">COUNTIF(график_проверка_диапазон,B63)</f>
        <v>1</v>
      </c>
      <c r="AU63" s="76"/>
    </row>
    <row r="64" spans="1:47" ht="22" customHeight="1" x14ac:dyDescent="0.2">
      <c r="A64" s="519">
        <v>58</v>
      </c>
      <c r="B64" s="560"/>
      <c r="C64" s="581"/>
      <c r="D64" s="440"/>
      <c r="E64" s="440"/>
      <c r="F64" s="440"/>
      <c r="G64" s="440"/>
      <c r="H64" s="441"/>
      <c r="I64" s="582"/>
      <c r="J64" s="573"/>
      <c r="K64" s="523"/>
      <c r="L64" s="523"/>
      <c r="M64" s="523"/>
      <c r="N64" s="523"/>
      <c r="O64" s="523"/>
      <c r="P64" s="523"/>
      <c r="Q64" s="523"/>
      <c r="R64" s="523"/>
      <c r="S64" s="523"/>
      <c r="T64" s="523"/>
      <c r="U64" s="523"/>
      <c r="V64" s="523"/>
      <c r="W64" s="523"/>
      <c r="X64" s="523"/>
      <c r="Y64" s="523"/>
      <c r="Z64" s="523"/>
      <c r="AA64" s="523"/>
      <c r="AB64" s="523"/>
      <c r="AC64" s="523"/>
      <c r="AD64" s="523"/>
      <c r="AE64" s="523"/>
      <c r="AF64" s="523"/>
      <c r="AG64" s="523"/>
      <c r="AH64" s="523"/>
      <c r="AI64" s="523"/>
      <c r="AJ64" s="523"/>
      <c r="AK64" s="523"/>
      <c r="AL64" s="523"/>
      <c r="AM64" s="17"/>
      <c r="AN64" s="603"/>
      <c r="AO64" s="604"/>
      <c r="AP64" s="605"/>
      <c r="AQ64" s="599"/>
      <c r="AR64" s="73"/>
      <c r="AS64" s="74"/>
      <c r="AT64" s="76">
        <f t="shared" ca="1" si="14"/>
        <v>1</v>
      </c>
      <c r="AU64" s="76"/>
    </row>
    <row r="65" spans="1:47" ht="59" x14ac:dyDescent="0.55000000000000004">
      <c r="A65" s="627" t="s">
        <v>322</v>
      </c>
      <c r="B65" s="628"/>
      <c r="C65" s="628"/>
      <c r="D65" s="628"/>
      <c r="E65" s="628"/>
      <c r="F65" s="628"/>
      <c r="G65" s="628"/>
      <c r="H65" s="628"/>
      <c r="I65" s="628"/>
      <c r="J65" s="628"/>
      <c r="K65" s="628"/>
      <c r="L65" s="628"/>
      <c r="M65" s="628"/>
      <c r="N65" s="628"/>
      <c r="O65" s="628"/>
      <c r="P65" s="628"/>
      <c r="Q65" s="628"/>
      <c r="R65" s="628"/>
      <c r="S65" s="628"/>
      <c r="T65" s="628"/>
      <c r="U65" s="628"/>
      <c r="V65" s="628"/>
      <c r="W65" s="628"/>
      <c r="X65" s="628"/>
      <c r="Y65" s="628"/>
      <c r="Z65" s="628"/>
      <c r="AA65" s="628"/>
      <c r="AB65" s="628"/>
      <c r="AC65" s="628"/>
      <c r="AD65" s="628"/>
      <c r="AE65" s="628"/>
      <c r="AF65" s="628"/>
      <c r="AG65" s="628"/>
      <c r="AH65" s="628"/>
      <c r="AI65" s="628"/>
      <c r="AJ65" s="628"/>
      <c r="AK65" s="628"/>
      <c r="AL65" s="628"/>
      <c r="AM65" s="602"/>
      <c r="AN65" s="603"/>
      <c r="AO65" s="604"/>
      <c r="AP65" s="605"/>
      <c r="AQ65" s="551"/>
      <c r="AR65" s="73"/>
      <c r="AS65" s="63"/>
      <c r="AT65" s="76">
        <f ca="1">COUNTIF(график_проверка_диапазон,A65)</f>
        <v>0</v>
      </c>
      <c r="AU65" s="76"/>
    </row>
    <row r="66" spans="1:47" ht="21.75" customHeight="1" x14ac:dyDescent="0.3">
      <c r="A66" s="542"/>
      <c r="B66" s="623"/>
      <c r="C66" s="623"/>
      <c r="D66" s="623"/>
      <c r="E66" s="623"/>
      <c r="F66" s="623"/>
      <c r="G66" s="623"/>
      <c r="H66" s="623"/>
      <c r="I66" s="623"/>
      <c r="J66" s="623"/>
      <c r="K66" s="623"/>
      <c r="L66" s="623"/>
      <c r="M66" s="623"/>
      <c r="N66" s="623"/>
      <c r="O66" s="623"/>
      <c r="P66" s="623"/>
      <c r="Q66" s="623"/>
      <c r="R66" s="623"/>
      <c r="S66" s="623"/>
      <c r="T66" s="623"/>
      <c r="U66" s="623"/>
      <c r="V66" s="623"/>
      <c r="W66" s="623"/>
      <c r="X66" s="623"/>
      <c r="Y66" s="623"/>
      <c r="Z66" s="623"/>
      <c r="AA66" s="623"/>
      <c r="AB66" s="623"/>
      <c r="AC66" s="623"/>
      <c r="AD66" s="623"/>
      <c r="AE66" s="623"/>
      <c r="AF66" s="623"/>
      <c r="AG66" s="623"/>
      <c r="AH66" s="623"/>
      <c r="AI66" s="623"/>
      <c r="AJ66" s="623"/>
      <c r="AK66" s="623"/>
      <c r="AL66" s="623"/>
      <c r="AM66" s="552"/>
      <c r="AN66" s="603"/>
      <c r="AO66" s="604"/>
      <c r="AP66" s="605"/>
      <c r="AQ66" s="551"/>
      <c r="AR66" s="73"/>
      <c r="AS66" s="63"/>
      <c r="AT66" s="76">
        <f t="shared" ca="1" si="14"/>
        <v>1</v>
      </c>
      <c r="AU66" s="76"/>
    </row>
    <row r="67" spans="1:47" ht="21.75" customHeight="1" x14ac:dyDescent="0.3">
      <c r="A67" s="542"/>
      <c r="B67" s="623" t="s">
        <v>323</v>
      </c>
      <c r="C67" s="623"/>
      <c r="D67" s="623"/>
      <c r="E67" s="623"/>
      <c r="F67" s="623"/>
      <c r="G67" s="623"/>
      <c r="H67" s="623"/>
      <c r="I67" s="623"/>
      <c r="J67" s="623"/>
      <c r="K67" s="623"/>
      <c r="L67" s="623"/>
      <c r="M67" s="623"/>
      <c r="N67" s="623"/>
      <c r="O67" s="623"/>
      <c r="P67" s="623"/>
      <c r="Q67" s="623"/>
      <c r="R67" s="623"/>
      <c r="S67" s="623"/>
      <c r="T67" s="623"/>
      <c r="U67" s="623"/>
      <c r="V67" s="623"/>
      <c r="W67" s="623"/>
      <c r="X67" s="623"/>
      <c r="Y67" s="623"/>
      <c r="Z67" s="623"/>
      <c r="AA67" s="623"/>
      <c r="AB67" s="623"/>
      <c r="AC67" s="623"/>
      <c r="AD67" s="623"/>
      <c r="AE67" s="623"/>
      <c r="AF67" s="623"/>
      <c r="AG67" s="623"/>
      <c r="AH67" s="623"/>
      <c r="AI67" s="623"/>
      <c r="AJ67" s="623"/>
      <c r="AK67" s="623"/>
      <c r="AL67" s="623"/>
      <c r="AM67" s="552"/>
      <c r="AN67" s="603"/>
      <c r="AO67" s="604"/>
      <c r="AP67" s="605"/>
      <c r="AQ67" s="550"/>
      <c r="AR67" s="73"/>
      <c r="AS67" s="21"/>
      <c r="AT67" s="76">
        <f t="shared" ca="1" si="14"/>
        <v>0</v>
      </c>
      <c r="AU67" s="76"/>
    </row>
    <row r="68" spans="1:47" ht="19.5" customHeight="1" x14ac:dyDescent="0.2">
      <c r="A68" s="542"/>
      <c r="B68" s="591"/>
      <c r="C68" s="592"/>
      <c r="D68" s="617"/>
      <c r="E68" s="617"/>
      <c r="F68" s="617"/>
      <c r="G68" s="617"/>
      <c r="H68" s="617"/>
      <c r="I68" s="617"/>
      <c r="J68" s="617"/>
      <c r="K68" s="617"/>
      <c r="L68" s="617"/>
      <c r="M68" s="617"/>
      <c r="N68" s="617"/>
      <c r="O68" s="617"/>
      <c r="P68" s="617"/>
      <c r="Q68" s="617"/>
      <c r="R68" s="617"/>
      <c r="S68" s="617"/>
      <c r="T68" s="617"/>
      <c r="U68" s="617"/>
      <c r="V68" s="617"/>
      <c r="W68" s="617"/>
      <c r="X68" s="617"/>
      <c r="Y68" s="617"/>
      <c r="Z68" s="617"/>
      <c r="AA68" s="617"/>
      <c r="AB68" s="617"/>
      <c r="AC68" s="617"/>
      <c r="AD68" s="617"/>
      <c r="AE68" s="617"/>
      <c r="AF68" s="617"/>
      <c r="AG68" s="617"/>
      <c r="AH68" s="617"/>
      <c r="AI68" s="617"/>
      <c r="AJ68" s="617"/>
      <c r="AK68" s="617"/>
      <c r="AL68" s="617"/>
      <c r="AM68" s="552"/>
      <c r="AN68" s="603"/>
      <c r="AO68" s="604"/>
      <c r="AP68" s="605"/>
      <c r="AQ68" s="550"/>
      <c r="AR68" s="73"/>
      <c r="AS68" s="21"/>
      <c r="AT68" s="76">
        <f t="shared" ca="1" si="14"/>
        <v>1</v>
      </c>
      <c r="AU68" s="76"/>
    </row>
    <row r="69" spans="1:47" ht="63" customHeight="1" x14ac:dyDescent="0.2">
      <c r="A69" s="542"/>
      <c r="B69" s="591"/>
      <c r="C69" s="592"/>
      <c r="D69" s="619" t="s">
        <v>325</v>
      </c>
      <c r="E69" s="619"/>
      <c r="F69" s="619"/>
      <c r="G69" s="619"/>
      <c r="H69" s="619"/>
      <c r="I69" s="619"/>
      <c r="J69" s="619"/>
      <c r="K69" s="619"/>
      <c r="L69" s="619"/>
      <c r="M69" s="619"/>
      <c r="N69" s="619"/>
      <c r="O69" s="619"/>
      <c r="P69" s="619"/>
      <c r="Q69" s="619"/>
      <c r="R69" s="619"/>
      <c r="S69" s="619"/>
      <c r="T69" s="619"/>
      <c r="U69" s="619"/>
      <c r="V69" s="619"/>
      <c r="W69" s="619"/>
      <c r="X69" s="619"/>
      <c r="Y69" s="619"/>
      <c r="Z69" s="619"/>
      <c r="AA69" s="619"/>
      <c r="AB69" s="619"/>
      <c r="AC69" s="619"/>
      <c r="AD69" s="619"/>
      <c r="AE69" s="619"/>
      <c r="AF69" s="619"/>
      <c r="AG69" s="619"/>
      <c r="AH69" s="619"/>
      <c r="AI69" s="619"/>
      <c r="AJ69" s="619"/>
      <c r="AK69" s="619"/>
      <c r="AL69" s="620"/>
      <c r="AM69" s="119"/>
      <c r="AN69" s="603"/>
      <c r="AO69" s="604"/>
      <c r="AP69" s="605"/>
      <c r="AQ69" s="550"/>
      <c r="AR69" s="73"/>
      <c r="AS69" s="21"/>
      <c r="AT69" s="76">
        <f t="shared" ca="1" si="14"/>
        <v>1</v>
      </c>
      <c r="AU69" s="76"/>
    </row>
    <row r="70" spans="1:47" ht="61.5" customHeight="1" x14ac:dyDescent="0.2">
      <c r="A70" s="542"/>
      <c r="B70" s="591"/>
      <c r="C70" s="592"/>
      <c r="D70" s="619" t="s">
        <v>324</v>
      </c>
      <c r="E70" s="619"/>
      <c r="F70" s="619"/>
      <c r="G70" s="619"/>
      <c r="H70" s="619"/>
      <c r="I70" s="619"/>
      <c r="J70" s="619"/>
      <c r="K70" s="619"/>
      <c r="L70" s="619"/>
      <c r="M70" s="619"/>
      <c r="N70" s="619"/>
      <c r="O70" s="619"/>
      <c r="P70" s="619"/>
      <c r="Q70" s="619"/>
      <c r="R70" s="619"/>
      <c r="S70" s="619"/>
      <c r="T70" s="619"/>
      <c r="U70" s="619"/>
      <c r="V70" s="619"/>
      <c r="W70" s="619"/>
      <c r="X70" s="619"/>
      <c r="Y70" s="619"/>
      <c r="Z70" s="619"/>
      <c r="AA70" s="619"/>
      <c r="AB70" s="619"/>
      <c r="AC70" s="619"/>
      <c r="AD70" s="619"/>
      <c r="AE70" s="619"/>
      <c r="AF70" s="619"/>
      <c r="AG70" s="619"/>
      <c r="AH70" s="619"/>
      <c r="AI70" s="619"/>
      <c r="AJ70" s="619"/>
      <c r="AK70" s="619"/>
      <c r="AL70" s="620"/>
      <c r="AM70" s="552"/>
      <c r="AN70" s="603"/>
      <c r="AO70" s="604"/>
      <c r="AP70" s="605"/>
      <c r="AQ70" s="548"/>
      <c r="AR70" s="73"/>
      <c r="AS70" s="38"/>
      <c r="AT70" s="76">
        <f t="shared" ca="1" si="14"/>
        <v>1</v>
      </c>
      <c r="AU70" s="76"/>
    </row>
    <row r="71" spans="1:47" ht="36.75" customHeight="1" x14ac:dyDescent="0.2">
      <c r="A71" s="542"/>
      <c r="B71" s="591"/>
      <c r="C71" s="592"/>
      <c r="D71" s="619" t="s">
        <v>326</v>
      </c>
      <c r="E71" s="619"/>
      <c r="F71" s="619"/>
      <c r="G71" s="619"/>
      <c r="H71" s="619"/>
      <c r="I71" s="619"/>
      <c r="J71" s="619"/>
      <c r="K71" s="619"/>
      <c r="L71" s="619"/>
      <c r="M71" s="619"/>
      <c r="N71" s="619"/>
      <c r="O71" s="619"/>
      <c r="P71" s="619"/>
      <c r="Q71" s="619"/>
      <c r="R71" s="619"/>
      <c r="S71" s="619"/>
      <c r="T71" s="619"/>
      <c r="U71" s="619"/>
      <c r="V71" s="619"/>
      <c r="W71" s="619"/>
      <c r="X71" s="619"/>
      <c r="Y71" s="619"/>
      <c r="Z71" s="619"/>
      <c r="AA71" s="619"/>
      <c r="AB71" s="619"/>
      <c r="AC71" s="619"/>
      <c r="AD71" s="619"/>
      <c r="AE71" s="619"/>
      <c r="AF71" s="619"/>
      <c r="AG71" s="619"/>
      <c r="AH71" s="619"/>
      <c r="AI71" s="619"/>
      <c r="AJ71" s="619"/>
      <c r="AK71" s="619"/>
      <c r="AL71" s="620"/>
      <c r="AM71" s="552"/>
      <c r="AN71" s="603"/>
      <c r="AO71" s="604"/>
      <c r="AP71" s="605"/>
      <c r="AQ71" s="548"/>
      <c r="AR71" s="73"/>
      <c r="AS71" s="38"/>
      <c r="AT71" s="76">
        <f t="shared" ca="1" si="14"/>
        <v>1</v>
      </c>
      <c r="AU71" s="76"/>
    </row>
    <row r="72" spans="1:47" ht="66" customHeight="1" x14ac:dyDescent="0.2">
      <c r="A72" s="542"/>
      <c r="B72" s="591"/>
      <c r="C72" s="592"/>
      <c r="D72" s="619" t="s">
        <v>328</v>
      </c>
      <c r="E72" s="619"/>
      <c r="F72" s="619"/>
      <c r="G72" s="619"/>
      <c r="H72" s="619"/>
      <c r="I72" s="619"/>
      <c r="J72" s="619"/>
      <c r="K72" s="619"/>
      <c r="L72" s="619"/>
      <c r="M72" s="619"/>
      <c r="N72" s="619"/>
      <c r="O72" s="619"/>
      <c r="P72" s="619"/>
      <c r="Q72" s="619"/>
      <c r="R72" s="619"/>
      <c r="S72" s="619"/>
      <c r="T72" s="619"/>
      <c r="U72" s="619"/>
      <c r="V72" s="619"/>
      <c r="W72" s="619"/>
      <c r="X72" s="619"/>
      <c r="Y72" s="619"/>
      <c r="Z72" s="619"/>
      <c r="AA72" s="619"/>
      <c r="AB72" s="619"/>
      <c r="AC72" s="619"/>
      <c r="AD72" s="619"/>
      <c r="AE72" s="619"/>
      <c r="AF72" s="619"/>
      <c r="AG72" s="619"/>
      <c r="AH72" s="619"/>
      <c r="AI72" s="619"/>
      <c r="AJ72" s="619"/>
      <c r="AK72" s="619"/>
      <c r="AL72" s="620"/>
      <c r="AM72" s="119"/>
      <c r="AN72" s="603"/>
      <c r="AO72" s="604"/>
      <c r="AP72" s="605"/>
      <c r="AQ72" s="548"/>
      <c r="AR72" s="73"/>
      <c r="AS72" s="38"/>
      <c r="AT72" s="76">
        <f t="shared" ref="AT72:AT74" ca="1" si="15">COUNTIF(график_проверка_диапазон,B72)</f>
        <v>1</v>
      </c>
      <c r="AU72" s="76"/>
    </row>
    <row r="73" spans="1:47" ht="28" x14ac:dyDescent="0.2">
      <c r="A73" s="542"/>
      <c r="B73" s="591"/>
      <c r="C73" s="592"/>
      <c r="D73" s="619" t="s">
        <v>327</v>
      </c>
      <c r="E73" s="619"/>
      <c r="F73" s="619"/>
      <c r="G73" s="619"/>
      <c r="H73" s="619"/>
      <c r="I73" s="619"/>
      <c r="J73" s="619"/>
      <c r="K73" s="619"/>
      <c r="L73" s="619"/>
      <c r="M73" s="619"/>
      <c r="N73" s="619"/>
      <c r="O73" s="619"/>
      <c r="P73" s="619"/>
      <c r="Q73" s="619"/>
      <c r="R73" s="619"/>
      <c r="S73" s="619"/>
      <c r="T73" s="619"/>
      <c r="U73" s="619"/>
      <c r="V73" s="619"/>
      <c r="W73" s="619"/>
      <c r="X73" s="619"/>
      <c r="Y73" s="619"/>
      <c r="Z73" s="619"/>
      <c r="AA73" s="619"/>
      <c r="AB73" s="619"/>
      <c r="AC73" s="619"/>
      <c r="AD73" s="619"/>
      <c r="AE73" s="619"/>
      <c r="AF73" s="619"/>
      <c r="AG73" s="619"/>
      <c r="AH73" s="619"/>
      <c r="AI73" s="619"/>
      <c r="AJ73" s="619"/>
      <c r="AK73" s="619"/>
      <c r="AL73" s="620"/>
      <c r="AM73" s="119"/>
      <c r="AN73" s="603"/>
      <c r="AO73" s="604"/>
      <c r="AP73" s="605"/>
      <c r="AQ73" s="548"/>
      <c r="AR73" s="73"/>
      <c r="AS73" s="38"/>
      <c r="AT73" s="76">
        <f t="shared" ca="1" si="15"/>
        <v>1</v>
      </c>
      <c r="AU73" s="76"/>
    </row>
    <row r="74" spans="1:47" ht="59.25" customHeight="1" x14ac:dyDescent="0.2">
      <c r="A74" s="542"/>
      <c r="B74" s="591"/>
      <c r="C74" s="592"/>
      <c r="D74" s="619" t="s">
        <v>329</v>
      </c>
      <c r="E74" s="619"/>
      <c r="F74" s="619"/>
      <c r="G74" s="619"/>
      <c r="H74" s="619"/>
      <c r="I74" s="619"/>
      <c r="J74" s="619"/>
      <c r="K74" s="619"/>
      <c r="L74" s="619"/>
      <c r="M74" s="619"/>
      <c r="N74" s="619"/>
      <c r="O74" s="619"/>
      <c r="P74" s="619"/>
      <c r="Q74" s="619"/>
      <c r="R74" s="619"/>
      <c r="S74" s="619"/>
      <c r="T74" s="619"/>
      <c r="U74" s="619"/>
      <c r="V74" s="619"/>
      <c r="W74" s="619"/>
      <c r="X74" s="619"/>
      <c r="Y74" s="619"/>
      <c r="Z74" s="619"/>
      <c r="AA74" s="619"/>
      <c r="AB74" s="619"/>
      <c r="AC74" s="619"/>
      <c r="AD74" s="619"/>
      <c r="AE74" s="619"/>
      <c r="AF74" s="619"/>
      <c r="AG74" s="619"/>
      <c r="AH74" s="619"/>
      <c r="AI74" s="619"/>
      <c r="AJ74" s="619"/>
      <c r="AK74" s="619"/>
      <c r="AL74" s="620"/>
      <c r="AM74" s="119"/>
      <c r="AN74" s="603"/>
      <c r="AO74" s="604"/>
      <c r="AP74" s="605"/>
      <c r="AQ74" s="545"/>
      <c r="AR74" s="73"/>
      <c r="AS74" s="71"/>
      <c r="AT74" s="76">
        <f t="shared" ca="1" si="15"/>
        <v>1</v>
      </c>
      <c r="AU74" s="76"/>
    </row>
    <row r="75" spans="1:47" ht="28" x14ac:dyDescent="0.2">
      <c r="A75" s="542"/>
      <c r="B75" s="591"/>
      <c r="C75" s="592"/>
      <c r="D75" s="626" t="s">
        <v>330</v>
      </c>
      <c r="E75" s="619"/>
      <c r="F75" s="619"/>
      <c r="G75" s="619"/>
      <c r="H75" s="619"/>
      <c r="I75" s="619"/>
      <c r="J75" s="619"/>
      <c r="K75" s="619"/>
      <c r="L75" s="619"/>
      <c r="M75" s="619"/>
      <c r="N75" s="619"/>
      <c r="O75" s="619"/>
      <c r="P75" s="619"/>
      <c r="Q75" s="619"/>
      <c r="R75" s="619"/>
      <c r="S75" s="619"/>
      <c r="T75" s="619"/>
      <c r="U75" s="619"/>
      <c r="V75" s="619"/>
      <c r="W75" s="619"/>
      <c r="X75" s="619"/>
      <c r="Y75" s="619"/>
      <c r="Z75" s="619"/>
      <c r="AA75" s="619"/>
      <c r="AB75" s="619"/>
      <c r="AC75" s="619"/>
      <c r="AD75" s="619"/>
      <c r="AE75" s="619"/>
      <c r="AF75" s="619"/>
      <c r="AG75" s="619"/>
      <c r="AH75" s="619"/>
      <c r="AI75" s="619"/>
      <c r="AJ75" s="619"/>
      <c r="AK75" s="619"/>
      <c r="AL75" s="620"/>
      <c r="AM75" s="119"/>
      <c r="AN75" s="603"/>
      <c r="AO75" s="604"/>
      <c r="AP75" s="605"/>
      <c r="AQ75" s="550"/>
      <c r="AR75" s="73"/>
      <c r="AS75" s="21"/>
      <c r="AT75" s="76"/>
      <c r="AU75" s="76"/>
    </row>
    <row r="76" spans="1:47" s="21" customFormat="1" ht="29.25" customHeight="1" x14ac:dyDescent="0.2">
      <c r="A76" s="542"/>
      <c r="B76" s="591"/>
      <c r="C76" s="592"/>
      <c r="D76" s="626" t="s">
        <v>331</v>
      </c>
      <c r="E76" s="619"/>
      <c r="F76" s="619"/>
      <c r="G76" s="619"/>
      <c r="H76" s="619"/>
      <c r="I76" s="619"/>
      <c r="J76" s="619"/>
      <c r="K76" s="619"/>
      <c r="L76" s="619"/>
      <c r="M76" s="619"/>
      <c r="N76" s="619"/>
      <c r="O76" s="619"/>
      <c r="P76" s="619"/>
      <c r="Q76" s="619"/>
      <c r="R76" s="619"/>
      <c r="S76" s="619"/>
      <c r="T76" s="619"/>
      <c r="U76" s="619"/>
      <c r="V76" s="619"/>
      <c r="W76" s="619"/>
      <c r="X76" s="619"/>
      <c r="Y76" s="619"/>
      <c r="Z76" s="619"/>
      <c r="AA76" s="619"/>
      <c r="AB76" s="619"/>
      <c r="AC76" s="619"/>
      <c r="AD76" s="619"/>
      <c r="AE76" s="619"/>
      <c r="AF76" s="619"/>
      <c r="AG76" s="619"/>
      <c r="AH76" s="619"/>
      <c r="AI76" s="619"/>
      <c r="AJ76" s="619"/>
      <c r="AK76" s="619"/>
      <c r="AL76" s="620"/>
      <c r="AM76" s="119"/>
      <c r="AN76" s="606"/>
      <c r="AO76" s="604"/>
      <c r="AP76" s="607"/>
      <c r="AQ76" s="556"/>
      <c r="AR76" s="73"/>
      <c r="AS76" s="40"/>
      <c r="AT76" s="76"/>
      <c r="AU76" s="76"/>
    </row>
    <row r="77" spans="1:47" ht="28" x14ac:dyDescent="0.2">
      <c r="A77" s="542"/>
      <c r="B77" s="591"/>
      <c r="C77" s="592"/>
      <c r="D77" s="626" t="s">
        <v>332</v>
      </c>
      <c r="E77" s="619"/>
      <c r="F77" s="619"/>
      <c r="G77" s="619"/>
      <c r="H77" s="619"/>
      <c r="I77" s="619"/>
      <c r="J77" s="619"/>
      <c r="K77" s="619"/>
      <c r="L77" s="619"/>
      <c r="M77" s="619"/>
      <c r="N77" s="619"/>
      <c r="O77" s="619"/>
      <c r="P77" s="619"/>
      <c r="Q77" s="619"/>
      <c r="R77" s="619"/>
      <c r="S77" s="619"/>
      <c r="T77" s="619"/>
      <c r="U77" s="619"/>
      <c r="V77" s="619"/>
      <c r="W77" s="619"/>
      <c r="X77" s="619"/>
      <c r="Y77" s="619"/>
      <c r="Z77" s="619"/>
      <c r="AA77" s="619"/>
      <c r="AB77" s="619"/>
      <c r="AC77" s="619"/>
      <c r="AD77" s="619"/>
      <c r="AE77" s="619"/>
      <c r="AF77" s="619"/>
      <c r="AG77" s="619"/>
      <c r="AH77" s="619"/>
      <c r="AI77" s="619"/>
      <c r="AJ77" s="619"/>
      <c r="AK77" s="619"/>
      <c r="AL77" s="620"/>
      <c r="AM77" s="119"/>
      <c r="AN77" s="606"/>
      <c r="AO77" s="604"/>
      <c r="AP77" s="607"/>
      <c r="AQ77" s="548"/>
      <c r="AR77" s="73"/>
      <c r="AS77" s="71"/>
      <c r="AT77" s="76"/>
      <c r="AU77" s="76"/>
    </row>
    <row r="78" spans="1:47" ht="27" customHeight="1" x14ac:dyDescent="0.2">
      <c r="A78" s="542"/>
      <c r="B78" s="591"/>
      <c r="C78" s="592"/>
      <c r="D78" s="626" t="s">
        <v>333</v>
      </c>
      <c r="E78" s="619"/>
      <c r="F78" s="619"/>
      <c r="G78" s="619"/>
      <c r="H78" s="619"/>
      <c r="I78" s="619"/>
      <c r="J78" s="619"/>
      <c r="K78" s="619"/>
      <c r="L78" s="619"/>
      <c r="M78" s="619"/>
      <c r="N78" s="619"/>
      <c r="O78" s="619"/>
      <c r="P78" s="619"/>
      <c r="Q78" s="619"/>
      <c r="R78" s="619"/>
      <c r="S78" s="619"/>
      <c r="T78" s="619"/>
      <c r="U78" s="619"/>
      <c r="V78" s="619"/>
      <c r="W78" s="619"/>
      <c r="X78" s="619"/>
      <c r="Y78" s="619"/>
      <c r="Z78" s="619"/>
      <c r="AA78" s="619"/>
      <c r="AB78" s="619"/>
      <c r="AC78" s="619"/>
      <c r="AD78" s="619"/>
      <c r="AE78" s="619"/>
      <c r="AF78" s="619"/>
      <c r="AG78" s="619"/>
      <c r="AH78" s="619"/>
      <c r="AI78" s="619"/>
      <c r="AJ78" s="619"/>
      <c r="AK78" s="619"/>
      <c r="AL78" s="620"/>
      <c r="AM78" s="119"/>
      <c r="AN78" s="606"/>
      <c r="AO78" s="604"/>
      <c r="AP78" s="607"/>
      <c r="AQ78" s="548"/>
      <c r="AR78" s="73"/>
      <c r="AS78" s="64"/>
      <c r="AT78" s="76"/>
      <c r="AU78" s="76"/>
    </row>
    <row r="79" spans="1:47" ht="27" customHeight="1" x14ac:dyDescent="0.2">
      <c r="A79" s="542"/>
      <c r="B79" s="591"/>
      <c r="C79" s="592"/>
      <c r="D79" s="619" t="s">
        <v>334</v>
      </c>
      <c r="E79" s="619"/>
      <c r="F79" s="619"/>
      <c r="G79" s="619"/>
      <c r="H79" s="619"/>
      <c r="I79" s="619"/>
      <c r="J79" s="619"/>
      <c r="K79" s="619"/>
      <c r="L79" s="619"/>
      <c r="M79" s="619"/>
      <c r="N79" s="619"/>
      <c r="O79" s="619"/>
      <c r="P79" s="619"/>
      <c r="Q79" s="619"/>
      <c r="R79" s="619"/>
      <c r="S79" s="619"/>
      <c r="T79" s="619"/>
      <c r="U79" s="619"/>
      <c r="V79" s="619"/>
      <c r="W79" s="619"/>
      <c r="X79" s="619"/>
      <c r="Y79" s="619"/>
      <c r="Z79" s="619"/>
      <c r="AA79" s="619"/>
      <c r="AB79" s="619"/>
      <c r="AC79" s="619"/>
      <c r="AD79" s="619"/>
      <c r="AE79" s="619"/>
      <c r="AF79" s="619"/>
      <c r="AG79" s="619"/>
      <c r="AH79" s="619"/>
      <c r="AI79" s="619"/>
      <c r="AJ79" s="619"/>
      <c r="AK79" s="619"/>
      <c r="AL79" s="620"/>
      <c r="AM79" s="119"/>
      <c r="AN79" s="606"/>
      <c r="AO79" s="604"/>
      <c r="AP79" s="607"/>
      <c r="AQ79" s="119"/>
      <c r="AR79" s="73"/>
      <c r="AT79" s="76"/>
      <c r="AU79" s="76"/>
    </row>
    <row r="80" spans="1:47" ht="27" customHeight="1" x14ac:dyDescent="0.2">
      <c r="A80" s="542"/>
      <c r="B80" s="591"/>
      <c r="C80" s="592"/>
      <c r="D80" s="619" t="s">
        <v>337</v>
      </c>
      <c r="E80" s="619"/>
      <c r="F80" s="619"/>
      <c r="G80" s="619"/>
      <c r="H80" s="619"/>
      <c r="I80" s="619"/>
      <c r="J80" s="619"/>
      <c r="K80" s="619"/>
      <c r="L80" s="619"/>
      <c r="M80" s="619"/>
      <c r="N80" s="619"/>
      <c r="O80" s="619"/>
      <c r="P80" s="619"/>
      <c r="Q80" s="619"/>
      <c r="R80" s="619"/>
      <c r="S80" s="619"/>
      <c r="T80" s="619"/>
      <c r="U80" s="619"/>
      <c r="V80" s="619"/>
      <c r="W80" s="619"/>
      <c r="X80" s="619"/>
      <c r="Y80" s="619"/>
      <c r="Z80" s="619"/>
      <c r="AA80" s="619"/>
      <c r="AB80" s="619"/>
      <c r="AC80" s="619"/>
      <c r="AD80" s="619"/>
      <c r="AE80" s="619"/>
      <c r="AF80" s="619"/>
      <c r="AG80" s="619"/>
      <c r="AH80" s="619"/>
      <c r="AI80" s="619"/>
      <c r="AJ80" s="619"/>
      <c r="AK80" s="619"/>
      <c r="AL80" s="620"/>
      <c r="AM80" s="119"/>
      <c r="AN80" s="606"/>
      <c r="AO80" s="604"/>
      <c r="AP80" s="607"/>
      <c r="AQ80" s="598"/>
      <c r="AR80" s="73"/>
      <c r="AS80" s="73"/>
      <c r="AT80" s="76"/>
      <c r="AU80" s="76"/>
    </row>
    <row r="81" spans="1:47" ht="28" x14ac:dyDescent="0.2">
      <c r="A81" s="542"/>
      <c r="B81" s="591"/>
      <c r="C81" s="592"/>
      <c r="D81" s="619" t="s">
        <v>336</v>
      </c>
      <c r="E81" s="619"/>
      <c r="F81" s="619"/>
      <c r="G81" s="619"/>
      <c r="H81" s="619"/>
      <c r="I81" s="619"/>
      <c r="J81" s="619"/>
      <c r="K81" s="619"/>
      <c r="L81" s="619"/>
      <c r="M81" s="619"/>
      <c r="N81" s="619"/>
      <c r="O81" s="619"/>
      <c r="P81" s="619"/>
      <c r="Q81" s="619"/>
      <c r="R81" s="619"/>
      <c r="S81" s="619"/>
      <c r="T81" s="619"/>
      <c r="U81" s="619"/>
      <c r="V81" s="619"/>
      <c r="W81" s="619"/>
      <c r="X81" s="619"/>
      <c r="Y81" s="619"/>
      <c r="Z81" s="619"/>
      <c r="AA81" s="619"/>
      <c r="AB81" s="619"/>
      <c r="AC81" s="619"/>
      <c r="AD81" s="619"/>
      <c r="AE81" s="619"/>
      <c r="AF81" s="619"/>
      <c r="AG81" s="619"/>
      <c r="AH81" s="619"/>
      <c r="AI81" s="619"/>
      <c r="AJ81" s="619"/>
      <c r="AK81" s="619"/>
      <c r="AL81" s="620"/>
      <c r="AM81" s="119"/>
      <c r="AN81" s="606"/>
      <c r="AO81" s="604"/>
      <c r="AP81" s="607"/>
      <c r="AQ81" s="550"/>
      <c r="AR81" s="73"/>
      <c r="AS81" s="21"/>
      <c r="AT81" s="76"/>
      <c r="AU81" s="76"/>
    </row>
    <row r="82" spans="1:47" ht="29.25" customHeight="1" x14ac:dyDescent="0.2">
      <c r="A82" s="542"/>
      <c r="B82" s="591"/>
      <c r="C82" s="592"/>
      <c r="D82" s="619" t="s">
        <v>338</v>
      </c>
      <c r="E82" s="619"/>
      <c r="F82" s="619"/>
      <c r="G82" s="619"/>
      <c r="H82" s="619"/>
      <c r="I82" s="619"/>
      <c r="J82" s="619"/>
      <c r="K82" s="619"/>
      <c r="L82" s="619"/>
      <c r="M82" s="619"/>
      <c r="N82" s="619"/>
      <c r="O82" s="619"/>
      <c r="P82" s="619"/>
      <c r="Q82" s="619"/>
      <c r="R82" s="619"/>
      <c r="S82" s="619"/>
      <c r="T82" s="619"/>
      <c r="U82" s="619"/>
      <c r="V82" s="619"/>
      <c r="W82" s="619"/>
      <c r="X82" s="619"/>
      <c r="Y82" s="619"/>
      <c r="Z82" s="619"/>
      <c r="AA82" s="619"/>
      <c r="AB82" s="619"/>
      <c r="AC82" s="619"/>
      <c r="AD82" s="619"/>
      <c r="AE82" s="619"/>
      <c r="AF82" s="619"/>
      <c r="AG82" s="619"/>
      <c r="AH82" s="619"/>
      <c r="AI82" s="619"/>
      <c r="AJ82" s="619"/>
      <c r="AK82" s="619"/>
      <c r="AL82" s="620"/>
      <c r="AM82" s="119"/>
      <c r="AN82" s="606"/>
      <c r="AO82" s="604"/>
      <c r="AP82" s="607"/>
      <c r="AQ82" s="550"/>
      <c r="AR82" s="73"/>
      <c r="AS82" s="21"/>
      <c r="AT82" s="76"/>
      <c r="AU82" s="76"/>
    </row>
    <row r="83" spans="1:47" ht="58.5" customHeight="1" x14ac:dyDescent="0.2">
      <c r="A83" s="542"/>
      <c r="B83" s="591"/>
      <c r="C83" s="592"/>
      <c r="D83" s="620" t="s">
        <v>339</v>
      </c>
      <c r="E83" s="624"/>
      <c r="F83" s="624"/>
      <c r="G83" s="624"/>
      <c r="H83" s="624"/>
      <c r="I83" s="624"/>
      <c r="J83" s="624"/>
      <c r="K83" s="624"/>
      <c r="L83" s="624"/>
      <c r="M83" s="624"/>
      <c r="N83" s="624"/>
      <c r="O83" s="624"/>
      <c r="P83" s="624"/>
      <c r="Q83" s="624"/>
      <c r="R83" s="624"/>
      <c r="S83" s="624"/>
      <c r="T83" s="624"/>
      <c r="U83" s="624"/>
      <c r="V83" s="624"/>
      <c r="W83" s="624"/>
      <c r="X83" s="624"/>
      <c r="Y83" s="624"/>
      <c r="Z83" s="624"/>
      <c r="AA83" s="624"/>
      <c r="AB83" s="624"/>
      <c r="AC83" s="624"/>
      <c r="AD83" s="624"/>
      <c r="AE83" s="624"/>
      <c r="AF83" s="624"/>
      <c r="AG83" s="624"/>
      <c r="AH83" s="624"/>
      <c r="AI83" s="624"/>
      <c r="AJ83" s="624"/>
      <c r="AK83" s="624"/>
      <c r="AL83" s="624"/>
      <c r="AM83" s="119"/>
      <c r="AN83" s="606"/>
      <c r="AO83" s="604"/>
      <c r="AP83" s="607"/>
      <c r="AQ83" s="550"/>
      <c r="AR83" s="73"/>
      <c r="AS83" s="21"/>
      <c r="AT83" s="76"/>
      <c r="AU83" s="76"/>
    </row>
    <row r="84" spans="1:47" ht="27" customHeight="1" x14ac:dyDescent="0.2">
      <c r="A84" s="542"/>
      <c r="B84" s="591"/>
      <c r="C84" s="592"/>
      <c r="D84" s="620" t="s">
        <v>340</v>
      </c>
      <c r="E84" s="624"/>
      <c r="F84" s="624"/>
      <c r="G84" s="624"/>
      <c r="H84" s="624"/>
      <c r="I84" s="624"/>
      <c r="J84" s="624"/>
      <c r="K84" s="624"/>
      <c r="L84" s="624"/>
      <c r="M84" s="624"/>
      <c r="N84" s="624"/>
      <c r="O84" s="624"/>
      <c r="P84" s="624"/>
      <c r="Q84" s="624"/>
      <c r="R84" s="624"/>
      <c r="S84" s="624"/>
      <c r="T84" s="624"/>
      <c r="U84" s="624"/>
      <c r="V84" s="624"/>
      <c r="W84" s="624"/>
      <c r="X84" s="624"/>
      <c r="Y84" s="624"/>
      <c r="Z84" s="624"/>
      <c r="AA84" s="624"/>
      <c r="AB84" s="624"/>
      <c r="AC84" s="624"/>
      <c r="AD84" s="624"/>
      <c r="AE84" s="624"/>
      <c r="AF84" s="624"/>
      <c r="AG84" s="624"/>
      <c r="AH84" s="624"/>
      <c r="AI84" s="624"/>
      <c r="AJ84" s="624"/>
      <c r="AK84" s="624"/>
      <c r="AL84" s="624"/>
      <c r="AM84" s="119"/>
      <c r="AN84" s="606"/>
      <c r="AO84" s="604"/>
      <c r="AP84" s="607"/>
      <c r="AQ84" s="550"/>
      <c r="AR84" s="73"/>
      <c r="AS84" s="21"/>
      <c r="AT84" s="76"/>
      <c r="AU84" s="76"/>
    </row>
    <row r="85" spans="1:47" ht="31.5" customHeight="1" x14ac:dyDescent="0.2">
      <c r="A85" s="542"/>
      <c r="B85" s="594"/>
      <c r="C85" s="593"/>
      <c r="D85" s="620" t="s">
        <v>341</v>
      </c>
      <c r="E85" s="624"/>
      <c r="F85" s="624"/>
      <c r="G85" s="624"/>
      <c r="H85" s="624"/>
      <c r="I85" s="624"/>
      <c r="J85" s="624"/>
      <c r="K85" s="624"/>
      <c r="L85" s="624"/>
      <c r="M85" s="624"/>
      <c r="N85" s="624"/>
      <c r="O85" s="624"/>
      <c r="P85" s="624"/>
      <c r="Q85" s="624"/>
      <c r="R85" s="624"/>
      <c r="S85" s="624"/>
      <c r="T85" s="624"/>
      <c r="U85" s="624"/>
      <c r="V85" s="624"/>
      <c r="W85" s="624"/>
      <c r="X85" s="624"/>
      <c r="Y85" s="624"/>
      <c r="Z85" s="624"/>
      <c r="AA85" s="624"/>
      <c r="AB85" s="624"/>
      <c r="AC85" s="624"/>
      <c r="AD85" s="624"/>
      <c r="AE85" s="624"/>
      <c r="AF85" s="624"/>
      <c r="AG85" s="624"/>
      <c r="AH85" s="624"/>
      <c r="AI85" s="624"/>
      <c r="AJ85" s="624"/>
      <c r="AK85" s="624"/>
      <c r="AL85" s="624"/>
      <c r="AM85" s="119"/>
      <c r="AN85" s="606"/>
      <c r="AO85" s="604"/>
      <c r="AP85" s="607"/>
      <c r="AQ85" s="550"/>
      <c r="AR85" s="73"/>
      <c r="AS85" s="21"/>
      <c r="AT85" s="76"/>
      <c r="AU85" s="76"/>
    </row>
    <row r="86" spans="1:47" ht="62.25" customHeight="1" x14ac:dyDescent="0.2">
      <c r="A86" s="542"/>
      <c r="B86" s="591"/>
      <c r="C86" s="592"/>
      <c r="D86" s="620" t="s">
        <v>342</v>
      </c>
      <c r="E86" s="624"/>
      <c r="F86" s="624"/>
      <c r="G86" s="624"/>
      <c r="H86" s="624"/>
      <c r="I86" s="624"/>
      <c r="J86" s="624"/>
      <c r="K86" s="624"/>
      <c r="L86" s="624"/>
      <c r="M86" s="624"/>
      <c r="N86" s="624"/>
      <c r="O86" s="624"/>
      <c r="P86" s="624"/>
      <c r="Q86" s="624"/>
      <c r="R86" s="624"/>
      <c r="S86" s="624"/>
      <c r="T86" s="624"/>
      <c r="U86" s="624"/>
      <c r="V86" s="624"/>
      <c r="W86" s="624"/>
      <c r="X86" s="624"/>
      <c r="Y86" s="624"/>
      <c r="Z86" s="624"/>
      <c r="AA86" s="624"/>
      <c r="AB86" s="624"/>
      <c r="AC86" s="624"/>
      <c r="AD86" s="624"/>
      <c r="AE86" s="624"/>
      <c r="AF86" s="624"/>
      <c r="AG86" s="624"/>
      <c r="AH86" s="624"/>
      <c r="AI86" s="624"/>
      <c r="AJ86" s="624"/>
      <c r="AK86" s="624"/>
      <c r="AL86" s="624"/>
      <c r="AM86" s="552"/>
      <c r="AN86" s="606"/>
      <c r="AO86" s="604"/>
      <c r="AP86" s="607"/>
      <c r="AQ86" s="21"/>
      <c r="AR86" s="73"/>
      <c r="AS86" s="21"/>
      <c r="AT86" s="76"/>
      <c r="AU86" s="76"/>
    </row>
    <row r="87" spans="1:47" ht="33" customHeight="1" x14ac:dyDescent="0.2">
      <c r="A87" s="542"/>
      <c r="B87" s="591"/>
      <c r="C87" s="592"/>
      <c r="D87" s="620" t="s">
        <v>344</v>
      </c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4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4"/>
      <c r="AL87" s="624"/>
      <c r="AM87" s="119"/>
      <c r="AN87" s="606"/>
      <c r="AO87" s="604"/>
      <c r="AP87" s="607"/>
      <c r="AQ87" s="21"/>
      <c r="AR87" s="73"/>
      <c r="AS87" s="21"/>
      <c r="AT87" s="76"/>
      <c r="AU87" s="76"/>
    </row>
    <row r="88" spans="1:47" ht="30.75" customHeight="1" x14ac:dyDescent="0.2">
      <c r="A88" s="542"/>
      <c r="B88" s="591"/>
      <c r="C88" s="592"/>
      <c r="D88" s="620" t="s">
        <v>345</v>
      </c>
      <c r="E88" s="624"/>
      <c r="F88" s="624"/>
      <c r="G88" s="624"/>
      <c r="H88" s="624"/>
      <c r="I88" s="624"/>
      <c r="J88" s="624"/>
      <c r="K88" s="624"/>
      <c r="L88" s="624"/>
      <c r="M88" s="624"/>
      <c r="N88" s="624"/>
      <c r="O88" s="624"/>
      <c r="P88" s="624"/>
      <c r="Q88" s="624"/>
      <c r="R88" s="624"/>
      <c r="S88" s="624"/>
      <c r="T88" s="624"/>
      <c r="U88" s="624"/>
      <c r="V88" s="624"/>
      <c r="W88" s="624"/>
      <c r="X88" s="624"/>
      <c r="Y88" s="624"/>
      <c r="Z88" s="624"/>
      <c r="AA88" s="624"/>
      <c r="AB88" s="624"/>
      <c r="AC88" s="624"/>
      <c r="AD88" s="624"/>
      <c r="AE88" s="624"/>
      <c r="AF88" s="624"/>
      <c r="AG88" s="624"/>
      <c r="AH88" s="624"/>
      <c r="AI88" s="624"/>
      <c r="AJ88" s="624"/>
      <c r="AK88" s="624"/>
      <c r="AL88" s="624"/>
      <c r="AM88" s="119"/>
      <c r="AN88" s="606"/>
      <c r="AO88" s="604"/>
      <c r="AP88" s="607"/>
      <c r="AQ88" s="21"/>
      <c r="AR88" s="73"/>
      <c r="AS88" s="21"/>
      <c r="AT88" s="76"/>
      <c r="AU88" s="76"/>
    </row>
    <row r="89" spans="1:47" ht="83.25" customHeight="1" x14ac:dyDescent="0.2">
      <c r="A89" s="542"/>
      <c r="B89" s="592"/>
      <c r="C89" s="592"/>
      <c r="D89" s="620" t="s">
        <v>346</v>
      </c>
      <c r="E89" s="624"/>
      <c r="F89" s="624"/>
      <c r="G89" s="624"/>
      <c r="H89" s="624"/>
      <c r="I89" s="624"/>
      <c r="J89" s="624"/>
      <c r="K89" s="624"/>
      <c r="L89" s="624"/>
      <c r="M89" s="624"/>
      <c r="N89" s="624"/>
      <c r="O89" s="624"/>
      <c r="P89" s="624"/>
      <c r="Q89" s="624"/>
      <c r="R89" s="624"/>
      <c r="S89" s="624"/>
      <c r="T89" s="624"/>
      <c r="U89" s="624"/>
      <c r="V89" s="624"/>
      <c r="W89" s="624"/>
      <c r="X89" s="624"/>
      <c r="Y89" s="624"/>
      <c r="Z89" s="624"/>
      <c r="AA89" s="624"/>
      <c r="AB89" s="624"/>
      <c r="AC89" s="624"/>
      <c r="AD89" s="624"/>
      <c r="AE89" s="624"/>
      <c r="AF89" s="624"/>
      <c r="AG89" s="624"/>
      <c r="AH89" s="624"/>
      <c r="AI89" s="624"/>
      <c r="AJ89" s="624"/>
      <c r="AK89" s="624"/>
      <c r="AL89" s="624"/>
      <c r="AM89" s="119"/>
      <c r="AN89" s="606"/>
      <c r="AO89" s="604"/>
      <c r="AP89" s="607"/>
      <c r="AQ89" s="21"/>
      <c r="AR89" s="73"/>
      <c r="AS89" s="21"/>
      <c r="AT89" s="76"/>
      <c r="AU89" s="76"/>
    </row>
    <row r="90" spans="1:47" ht="39" customHeight="1" x14ac:dyDescent="0.2">
      <c r="A90" s="542"/>
      <c r="B90" s="592"/>
      <c r="C90" s="592"/>
      <c r="D90" s="620" t="s">
        <v>352</v>
      </c>
      <c r="E90" s="624"/>
      <c r="F90" s="624"/>
      <c r="G90" s="624"/>
      <c r="H90" s="624"/>
      <c r="I90" s="624"/>
      <c r="J90" s="624"/>
      <c r="K90" s="624"/>
      <c r="L90" s="624"/>
      <c r="M90" s="624"/>
      <c r="N90" s="624"/>
      <c r="O90" s="624"/>
      <c r="P90" s="624"/>
      <c r="Q90" s="624"/>
      <c r="R90" s="624"/>
      <c r="S90" s="624"/>
      <c r="T90" s="624"/>
      <c r="U90" s="624"/>
      <c r="V90" s="624"/>
      <c r="W90" s="624"/>
      <c r="X90" s="624"/>
      <c r="Y90" s="624"/>
      <c r="Z90" s="624"/>
      <c r="AA90" s="624"/>
      <c r="AB90" s="624"/>
      <c r="AC90" s="624"/>
      <c r="AD90" s="624"/>
      <c r="AE90" s="624"/>
      <c r="AF90" s="624"/>
      <c r="AG90" s="624"/>
      <c r="AH90" s="624"/>
      <c r="AI90" s="624"/>
      <c r="AJ90" s="624"/>
      <c r="AK90" s="624"/>
      <c r="AL90" s="624"/>
      <c r="AM90" s="119"/>
      <c r="AN90" s="606"/>
      <c r="AO90" s="604"/>
      <c r="AP90" s="607"/>
      <c r="AQ90" s="21"/>
      <c r="AR90" s="73"/>
      <c r="AS90" s="21"/>
      <c r="AT90" s="76"/>
      <c r="AU90" s="76"/>
    </row>
    <row r="91" spans="1:47" ht="22" customHeight="1" x14ac:dyDescent="0.2">
      <c r="A91" s="542"/>
      <c r="B91" s="592"/>
      <c r="C91" s="592"/>
      <c r="D91" s="625"/>
      <c r="E91" s="625"/>
      <c r="F91" s="625"/>
      <c r="G91" s="625"/>
      <c r="H91" s="625"/>
      <c r="I91" s="625"/>
      <c r="J91" s="625"/>
      <c r="K91" s="625"/>
      <c r="L91" s="625"/>
      <c r="M91" s="625"/>
      <c r="N91" s="625"/>
      <c r="O91" s="625"/>
      <c r="P91" s="625"/>
      <c r="Q91" s="625"/>
      <c r="R91" s="625"/>
      <c r="S91" s="625"/>
      <c r="T91" s="625"/>
      <c r="U91" s="625"/>
      <c r="V91" s="625"/>
      <c r="W91" s="625"/>
      <c r="X91" s="625"/>
      <c r="Y91" s="625"/>
      <c r="Z91" s="625"/>
      <c r="AA91" s="625"/>
      <c r="AB91" s="625"/>
      <c r="AC91" s="625"/>
      <c r="AD91" s="625"/>
      <c r="AE91" s="625"/>
      <c r="AF91" s="625"/>
      <c r="AG91" s="625"/>
      <c r="AH91" s="625"/>
      <c r="AI91" s="625"/>
      <c r="AJ91" s="625"/>
      <c r="AK91" s="625"/>
      <c r="AL91" s="625"/>
      <c r="AM91" s="119"/>
      <c r="AN91" s="606"/>
      <c r="AO91" s="604"/>
      <c r="AP91" s="607"/>
      <c r="AQ91" s="21"/>
      <c r="AR91" s="73"/>
      <c r="AS91" s="21"/>
      <c r="AT91" s="76"/>
      <c r="AU91" s="76"/>
    </row>
    <row r="92" spans="1:47" ht="27.75" customHeight="1" x14ac:dyDescent="0.3">
      <c r="A92" s="542"/>
      <c r="B92" s="623" t="s">
        <v>343</v>
      </c>
      <c r="C92" s="623"/>
      <c r="D92" s="623"/>
      <c r="E92" s="623"/>
      <c r="F92" s="623"/>
      <c r="G92" s="623"/>
      <c r="H92" s="623"/>
      <c r="I92" s="623"/>
      <c r="J92" s="623"/>
      <c r="K92" s="623"/>
      <c r="L92" s="623"/>
      <c r="M92" s="623"/>
      <c r="N92" s="623"/>
      <c r="O92" s="623"/>
      <c r="P92" s="623"/>
      <c r="Q92" s="623"/>
      <c r="R92" s="623"/>
      <c r="S92" s="623"/>
      <c r="T92" s="623"/>
      <c r="U92" s="623"/>
      <c r="V92" s="623"/>
      <c r="W92" s="623"/>
      <c r="X92" s="623"/>
      <c r="Y92" s="623"/>
      <c r="Z92" s="623"/>
      <c r="AA92" s="623"/>
      <c r="AB92" s="623"/>
      <c r="AC92" s="623"/>
      <c r="AD92" s="623"/>
      <c r="AE92" s="623"/>
      <c r="AF92" s="623"/>
      <c r="AG92" s="623"/>
      <c r="AH92" s="623"/>
      <c r="AI92" s="623"/>
      <c r="AJ92" s="623"/>
      <c r="AK92" s="623"/>
      <c r="AL92" s="623"/>
      <c r="AM92" s="119"/>
      <c r="AN92" s="606"/>
      <c r="AO92" s="604"/>
      <c r="AP92" s="607"/>
      <c r="AQ92" s="42"/>
      <c r="AR92" s="73"/>
      <c r="AS92" s="63"/>
      <c r="AT92" s="76"/>
      <c r="AU92" s="76"/>
    </row>
    <row r="93" spans="1:47" ht="21.75" customHeight="1" x14ac:dyDescent="0.2">
      <c r="A93" s="542"/>
      <c r="B93" s="618"/>
      <c r="C93" s="618"/>
      <c r="D93" s="618"/>
      <c r="E93" s="618"/>
      <c r="F93" s="618"/>
      <c r="G93" s="618"/>
      <c r="H93" s="618"/>
      <c r="I93" s="618"/>
      <c r="J93" s="618"/>
      <c r="K93" s="618"/>
      <c r="L93" s="618"/>
      <c r="M93" s="618"/>
      <c r="N93" s="618"/>
      <c r="O93" s="618"/>
      <c r="P93" s="618"/>
      <c r="Q93" s="618"/>
      <c r="R93" s="618"/>
      <c r="S93" s="618"/>
      <c r="T93" s="618"/>
      <c r="U93" s="618"/>
      <c r="V93" s="618"/>
      <c r="W93" s="618"/>
      <c r="X93" s="618"/>
      <c r="Y93" s="618"/>
      <c r="Z93" s="618"/>
      <c r="AA93" s="618"/>
      <c r="AB93" s="618"/>
      <c r="AC93" s="618"/>
      <c r="AD93" s="618"/>
      <c r="AE93" s="618"/>
      <c r="AF93" s="618"/>
      <c r="AG93" s="618"/>
      <c r="AH93" s="618"/>
      <c r="AI93" s="618"/>
      <c r="AJ93" s="618"/>
      <c r="AK93" s="618"/>
      <c r="AL93" s="618"/>
      <c r="AM93" s="552"/>
      <c r="AN93" s="606"/>
      <c r="AO93" s="604"/>
      <c r="AP93" s="607"/>
      <c r="AQ93" s="63"/>
      <c r="AR93" s="73"/>
      <c r="AS93" s="63"/>
      <c r="AT93" s="76"/>
      <c r="AU93" s="76"/>
    </row>
    <row r="94" spans="1:47" ht="30.75" customHeight="1" x14ac:dyDescent="0.2">
      <c r="A94" s="542"/>
      <c r="B94" s="591"/>
      <c r="C94" s="592"/>
      <c r="D94" s="619" t="s">
        <v>347</v>
      </c>
      <c r="E94" s="619"/>
      <c r="F94" s="619"/>
      <c r="G94" s="619"/>
      <c r="H94" s="619"/>
      <c r="I94" s="619"/>
      <c r="J94" s="619"/>
      <c r="K94" s="619"/>
      <c r="L94" s="619"/>
      <c r="M94" s="619"/>
      <c r="N94" s="619"/>
      <c r="O94" s="619"/>
      <c r="P94" s="619"/>
      <c r="Q94" s="619"/>
      <c r="R94" s="619"/>
      <c r="S94" s="619"/>
      <c r="T94" s="619"/>
      <c r="U94" s="619"/>
      <c r="V94" s="619"/>
      <c r="W94" s="619"/>
      <c r="X94" s="619"/>
      <c r="Y94" s="619"/>
      <c r="Z94" s="619"/>
      <c r="AA94" s="619"/>
      <c r="AB94" s="619"/>
      <c r="AC94" s="619"/>
      <c r="AD94" s="619"/>
      <c r="AE94" s="619"/>
      <c r="AF94" s="619"/>
      <c r="AG94" s="619"/>
      <c r="AH94" s="619"/>
      <c r="AI94" s="619"/>
      <c r="AJ94" s="619"/>
      <c r="AK94" s="619"/>
      <c r="AL94" s="620"/>
      <c r="AM94" s="602"/>
      <c r="AN94" s="606"/>
      <c r="AO94" s="604"/>
      <c r="AP94" s="607"/>
      <c r="AQ94" s="63"/>
      <c r="AR94" s="73"/>
      <c r="AS94" s="63"/>
      <c r="AT94" s="76"/>
      <c r="AU94" s="76"/>
    </row>
    <row r="95" spans="1:47" ht="33" customHeight="1" x14ac:dyDescent="0.2">
      <c r="A95" s="542"/>
      <c r="B95" s="591"/>
      <c r="C95" s="592"/>
      <c r="D95" s="619" t="s">
        <v>348</v>
      </c>
      <c r="E95" s="619"/>
      <c r="F95" s="619"/>
      <c r="G95" s="619"/>
      <c r="H95" s="619"/>
      <c r="I95" s="619"/>
      <c r="J95" s="619"/>
      <c r="K95" s="619"/>
      <c r="L95" s="619"/>
      <c r="M95" s="619"/>
      <c r="N95" s="619"/>
      <c r="O95" s="619"/>
      <c r="P95" s="619"/>
      <c r="Q95" s="619"/>
      <c r="R95" s="619"/>
      <c r="S95" s="619"/>
      <c r="T95" s="619"/>
      <c r="U95" s="619"/>
      <c r="V95" s="619"/>
      <c r="W95" s="619"/>
      <c r="X95" s="619"/>
      <c r="Y95" s="619"/>
      <c r="Z95" s="619"/>
      <c r="AA95" s="619"/>
      <c r="AB95" s="619"/>
      <c r="AC95" s="619"/>
      <c r="AD95" s="619"/>
      <c r="AE95" s="619"/>
      <c r="AF95" s="619"/>
      <c r="AG95" s="619"/>
      <c r="AH95" s="619"/>
      <c r="AI95" s="619"/>
      <c r="AJ95" s="619"/>
      <c r="AK95" s="619"/>
      <c r="AL95" s="620"/>
      <c r="AM95" s="602"/>
      <c r="AN95" s="606"/>
      <c r="AO95" s="604"/>
      <c r="AP95" s="607"/>
      <c r="AQ95" s="63"/>
      <c r="AR95" s="73"/>
      <c r="AS95" s="63"/>
      <c r="AT95" s="76"/>
      <c r="AU95" s="76"/>
    </row>
    <row r="96" spans="1:47" ht="31.5" customHeight="1" x14ac:dyDescent="0.2">
      <c r="A96" s="542"/>
      <c r="B96" s="591"/>
      <c r="C96" s="592"/>
      <c r="D96" s="619" t="s">
        <v>349</v>
      </c>
      <c r="E96" s="619"/>
      <c r="F96" s="619"/>
      <c r="G96" s="619"/>
      <c r="H96" s="619"/>
      <c r="I96" s="619"/>
      <c r="J96" s="619"/>
      <c r="K96" s="619"/>
      <c r="L96" s="619"/>
      <c r="M96" s="619"/>
      <c r="N96" s="619"/>
      <c r="O96" s="619"/>
      <c r="P96" s="619"/>
      <c r="Q96" s="619"/>
      <c r="R96" s="619"/>
      <c r="S96" s="619"/>
      <c r="T96" s="619"/>
      <c r="U96" s="619"/>
      <c r="V96" s="619"/>
      <c r="W96" s="619"/>
      <c r="X96" s="619"/>
      <c r="Y96" s="619"/>
      <c r="Z96" s="619"/>
      <c r="AA96" s="619"/>
      <c r="AB96" s="619"/>
      <c r="AC96" s="619"/>
      <c r="AD96" s="619"/>
      <c r="AE96" s="619"/>
      <c r="AF96" s="619"/>
      <c r="AG96" s="619"/>
      <c r="AH96" s="619"/>
      <c r="AI96" s="619"/>
      <c r="AJ96" s="619"/>
      <c r="AK96" s="619"/>
      <c r="AL96" s="620"/>
      <c r="AM96" s="552"/>
      <c r="AN96" s="606"/>
      <c r="AO96" s="604"/>
      <c r="AP96" s="607"/>
      <c r="AQ96" s="63"/>
      <c r="AR96" s="73"/>
      <c r="AS96" s="63"/>
      <c r="AT96" s="76"/>
      <c r="AU96" s="76"/>
    </row>
    <row r="97" spans="1:47" ht="60.75" customHeight="1" x14ac:dyDescent="0.2">
      <c r="A97" s="542"/>
      <c r="B97" s="591"/>
      <c r="C97" s="592"/>
      <c r="D97" s="619" t="s">
        <v>351</v>
      </c>
      <c r="E97" s="619"/>
      <c r="F97" s="619"/>
      <c r="G97" s="619"/>
      <c r="H97" s="619"/>
      <c r="I97" s="619"/>
      <c r="J97" s="619"/>
      <c r="K97" s="619"/>
      <c r="L97" s="619"/>
      <c r="M97" s="619"/>
      <c r="N97" s="619"/>
      <c r="O97" s="619"/>
      <c r="P97" s="619"/>
      <c r="Q97" s="619"/>
      <c r="R97" s="619"/>
      <c r="S97" s="619"/>
      <c r="T97" s="619"/>
      <c r="U97" s="619"/>
      <c r="V97" s="619"/>
      <c r="W97" s="619"/>
      <c r="X97" s="619"/>
      <c r="Y97" s="619"/>
      <c r="Z97" s="619"/>
      <c r="AA97" s="619"/>
      <c r="AB97" s="619"/>
      <c r="AC97" s="619"/>
      <c r="AD97" s="619"/>
      <c r="AE97" s="619"/>
      <c r="AF97" s="619"/>
      <c r="AG97" s="619"/>
      <c r="AH97" s="619"/>
      <c r="AI97" s="619"/>
      <c r="AJ97" s="619"/>
      <c r="AK97" s="619"/>
      <c r="AL97" s="620"/>
      <c r="AM97" s="552"/>
      <c r="AN97" s="606"/>
      <c r="AO97" s="604"/>
      <c r="AP97" s="607"/>
      <c r="AQ97" s="63"/>
      <c r="AR97" s="73"/>
      <c r="AS97" s="63"/>
      <c r="AT97" s="76"/>
      <c r="AU97" s="76"/>
    </row>
    <row r="98" spans="1:47" ht="85.5" customHeight="1" x14ac:dyDescent="0.2">
      <c r="A98" s="542"/>
      <c r="B98" s="591"/>
      <c r="C98" s="592"/>
      <c r="D98" s="619" t="s">
        <v>350</v>
      </c>
      <c r="E98" s="619"/>
      <c r="F98" s="619"/>
      <c r="G98" s="619"/>
      <c r="H98" s="619"/>
      <c r="I98" s="619"/>
      <c r="J98" s="619"/>
      <c r="K98" s="619"/>
      <c r="L98" s="619"/>
      <c r="M98" s="619"/>
      <c r="N98" s="619"/>
      <c r="O98" s="619"/>
      <c r="P98" s="619"/>
      <c r="Q98" s="619"/>
      <c r="R98" s="619"/>
      <c r="S98" s="619"/>
      <c r="T98" s="619"/>
      <c r="U98" s="619"/>
      <c r="V98" s="619"/>
      <c r="W98" s="619"/>
      <c r="X98" s="619"/>
      <c r="Y98" s="619"/>
      <c r="Z98" s="619"/>
      <c r="AA98" s="619"/>
      <c r="AB98" s="619"/>
      <c r="AC98" s="619"/>
      <c r="AD98" s="619"/>
      <c r="AE98" s="619"/>
      <c r="AF98" s="619"/>
      <c r="AG98" s="619"/>
      <c r="AH98" s="619"/>
      <c r="AI98" s="619"/>
      <c r="AJ98" s="619"/>
      <c r="AK98" s="619"/>
      <c r="AL98" s="620"/>
      <c r="AM98" s="552"/>
      <c r="AN98" s="606"/>
      <c r="AO98" s="604"/>
      <c r="AP98" s="607"/>
      <c r="AQ98" s="63"/>
      <c r="AR98" s="73"/>
      <c r="AS98" s="63"/>
      <c r="AT98" s="76"/>
      <c r="AU98" s="76"/>
    </row>
    <row r="99" spans="1:47" ht="33.75" customHeight="1" x14ac:dyDescent="0.2">
      <c r="A99" s="542"/>
      <c r="B99" s="591"/>
      <c r="C99" s="592"/>
      <c r="D99" s="619" t="s">
        <v>353</v>
      </c>
      <c r="E99" s="619"/>
      <c r="F99" s="619"/>
      <c r="G99" s="619"/>
      <c r="H99" s="619"/>
      <c r="I99" s="619"/>
      <c r="J99" s="619"/>
      <c r="K99" s="619"/>
      <c r="L99" s="619"/>
      <c r="M99" s="619"/>
      <c r="N99" s="619"/>
      <c r="O99" s="619"/>
      <c r="P99" s="619"/>
      <c r="Q99" s="619"/>
      <c r="R99" s="619"/>
      <c r="S99" s="619"/>
      <c r="T99" s="619"/>
      <c r="U99" s="619"/>
      <c r="V99" s="619"/>
      <c r="W99" s="619"/>
      <c r="X99" s="619"/>
      <c r="Y99" s="619"/>
      <c r="Z99" s="619"/>
      <c r="AA99" s="619"/>
      <c r="AB99" s="619"/>
      <c r="AC99" s="619"/>
      <c r="AD99" s="619"/>
      <c r="AE99" s="619"/>
      <c r="AF99" s="619"/>
      <c r="AG99" s="619"/>
      <c r="AH99" s="619"/>
      <c r="AI99" s="619"/>
      <c r="AJ99" s="619"/>
      <c r="AK99" s="619"/>
      <c r="AL99" s="620"/>
      <c r="AM99" s="552"/>
      <c r="AN99" s="606"/>
      <c r="AO99" s="604"/>
      <c r="AP99" s="607"/>
      <c r="AQ99" s="551"/>
      <c r="AR99" s="73"/>
      <c r="AS99" s="63"/>
      <c r="AT99" s="76"/>
      <c r="AU99" s="76"/>
    </row>
    <row r="100" spans="1:47" ht="31.5" customHeight="1" x14ac:dyDescent="0.2">
      <c r="A100" s="542"/>
      <c r="B100" s="594"/>
      <c r="C100" s="593"/>
      <c r="D100" s="619" t="s">
        <v>354</v>
      </c>
      <c r="E100" s="619"/>
      <c r="F100" s="619"/>
      <c r="G100" s="619"/>
      <c r="H100" s="619"/>
      <c r="I100" s="619"/>
      <c r="J100" s="619"/>
      <c r="K100" s="619"/>
      <c r="L100" s="619"/>
      <c r="M100" s="619"/>
      <c r="N100" s="619"/>
      <c r="O100" s="619"/>
      <c r="P100" s="619"/>
      <c r="Q100" s="619"/>
      <c r="R100" s="619"/>
      <c r="S100" s="619"/>
      <c r="T100" s="619"/>
      <c r="U100" s="619"/>
      <c r="V100" s="619"/>
      <c r="W100" s="619"/>
      <c r="X100" s="619"/>
      <c r="Y100" s="619"/>
      <c r="Z100" s="619"/>
      <c r="AA100" s="619"/>
      <c r="AB100" s="619"/>
      <c r="AC100" s="619"/>
      <c r="AD100" s="619"/>
      <c r="AE100" s="619"/>
      <c r="AF100" s="619"/>
      <c r="AG100" s="619"/>
      <c r="AH100" s="619"/>
      <c r="AI100" s="619"/>
      <c r="AJ100" s="619"/>
      <c r="AK100" s="619"/>
      <c r="AL100" s="620"/>
      <c r="AM100" s="602"/>
      <c r="AN100" s="606"/>
      <c r="AO100" s="604"/>
      <c r="AP100" s="607"/>
      <c r="AQ100" s="599"/>
      <c r="AR100" s="73"/>
      <c r="AS100" s="74"/>
      <c r="AT100" s="76"/>
      <c r="AU100" s="76"/>
    </row>
    <row r="101" spans="1:47" ht="22" customHeight="1" x14ac:dyDescent="0.2">
      <c r="A101" s="542"/>
      <c r="B101" s="591"/>
      <c r="C101" s="592"/>
      <c r="D101" s="621"/>
      <c r="E101" s="621"/>
      <c r="F101" s="621"/>
      <c r="G101" s="621"/>
      <c r="H101" s="621"/>
      <c r="I101" s="621"/>
      <c r="J101" s="621"/>
      <c r="K101" s="621"/>
      <c r="L101" s="621"/>
      <c r="M101" s="621"/>
      <c r="N101" s="621"/>
      <c r="O101" s="621"/>
      <c r="P101" s="621"/>
      <c r="Q101" s="621"/>
      <c r="R101" s="621"/>
      <c r="S101" s="621"/>
      <c r="T101" s="621"/>
      <c r="U101" s="621"/>
      <c r="V101" s="621"/>
      <c r="W101" s="621"/>
      <c r="X101" s="621"/>
      <c r="Y101" s="621"/>
      <c r="Z101" s="621"/>
      <c r="AA101" s="621"/>
      <c r="AB101" s="621"/>
      <c r="AC101" s="621"/>
      <c r="AD101" s="621"/>
      <c r="AE101" s="621"/>
      <c r="AF101" s="621"/>
      <c r="AG101" s="621"/>
      <c r="AH101" s="621"/>
      <c r="AI101" s="621"/>
      <c r="AJ101" s="621"/>
      <c r="AK101" s="621"/>
      <c r="AL101" s="622"/>
      <c r="AM101" s="602"/>
      <c r="AN101" s="606"/>
      <c r="AO101" s="604"/>
      <c r="AP101" s="607"/>
      <c r="AQ101" s="63"/>
      <c r="AR101" s="73"/>
      <c r="AS101" s="63"/>
      <c r="AT101" s="76"/>
      <c r="AU101" s="76"/>
    </row>
    <row r="102" spans="1:47" ht="22" customHeight="1" x14ac:dyDescent="0.2">
      <c r="A102" s="542"/>
      <c r="B102" s="591"/>
      <c r="C102" s="592"/>
      <c r="D102" s="617"/>
      <c r="E102" s="617"/>
      <c r="F102" s="617"/>
      <c r="G102" s="617"/>
      <c r="H102" s="617"/>
      <c r="I102" s="617"/>
      <c r="J102" s="617"/>
      <c r="K102" s="617"/>
      <c r="L102" s="617"/>
      <c r="M102" s="617"/>
      <c r="N102" s="617"/>
      <c r="O102" s="617"/>
      <c r="P102" s="617"/>
      <c r="Q102" s="617"/>
      <c r="R102" s="617"/>
      <c r="S102" s="617"/>
      <c r="T102" s="617"/>
      <c r="U102" s="617"/>
      <c r="V102" s="617"/>
      <c r="W102" s="617"/>
      <c r="X102" s="617"/>
      <c r="Y102" s="617"/>
      <c r="Z102" s="617"/>
      <c r="AA102" s="617"/>
      <c r="AB102" s="617"/>
      <c r="AC102" s="617"/>
      <c r="AD102" s="617"/>
      <c r="AE102" s="617"/>
      <c r="AF102" s="617"/>
      <c r="AG102" s="617"/>
      <c r="AH102" s="617"/>
      <c r="AI102" s="617"/>
      <c r="AJ102" s="617"/>
      <c r="AK102" s="617"/>
      <c r="AL102" s="617"/>
      <c r="AM102" s="602"/>
      <c r="AN102" s="606"/>
      <c r="AO102" s="604"/>
      <c r="AP102" s="607"/>
      <c r="AQ102" s="63"/>
      <c r="AR102" s="73"/>
      <c r="AS102" s="63"/>
      <c r="AT102" s="76"/>
      <c r="AU102" s="76"/>
    </row>
    <row r="103" spans="1:47" ht="22" customHeight="1" x14ac:dyDescent="0.2">
      <c r="A103" s="542"/>
      <c r="B103" s="591"/>
      <c r="C103" s="592"/>
      <c r="D103" s="617"/>
      <c r="E103" s="617"/>
      <c r="F103" s="617"/>
      <c r="G103" s="617"/>
      <c r="H103" s="617"/>
      <c r="I103" s="617"/>
      <c r="J103" s="617"/>
      <c r="K103" s="617"/>
      <c r="L103" s="617"/>
      <c r="M103" s="617"/>
      <c r="N103" s="617"/>
      <c r="O103" s="617"/>
      <c r="P103" s="617"/>
      <c r="Q103" s="617"/>
      <c r="R103" s="617"/>
      <c r="S103" s="617"/>
      <c r="T103" s="617"/>
      <c r="U103" s="617"/>
      <c r="V103" s="617"/>
      <c r="W103" s="617"/>
      <c r="X103" s="617"/>
      <c r="Y103" s="617"/>
      <c r="Z103" s="617"/>
      <c r="AA103" s="617"/>
      <c r="AB103" s="617"/>
      <c r="AC103" s="617"/>
      <c r="AD103" s="617"/>
      <c r="AE103" s="617"/>
      <c r="AF103" s="617"/>
      <c r="AG103" s="617"/>
      <c r="AH103" s="617"/>
      <c r="AI103" s="617"/>
      <c r="AJ103" s="617"/>
      <c r="AK103" s="617"/>
      <c r="AL103" s="617"/>
      <c r="AM103" s="602"/>
      <c r="AN103" s="606"/>
      <c r="AO103" s="604"/>
      <c r="AP103" s="607"/>
      <c r="AQ103" s="63"/>
      <c r="AR103" s="73"/>
      <c r="AS103" s="63"/>
      <c r="AT103" s="76"/>
      <c r="AU103" s="76"/>
    </row>
    <row r="104" spans="1:47" ht="21.75" customHeight="1" x14ac:dyDescent="0.2">
      <c r="A104" s="542"/>
      <c r="B104" s="591"/>
      <c r="C104" s="592"/>
      <c r="D104" s="617"/>
      <c r="E104" s="617"/>
      <c r="F104" s="617"/>
      <c r="G104" s="617"/>
      <c r="H104" s="617"/>
      <c r="I104" s="617"/>
      <c r="J104" s="617"/>
      <c r="K104" s="617"/>
      <c r="L104" s="617"/>
      <c r="M104" s="617"/>
      <c r="N104" s="617"/>
      <c r="O104" s="617"/>
      <c r="P104" s="617"/>
      <c r="Q104" s="617"/>
      <c r="R104" s="617"/>
      <c r="S104" s="617"/>
      <c r="T104" s="617"/>
      <c r="U104" s="617"/>
      <c r="V104" s="617"/>
      <c r="W104" s="617"/>
      <c r="X104" s="617"/>
      <c r="Y104" s="617"/>
      <c r="Z104" s="617"/>
      <c r="AA104" s="617"/>
      <c r="AB104" s="617"/>
      <c r="AC104" s="617"/>
      <c r="AD104" s="617"/>
      <c r="AE104" s="617"/>
      <c r="AF104" s="617"/>
      <c r="AG104" s="617"/>
      <c r="AH104" s="617"/>
      <c r="AI104" s="617"/>
      <c r="AJ104" s="617"/>
      <c r="AK104" s="617"/>
      <c r="AL104" s="617"/>
      <c r="AM104" s="602"/>
      <c r="AN104" s="606"/>
      <c r="AO104" s="604"/>
      <c r="AP104" s="607"/>
      <c r="AQ104" s="63"/>
      <c r="AR104" s="73"/>
      <c r="AS104" s="63"/>
      <c r="AT104" s="76"/>
      <c r="AU104" s="76"/>
    </row>
    <row r="105" spans="1:47" ht="22" customHeight="1" x14ac:dyDescent="0.2">
      <c r="A105" s="542"/>
      <c r="B105" s="591"/>
      <c r="C105" s="592"/>
      <c r="D105" s="617"/>
      <c r="E105" s="617"/>
      <c r="F105" s="617"/>
      <c r="G105" s="617"/>
      <c r="H105" s="617"/>
      <c r="I105" s="617"/>
      <c r="J105" s="617"/>
      <c r="K105" s="617"/>
      <c r="L105" s="617"/>
      <c r="M105" s="617"/>
      <c r="N105" s="617"/>
      <c r="O105" s="617"/>
      <c r="P105" s="617"/>
      <c r="Q105" s="617"/>
      <c r="R105" s="617"/>
      <c r="S105" s="617"/>
      <c r="T105" s="617"/>
      <c r="U105" s="617"/>
      <c r="V105" s="617"/>
      <c r="W105" s="617"/>
      <c r="X105" s="617"/>
      <c r="Y105" s="617"/>
      <c r="Z105" s="617"/>
      <c r="AA105" s="617"/>
      <c r="AB105" s="617"/>
      <c r="AC105" s="617"/>
      <c r="AD105" s="617"/>
      <c r="AE105" s="617"/>
      <c r="AF105" s="617"/>
      <c r="AG105" s="617"/>
      <c r="AH105" s="617"/>
      <c r="AI105" s="617"/>
      <c r="AJ105" s="617"/>
      <c r="AK105" s="617"/>
      <c r="AL105" s="617"/>
      <c r="AM105" s="602"/>
      <c r="AN105" s="606"/>
      <c r="AO105" s="604"/>
      <c r="AP105" s="607"/>
      <c r="AQ105" s="63"/>
      <c r="AR105" s="73"/>
      <c r="AS105" s="63"/>
      <c r="AT105" s="76"/>
      <c r="AU105" s="76"/>
    </row>
    <row r="106" spans="1:47" ht="22" customHeight="1" x14ac:dyDescent="0.2">
      <c r="A106" s="542"/>
      <c r="B106" s="591"/>
      <c r="C106" s="592"/>
      <c r="D106" s="617"/>
      <c r="E106" s="617"/>
      <c r="F106" s="617"/>
      <c r="G106" s="617"/>
      <c r="H106" s="617"/>
      <c r="I106" s="617"/>
      <c r="J106" s="617"/>
      <c r="K106" s="617"/>
      <c r="L106" s="617"/>
      <c r="M106" s="617"/>
      <c r="N106" s="617"/>
      <c r="O106" s="617"/>
      <c r="P106" s="617"/>
      <c r="Q106" s="617"/>
      <c r="R106" s="617"/>
      <c r="S106" s="617"/>
      <c r="T106" s="617"/>
      <c r="U106" s="617"/>
      <c r="V106" s="617"/>
      <c r="W106" s="617"/>
      <c r="X106" s="617"/>
      <c r="Y106" s="617"/>
      <c r="Z106" s="617"/>
      <c r="AA106" s="617"/>
      <c r="AB106" s="617"/>
      <c r="AC106" s="617"/>
      <c r="AD106" s="617"/>
      <c r="AE106" s="617"/>
      <c r="AF106" s="617"/>
      <c r="AG106" s="617"/>
      <c r="AH106" s="617"/>
      <c r="AI106" s="617"/>
      <c r="AJ106" s="617"/>
      <c r="AK106" s="617"/>
      <c r="AL106" s="617"/>
      <c r="AM106" s="602"/>
      <c r="AN106" s="606"/>
      <c r="AO106" s="604"/>
      <c r="AP106" s="607"/>
      <c r="AQ106" s="63"/>
      <c r="AR106" s="73"/>
      <c r="AS106" s="63"/>
      <c r="AT106" s="76"/>
      <c r="AU106" s="76"/>
    </row>
    <row r="107" spans="1:47" ht="22" customHeight="1" x14ac:dyDescent="0.2">
      <c r="A107" s="542"/>
      <c r="B107" s="595"/>
      <c r="C107" s="596"/>
      <c r="D107" s="617"/>
      <c r="E107" s="617"/>
      <c r="F107" s="617"/>
      <c r="G107" s="617"/>
      <c r="H107" s="617"/>
      <c r="I107" s="617"/>
      <c r="J107" s="617"/>
      <c r="K107" s="617"/>
      <c r="L107" s="617"/>
      <c r="M107" s="617"/>
      <c r="N107" s="617"/>
      <c r="O107" s="617"/>
      <c r="P107" s="617"/>
      <c r="Q107" s="617"/>
      <c r="R107" s="617"/>
      <c r="S107" s="617"/>
      <c r="T107" s="617"/>
      <c r="U107" s="617"/>
      <c r="V107" s="617"/>
      <c r="W107" s="617"/>
      <c r="X107" s="617"/>
      <c r="Y107" s="617"/>
      <c r="Z107" s="617"/>
      <c r="AA107" s="617"/>
      <c r="AB107" s="617"/>
      <c r="AC107" s="617"/>
      <c r="AD107" s="617"/>
      <c r="AE107" s="617"/>
      <c r="AF107" s="617"/>
      <c r="AG107" s="617"/>
      <c r="AH107" s="617"/>
      <c r="AI107" s="617"/>
      <c r="AJ107" s="617"/>
      <c r="AK107" s="617"/>
      <c r="AL107" s="617"/>
      <c r="AM107" s="552"/>
      <c r="AN107" s="606"/>
      <c r="AO107" s="604"/>
      <c r="AP107" s="607"/>
      <c r="AQ107" s="63"/>
      <c r="AR107" s="73"/>
      <c r="AS107" s="63"/>
      <c r="AT107" s="76"/>
      <c r="AU107" s="76"/>
    </row>
    <row r="108" spans="1:47" ht="21.75" customHeight="1" x14ac:dyDescent="0.2">
      <c r="A108" s="542"/>
      <c r="B108" s="595"/>
      <c r="C108" s="596"/>
      <c r="D108" s="617"/>
      <c r="E108" s="617"/>
      <c r="F108" s="617"/>
      <c r="G108" s="617"/>
      <c r="H108" s="617"/>
      <c r="I108" s="617"/>
      <c r="J108" s="617"/>
      <c r="K108" s="617"/>
      <c r="L108" s="617"/>
      <c r="M108" s="617"/>
      <c r="N108" s="617"/>
      <c r="O108" s="617"/>
      <c r="P108" s="617"/>
      <c r="Q108" s="617"/>
      <c r="R108" s="617"/>
      <c r="S108" s="617"/>
      <c r="T108" s="617"/>
      <c r="U108" s="617"/>
      <c r="V108" s="617"/>
      <c r="W108" s="617"/>
      <c r="X108" s="617"/>
      <c r="Y108" s="617"/>
      <c r="Z108" s="617"/>
      <c r="AA108" s="617"/>
      <c r="AB108" s="617"/>
      <c r="AC108" s="617"/>
      <c r="AD108" s="617"/>
      <c r="AE108" s="617"/>
      <c r="AF108" s="617"/>
      <c r="AG108" s="617"/>
      <c r="AH108" s="617"/>
      <c r="AI108" s="617"/>
      <c r="AJ108" s="617"/>
      <c r="AK108" s="617"/>
      <c r="AL108" s="617"/>
      <c r="AM108" s="119"/>
      <c r="AN108" s="606"/>
      <c r="AO108" s="604"/>
      <c r="AP108" s="607"/>
      <c r="AQ108" s="21"/>
      <c r="AR108" s="73"/>
      <c r="AS108" s="21"/>
      <c r="AT108" s="76"/>
    </row>
    <row r="109" spans="1:47" ht="21.75" customHeight="1" x14ac:dyDescent="0.2">
      <c r="A109" s="542"/>
      <c r="B109" s="595"/>
      <c r="C109" s="596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17"/>
      <c r="P109" s="617"/>
      <c r="Q109" s="617"/>
      <c r="R109" s="617"/>
      <c r="S109" s="617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/>
      <c r="AD109" s="617"/>
      <c r="AE109" s="617"/>
      <c r="AF109" s="617"/>
      <c r="AG109" s="617"/>
      <c r="AH109" s="617"/>
      <c r="AI109" s="617"/>
      <c r="AJ109" s="617"/>
      <c r="AK109" s="617"/>
      <c r="AL109" s="617"/>
      <c r="AM109" s="119"/>
      <c r="AN109" s="606"/>
      <c r="AO109" s="604"/>
      <c r="AP109" s="607"/>
      <c r="AQ109" s="21"/>
      <c r="AR109" s="73"/>
      <c r="AS109" s="21"/>
      <c r="AT109" s="76"/>
    </row>
    <row r="110" spans="1:47" ht="21.75" customHeight="1" x14ac:dyDescent="0.2">
      <c r="A110" s="542"/>
      <c r="B110" s="595"/>
      <c r="C110" s="596"/>
      <c r="D110" s="617"/>
      <c r="E110" s="617"/>
      <c r="F110" s="617"/>
      <c r="G110" s="617"/>
      <c r="H110" s="617"/>
      <c r="I110" s="617"/>
      <c r="J110" s="617"/>
      <c r="K110" s="617"/>
      <c r="L110" s="617"/>
      <c r="M110" s="617"/>
      <c r="N110" s="617"/>
      <c r="O110" s="617"/>
      <c r="P110" s="617"/>
      <c r="Q110" s="617"/>
      <c r="R110" s="617"/>
      <c r="S110" s="617"/>
      <c r="T110" s="617"/>
      <c r="U110" s="617"/>
      <c r="V110" s="617"/>
      <c r="W110" s="617"/>
      <c r="X110" s="617"/>
      <c r="Y110" s="617"/>
      <c r="Z110" s="617"/>
      <c r="AA110" s="617"/>
      <c r="AB110" s="617"/>
      <c r="AC110" s="617"/>
      <c r="AD110" s="617"/>
      <c r="AE110" s="617"/>
      <c r="AF110" s="617"/>
      <c r="AG110" s="617"/>
      <c r="AH110" s="617"/>
      <c r="AI110" s="617"/>
      <c r="AJ110" s="617"/>
      <c r="AK110" s="617"/>
      <c r="AL110" s="617"/>
      <c r="AM110" s="119"/>
      <c r="AN110" s="606"/>
      <c r="AO110" s="604"/>
      <c r="AP110" s="607"/>
      <c r="AQ110" s="21"/>
      <c r="AR110" s="73"/>
      <c r="AS110" s="21"/>
      <c r="AT110" s="76"/>
    </row>
    <row r="111" spans="1:47" ht="21.75" customHeight="1" x14ac:dyDescent="0.2">
      <c r="A111" s="542"/>
      <c r="B111" s="595"/>
      <c r="C111" s="596"/>
      <c r="D111" s="617"/>
      <c r="E111" s="617"/>
      <c r="F111" s="617"/>
      <c r="G111" s="617"/>
      <c r="H111" s="617"/>
      <c r="I111" s="617"/>
      <c r="J111" s="617"/>
      <c r="K111" s="617"/>
      <c r="L111" s="617"/>
      <c r="M111" s="617"/>
      <c r="N111" s="617"/>
      <c r="O111" s="617"/>
      <c r="P111" s="617"/>
      <c r="Q111" s="617"/>
      <c r="R111" s="617"/>
      <c r="S111" s="617"/>
      <c r="T111" s="617"/>
      <c r="U111" s="617"/>
      <c r="V111" s="617"/>
      <c r="W111" s="617"/>
      <c r="X111" s="617"/>
      <c r="Y111" s="617"/>
      <c r="Z111" s="617"/>
      <c r="AA111" s="617"/>
      <c r="AB111" s="617"/>
      <c r="AC111" s="617"/>
      <c r="AD111" s="617"/>
      <c r="AE111" s="617"/>
      <c r="AF111" s="617"/>
      <c r="AG111" s="617"/>
      <c r="AH111" s="617"/>
      <c r="AI111" s="617"/>
      <c r="AJ111" s="617"/>
      <c r="AK111" s="617"/>
      <c r="AL111" s="617"/>
      <c r="AM111" s="119"/>
      <c r="AN111" s="606"/>
      <c r="AO111" s="604"/>
      <c r="AP111" s="607"/>
      <c r="AQ111" s="21"/>
      <c r="AR111" s="73"/>
      <c r="AS111" s="21"/>
      <c r="AT111" s="76"/>
    </row>
    <row r="112" spans="1:47" ht="21.75" customHeight="1" x14ac:dyDescent="0.2">
      <c r="A112" s="542"/>
      <c r="B112" s="595"/>
      <c r="C112" s="596"/>
      <c r="D112" s="617"/>
      <c r="E112" s="617"/>
      <c r="F112" s="617"/>
      <c r="G112" s="617"/>
      <c r="H112" s="617"/>
      <c r="I112" s="617"/>
      <c r="J112" s="617"/>
      <c r="K112" s="617"/>
      <c r="L112" s="617"/>
      <c r="M112" s="617"/>
      <c r="N112" s="617"/>
      <c r="O112" s="617"/>
      <c r="P112" s="617"/>
      <c r="Q112" s="617"/>
      <c r="R112" s="617"/>
      <c r="S112" s="617"/>
      <c r="T112" s="617"/>
      <c r="U112" s="617"/>
      <c r="V112" s="617"/>
      <c r="W112" s="617"/>
      <c r="X112" s="617"/>
      <c r="Y112" s="617"/>
      <c r="Z112" s="617"/>
      <c r="AA112" s="617"/>
      <c r="AB112" s="617"/>
      <c r="AC112" s="617"/>
      <c r="AD112" s="617"/>
      <c r="AE112" s="617"/>
      <c r="AF112" s="617"/>
      <c r="AG112" s="617"/>
      <c r="AH112" s="617"/>
      <c r="AI112" s="617"/>
      <c r="AJ112" s="617"/>
      <c r="AK112" s="617"/>
      <c r="AL112" s="617"/>
      <c r="AM112" s="119"/>
      <c r="AN112" s="606"/>
      <c r="AO112" s="604"/>
      <c r="AP112" s="607"/>
      <c r="AQ112" s="21"/>
      <c r="AR112" s="73"/>
      <c r="AS112" s="21"/>
      <c r="AT112" s="76"/>
    </row>
    <row r="113" spans="1:47" ht="33" x14ac:dyDescent="0.35">
      <c r="A113" s="32"/>
      <c r="B113" s="28"/>
      <c r="C113" s="28"/>
      <c r="D113" s="28"/>
      <c r="E113" s="28"/>
      <c r="F113" s="28"/>
      <c r="G113" s="28"/>
      <c r="H113" s="28"/>
      <c r="I113" s="29">
        <v>21</v>
      </c>
      <c r="J113" s="29">
        <v>15</v>
      </c>
      <c r="K113" s="29">
        <v>12</v>
      </c>
      <c r="L113" s="29">
        <v>20</v>
      </c>
      <c r="M113" s="29">
        <v>20</v>
      </c>
      <c r="N113" s="29">
        <v>20</v>
      </c>
      <c r="O113" s="29">
        <v>20</v>
      </c>
      <c r="P113" s="29">
        <v>20</v>
      </c>
      <c r="Q113" s="29">
        <v>15</v>
      </c>
      <c r="R113" s="29">
        <v>12</v>
      </c>
      <c r="S113" s="29">
        <v>20</v>
      </c>
      <c r="T113" s="29">
        <v>20</v>
      </c>
      <c r="U113" s="29">
        <v>20</v>
      </c>
      <c r="V113" s="29">
        <v>20</v>
      </c>
      <c r="W113" s="29">
        <v>20</v>
      </c>
      <c r="X113" s="29">
        <v>15</v>
      </c>
      <c r="Y113" s="29">
        <v>12</v>
      </c>
      <c r="Z113" s="29">
        <v>20</v>
      </c>
      <c r="AA113" s="29">
        <v>20</v>
      </c>
      <c r="AB113" s="29">
        <v>20</v>
      </c>
      <c r="AC113" s="29">
        <v>20</v>
      </c>
      <c r="AD113" s="29">
        <v>20</v>
      </c>
      <c r="AE113" s="29">
        <v>15</v>
      </c>
      <c r="AF113" s="29">
        <v>12</v>
      </c>
      <c r="AG113" s="29">
        <v>20</v>
      </c>
      <c r="AH113" s="29">
        <v>20</v>
      </c>
      <c r="AI113" s="29">
        <v>20</v>
      </c>
      <c r="AJ113" s="29">
        <v>20</v>
      </c>
      <c r="AK113" s="29">
        <v>20</v>
      </c>
      <c r="AL113" s="29">
        <v>21</v>
      </c>
      <c r="AM113" s="15"/>
      <c r="AN113" s="66"/>
      <c r="AO113" s="78"/>
      <c r="AP113" s="549"/>
      <c r="AQ113" s="119"/>
    </row>
    <row r="114" spans="1:47" ht="31.5" customHeight="1" x14ac:dyDescent="0.35">
      <c r="A114" s="542"/>
      <c r="B114" s="28"/>
      <c r="C114" s="28"/>
      <c r="D114" s="28"/>
      <c r="E114" s="28"/>
      <c r="F114" s="28"/>
      <c r="G114" s="28"/>
      <c r="H114" s="28"/>
      <c r="I114" s="543"/>
      <c r="J114" s="543"/>
      <c r="K114" s="543"/>
      <c r="L114" s="543"/>
      <c r="M114" s="543"/>
      <c r="N114" s="544"/>
      <c r="O114" s="543"/>
      <c r="P114" s="543"/>
      <c r="Q114" s="543"/>
      <c r="R114" s="543"/>
      <c r="S114" s="29"/>
      <c r="T114" s="29"/>
      <c r="U114" s="29"/>
      <c r="V114" s="29"/>
      <c r="W114" s="29"/>
      <c r="X114" s="29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5"/>
      <c r="AN114" s="66"/>
      <c r="AO114" s="401"/>
      <c r="AP114" s="3"/>
      <c r="AR114" s="73"/>
      <c r="AT114" s="76"/>
    </row>
    <row r="115" spans="1:47" ht="22" customHeight="1" x14ac:dyDescent="0.2">
      <c r="A115" s="32"/>
      <c r="B115" s="12"/>
      <c r="C115" s="12"/>
      <c r="D115" s="12"/>
      <c r="E115" s="12"/>
      <c r="F115" s="12"/>
      <c r="G115" s="12"/>
      <c r="H115" s="1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5"/>
      <c r="AN115" s="66"/>
      <c r="AO115" s="78"/>
      <c r="AP115" s="3"/>
    </row>
    <row r="116" spans="1:47" ht="17" customHeight="1" x14ac:dyDescent="0.2">
      <c r="A116" s="32"/>
      <c r="B116" s="7"/>
      <c r="C116" s="7"/>
      <c r="D116" s="7"/>
      <c r="E116" s="7"/>
      <c r="F116" s="7"/>
      <c r="G116" s="7"/>
      <c r="H116" s="7"/>
      <c r="I116" s="13"/>
      <c r="J116" s="25"/>
      <c r="K116" s="25"/>
      <c r="L116" s="25"/>
      <c r="M116" s="25"/>
      <c r="N116" s="25"/>
      <c r="O116" s="12"/>
      <c r="Q116" s="26"/>
      <c r="R116" s="26"/>
      <c r="X116" s="26"/>
      <c r="Y116" s="26"/>
      <c r="Z116" s="26"/>
      <c r="AA116" s="26"/>
      <c r="AB116" s="26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5">
        <f>SUM(I114:AL114)</f>
        <v>0</v>
      </c>
      <c r="AN116" s="66"/>
      <c r="AO116" s="70"/>
    </row>
    <row r="117" spans="1:47" ht="17" customHeight="1" x14ac:dyDescent="0.2">
      <c r="A117" s="32"/>
      <c r="B117" s="7"/>
      <c r="C117" s="7"/>
      <c r="D117" s="7"/>
      <c r="E117" s="7"/>
      <c r="F117" s="7"/>
      <c r="G117" s="7"/>
      <c r="H117" s="7"/>
      <c r="I117" s="13"/>
      <c r="J117" s="25"/>
      <c r="K117" s="13"/>
      <c r="L117" s="13"/>
      <c r="M117" s="13"/>
      <c r="N117" s="13"/>
      <c r="O117" s="25"/>
      <c r="Q117" s="26"/>
      <c r="R117" s="26"/>
      <c r="X117" s="26"/>
      <c r="Y117" s="26"/>
      <c r="AC117" s="13"/>
      <c r="AD117" s="13"/>
      <c r="AE117" s="27"/>
      <c r="AM117" s="15">
        <f>SUM(I115:AL115)</f>
        <v>0</v>
      </c>
      <c r="AN117" s="67"/>
      <c r="AO117" s="70"/>
      <c r="AQ117" s="11"/>
      <c r="AR117" s="73"/>
      <c r="AS117" s="73"/>
    </row>
    <row r="118" spans="1:47" ht="16.5" customHeight="1" thickBot="1" x14ac:dyDescent="0.25">
      <c r="A118" s="15"/>
      <c r="C118" s="15"/>
      <c r="D118" s="15"/>
      <c r="E118" s="15"/>
      <c r="F118" s="15"/>
      <c r="G118" s="15"/>
      <c r="H118" s="15"/>
      <c r="AM118" s="15"/>
      <c r="AN118" s="67"/>
      <c r="AO118" s="70"/>
      <c r="AQ118" s="75"/>
      <c r="AR118" s="75"/>
      <c r="AS118" s="75"/>
      <c r="AT118" s="75"/>
      <c r="AU118" s="75"/>
    </row>
    <row r="119" spans="1:47" outlineLevel="1" x14ac:dyDescent="0.2">
      <c r="A119" s="15"/>
      <c r="B119" s="447" t="s">
        <v>175</v>
      </c>
      <c r="C119" s="120"/>
      <c r="D119" s="397">
        <f>COUNTIF(D$63:D$112,$B119)</f>
        <v>0</v>
      </c>
      <c r="E119" s="398">
        <f>COUNTIF(E$63:E$112,$B119)</f>
        <v>0</v>
      </c>
      <c r="F119" s="398">
        <f>COUNTIF(F$63:F$112,$B119)</f>
        <v>0</v>
      </c>
      <c r="G119" s="398">
        <f>COUNTIF(G$63:G$112,$B119)</f>
        <v>0</v>
      </c>
      <c r="H119" s="424">
        <f>COUNTIF(H$63:H$112,$B119)</f>
        <v>0</v>
      </c>
      <c r="I119" s="448">
        <f t="shared" ref="I119:M128" si="16">COUNTIF(I$7:I$112,$B119)</f>
        <v>0</v>
      </c>
      <c r="J119" s="398">
        <f t="shared" si="16"/>
        <v>0</v>
      </c>
      <c r="K119" s="398">
        <f t="shared" si="16"/>
        <v>0</v>
      </c>
      <c r="L119" s="398">
        <f t="shared" si="16"/>
        <v>0</v>
      </c>
      <c r="M119" s="398">
        <f t="shared" si="16"/>
        <v>0</v>
      </c>
      <c r="N119" s="398">
        <f t="shared" ref="N119:W128" si="17">COUNTIF(N$7:N$112,$B119)</f>
        <v>0</v>
      </c>
      <c r="O119" s="398">
        <f t="shared" si="17"/>
        <v>0</v>
      </c>
      <c r="P119" s="398">
        <f t="shared" si="17"/>
        <v>0</v>
      </c>
      <c r="Q119" s="398">
        <f t="shared" si="17"/>
        <v>0</v>
      </c>
      <c r="R119" s="398">
        <f t="shared" si="17"/>
        <v>0</v>
      </c>
      <c r="S119" s="398">
        <f t="shared" si="17"/>
        <v>0</v>
      </c>
      <c r="T119" s="398">
        <f t="shared" si="17"/>
        <v>0</v>
      </c>
      <c r="U119" s="398">
        <f t="shared" si="17"/>
        <v>0</v>
      </c>
      <c r="V119" s="398">
        <f t="shared" si="17"/>
        <v>0</v>
      </c>
      <c r="W119" s="398">
        <f t="shared" si="17"/>
        <v>0</v>
      </c>
      <c r="X119" s="398">
        <f t="shared" ref="X119:AL128" si="18">COUNTIF(X$7:X$112,$B119)</f>
        <v>0</v>
      </c>
      <c r="Y119" s="398">
        <f t="shared" si="18"/>
        <v>0</v>
      </c>
      <c r="Z119" s="398">
        <f t="shared" si="18"/>
        <v>0</v>
      </c>
      <c r="AA119" s="398">
        <f t="shared" si="18"/>
        <v>0</v>
      </c>
      <c r="AB119" s="398">
        <f t="shared" si="18"/>
        <v>0</v>
      </c>
      <c r="AC119" s="398">
        <f t="shared" si="18"/>
        <v>0</v>
      </c>
      <c r="AD119" s="398">
        <f t="shared" si="18"/>
        <v>0</v>
      </c>
      <c r="AE119" s="398">
        <f t="shared" si="18"/>
        <v>0</v>
      </c>
      <c r="AF119" s="398">
        <f t="shared" si="18"/>
        <v>0</v>
      </c>
      <c r="AG119" s="398">
        <f t="shared" si="18"/>
        <v>0</v>
      </c>
      <c r="AH119" s="398">
        <f t="shared" si="18"/>
        <v>0</v>
      </c>
      <c r="AI119" s="398">
        <f t="shared" ca="1" si="18"/>
        <v>0</v>
      </c>
      <c r="AJ119" s="398">
        <f t="shared" si="18"/>
        <v>0</v>
      </c>
      <c r="AK119" s="398">
        <f t="shared" ca="1" si="18"/>
        <v>0</v>
      </c>
      <c r="AL119" s="398">
        <f t="shared" si="18"/>
        <v>0</v>
      </c>
      <c r="AM119" s="449"/>
      <c r="AN119" s="65"/>
    </row>
    <row r="120" spans="1:47" outlineLevel="1" x14ac:dyDescent="0.2">
      <c r="A120" s="15"/>
      <c r="B120" s="450" t="s">
        <v>116</v>
      </c>
      <c r="C120" s="119"/>
      <c r="D120" s="451">
        <f>COUNTIF(D$63:D$112,$B120)</f>
        <v>0</v>
      </c>
      <c r="E120" s="399">
        <f>COUNTIF(E$63:E$112,$B120)</f>
        <v>0</v>
      </c>
      <c r="F120" s="399">
        <f>COUNTIF(F$63:F$112,$B120)</f>
        <v>0</v>
      </c>
      <c r="G120" s="399">
        <f>COUNTIF(G$63:G$112,$B120)</f>
        <v>0</v>
      </c>
      <c r="H120" s="452">
        <f>COUNTIF(H$63:H$112,$B120)</f>
        <v>0</v>
      </c>
      <c r="I120" s="453">
        <f t="shared" si="16"/>
        <v>0</v>
      </c>
      <c r="J120" s="399">
        <f t="shared" si="16"/>
        <v>0</v>
      </c>
      <c r="K120" s="399">
        <f t="shared" si="16"/>
        <v>0</v>
      </c>
      <c r="L120" s="399">
        <f t="shared" si="16"/>
        <v>0</v>
      </c>
      <c r="M120" s="399">
        <f t="shared" si="16"/>
        <v>0</v>
      </c>
      <c r="N120" s="399">
        <f t="shared" si="17"/>
        <v>0</v>
      </c>
      <c r="O120" s="399">
        <f t="shared" si="17"/>
        <v>0</v>
      </c>
      <c r="P120" s="399">
        <f t="shared" si="17"/>
        <v>0</v>
      </c>
      <c r="Q120" s="399">
        <f t="shared" si="17"/>
        <v>0</v>
      </c>
      <c r="R120" s="399">
        <f t="shared" si="17"/>
        <v>0</v>
      </c>
      <c r="S120" s="399">
        <f t="shared" si="17"/>
        <v>0</v>
      </c>
      <c r="T120" s="399">
        <f t="shared" si="17"/>
        <v>0</v>
      </c>
      <c r="U120" s="399">
        <f t="shared" si="17"/>
        <v>0</v>
      </c>
      <c r="V120" s="399">
        <f t="shared" si="17"/>
        <v>0</v>
      </c>
      <c r="W120" s="399">
        <f t="shared" si="17"/>
        <v>0</v>
      </c>
      <c r="X120" s="399">
        <f t="shared" si="18"/>
        <v>0</v>
      </c>
      <c r="Y120" s="399">
        <f t="shared" si="18"/>
        <v>0</v>
      </c>
      <c r="Z120" s="399">
        <f t="shared" si="18"/>
        <v>0</v>
      </c>
      <c r="AA120" s="399">
        <f t="shared" si="18"/>
        <v>0</v>
      </c>
      <c r="AB120" s="399">
        <f t="shared" si="18"/>
        <v>0</v>
      </c>
      <c r="AC120" s="399">
        <f t="shared" si="18"/>
        <v>0</v>
      </c>
      <c r="AD120" s="399">
        <f t="shared" si="18"/>
        <v>0</v>
      </c>
      <c r="AE120" s="399">
        <f t="shared" si="18"/>
        <v>0</v>
      </c>
      <c r="AF120" s="399">
        <f t="shared" si="18"/>
        <v>0</v>
      </c>
      <c r="AG120" s="399">
        <f t="shared" si="18"/>
        <v>0</v>
      </c>
      <c r="AH120" s="399">
        <f t="shared" si="18"/>
        <v>0</v>
      </c>
      <c r="AI120" s="399">
        <f t="shared" ca="1" si="18"/>
        <v>0</v>
      </c>
      <c r="AJ120" s="399">
        <f t="shared" si="18"/>
        <v>0</v>
      </c>
      <c r="AK120" s="399">
        <f t="shared" ca="1" si="18"/>
        <v>0</v>
      </c>
      <c r="AL120" s="399">
        <f t="shared" si="18"/>
        <v>0</v>
      </c>
      <c r="AM120" s="15"/>
      <c r="AN120" s="65"/>
    </row>
    <row r="121" spans="1:47" outlineLevel="1" x14ac:dyDescent="0.2">
      <c r="A121" s="15"/>
      <c r="B121" s="450" t="s">
        <v>141</v>
      </c>
      <c r="C121" s="119"/>
      <c r="D121" s="451">
        <f>COUNTIF(D$63:D$112,$B121)</f>
        <v>0</v>
      </c>
      <c r="E121" s="399">
        <f>COUNTIF(E$63:E$112,$B121)</f>
        <v>0</v>
      </c>
      <c r="F121" s="399">
        <f>COUNTIF(F$63:F$112,$B121)</f>
        <v>0</v>
      </c>
      <c r="G121" s="399">
        <f>COUNTIF(G$63:G$112,$B121)</f>
        <v>0</v>
      </c>
      <c r="H121" s="452">
        <f>COUNTIF(H$63:H$112,$B121)</f>
        <v>0</v>
      </c>
      <c r="I121" s="453">
        <f t="shared" si="16"/>
        <v>1</v>
      </c>
      <c r="J121" s="399">
        <f t="shared" si="16"/>
        <v>0</v>
      </c>
      <c r="K121" s="399">
        <f t="shared" si="16"/>
        <v>0</v>
      </c>
      <c r="L121" s="399">
        <f t="shared" si="16"/>
        <v>1</v>
      </c>
      <c r="M121" s="399">
        <f t="shared" si="16"/>
        <v>1</v>
      </c>
      <c r="N121" s="399">
        <f t="shared" si="17"/>
        <v>1</v>
      </c>
      <c r="O121" s="399">
        <f t="shared" si="17"/>
        <v>1</v>
      </c>
      <c r="P121" s="399">
        <f t="shared" si="17"/>
        <v>1</v>
      </c>
      <c r="Q121" s="399">
        <f t="shared" si="17"/>
        <v>0</v>
      </c>
      <c r="R121" s="399">
        <f t="shared" si="17"/>
        <v>0</v>
      </c>
      <c r="S121" s="399">
        <f t="shared" si="17"/>
        <v>1</v>
      </c>
      <c r="T121" s="399">
        <f t="shared" si="17"/>
        <v>1</v>
      </c>
      <c r="U121" s="399">
        <f t="shared" si="17"/>
        <v>1</v>
      </c>
      <c r="V121" s="399">
        <f t="shared" si="17"/>
        <v>1</v>
      </c>
      <c r="W121" s="399">
        <f t="shared" si="17"/>
        <v>1</v>
      </c>
      <c r="X121" s="399">
        <f t="shared" si="18"/>
        <v>0</v>
      </c>
      <c r="Y121" s="399">
        <f t="shared" si="18"/>
        <v>0</v>
      </c>
      <c r="Z121" s="399">
        <f t="shared" si="18"/>
        <v>1</v>
      </c>
      <c r="AA121" s="399">
        <f t="shared" si="18"/>
        <v>1</v>
      </c>
      <c r="AB121" s="399">
        <f t="shared" si="18"/>
        <v>1</v>
      </c>
      <c r="AC121" s="399">
        <f t="shared" si="18"/>
        <v>1</v>
      </c>
      <c r="AD121" s="399">
        <f t="shared" si="18"/>
        <v>1</v>
      </c>
      <c r="AE121" s="399">
        <f t="shared" si="18"/>
        <v>0</v>
      </c>
      <c r="AF121" s="399">
        <f t="shared" si="18"/>
        <v>0</v>
      </c>
      <c r="AG121" s="399">
        <f t="shared" si="18"/>
        <v>1</v>
      </c>
      <c r="AH121" s="399">
        <f t="shared" si="18"/>
        <v>0</v>
      </c>
      <c r="AI121" s="399">
        <f t="shared" ca="1" si="18"/>
        <v>0</v>
      </c>
      <c r="AJ121" s="399">
        <f t="shared" si="18"/>
        <v>0</v>
      </c>
      <c r="AK121" s="399">
        <f t="shared" ca="1" si="18"/>
        <v>0</v>
      </c>
      <c r="AL121" s="399">
        <f t="shared" si="18"/>
        <v>0</v>
      </c>
      <c r="AM121" s="15"/>
      <c r="AN121" s="65"/>
    </row>
    <row r="122" spans="1:47" ht="19" outlineLevel="1" thickBot="1" x14ac:dyDescent="0.25">
      <c r="A122" s="15"/>
      <c r="B122" s="125" t="s">
        <v>6</v>
      </c>
      <c r="C122" s="121"/>
      <c r="D122" s="123">
        <f>COUNTIF(D$63:D$112,$B122)</f>
        <v>0</v>
      </c>
      <c r="E122" s="122">
        <f>COUNTIF(E$63:E$112,$B122)</f>
        <v>0</v>
      </c>
      <c r="F122" s="122">
        <f>COUNTIF(F$63:F$112,$B122)</f>
        <v>0</v>
      </c>
      <c r="G122" s="122">
        <f>COUNTIF(G$63:G$112,$B122)</f>
        <v>0</v>
      </c>
      <c r="H122" s="124">
        <f>COUNTIF(H$63:H$112,$B122)</f>
        <v>0</v>
      </c>
      <c r="I122" s="454">
        <f t="shared" si="16"/>
        <v>0</v>
      </c>
      <c r="J122" s="122">
        <f t="shared" si="16"/>
        <v>0</v>
      </c>
      <c r="K122" s="122">
        <f t="shared" si="16"/>
        <v>0</v>
      </c>
      <c r="L122" s="122">
        <f t="shared" si="16"/>
        <v>0</v>
      </c>
      <c r="M122" s="122">
        <f t="shared" si="16"/>
        <v>0</v>
      </c>
      <c r="N122" s="122">
        <f t="shared" si="17"/>
        <v>0</v>
      </c>
      <c r="O122" s="122">
        <f t="shared" si="17"/>
        <v>0</v>
      </c>
      <c r="P122" s="122">
        <f t="shared" si="17"/>
        <v>0</v>
      </c>
      <c r="Q122" s="122">
        <f t="shared" si="17"/>
        <v>0</v>
      </c>
      <c r="R122" s="122">
        <f t="shared" si="17"/>
        <v>0</v>
      </c>
      <c r="S122" s="122">
        <f t="shared" si="17"/>
        <v>0</v>
      </c>
      <c r="T122" s="122">
        <f t="shared" si="17"/>
        <v>0</v>
      </c>
      <c r="U122" s="122">
        <f t="shared" si="17"/>
        <v>0</v>
      </c>
      <c r="V122" s="122">
        <f t="shared" si="17"/>
        <v>0</v>
      </c>
      <c r="W122" s="122">
        <f t="shared" si="17"/>
        <v>0</v>
      </c>
      <c r="X122" s="122">
        <f t="shared" si="18"/>
        <v>0</v>
      </c>
      <c r="Y122" s="122">
        <f t="shared" si="18"/>
        <v>0</v>
      </c>
      <c r="Z122" s="122">
        <f t="shared" si="18"/>
        <v>0</v>
      </c>
      <c r="AA122" s="122">
        <f t="shared" si="18"/>
        <v>0</v>
      </c>
      <c r="AB122" s="122">
        <f t="shared" si="18"/>
        <v>0</v>
      </c>
      <c r="AC122" s="122">
        <f t="shared" si="18"/>
        <v>0</v>
      </c>
      <c r="AD122" s="122">
        <f t="shared" si="18"/>
        <v>0</v>
      </c>
      <c r="AE122" s="122">
        <f t="shared" si="18"/>
        <v>0</v>
      </c>
      <c r="AF122" s="122">
        <f t="shared" si="18"/>
        <v>0</v>
      </c>
      <c r="AG122" s="122">
        <f t="shared" si="18"/>
        <v>0</v>
      </c>
      <c r="AH122" s="122">
        <f t="shared" si="18"/>
        <v>0</v>
      </c>
      <c r="AI122" s="122">
        <f t="shared" ca="1" si="18"/>
        <v>0</v>
      </c>
      <c r="AJ122" s="122">
        <f t="shared" si="18"/>
        <v>0</v>
      </c>
      <c r="AK122" s="122">
        <f t="shared" ca="1" si="18"/>
        <v>0</v>
      </c>
      <c r="AL122" s="122">
        <f t="shared" si="18"/>
        <v>0</v>
      </c>
      <c r="AM122" s="15"/>
      <c r="AN122" s="65"/>
    </row>
    <row r="123" spans="1:47" outlineLevel="1" x14ac:dyDescent="0.2">
      <c r="A123" s="15"/>
      <c r="B123" s="455" t="s">
        <v>176</v>
      </c>
      <c r="C123" s="120"/>
      <c r="D123" s="397">
        <f>COUNTIF(D$63:D$112,$B123)</f>
        <v>0</v>
      </c>
      <c r="E123" s="398">
        <f>COUNTIF(E$63:E$112,$B123)</f>
        <v>0</v>
      </c>
      <c r="F123" s="398">
        <f>COUNTIF(F$63:F$112,$B123)</f>
        <v>0</v>
      </c>
      <c r="G123" s="398">
        <f>COUNTIF(G$63:G$112,$B123)</f>
        <v>0</v>
      </c>
      <c r="H123" s="424">
        <f>COUNTIF(H$63:H$112,$B123)</f>
        <v>0</v>
      </c>
      <c r="I123" s="448">
        <f t="shared" si="16"/>
        <v>0</v>
      </c>
      <c r="J123" s="398">
        <f t="shared" si="16"/>
        <v>0</v>
      </c>
      <c r="K123" s="398">
        <f t="shared" si="16"/>
        <v>0</v>
      </c>
      <c r="L123" s="398">
        <f t="shared" si="16"/>
        <v>0</v>
      </c>
      <c r="M123" s="398">
        <f t="shared" si="16"/>
        <v>0</v>
      </c>
      <c r="N123" s="398">
        <f t="shared" si="17"/>
        <v>0</v>
      </c>
      <c r="O123" s="398">
        <f t="shared" si="17"/>
        <v>0</v>
      </c>
      <c r="P123" s="398">
        <f t="shared" si="17"/>
        <v>0</v>
      </c>
      <c r="Q123" s="398">
        <f t="shared" si="17"/>
        <v>0</v>
      </c>
      <c r="R123" s="398">
        <f t="shared" si="17"/>
        <v>0</v>
      </c>
      <c r="S123" s="398">
        <f t="shared" si="17"/>
        <v>0</v>
      </c>
      <c r="T123" s="398">
        <f t="shared" si="17"/>
        <v>0</v>
      </c>
      <c r="U123" s="398">
        <f t="shared" si="17"/>
        <v>0</v>
      </c>
      <c r="V123" s="398">
        <f t="shared" si="17"/>
        <v>0</v>
      </c>
      <c r="W123" s="398">
        <f t="shared" si="17"/>
        <v>0</v>
      </c>
      <c r="X123" s="398">
        <f t="shared" si="18"/>
        <v>0</v>
      </c>
      <c r="Y123" s="398">
        <f t="shared" si="18"/>
        <v>0</v>
      </c>
      <c r="Z123" s="398">
        <f t="shared" si="18"/>
        <v>0</v>
      </c>
      <c r="AA123" s="398">
        <f t="shared" si="18"/>
        <v>0</v>
      </c>
      <c r="AB123" s="398">
        <f t="shared" si="18"/>
        <v>0</v>
      </c>
      <c r="AC123" s="398">
        <f t="shared" si="18"/>
        <v>0</v>
      </c>
      <c r="AD123" s="398">
        <f t="shared" si="18"/>
        <v>0</v>
      </c>
      <c r="AE123" s="398">
        <f t="shared" si="18"/>
        <v>0</v>
      </c>
      <c r="AF123" s="398">
        <f t="shared" si="18"/>
        <v>0</v>
      </c>
      <c r="AG123" s="398">
        <f t="shared" si="18"/>
        <v>0</v>
      </c>
      <c r="AH123" s="398">
        <f t="shared" si="18"/>
        <v>0</v>
      </c>
      <c r="AI123" s="398">
        <f t="shared" ca="1" si="18"/>
        <v>0</v>
      </c>
      <c r="AJ123" s="398">
        <f t="shared" si="18"/>
        <v>0</v>
      </c>
      <c r="AK123" s="398">
        <f t="shared" ca="1" si="18"/>
        <v>0</v>
      </c>
      <c r="AL123" s="398">
        <f t="shared" si="18"/>
        <v>0</v>
      </c>
    </row>
    <row r="124" spans="1:47" outlineLevel="1" x14ac:dyDescent="0.2">
      <c r="A124" s="15"/>
      <c r="B124" s="456" t="s">
        <v>111</v>
      </c>
      <c r="C124" s="119"/>
      <c r="D124" s="451">
        <f>COUNTIF(D$63:D$112,$B124)</f>
        <v>0</v>
      </c>
      <c r="E124" s="399">
        <f>COUNTIF(E$63:E$112,$B124)</f>
        <v>0</v>
      </c>
      <c r="F124" s="399">
        <f>COUNTIF(F$63:F$112,$B124)</f>
        <v>0</v>
      </c>
      <c r="G124" s="399">
        <f>COUNTIF(G$63:G$112,$B124)</f>
        <v>0</v>
      </c>
      <c r="H124" s="452">
        <f>COUNTIF(H$63:H$112,$B124)</f>
        <v>0</v>
      </c>
      <c r="I124" s="453">
        <f t="shared" si="16"/>
        <v>1</v>
      </c>
      <c r="J124" s="399">
        <f t="shared" si="16"/>
        <v>0</v>
      </c>
      <c r="K124" s="399">
        <f t="shared" si="16"/>
        <v>0</v>
      </c>
      <c r="L124" s="399">
        <f t="shared" si="16"/>
        <v>1</v>
      </c>
      <c r="M124" s="399">
        <f t="shared" si="16"/>
        <v>1</v>
      </c>
      <c r="N124" s="399">
        <f t="shared" si="17"/>
        <v>1</v>
      </c>
      <c r="O124" s="399">
        <f t="shared" si="17"/>
        <v>1</v>
      </c>
      <c r="P124" s="399">
        <f t="shared" si="17"/>
        <v>1</v>
      </c>
      <c r="Q124" s="399">
        <f t="shared" si="17"/>
        <v>0</v>
      </c>
      <c r="R124" s="399">
        <f t="shared" si="17"/>
        <v>0</v>
      </c>
      <c r="S124" s="399">
        <f t="shared" si="17"/>
        <v>1</v>
      </c>
      <c r="T124" s="399">
        <f t="shared" si="17"/>
        <v>1</v>
      </c>
      <c r="U124" s="399">
        <f t="shared" si="17"/>
        <v>1</v>
      </c>
      <c r="V124" s="399">
        <f t="shared" si="17"/>
        <v>1</v>
      </c>
      <c r="W124" s="399">
        <f t="shared" si="17"/>
        <v>1</v>
      </c>
      <c r="X124" s="399">
        <f t="shared" si="18"/>
        <v>0</v>
      </c>
      <c r="Y124" s="399">
        <f t="shared" si="18"/>
        <v>0</v>
      </c>
      <c r="Z124" s="399">
        <f t="shared" si="18"/>
        <v>1</v>
      </c>
      <c r="AA124" s="399">
        <f t="shared" si="18"/>
        <v>1</v>
      </c>
      <c r="AB124" s="399">
        <f t="shared" si="18"/>
        <v>1</v>
      </c>
      <c r="AC124" s="399">
        <f t="shared" si="18"/>
        <v>1</v>
      </c>
      <c r="AD124" s="399">
        <f t="shared" si="18"/>
        <v>1</v>
      </c>
      <c r="AE124" s="399">
        <f t="shared" si="18"/>
        <v>0</v>
      </c>
      <c r="AF124" s="399">
        <f t="shared" si="18"/>
        <v>0</v>
      </c>
      <c r="AG124" s="399">
        <f t="shared" si="18"/>
        <v>1</v>
      </c>
      <c r="AH124" s="399">
        <f t="shared" si="18"/>
        <v>0</v>
      </c>
      <c r="AI124" s="399">
        <f t="shared" ca="1" si="18"/>
        <v>0</v>
      </c>
      <c r="AJ124" s="399">
        <f t="shared" si="18"/>
        <v>0</v>
      </c>
      <c r="AK124" s="399">
        <f t="shared" ca="1" si="18"/>
        <v>0</v>
      </c>
      <c r="AL124" s="399">
        <f t="shared" si="18"/>
        <v>0</v>
      </c>
    </row>
    <row r="125" spans="1:47" outlineLevel="1" x14ac:dyDescent="0.2">
      <c r="A125" s="15"/>
      <c r="B125" s="456" t="s">
        <v>136</v>
      </c>
      <c r="C125" s="119"/>
      <c r="D125" s="451">
        <f>COUNTIF(D$63:D$112,$B125)</f>
        <v>0</v>
      </c>
      <c r="E125" s="399">
        <f>COUNTIF(E$63:E$112,$B125)</f>
        <v>0</v>
      </c>
      <c r="F125" s="399">
        <f>COUNTIF(F$63:F$112,$B125)</f>
        <v>0</v>
      </c>
      <c r="G125" s="399">
        <f>COUNTIF(G$63:G$112,$B125)</f>
        <v>0</v>
      </c>
      <c r="H125" s="452">
        <f>COUNTIF(H$63:H$112,$B125)</f>
        <v>0</v>
      </c>
      <c r="I125" s="453">
        <f t="shared" si="16"/>
        <v>1</v>
      </c>
      <c r="J125" s="399">
        <f t="shared" si="16"/>
        <v>0</v>
      </c>
      <c r="K125" s="399">
        <f t="shared" si="16"/>
        <v>0</v>
      </c>
      <c r="L125" s="399">
        <f t="shared" si="16"/>
        <v>1</v>
      </c>
      <c r="M125" s="399">
        <f t="shared" si="16"/>
        <v>1</v>
      </c>
      <c r="N125" s="399">
        <f t="shared" si="17"/>
        <v>1</v>
      </c>
      <c r="O125" s="399">
        <f t="shared" si="17"/>
        <v>1</v>
      </c>
      <c r="P125" s="399">
        <f t="shared" si="17"/>
        <v>1</v>
      </c>
      <c r="Q125" s="399">
        <f t="shared" si="17"/>
        <v>0</v>
      </c>
      <c r="R125" s="399">
        <f t="shared" si="17"/>
        <v>0</v>
      </c>
      <c r="S125" s="399">
        <f t="shared" si="17"/>
        <v>1</v>
      </c>
      <c r="T125" s="399">
        <f t="shared" si="17"/>
        <v>1</v>
      </c>
      <c r="U125" s="399">
        <f t="shared" si="17"/>
        <v>1</v>
      </c>
      <c r="V125" s="399">
        <f t="shared" si="17"/>
        <v>1</v>
      </c>
      <c r="W125" s="399">
        <f t="shared" si="17"/>
        <v>1</v>
      </c>
      <c r="X125" s="399">
        <f t="shared" si="18"/>
        <v>0</v>
      </c>
      <c r="Y125" s="399">
        <f t="shared" si="18"/>
        <v>0</v>
      </c>
      <c r="Z125" s="399">
        <f t="shared" si="18"/>
        <v>1</v>
      </c>
      <c r="AA125" s="399">
        <f t="shared" si="18"/>
        <v>1</v>
      </c>
      <c r="AB125" s="399">
        <f t="shared" si="18"/>
        <v>1</v>
      </c>
      <c r="AC125" s="399">
        <f t="shared" si="18"/>
        <v>1</v>
      </c>
      <c r="AD125" s="399">
        <f t="shared" si="18"/>
        <v>1</v>
      </c>
      <c r="AE125" s="399">
        <f t="shared" si="18"/>
        <v>0</v>
      </c>
      <c r="AF125" s="399">
        <f t="shared" si="18"/>
        <v>0</v>
      </c>
      <c r="AG125" s="399">
        <f t="shared" si="18"/>
        <v>1</v>
      </c>
      <c r="AH125" s="399">
        <f t="shared" si="18"/>
        <v>0</v>
      </c>
      <c r="AI125" s="399">
        <f t="shared" ca="1" si="18"/>
        <v>0</v>
      </c>
      <c r="AJ125" s="399">
        <f t="shared" si="18"/>
        <v>0</v>
      </c>
      <c r="AK125" s="399">
        <f t="shared" ca="1" si="18"/>
        <v>0</v>
      </c>
      <c r="AL125" s="399">
        <f t="shared" si="18"/>
        <v>0</v>
      </c>
    </row>
    <row r="126" spans="1:47" ht="19" outlineLevel="1" thickBot="1" x14ac:dyDescent="0.25">
      <c r="A126" s="15"/>
      <c r="B126" s="126" t="s">
        <v>7</v>
      </c>
      <c r="C126" s="121"/>
      <c r="D126" s="123">
        <f>COUNTIF(D$63:D$112,$B126)</f>
        <v>0</v>
      </c>
      <c r="E126" s="122">
        <f>COUNTIF(E$63:E$112,$B126)</f>
        <v>0</v>
      </c>
      <c r="F126" s="122">
        <f>COUNTIF(F$63:F$112,$B126)</f>
        <v>0</v>
      </c>
      <c r="G126" s="122">
        <f>COUNTIF(G$63:G$112,$B126)</f>
        <v>0</v>
      </c>
      <c r="H126" s="124">
        <f>COUNTIF(H$63:H$112,$B126)</f>
        <v>0</v>
      </c>
      <c r="I126" s="454">
        <f t="shared" si="16"/>
        <v>0</v>
      </c>
      <c r="J126" s="122">
        <f t="shared" si="16"/>
        <v>0</v>
      </c>
      <c r="K126" s="122">
        <f t="shared" si="16"/>
        <v>0</v>
      </c>
      <c r="L126" s="122">
        <f t="shared" si="16"/>
        <v>0</v>
      </c>
      <c r="M126" s="122">
        <f t="shared" si="16"/>
        <v>0</v>
      </c>
      <c r="N126" s="122">
        <f t="shared" si="17"/>
        <v>0</v>
      </c>
      <c r="O126" s="122">
        <f t="shared" si="17"/>
        <v>0</v>
      </c>
      <c r="P126" s="122">
        <f t="shared" si="17"/>
        <v>0</v>
      </c>
      <c r="Q126" s="122">
        <f t="shared" si="17"/>
        <v>0</v>
      </c>
      <c r="R126" s="122">
        <f t="shared" si="17"/>
        <v>0</v>
      </c>
      <c r="S126" s="122">
        <f t="shared" si="17"/>
        <v>0</v>
      </c>
      <c r="T126" s="122">
        <f t="shared" si="17"/>
        <v>0</v>
      </c>
      <c r="U126" s="122">
        <f t="shared" si="17"/>
        <v>0</v>
      </c>
      <c r="V126" s="122">
        <f t="shared" si="17"/>
        <v>0</v>
      </c>
      <c r="W126" s="122">
        <f t="shared" si="17"/>
        <v>0</v>
      </c>
      <c r="X126" s="122">
        <f t="shared" si="18"/>
        <v>0</v>
      </c>
      <c r="Y126" s="122">
        <f t="shared" si="18"/>
        <v>0</v>
      </c>
      <c r="Z126" s="122">
        <f t="shared" si="18"/>
        <v>0</v>
      </c>
      <c r="AA126" s="122">
        <f t="shared" si="18"/>
        <v>0</v>
      </c>
      <c r="AB126" s="122">
        <f t="shared" si="18"/>
        <v>0</v>
      </c>
      <c r="AC126" s="122">
        <f t="shared" si="18"/>
        <v>0</v>
      </c>
      <c r="AD126" s="122">
        <f t="shared" si="18"/>
        <v>0</v>
      </c>
      <c r="AE126" s="122">
        <f t="shared" si="18"/>
        <v>0</v>
      </c>
      <c r="AF126" s="122">
        <f t="shared" si="18"/>
        <v>0</v>
      </c>
      <c r="AG126" s="122">
        <f t="shared" si="18"/>
        <v>0</v>
      </c>
      <c r="AH126" s="122">
        <f t="shared" si="18"/>
        <v>0</v>
      </c>
      <c r="AI126" s="122">
        <f t="shared" ca="1" si="18"/>
        <v>0</v>
      </c>
      <c r="AJ126" s="122">
        <f t="shared" si="18"/>
        <v>0</v>
      </c>
      <c r="AK126" s="122">
        <f t="shared" ca="1" si="18"/>
        <v>0</v>
      </c>
      <c r="AL126" s="122">
        <f t="shared" si="18"/>
        <v>0</v>
      </c>
    </row>
    <row r="127" spans="1:47" outlineLevel="1" x14ac:dyDescent="0.2">
      <c r="A127" s="15"/>
      <c r="B127" s="455" t="s">
        <v>169</v>
      </c>
      <c r="C127" s="120"/>
      <c r="D127" s="397">
        <f>COUNTIF(D$63:D$112,$B127)</f>
        <v>0</v>
      </c>
      <c r="E127" s="398">
        <f>COUNTIF(E$63:E$112,$B127)</f>
        <v>0</v>
      </c>
      <c r="F127" s="398">
        <f>COUNTIF(F$63:F$112,$B127)</f>
        <v>0</v>
      </c>
      <c r="G127" s="398">
        <f>COUNTIF(G$63:G$112,$B127)</f>
        <v>0</v>
      </c>
      <c r="H127" s="424">
        <f>COUNTIF(H$63:H$112,$B127)</f>
        <v>0</v>
      </c>
      <c r="I127" s="448">
        <f t="shared" si="16"/>
        <v>0</v>
      </c>
      <c r="J127" s="398">
        <f t="shared" si="16"/>
        <v>0</v>
      </c>
      <c r="K127" s="398">
        <f t="shared" si="16"/>
        <v>0</v>
      </c>
      <c r="L127" s="398">
        <f t="shared" si="16"/>
        <v>0</v>
      </c>
      <c r="M127" s="398">
        <f t="shared" si="16"/>
        <v>0</v>
      </c>
      <c r="N127" s="398">
        <f t="shared" si="17"/>
        <v>0</v>
      </c>
      <c r="O127" s="398">
        <f t="shared" si="17"/>
        <v>0</v>
      </c>
      <c r="P127" s="398">
        <f t="shared" si="17"/>
        <v>0</v>
      </c>
      <c r="Q127" s="398">
        <f t="shared" si="17"/>
        <v>0</v>
      </c>
      <c r="R127" s="398">
        <f t="shared" si="17"/>
        <v>0</v>
      </c>
      <c r="S127" s="398">
        <f t="shared" si="17"/>
        <v>0</v>
      </c>
      <c r="T127" s="398">
        <f t="shared" si="17"/>
        <v>0</v>
      </c>
      <c r="U127" s="398">
        <f t="shared" si="17"/>
        <v>0</v>
      </c>
      <c r="V127" s="398">
        <f t="shared" si="17"/>
        <v>0</v>
      </c>
      <c r="W127" s="398">
        <f t="shared" si="17"/>
        <v>0</v>
      </c>
      <c r="X127" s="398">
        <f t="shared" si="18"/>
        <v>0</v>
      </c>
      <c r="Y127" s="398">
        <f t="shared" si="18"/>
        <v>0</v>
      </c>
      <c r="Z127" s="398">
        <f t="shared" si="18"/>
        <v>0</v>
      </c>
      <c r="AA127" s="398">
        <f t="shared" si="18"/>
        <v>0</v>
      </c>
      <c r="AB127" s="398">
        <f t="shared" si="18"/>
        <v>0</v>
      </c>
      <c r="AC127" s="398">
        <f t="shared" si="18"/>
        <v>0</v>
      </c>
      <c r="AD127" s="398">
        <f t="shared" si="18"/>
        <v>0</v>
      </c>
      <c r="AE127" s="398">
        <f t="shared" si="18"/>
        <v>0</v>
      </c>
      <c r="AF127" s="398">
        <f t="shared" si="18"/>
        <v>0</v>
      </c>
      <c r="AG127" s="398">
        <f t="shared" si="18"/>
        <v>0</v>
      </c>
      <c r="AH127" s="398">
        <f t="shared" si="18"/>
        <v>0</v>
      </c>
      <c r="AI127" s="398">
        <f t="shared" ca="1" si="18"/>
        <v>0</v>
      </c>
      <c r="AJ127" s="398">
        <f t="shared" si="18"/>
        <v>0</v>
      </c>
      <c r="AK127" s="398">
        <f t="shared" ca="1" si="18"/>
        <v>0</v>
      </c>
      <c r="AL127" s="398">
        <f t="shared" si="18"/>
        <v>0</v>
      </c>
    </row>
    <row r="128" spans="1:47" outlineLevel="1" x14ac:dyDescent="0.2">
      <c r="A128" s="15"/>
      <c r="B128" s="456" t="s">
        <v>128</v>
      </c>
      <c r="C128" s="119"/>
      <c r="D128" s="451">
        <f>COUNTIF(D$63:D$112,$B128)</f>
        <v>0</v>
      </c>
      <c r="E128" s="399">
        <f>COUNTIF(E$63:E$112,$B128)</f>
        <v>0</v>
      </c>
      <c r="F128" s="399">
        <f>COUNTIF(F$63:F$112,$B128)</f>
        <v>0</v>
      </c>
      <c r="G128" s="399">
        <f>COUNTIF(G$63:G$112,$B128)</f>
        <v>0</v>
      </c>
      <c r="H128" s="452">
        <f>COUNTIF(H$63:H$112,$B128)</f>
        <v>0</v>
      </c>
      <c r="I128" s="453">
        <f t="shared" si="16"/>
        <v>1</v>
      </c>
      <c r="J128" s="399">
        <f t="shared" si="16"/>
        <v>0</v>
      </c>
      <c r="K128" s="399">
        <f t="shared" si="16"/>
        <v>0</v>
      </c>
      <c r="L128" s="399">
        <f t="shared" si="16"/>
        <v>1</v>
      </c>
      <c r="M128" s="399">
        <f t="shared" si="16"/>
        <v>1</v>
      </c>
      <c r="N128" s="399">
        <f t="shared" si="17"/>
        <v>1</v>
      </c>
      <c r="O128" s="399">
        <f t="shared" si="17"/>
        <v>1</v>
      </c>
      <c r="P128" s="399">
        <f t="shared" si="17"/>
        <v>1</v>
      </c>
      <c r="Q128" s="399">
        <f t="shared" si="17"/>
        <v>0</v>
      </c>
      <c r="R128" s="399">
        <f t="shared" si="17"/>
        <v>0</v>
      </c>
      <c r="S128" s="399">
        <f t="shared" si="17"/>
        <v>1</v>
      </c>
      <c r="T128" s="399">
        <f t="shared" si="17"/>
        <v>1</v>
      </c>
      <c r="U128" s="399">
        <f t="shared" si="17"/>
        <v>1</v>
      </c>
      <c r="V128" s="399">
        <f t="shared" si="17"/>
        <v>1</v>
      </c>
      <c r="W128" s="399">
        <f t="shared" si="17"/>
        <v>1</v>
      </c>
      <c r="X128" s="399">
        <f t="shared" si="18"/>
        <v>0</v>
      </c>
      <c r="Y128" s="399">
        <f t="shared" si="18"/>
        <v>0</v>
      </c>
      <c r="Z128" s="399">
        <f t="shared" si="18"/>
        <v>1</v>
      </c>
      <c r="AA128" s="399">
        <f t="shared" si="18"/>
        <v>1</v>
      </c>
      <c r="AB128" s="399">
        <f t="shared" si="18"/>
        <v>1</v>
      </c>
      <c r="AC128" s="399">
        <f t="shared" si="18"/>
        <v>1</v>
      </c>
      <c r="AD128" s="399">
        <f t="shared" si="18"/>
        <v>1</v>
      </c>
      <c r="AE128" s="399">
        <f t="shared" si="18"/>
        <v>0</v>
      </c>
      <c r="AF128" s="399">
        <f t="shared" si="18"/>
        <v>0</v>
      </c>
      <c r="AG128" s="399">
        <f t="shared" si="18"/>
        <v>1</v>
      </c>
      <c r="AH128" s="399">
        <f t="shared" si="18"/>
        <v>0</v>
      </c>
      <c r="AI128" s="399">
        <f t="shared" ca="1" si="18"/>
        <v>0</v>
      </c>
      <c r="AJ128" s="399">
        <f t="shared" si="18"/>
        <v>0</v>
      </c>
      <c r="AK128" s="399">
        <f t="shared" ca="1" si="18"/>
        <v>0</v>
      </c>
      <c r="AL128" s="399">
        <f t="shared" si="18"/>
        <v>0</v>
      </c>
    </row>
    <row r="129" spans="1:41" outlineLevel="1" x14ac:dyDescent="0.2">
      <c r="A129" s="15"/>
      <c r="B129" s="456" t="s">
        <v>130</v>
      </c>
      <c r="C129" s="119"/>
      <c r="D129" s="451">
        <f>COUNTIF(D$63:D$112,$B129)</f>
        <v>0</v>
      </c>
      <c r="E129" s="399">
        <f>COUNTIF(E$63:E$112,$B129)</f>
        <v>0</v>
      </c>
      <c r="F129" s="399">
        <f>COUNTIF(F$63:F$112,$B129)</f>
        <v>0</v>
      </c>
      <c r="G129" s="399">
        <f>COUNTIF(G$63:G$112,$B129)</f>
        <v>0</v>
      </c>
      <c r="H129" s="452">
        <f>COUNTIF(H$63:H$112,$B129)</f>
        <v>0</v>
      </c>
      <c r="I129" s="453">
        <f t="shared" ref="I129:M138" si="19">COUNTIF(I$7:I$112,$B129)</f>
        <v>1</v>
      </c>
      <c r="J129" s="399">
        <f t="shared" si="19"/>
        <v>0</v>
      </c>
      <c r="K129" s="399">
        <f t="shared" si="19"/>
        <v>0</v>
      </c>
      <c r="L129" s="399">
        <f t="shared" si="19"/>
        <v>1</v>
      </c>
      <c r="M129" s="399">
        <f t="shared" si="19"/>
        <v>1</v>
      </c>
      <c r="N129" s="399">
        <f t="shared" ref="N129:W138" si="20">COUNTIF(N$7:N$112,$B129)</f>
        <v>1</v>
      </c>
      <c r="O129" s="399">
        <f t="shared" si="20"/>
        <v>1</v>
      </c>
      <c r="P129" s="399">
        <f t="shared" si="20"/>
        <v>1</v>
      </c>
      <c r="Q129" s="399">
        <f t="shared" si="20"/>
        <v>0</v>
      </c>
      <c r="R129" s="399">
        <f t="shared" si="20"/>
        <v>0</v>
      </c>
      <c r="S129" s="399">
        <f t="shared" si="20"/>
        <v>1</v>
      </c>
      <c r="T129" s="399">
        <f t="shared" si="20"/>
        <v>1</v>
      </c>
      <c r="U129" s="399">
        <f t="shared" si="20"/>
        <v>1</v>
      </c>
      <c r="V129" s="399">
        <f t="shared" si="20"/>
        <v>1</v>
      </c>
      <c r="W129" s="399">
        <f t="shared" si="20"/>
        <v>1</v>
      </c>
      <c r="X129" s="399">
        <f t="shared" ref="X129:AL138" si="21">COUNTIF(X$7:X$112,$B129)</f>
        <v>0</v>
      </c>
      <c r="Y129" s="399">
        <f t="shared" si="21"/>
        <v>0</v>
      </c>
      <c r="Z129" s="399">
        <f t="shared" si="21"/>
        <v>1</v>
      </c>
      <c r="AA129" s="399">
        <f t="shared" si="21"/>
        <v>1</v>
      </c>
      <c r="AB129" s="399">
        <f t="shared" si="21"/>
        <v>1</v>
      </c>
      <c r="AC129" s="399">
        <f t="shared" si="21"/>
        <v>1</v>
      </c>
      <c r="AD129" s="399">
        <f t="shared" si="21"/>
        <v>1</v>
      </c>
      <c r="AE129" s="399">
        <f t="shared" si="21"/>
        <v>0</v>
      </c>
      <c r="AF129" s="399">
        <f t="shared" si="21"/>
        <v>0</v>
      </c>
      <c r="AG129" s="399">
        <f t="shared" si="21"/>
        <v>1</v>
      </c>
      <c r="AH129" s="399">
        <f t="shared" si="21"/>
        <v>0</v>
      </c>
      <c r="AI129" s="399">
        <f t="shared" ca="1" si="21"/>
        <v>0</v>
      </c>
      <c r="AJ129" s="399">
        <f t="shared" si="21"/>
        <v>0</v>
      </c>
      <c r="AK129" s="399">
        <f t="shared" ca="1" si="21"/>
        <v>0</v>
      </c>
      <c r="AL129" s="399">
        <f t="shared" si="21"/>
        <v>0</v>
      </c>
    </row>
    <row r="130" spans="1:41" ht="19" outlineLevel="1" thickBot="1" x14ac:dyDescent="0.25">
      <c r="A130" s="15"/>
      <c r="B130" s="126" t="s">
        <v>8</v>
      </c>
      <c r="C130" s="121"/>
      <c r="D130" s="123">
        <f>COUNTIF(D$63:D$112,$B130)</f>
        <v>0</v>
      </c>
      <c r="E130" s="122">
        <f>COUNTIF(E$63:E$112,$B130)</f>
        <v>0</v>
      </c>
      <c r="F130" s="122">
        <f>COUNTIF(F$63:F$112,$B130)</f>
        <v>0</v>
      </c>
      <c r="G130" s="122">
        <f>COUNTIF(G$63:G$112,$B130)</f>
        <v>0</v>
      </c>
      <c r="H130" s="124">
        <f>COUNTIF(H$63:H$112,$B130)</f>
        <v>0</v>
      </c>
      <c r="I130" s="454">
        <f t="shared" si="19"/>
        <v>0</v>
      </c>
      <c r="J130" s="122">
        <f t="shared" si="19"/>
        <v>0</v>
      </c>
      <c r="K130" s="122">
        <f t="shared" si="19"/>
        <v>0</v>
      </c>
      <c r="L130" s="122">
        <f t="shared" si="19"/>
        <v>0</v>
      </c>
      <c r="M130" s="122">
        <f t="shared" si="19"/>
        <v>0</v>
      </c>
      <c r="N130" s="122">
        <f t="shared" si="20"/>
        <v>0</v>
      </c>
      <c r="O130" s="122">
        <f t="shared" si="20"/>
        <v>0</v>
      </c>
      <c r="P130" s="122">
        <f t="shared" si="20"/>
        <v>0</v>
      </c>
      <c r="Q130" s="122">
        <f t="shared" si="20"/>
        <v>0</v>
      </c>
      <c r="R130" s="122">
        <f t="shared" si="20"/>
        <v>0</v>
      </c>
      <c r="S130" s="122">
        <f t="shared" si="20"/>
        <v>0</v>
      </c>
      <c r="T130" s="122">
        <f t="shared" si="20"/>
        <v>0</v>
      </c>
      <c r="U130" s="122">
        <f t="shared" si="20"/>
        <v>0</v>
      </c>
      <c r="V130" s="122">
        <f t="shared" si="20"/>
        <v>0</v>
      </c>
      <c r="W130" s="122">
        <f t="shared" si="20"/>
        <v>0</v>
      </c>
      <c r="X130" s="122">
        <f t="shared" si="21"/>
        <v>0</v>
      </c>
      <c r="Y130" s="122">
        <f t="shared" si="21"/>
        <v>0</v>
      </c>
      <c r="Z130" s="122">
        <f t="shared" si="21"/>
        <v>0</v>
      </c>
      <c r="AA130" s="122">
        <f t="shared" si="21"/>
        <v>0</v>
      </c>
      <c r="AB130" s="122">
        <f t="shared" si="21"/>
        <v>0</v>
      </c>
      <c r="AC130" s="122">
        <f t="shared" si="21"/>
        <v>0</v>
      </c>
      <c r="AD130" s="122">
        <f t="shared" si="21"/>
        <v>0</v>
      </c>
      <c r="AE130" s="122">
        <f t="shared" si="21"/>
        <v>0</v>
      </c>
      <c r="AF130" s="122">
        <f t="shared" si="21"/>
        <v>0</v>
      </c>
      <c r="AG130" s="122">
        <f t="shared" si="21"/>
        <v>0</v>
      </c>
      <c r="AH130" s="122">
        <f t="shared" si="21"/>
        <v>0</v>
      </c>
      <c r="AI130" s="122">
        <f t="shared" ca="1" si="21"/>
        <v>0</v>
      </c>
      <c r="AJ130" s="122">
        <f t="shared" si="21"/>
        <v>0</v>
      </c>
      <c r="AK130" s="122">
        <f t="shared" ca="1" si="21"/>
        <v>0</v>
      </c>
      <c r="AL130" s="122">
        <f t="shared" si="21"/>
        <v>0</v>
      </c>
    </row>
    <row r="131" spans="1:41" outlineLevel="1" x14ac:dyDescent="0.2">
      <c r="A131" s="15"/>
      <c r="B131" s="455" t="s">
        <v>165</v>
      </c>
      <c r="C131" s="120"/>
      <c r="D131" s="397">
        <f>COUNTIF(D$63:D$112,$B131)</f>
        <v>0</v>
      </c>
      <c r="E131" s="398">
        <f>COUNTIF(E$63:E$112,$B131)</f>
        <v>0</v>
      </c>
      <c r="F131" s="398">
        <f>COUNTIF(F$63:F$112,$B131)</f>
        <v>0</v>
      </c>
      <c r="G131" s="398">
        <f>COUNTIF(G$63:G$112,$B131)</f>
        <v>0</v>
      </c>
      <c r="H131" s="424">
        <f>COUNTIF(H$63:H$112,$B131)</f>
        <v>0</v>
      </c>
      <c r="I131" s="448">
        <f t="shared" si="19"/>
        <v>0</v>
      </c>
      <c r="J131" s="398">
        <f t="shared" si="19"/>
        <v>0</v>
      </c>
      <c r="K131" s="398">
        <f t="shared" si="19"/>
        <v>0</v>
      </c>
      <c r="L131" s="398">
        <f t="shared" si="19"/>
        <v>0</v>
      </c>
      <c r="M131" s="398">
        <f t="shared" si="19"/>
        <v>0</v>
      </c>
      <c r="N131" s="398">
        <f t="shared" si="20"/>
        <v>0</v>
      </c>
      <c r="O131" s="398">
        <f t="shared" si="20"/>
        <v>0</v>
      </c>
      <c r="P131" s="398">
        <f t="shared" si="20"/>
        <v>0</v>
      </c>
      <c r="Q131" s="398">
        <f t="shared" si="20"/>
        <v>0</v>
      </c>
      <c r="R131" s="398">
        <f t="shared" si="20"/>
        <v>0</v>
      </c>
      <c r="S131" s="398">
        <f t="shared" si="20"/>
        <v>0</v>
      </c>
      <c r="T131" s="398">
        <f t="shared" si="20"/>
        <v>0</v>
      </c>
      <c r="U131" s="398">
        <f t="shared" si="20"/>
        <v>0</v>
      </c>
      <c r="V131" s="398">
        <f t="shared" si="20"/>
        <v>0</v>
      </c>
      <c r="W131" s="398">
        <f t="shared" si="20"/>
        <v>0</v>
      </c>
      <c r="X131" s="398">
        <f t="shared" si="21"/>
        <v>0</v>
      </c>
      <c r="Y131" s="398">
        <f t="shared" si="21"/>
        <v>0</v>
      </c>
      <c r="Z131" s="398">
        <f t="shared" si="21"/>
        <v>0</v>
      </c>
      <c r="AA131" s="398">
        <f t="shared" si="21"/>
        <v>0</v>
      </c>
      <c r="AB131" s="398">
        <f t="shared" si="21"/>
        <v>0</v>
      </c>
      <c r="AC131" s="398">
        <f t="shared" si="21"/>
        <v>0</v>
      </c>
      <c r="AD131" s="398">
        <f t="shared" si="21"/>
        <v>0</v>
      </c>
      <c r="AE131" s="398">
        <f t="shared" si="21"/>
        <v>0</v>
      </c>
      <c r="AF131" s="398">
        <f t="shared" si="21"/>
        <v>0</v>
      </c>
      <c r="AG131" s="398">
        <f t="shared" si="21"/>
        <v>0</v>
      </c>
      <c r="AH131" s="398">
        <f t="shared" si="21"/>
        <v>0</v>
      </c>
      <c r="AI131" s="398">
        <f t="shared" ca="1" si="21"/>
        <v>0</v>
      </c>
      <c r="AJ131" s="398">
        <f t="shared" si="21"/>
        <v>0</v>
      </c>
      <c r="AK131" s="398">
        <f t="shared" ca="1" si="21"/>
        <v>0</v>
      </c>
      <c r="AL131" s="398">
        <f t="shared" si="21"/>
        <v>0</v>
      </c>
    </row>
    <row r="132" spans="1:41" outlineLevel="1" x14ac:dyDescent="0.2">
      <c r="A132" s="15"/>
      <c r="B132" s="456" t="s">
        <v>108</v>
      </c>
      <c r="C132" s="119"/>
      <c r="D132" s="451">
        <f>COUNTIF(D$63:D$112,$B132)</f>
        <v>0</v>
      </c>
      <c r="E132" s="399">
        <f>COUNTIF(E$63:E$112,$B132)</f>
        <v>0</v>
      </c>
      <c r="F132" s="399">
        <f>COUNTIF(F$63:F$112,$B132)</f>
        <v>0</v>
      </c>
      <c r="G132" s="399">
        <f>COUNTIF(G$63:G$112,$B132)</f>
        <v>0</v>
      </c>
      <c r="H132" s="452">
        <f>COUNTIF(H$63:H$112,$B132)</f>
        <v>0</v>
      </c>
      <c r="I132" s="453">
        <f t="shared" si="19"/>
        <v>1</v>
      </c>
      <c r="J132" s="399">
        <f t="shared" si="19"/>
        <v>0</v>
      </c>
      <c r="K132" s="399">
        <f t="shared" si="19"/>
        <v>0</v>
      </c>
      <c r="L132" s="399">
        <f t="shared" si="19"/>
        <v>1</v>
      </c>
      <c r="M132" s="399">
        <f t="shared" si="19"/>
        <v>1</v>
      </c>
      <c r="N132" s="399">
        <f t="shared" si="20"/>
        <v>1</v>
      </c>
      <c r="O132" s="399">
        <f t="shared" si="20"/>
        <v>1</v>
      </c>
      <c r="P132" s="399">
        <f t="shared" si="20"/>
        <v>1</v>
      </c>
      <c r="Q132" s="399">
        <f t="shared" si="20"/>
        <v>0</v>
      </c>
      <c r="R132" s="399">
        <f t="shared" si="20"/>
        <v>0</v>
      </c>
      <c r="S132" s="399">
        <f t="shared" si="20"/>
        <v>1</v>
      </c>
      <c r="T132" s="399">
        <f t="shared" si="20"/>
        <v>1</v>
      </c>
      <c r="U132" s="399">
        <f t="shared" si="20"/>
        <v>1</v>
      </c>
      <c r="V132" s="399">
        <f t="shared" si="20"/>
        <v>1</v>
      </c>
      <c r="W132" s="399">
        <f t="shared" si="20"/>
        <v>1</v>
      </c>
      <c r="X132" s="399">
        <f t="shared" si="21"/>
        <v>0</v>
      </c>
      <c r="Y132" s="399">
        <f t="shared" si="21"/>
        <v>0</v>
      </c>
      <c r="Z132" s="399">
        <f t="shared" si="21"/>
        <v>1</v>
      </c>
      <c r="AA132" s="399">
        <f t="shared" si="21"/>
        <v>1</v>
      </c>
      <c r="AB132" s="399">
        <f t="shared" si="21"/>
        <v>1</v>
      </c>
      <c r="AC132" s="399">
        <f t="shared" si="21"/>
        <v>1</v>
      </c>
      <c r="AD132" s="399">
        <f t="shared" si="21"/>
        <v>1</v>
      </c>
      <c r="AE132" s="399">
        <f t="shared" si="21"/>
        <v>0</v>
      </c>
      <c r="AF132" s="399">
        <f t="shared" si="21"/>
        <v>0</v>
      </c>
      <c r="AG132" s="399">
        <f t="shared" si="21"/>
        <v>1</v>
      </c>
      <c r="AH132" s="399">
        <f t="shared" si="21"/>
        <v>0</v>
      </c>
      <c r="AI132" s="399">
        <f t="shared" ca="1" si="21"/>
        <v>0</v>
      </c>
      <c r="AJ132" s="399">
        <f t="shared" si="21"/>
        <v>0</v>
      </c>
      <c r="AK132" s="399">
        <f t="shared" ca="1" si="21"/>
        <v>0</v>
      </c>
      <c r="AL132" s="399">
        <f t="shared" si="21"/>
        <v>0</v>
      </c>
    </row>
    <row r="133" spans="1:41" outlineLevel="1" x14ac:dyDescent="0.2">
      <c r="A133" s="15"/>
      <c r="B133" s="456" t="s">
        <v>150</v>
      </c>
      <c r="C133" s="119"/>
      <c r="D133" s="451">
        <f>COUNTIF(D$63:D$112,$B133)</f>
        <v>0</v>
      </c>
      <c r="E133" s="399">
        <f>COUNTIF(E$63:E$112,$B133)</f>
        <v>0</v>
      </c>
      <c r="F133" s="399">
        <f>COUNTIF(F$63:F$112,$B133)</f>
        <v>0</v>
      </c>
      <c r="G133" s="399">
        <f>COUNTIF(G$63:G$112,$B133)</f>
        <v>0</v>
      </c>
      <c r="H133" s="452">
        <f>COUNTIF(H$63:H$112,$B133)</f>
        <v>0</v>
      </c>
      <c r="I133" s="453">
        <f t="shared" si="19"/>
        <v>1</v>
      </c>
      <c r="J133" s="399">
        <f t="shared" si="19"/>
        <v>0</v>
      </c>
      <c r="K133" s="399">
        <f t="shared" si="19"/>
        <v>0</v>
      </c>
      <c r="L133" s="399">
        <f t="shared" si="19"/>
        <v>1</v>
      </c>
      <c r="M133" s="399">
        <f t="shared" si="19"/>
        <v>1</v>
      </c>
      <c r="N133" s="399">
        <f t="shared" si="20"/>
        <v>1</v>
      </c>
      <c r="O133" s="399">
        <f t="shared" si="20"/>
        <v>1</v>
      </c>
      <c r="P133" s="399">
        <f t="shared" si="20"/>
        <v>1</v>
      </c>
      <c r="Q133" s="399">
        <f t="shared" si="20"/>
        <v>0</v>
      </c>
      <c r="R133" s="399">
        <f t="shared" si="20"/>
        <v>0</v>
      </c>
      <c r="S133" s="399">
        <f t="shared" si="20"/>
        <v>1</v>
      </c>
      <c r="T133" s="399">
        <f t="shared" si="20"/>
        <v>1</v>
      </c>
      <c r="U133" s="399">
        <f t="shared" si="20"/>
        <v>1</v>
      </c>
      <c r="V133" s="399">
        <f t="shared" si="20"/>
        <v>1</v>
      </c>
      <c r="W133" s="399">
        <f t="shared" si="20"/>
        <v>1</v>
      </c>
      <c r="X133" s="399">
        <f t="shared" si="21"/>
        <v>0</v>
      </c>
      <c r="Y133" s="399">
        <f t="shared" si="21"/>
        <v>0</v>
      </c>
      <c r="Z133" s="399">
        <f t="shared" si="21"/>
        <v>1</v>
      </c>
      <c r="AA133" s="399">
        <f t="shared" si="21"/>
        <v>1</v>
      </c>
      <c r="AB133" s="399">
        <f t="shared" si="21"/>
        <v>1</v>
      </c>
      <c r="AC133" s="399">
        <f t="shared" si="21"/>
        <v>1</v>
      </c>
      <c r="AD133" s="399">
        <f t="shared" si="21"/>
        <v>1</v>
      </c>
      <c r="AE133" s="399">
        <f t="shared" si="21"/>
        <v>0</v>
      </c>
      <c r="AF133" s="399">
        <f t="shared" si="21"/>
        <v>0</v>
      </c>
      <c r="AG133" s="399">
        <f t="shared" si="21"/>
        <v>1</v>
      </c>
      <c r="AH133" s="399">
        <f t="shared" si="21"/>
        <v>0</v>
      </c>
      <c r="AI133" s="399">
        <f t="shared" ca="1" si="21"/>
        <v>0</v>
      </c>
      <c r="AJ133" s="399">
        <f t="shared" si="21"/>
        <v>0</v>
      </c>
      <c r="AK133" s="399">
        <f t="shared" ca="1" si="21"/>
        <v>0</v>
      </c>
      <c r="AL133" s="399">
        <f t="shared" si="21"/>
        <v>0</v>
      </c>
    </row>
    <row r="134" spans="1:41" ht="19" outlineLevel="1" thickBot="1" x14ac:dyDescent="0.25">
      <c r="A134" s="15"/>
      <c r="B134" s="126" t="s">
        <v>9</v>
      </c>
      <c r="C134" s="121"/>
      <c r="D134" s="123">
        <f>COUNTIF(D$63:D$112,$B134)</f>
        <v>0</v>
      </c>
      <c r="E134" s="122">
        <f>COUNTIF(E$63:E$112,$B134)</f>
        <v>0</v>
      </c>
      <c r="F134" s="122">
        <f>COUNTIF(F$63:F$112,$B134)</f>
        <v>0</v>
      </c>
      <c r="G134" s="122">
        <f>COUNTIF(G$63:G$112,$B134)</f>
        <v>0</v>
      </c>
      <c r="H134" s="124">
        <f>COUNTIF(H$63:H$112,$B134)</f>
        <v>0</v>
      </c>
      <c r="I134" s="454">
        <f t="shared" si="19"/>
        <v>0</v>
      </c>
      <c r="J134" s="122">
        <f t="shared" si="19"/>
        <v>0</v>
      </c>
      <c r="K134" s="122">
        <f t="shared" si="19"/>
        <v>0</v>
      </c>
      <c r="L134" s="122">
        <f t="shared" si="19"/>
        <v>0</v>
      </c>
      <c r="M134" s="122">
        <f t="shared" si="19"/>
        <v>0</v>
      </c>
      <c r="N134" s="122">
        <f t="shared" si="20"/>
        <v>0</v>
      </c>
      <c r="O134" s="122">
        <f t="shared" si="20"/>
        <v>0</v>
      </c>
      <c r="P134" s="122">
        <f t="shared" si="20"/>
        <v>0</v>
      </c>
      <c r="Q134" s="122">
        <f t="shared" si="20"/>
        <v>0</v>
      </c>
      <c r="R134" s="122">
        <f t="shared" si="20"/>
        <v>0</v>
      </c>
      <c r="S134" s="122">
        <f t="shared" si="20"/>
        <v>0</v>
      </c>
      <c r="T134" s="122">
        <f t="shared" si="20"/>
        <v>0</v>
      </c>
      <c r="U134" s="122">
        <f t="shared" si="20"/>
        <v>0</v>
      </c>
      <c r="V134" s="122">
        <f t="shared" si="20"/>
        <v>0</v>
      </c>
      <c r="W134" s="122">
        <f t="shared" si="20"/>
        <v>0</v>
      </c>
      <c r="X134" s="122">
        <f t="shared" si="21"/>
        <v>0</v>
      </c>
      <c r="Y134" s="122">
        <f t="shared" si="21"/>
        <v>0</v>
      </c>
      <c r="Z134" s="122">
        <f t="shared" si="21"/>
        <v>0</v>
      </c>
      <c r="AA134" s="122">
        <f t="shared" si="21"/>
        <v>0</v>
      </c>
      <c r="AB134" s="122">
        <f t="shared" si="21"/>
        <v>0</v>
      </c>
      <c r="AC134" s="122">
        <f t="shared" si="21"/>
        <v>0</v>
      </c>
      <c r="AD134" s="122">
        <f t="shared" si="21"/>
        <v>0</v>
      </c>
      <c r="AE134" s="122">
        <f t="shared" si="21"/>
        <v>0</v>
      </c>
      <c r="AF134" s="122">
        <f t="shared" si="21"/>
        <v>0</v>
      </c>
      <c r="AG134" s="122">
        <f t="shared" si="21"/>
        <v>0</v>
      </c>
      <c r="AH134" s="122">
        <f t="shared" si="21"/>
        <v>0</v>
      </c>
      <c r="AI134" s="122">
        <f t="shared" ca="1" si="21"/>
        <v>0</v>
      </c>
      <c r="AJ134" s="122">
        <f t="shared" si="21"/>
        <v>0</v>
      </c>
      <c r="AK134" s="122">
        <f t="shared" ca="1" si="21"/>
        <v>0</v>
      </c>
      <c r="AL134" s="122">
        <f t="shared" si="21"/>
        <v>0</v>
      </c>
      <c r="AM134" s="15"/>
      <c r="AN134" s="15"/>
      <c r="AO134" s="15"/>
    </row>
    <row r="135" spans="1:41" outlineLevel="1" x14ac:dyDescent="0.2">
      <c r="A135" s="15"/>
      <c r="B135" s="455" t="s">
        <v>172</v>
      </c>
      <c r="C135" s="120"/>
      <c r="D135" s="397">
        <f>COUNTIF(D$63:D$112,$B135)</f>
        <v>0</v>
      </c>
      <c r="E135" s="398">
        <f>COUNTIF(E$63:E$112,$B135)</f>
        <v>0</v>
      </c>
      <c r="F135" s="398">
        <f>COUNTIF(F$63:F$112,$B135)</f>
        <v>0</v>
      </c>
      <c r="G135" s="398">
        <f>COUNTIF(G$63:G$112,$B135)</f>
        <v>0</v>
      </c>
      <c r="H135" s="424">
        <f>COUNTIF(H$63:H$112,$B135)</f>
        <v>0</v>
      </c>
      <c r="I135" s="448">
        <f t="shared" si="19"/>
        <v>0</v>
      </c>
      <c r="J135" s="398">
        <f t="shared" si="19"/>
        <v>0</v>
      </c>
      <c r="K135" s="398">
        <f t="shared" si="19"/>
        <v>0</v>
      </c>
      <c r="L135" s="398">
        <f t="shared" si="19"/>
        <v>0</v>
      </c>
      <c r="M135" s="398">
        <f t="shared" si="19"/>
        <v>0</v>
      </c>
      <c r="N135" s="398">
        <f t="shared" si="20"/>
        <v>0</v>
      </c>
      <c r="O135" s="398">
        <f t="shared" si="20"/>
        <v>0</v>
      </c>
      <c r="P135" s="398">
        <f t="shared" si="20"/>
        <v>0</v>
      </c>
      <c r="Q135" s="398">
        <f t="shared" si="20"/>
        <v>0</v>
      </c>
      <c r="R135" s="398">
        <f t="shared" si="20"/>
        <v>0</v>
      </c>
      <c r="S135" s="398">
        <f t="shared" si="20"/>
        <v>0</v>
      </c>
      <c r="T135" s="398">
        <f t="shared" si="20"/>
        <v>0</v>
      </c>
      <c r="U135" s="398">
        <f t="shared" si="20"/>
        <v>0</v>
      </c>
      <c r="V135" s="398">
        <f t="shared" si="20"/>
        <v>0</v>
      </c>
      <c r="W135" s="398">
        <f t="shared" si="20"/>
        <v>0</v>
      </c>
      <c r="X135" s="398">
        <f t="shared" si="21"/>
        <v>0</v>
      </c>
      <c r="Y135" s="398">
        <f t="shared" si="21"/>
        <v>0</v>
      </c>
      <c r="Z135" s="398">
        <f t="shared" si="21"/>
        <v>0</v>
      </c>
      <c r="AA135" s="398">
        <f t="shared" si="21"/>
        <v>0</v>
      </c>
      <c r="AB135" s="398">
        <f t="shared" si="21"/>
        <v>0</v>
      </c>
      <c r="AC135" s="398">
        <f t="shared" si="21"/>
        <v>0</v>
      </c>
      <c r="AD135" s="398">
        <f t="shared" si="21"/>
        <v>0</v>
      </c>
      <c r="AE135" s="398">
        <f t="shared" si="21"/>
        <v>0</v>
      </c>
      <c r="AF135" s="398">
        <f t="shared" si="21"/>
        <v>0</v>
      </c>
      <c r="AG135" s="398">
        <f t="shared" si="21"/>
        <v>0</v>
      </c>
      <c r="AH135" s="398">
        <f t="shared" si="21"/>
        <v>0</v>
      </c>
      <c r="AI135" s="398">
        <f t="shared" ca="1" si="21"/>
        <v>0</v>
      </c>
      <c r="AJ135" s="398">
        <f t="shared" si="21"/>
        <v>0</v>
      </c>
      <c r="AK135" s="398">
        <f t="shared" ca="1" si="21"/>
        <v>0</v>
      </c>
      <c r="AL135" s="398">
        <f t="shared" si="21"/>
        <v>0</v>
      </c>
      <c r="AM135" s="15"/>
      <c r="AN135" s="15"/>
      <c r="AO135" s="15"/>
    </row>
    <row r="136" spans="1:41" outlineLevel="1" x14ac:dyDescent="0.2">
      <c r="A136" s="15"/>
      <c r="B136" s="456" t="s">
        <v>107</v>
      </c>
      <c r="C136" s="119"/>
      <c r="D136" s="451">
        <f>COUNTIF(D$63:D$112,$B136)</f>
        <v>0</v>
      </c>
      <c r="E136" s="399">
        <f>COUNTIF(E$63:E$112,$B136)</f>
        <v>0</v>
      </c>
      <c r="F136" s="399">
        <f>COUNTIF(F$63:F$112,$B136)</f>
        <v>0</v>
      </c>
      <c r="G136" s="399">
        <f>COUNTIF(G$63:G$112,$B136)</f>
        <v>0</v>
      </c>
      <c r="H136" s="452">
        <f>COUNTIF(H$63:H$112,$B136)</f>
        <v>0</v>
      </c>
      <c r="I136" s="453">
        <f t="shared" si="19"/>
        <v>1</v>
      </c>
      <c r="J136" s="399">
        <f t="shared" si="19"/>
        <v>0</v>
      </c>
      <c r="K136" s="399">
        <f t="shared" si="19"/>
        <v>0</v>
      </c>
      <c r="L136" s="399">
        <f t="shared" si="19"/>
        <v>1</v>
      </c>
      <c r="M136" s="399">
        <f t="shared" si="19"/>
        <v>1</v>
      </c>
      <c r="N136" s="399">
        <f t="shared" si="20"/>
        <v>1</v>
      </c>
      <c r="O136" s="399">
        <f t="shared" si="20"/>
        <v>1</v>
      </c>
      <c r="P136" s="399">
        <f t="shared" si="20"/>
        <v>1</v>
      </c>
      <c r="Q136" s="399">
        <f t="shared" si="20"/>
        <v>0</v>
      </c>
      <c r="R136" s="399">
        <f t="shared" si="20"/>
        <v>0</v>
      </c>
      <c r="S136" s="399">
        <f t="shared" si="20"/>
        <v>1</v>
      </c>
      <c r="T136" s="399">
        <f t="shared" si="20"/>
        <v>1</v>
      </c>
      <c r="U136" s="399">
        <f t="shared" si="20"/>
        <v>1</v>
      </c>
      <c r="V136" s="399">
        <f t="shared" si="20"/>
        <v>1</v>
      </c>
      <c r="W136" s="399">
        <f t="shared" si="20"/>
        <v>1</v>
      </c>
      <c r="X136" s="399">
        <f t="shared" si="21"/>
        <v>0</v>
      </c>
      <c r="Y136" s="399">
        <f t="shared" si="21"/>
        <v>0</v>
      </c>
      <c r="Z136" s="399">
        <f t="shared" si="21"/>
        <v>1</v>
      </c>
      <c r="AA136" s="399">
        <f t="shared" si="21"/>
        <v>1</v>
      </c>
      <c r="AB136" s="399">
        <f t="shared" si="21"/>
        <v>1</v>
      </c>
      <c r="AC136" s="399">
        <f t="shared" si="21"/>
        <v>1</v>
      </c>
      <c r="AD136" s="399">
        <f t="shared" si="21"/>
        <v>1</v>
      </c>
      <c r="AE136" s="399">
        <f t="shared" si="21"/>
        <v>0</v>
      </c>
      <c r="AF136" s="399">
        <f t="shared" si="21"/>
        <v>0</v>
      </c>
      <c r="AG136" s="399">
        <f t="shared" si="21"/>
        <v>1</v>
      </c>
      <c r="AH136" s="399">
        <f t="shared" si="21"/>
        <v>0</v>
      </c>
      <c r="AI136" s="399">
        <f t="shared" ca="1" si="21"/>
        <v>0</v>
      </c>
      <c r="AJ136" s="399">
        <f t="shared" si="21"/>
        <v>0</v>
      </c>
      <c r="AK136" s="399">
        <f t="shared" ca="1" si="21"/>
        <v>0</v>
      </c>
      <c r="AL136" s="399">
        <f t="shared" si="21"/>
        <v>0</v>
      </c>
      <c r="AM136" s="15"/>
      <c r="AN136" s="15"/>
      <c r="AO136" s="15"/>
    </row>
    <row r="137" spans="1:41" outlineLevel="1" x14ac:dyDescent="0.2">
      <c r="A137" s="15"/>
      <c r="B137" s="456" t="s">
        <v>134</v>
      </c>
      <c r="C137" s="119"/>
      <c r="D137" s="451">
        <f>COUNTIF(D$63:D$112,$B137)</f>
        <v>0</v>
      </c>
      <c r="E137" s="399">
        <f>COUNTIF(E$63:E$112,$B137)</f>
        <v>0</v>
      </c>
      <c r="F137" s="399">
        <f>COUNTIF(F$63:F$112,$B137)</f>
        <v>0</v>
      </c>
      <c r="G137" s="399">
        <f>COUNTIF(G$63:G$112,$B137)</f>
        <v>0</v>
      </c>
      <c r="H137" s="452">
        <f>COUNTIF(H$63:H$112,$B137)</f>
        <v>0</v>
      </c>
      <c r="I137" s="453">
        <f t="shared" si="19"/>
        <v>1</v>
      </c>
      <c r="J137" s="399">
        <f t="shared" si="19"/>
        <v>0</v>
      </c>
      <c r="K137" s="399">
        <f t="shared" si="19"/>
        <v>0</v>
      </c>
      <c r="L137" s="399">
        <f t="shared" si="19"/>
        <v>1</v>
      </c>
      <c r="M137" s="399">
        <f t="shared" si="19"/>
        <v>1</v>
      </c>
      <c r="N137" s="399">
        <f t="shared" si="20"/>
        <v>1</v>
      </c>
      <c r="O137" s="399">
        <f t="shared" si="20"/>
        <v>1</v>
      </c>
      <c r="P137" s="399">
        <f t="shared" si="20"/>
        <v>1</v>
      </c>
      <c r="Q137" s="399">
        <f t="shared" si="20"/>
        <v>0</v>
      </c>
      <c r="R137" s="399">
        <f t="shared" si="20"/>
        <v>0</v>
      </c>
      <c r="S137" s="399">
        <f t="shared" si="20"/>
        <v>1</v>
      </c>
      <c r="T137" s="399">
        <f t="shared" si="20"/>
        <v>1</v>
      </c>
      <c r="U137" s="399">
        <f t="shared" si="20"/>
        <v>1</v>
      </c>
      <c r="V137" s="399">
        <f t="shared" si="20"/>
        <v>1</v>
      </c>
      <c r="W137" s="399">
        <f t="shared" si="20"/>
        <v>1</v>
      </c>
      <c r="X137" s="399">
        <f t="shared" si="21"/>
        <v>0</v>
      </c>
      <c r="Y137" s="399">
        <f t="shared" si="21"/>
        <v>0</v>
      </c>
      <c r="Z137" s="399">
        <f t="shared" si="21"/>
        <v>1</v>
      </c>
      <c r="AA137" s="399">
        <f t="shared" si="21"/>
        <v>1</v>
      </c>
      <c r="AB137" s="399">
        <f t="shared" si="21"/>
        <v>1</v>
      </c>
      <c r="AC137" s="399">
        <f t="shared" si="21"/>
        <v>1</v>
      </c>
      <c r="AD137" s="399">
        <f t="shared" si="21"/>
        <v>1</v>
      </c>
      <c r="AE137" s="399">
        <f t="shared" si="21"/>
        <v>0</v>
      </c>
      <c r="AF137" s="399">
        <f t="shared" si="21"/>
        <v>0</v>
      </c>
      <c r="AG137" s="399">
        <f t="shared" si="21"/>
        <v>1</v>
      </c>
      <c r="AH137" s="399">
        <f t="shared" si="21"/>
        <v>0</v>
      </c>
      <c r="AI137" s="399">
        <f t="shared" ca="1" si="21"/>
        <v>0</v>
      </c>
      <c r="AJ137" s="399">
        <f t="shared" si="21"/>
        <v>0</v>
      </c>
      <c r="AK137" s="399">
        <f t="shared" ca="1" si="21"/>
        <v>0</v>
      </c>
      <c r="AL137" s="399">
        <f t="shared" si="21"/>
        <v>0</v>
      </c>
      <c r="AM137" s="15"/>
      <c r="AN137" s="15"/>
      <c r="AO137" s="15"/>
    </row>
    <row r="138" spans="1:41" ht="19" outlineLevel="1" thickBot="1" x14ac:dyDescent="0.25">
      <c r="A138" s="15"/>
      <c r="B138" s="126" t="s">
        <v>17</v>
      </c>
      <c r="C138" s="121"/>
      <c r="D138" s="123">
        <f>COUNTIF(D$63:D$112,$B138)</f>
        <v>0</v>
      </c>
      <c r="E138" s="122">
        <f>COUNTIF(E$63:E$112,$B138)</f>
        <v>0</v>
      </c>
      <c r="F138" s="122">
        <f>COUNTIF(F$63:F$112,$B138)</f>
        <v>0</v>
      </c>
      <c r="G138" s="122">
        <f>COUNTIF(G$63:G$112,$B138)</f>
        <v>0</v>
      </c>
      <c r="H138" s="124">
        <f>COUNTIF(H$63:H$112,$B138)</f>
        <v>0</v>
      </c>
      <c r="I138" s="454">
        <f t="shared" si="19"/>
        <v>0</v>
      </c>
      <c r="J138" s="122">
        <f t="shared" si="19"/>
        <v>0</v>
      </c>
      <c r="K138" s="122">
        <f t="shared" si="19"/>
        <v>0</v>
      </c>
      <c r="L138" s="122">
        <f t="shared" si="19"/>
        <v>0</v>
      </c>
      <c r="M138" s="122">
        <f t="shared" si="19"/>
        <v>0</v>
      </c>
      <c r="N138" s="122">
        <f t="shared" si="20"/>
        <v>0</v>
      </c>
      <c r="O138" s="122">
        <f t="shared" si="20"/>
        <v>0</v>
      </c>
      <c r="P138" s="122">
        <f t="shared" si="20"/>
        <v>0</v>
      </c>
      <c r="Q138" s="122">
        <f t="shared" si="20"/>
        <v>0</v>
      </c>
      <c r="R138" s="122">
        <f t="shared" si="20"/>
        <v>0</v>
      </c>
      <c r="S138" s="122">
        <f t="shared" si="20"/>
        <v>0</v>
      </c>
      <c r="T138" s="122">
        <f t="shared" si="20"/>
        <v>0</v>
      </c>
      <c r="U138" s="122">
        <f t="shared" si="20"/>
        <v>0</v>
      </c>
      <c r="V138" s="122">
        <f t="shared" si="20"/>
        <v>0</v>
      </c>
      <c r="W138" s="122">
        <f t="shared" si="20"/>
        <v>0</v>
      </c>
      <c r="X138" s="122">
        <f t="shared" si="21"/>
        <v>0</v>
      </c>
      <c r="Y138" s="122">
        <f t="shared" si="21"/>
        <v>0</v>
      </c>
      <c r="Z138" s="122">
        <f t="shared" si="21"/>
        <v>0</v>
      </c>
      <c r="AA138" s="122">
        <f t="shared" si="21"/>
        <v>0</v>
      </c>
      <c r="AB138" s="122">
        <f t="shared" si="21"/>
        <v>0</v>
      </c>
      <c r="AC138" s="122">
        <f t="shared" si="21"/>
        <v>0</v>
      </c>
      <c r="AD138" s="122">
        <f t="shared" si="21"/>
        <v>0</v>
      </c>
      <c r="AE138" s="122">
        <f t="shared" si="21"/>
        <v>0</v>
      </c>
      <c r="AF138" s="122">
        <f t="shared" si="21"/>
        <v>0</v>
      </c>
      <c r="AG138" s="122">
        <f t="shared" si="21"/>
        <v>0</v>
      </c>
      <c r="AH138" s="122">
        <f t="shared" si="21"/>
        <v>0</v>
      </c>
      <c r="AI138" s="122">
        <f t="shared" ca="1" si="21"/>
        <v>0</v>
      </c>
      <c r="AJ138" s="122">
        <f t="shared" si="21"/>
        <v>0</v>
      </c>
      <c r="AK138" s="122">
        <f t="shared" ca="1" si="21"/>
        <v>0</v>
      </c>
      <c r="AL138" s="122">
        <f t="shared" si="21"/>
        <v>0</v>
      </c>
      <c r="AM138" s="15"/>
      <c r="AN138" s="15"/>
      <c r="AO138" s="15"/>
    </row>
    <row r="139" spans="1:41" outlineLevel="1" x14ac:dyDescent="0.2">
      <c r="A139" s="15"/>
      <c r="B139" s="455" t="s">
        <v>177</v>
      </c>
      <c r="C139" s="120"/>
      <c r="D139" s="397">
        <f>COUNTIF(D$63:D$112,$B139)</f>
        <v>0</v>
      </c>
      <c r="E139" s="398">
        <f>COUNTIF(E$63:E$112,$B139)</f>
        <v>0</v>
      </c>
      <c r="F139" s="398">
        <f>COUNTIF(F$63:F$112,$B139)</f>
        <v>0</v>
      </c>
      <c r="G139" s="398">
        <f>COUNTIF(G$63:G$112,$B139)</f>
        <v>0</v>
      </c>
      <c r="H139" s="424">
        <f>COUNTIF(H$63:H$112,$B139)</f>
        <v>0</v>
      </c>
      <c r="I139" s="448">
        <f t="shared" ref="I139:M148" si="22">COUNTIF(I$7:I$112,$B139)</f>
        <v>0</v>
      </c>
      <c r="J139" s="398">
        <f t="shared" si="22"/>
        <v>0</v>
      </c>
      <c r="K139" s="398">
        <f t="shared" si="22"/>
        <v>0</v>
      </c>
      <c r="L139" s="398">
        <f t="shared" si="22"/>
        <v>0</v>
      </c>
      <c r="M139" s="398">
        <f t="shared" si="22"/>
        <v>0</v>
      </c>
      <c r="N139" s="398">
        <f t="shared" ref="N139:W148" si="23">COUNTIF(N$7:N$112,$B139)</f>
        <v>0</v>
      </c>
      <c r="O139" s="398">
        <f t="shared" si="23"/>
        <v>0</v>
      </c>
      <c r="P139" s="398">
        <f t="shared" si="23"/>
        <v>0</v>
      </c>
      <c r="Q139" s="398">
        <f t="shared" si="23"/>
        <v>0</v>
      </c>
      <c r="R139" s="398">
        <f t="shared" si="23"/>
        <v>0</v>
      </c>
      <c r="S139" s="398">
        <f t="shared" si="23"/>
        <v>0</v>
      </c>
      <c r="T139" s="398">
        <f t="shared" si="23"/>
        <v>0</v>
      </c>
      <c r="U139" s="398">
        <f t="shared" si="23"/>
        <v>0</v>
      </c>
      <c r="V139" s="398">
        <f t="shared" si="23"/>
        <v>0</v>
      </c>
      <c r="W139" s="398">
        <f t="shared" si="23"/>
        <v>0</v>
      </c>
      <c r="X139" s="398">
        <f t="shared" ref="X139:AL148" si="24">COUNTIF(X$7:X$112,$B139)</f>
        <v>0</v>
      </c>
      <c r="Y139" s="398">
        <f t="shared" si="24"/>
        <v>0</v>
      </c>
      <c r="Z139" s="398">
        <f t="shared" si="24"/>
        <v>0</v>
      </c>
      <c r="AA139" s="398">
        <f t="shared" si="24"/>
        <v>0</v>
      </c>
      <c r="AB139" s="398">
        <f t="shared" si="24"/>
        <v>0</v>
      </c>
      <c r="AC139" s="398">
        <f t="shared" si="24"/>
        <v>0</v>
      </c>
      <c r="AD139" s="398">
        <f t="shared" si="24"/>
        <v>0</v>
      </c>
      <c r="AE139" s="398">
        <f t="shared" si="24"/>
        <v>0</v>
      </c>
      <c r="AF139" s="398">
        <f t="shared" si="24"/>
        <v>0</v>
      </c>
      <c r="AG139" s="398">
        <f t="shared" si="24"/>
        <v>0</v>
      </c>
      <c r="AH139" s="398">
        <f t="shared" si="24"/>
        <v>0</v>
      </c>
      <c r="AI139" s="398">
        <f t="shared" ca="1" si="24"/>
        <v>0</v>
      </c>
      <c r="AJ139" s="398">
        <f t="shared" si="24"/>
        <v>0</v>
      </c>
      <c r="AK139" s="398">
        <f t="shared" ca="1" si="24"/>
        <v>0</v>
      </c>
      <c r="AL139" s="398">
        <f t="shared" si="24"/>
        <v>0</v>
      </c>
      <c r="AM139" s="15"/>
      <c r="AN139" s="15"/>
      <c r="AO139" s="15"/>
    </row>
    <row r="140" spans="1:41" outlineLevel="1" x14ac:dyDescent="0.2">
      <c r="A140" s="15"/>
      <c r="B140" s="456" t="s">
        <v>119</v>
      </c>
      <c r="C140" s="119"/>
      <c r="D140" s="451">
        <f>COUNTIF(D$63:D$112,$B140)</f>
        <v>0</v>
      </c>
      <c r="E140" s="399">
        <f>COUNTIF(E$63:E$112,$B140)</f>
        <v>0</v>
      </c>
      <c r="F140" s="399">
        <f>COUNTIF(F$63:F$112,$B140)</f>
        <v>0</v>
      </c>
      <c r="G140" s="399">
        <f>COUNTIF(G$63:G$112,$B140)</f>
        <v>0</v>
      </c>
      <c r="H140" s="452">
        <f>COUNTIF(H$63:H$112,$B140)</f>
        <v>0</v>
      </c>
      <c r="I140" s="453">
        <f t="shared" si="22"/>
        <v>1</v>
      </c>
      <c r="J140" s="399">
        <f t="shared" si="22"/>
        <v>0</v>
      </c>
      <c r="K140" s="399">
        <f t="shared" si="22"/>
        <v>0</v>
      </c>
      <c r="L140" s="399">
        <f t="shared" si="22"/>
        <v>1</v>
      </c>
      <c r="M140" s="399">
        <f t="shared" si="22"/>
        <v>1</v>
      </c>
      <c r="N140" s="399">
        <f t="shared" si="23"/>
        <v>1</v>
      </c>
      <c r="O140" s="399">
        <f t="shared" si="23"/>
        <v>1</v>
      </c>
      <c r="P140" s="399">
        <f t="shared" si="23"/>
        <v>1</v>
      </c>
      <c r="Q140" s="399">
        <f t="shared" si="23"/>
        <v>0</v>
      </c>
      <c r="R140" s="399">
        <f t="shared" si="23"/>
        <v>0</v>
      </c>
      <c r="S140" s="399">
        <f t="shared" si="23"/>
        <v>1</v>
      </c>
      <c r="T140" s="399">
        <f t="shared" si="23"/>
        <v>1</v>
      </c>
      <c r="U140" s="399">
        <f t="shared" si="23"/>
        <v>1</v>
      </c>
      <c r="V140" s="399">
        <f t="shared" si="23"/>
        <v>1</v>
      </c>
      <c r="W140" s="399">
        <f t="shared" si="23"/>
        <v>1</v>
      </c>
      <c r="X140" s="399">
        <f t="shared" si="24"/>
        <v>0</v>
      </c>
      <c r="Y140" s="399">
        <f t="shared" si="24"/>
        <v>0</v>
      </c>
      <c r="Z140" s="399">
        <f t="shared" si="24"/>
        <v>1</v>
      </c>
      <c r="AA140" s="399">
        <f t="shared" si="24"/>
        <v>1</v>
      </c>
      <c r="AB140" s="399">
        <f t="shared" si="24"/>
        <v>1</v>
      </c>
      <c r="AC140" s="399">
        <f t="shared" si="24"/>
        <v>1</v>
      </c>
      <c r="AD140" s="399">
        <f t="shared" si="24"/>
        <v>1</v>
      </c>
      <c r="AE140" s="399">
        <f t="shared" si="24"/>
        <v>0</v>
      </c>
      <c r="AF140" s="399">
        <f t="shared" si="24"/>
        <v>0</v>
      </c>
      <c r="AG140" s="399">
        <f t="shared" si="24"/>
        <v>1</v>
      </c>
      <c r="AH140" s="399">
        <f t="shared" si="24"/>
        <v>0</v>
      </c>
      <c r="AI140" s="399">
        <f t="shared" ca="1" si="24"/>
        <v>0</v>
      </c>
      <c r="AJ140" s="399">
        <f t="shared" si="24"/>
        <v>0</v>
      </c>
      <c r="AK140" s="399">
        <f t="shared" ca="1" si="24"/>
        <v>0</v>
      </c>
      <c r="AL140" s="399">
        <f t="shared" si="24"/>
        <v>0</v>
      </c>
      <c r="AM140" s="15"/>
      <c r="AN140" s="15"/>
      <c r="AO140" s="15"/>
    </row>
    <row r="141" spans="1:41" outlineLevel="1" x14ac:dyDescent="0.2">
      <c r="A141" s="15"/>
      <c r="B141" s="456" t="s">
        <v>151</v>
      </c>
      <c r="C141" s="119"/>
      <c r="D141" s="451">
        <f>COUNTIF(D$63:D$112,$B141)</f>
        <v>0</v>
      </c>
      <c r="E141" s="399">
        <f>COUNTIF(E$63:E$112,$B141)</f>
        <v>0</v>
      </c>
      <c r="F141" s="399">
        <f>COUNTIF(F$63:F$112,$B141)</f>
        <v>0</v>
      </c>
      <c r="G141" s="399">
        <f>COUNTIF(G$63:G$112,$B141)</f>
        <v>0</v>
      </c>
      <c r="H141" s="452">
        <f>COUNTIF(H$63:H$112,$B141)</f>
        <v>0</v>
      </c>
      <c r="I141" s="453">
        <f t="shared" si="22"/>
        <v>1</v>
      </c>
      <c r="J141" s="399">
        <f t="shared" si="22"/>
        <v>0</v>
      </c>
      <c r="K141" s="399">
        <f t="shared" si="22"/>
        <v>0</v>
      </c>
      <c r="L141" s="399">
        <f t="shared" si="22"/>
        <v>1</v>
      </c>
      <c r="M141" s="399">
        <f t="shared" si="22"/>
        <v>1</v>
      </c>
      <c r="N141" s="399">
        <f t="shared" si="23"/>
        <v>1</v>
      </c>
      <c r="O141" s="399">
        <f t="shared" si="23"/>
        <v>1</v>
      </c>
      <c r="P141" s="399">
        <f t="shared" si="23"/>
        <v>1</v>
      </c>
      <c r="Q141" s="399">
        <f t="shared" si="23"/>
        <v>0</v>
      </c>
      <c r="R141" s="399">
        <f t="shared" si="23"/>
        <v>0</v>
      </c>
      <c r="S141" s="399">
        <f t="shared" si="23"/>
        <v>1</v>
      </c>
      <c r="T141" s="399">
        <f t="shared" si="23"/>
        <v>1</v>
      </c>
      <c r="U141" s="399">
        <f t="shared" si="23"/>
        <v>1</v>
      </c>
      <c r="V141" s="399">
        <f t="shared" si="23"/>
        <v>1</v>
      </c>
      <c r="W141" s="399">
        <f t="shared" si="23"/>
        <v>1</v>
      </c>
      <c r="X141" s="399">
        <f t="shared" si="24"/>
        <v>0</v>
      </c>
      <c r="Y141" s="399">
        <f t="shared" si="24"/>
        <v>0</v>
      </c>
      <c r="Z141" s="399">
        <f t="shared" si="24"/>
        <v>1</v>
      </c>
      <c r="AA141" s="399">
        <f t="shared" si="24"/>
        <v>1</v>
      </c>
      <c r="AB141" s="399">
        <f t="shared" si="24"/>
        <v>1</v>
      </c>
      <c r="AC141" s="399">
        <f t="shared" si="24"/>
        <v>1</v>
      </c>
      <c r="AD141" s="399">
        <f t="shared" si="24"/>
        <v>1</v>
      </c>
      <c r="AE141" s="399">
        <f t="shared" si="24"/>
        <v>0</v>
      </c>
      <c r="AF141" s="399">
        <f t="shared" si="24"/>
        <v>0</v>
      </c>
      <c r="AG141" s="399">
        <f t="shared" si="24"/>
        <v>1</v>
      </c>
      <c r="AH141" s="399">
        <f t="shared" si="24"/>
        <v>0</v>
      </c>
      <c r="AI141" s="399">
        <f t="shared" ca="1" si="24"/>
        <v>0</v>
      </c>
      <c r="AJ141" s="399">
        <f t="shared" si="24"/>
        <v>0</v>
      </c>
      <c r="AK141" s="399">
        <f t="shared" ca="1" si="24"/>
        <v>0</v>
      </c>
      <c r="AL141" s="399">
        <f t="shared" si="24"/>
        <v>0</v>
      </c>
      <c r="AM141" s="15"/>
      <c r="AN141" s="15"/>
      <c r="AO141" s="15"/>
    </row>
    <row r="142" spans="1:41" ht="19" outlineLevel="1" thickBot="1" x14ac:dyDescent="0.25">
      <c r="A142" s="15"/>
      <c r="B142" s="126" t="s">
        <v>10</v>
      </c>
      <c r="C142" s="121"/>
      <c r="D142" s="123">
        <f>COUNTIF(D$63:D$112,$B142)</f>
        <v>0</v>
      </c>
      <c r="E142" s="122">
        <f>COUNTIF(E$63:E$112,$B142)</f>
        <v>0</v>
      </c>
      <c r="F142" s="122">
        <f>COUNTIF(F$63:F$112,$B142)</f>
        <v>0</v>
      </c>
      <c r="G142" s="122">
        <f>COUNTIF(G$63:G$112,$B142)</f>
        <v>0</v>
      </c>
      <c r="H142" s="124">
        <f>COUNTIF(H$63:H$112,$B142)</f>
        <v>0</v>
      </c>
      <c r="I142" s="454">
        <f t="shared" si="22"/>
        <v>0</v>
      </c>
      <c r="J142" s="122">
        <f t="shared" si="22"/>
        <v>0</v>
      </c>
      <c r="K142" s="122">
        <f t="shared" si="22"/>
        <v>0</v>
      </c>
      <c r="L142" s="122">
        <f t="shared" si="22"/>
        <v>0</v>
      </c>
      <c r="M142" s="122">
        <f t="shared" si="22"/>
        <v>0</v>
      </c>
      <c r="N142" s="122">
        <f t="shared" si="23"/>
        <v>0</v>
      </c>
      <c r="O142" s="122">
        <f t="shared" si="23"/>
        <v>0</v>
      </c>
      <c r="P142" s="122">
        <f t="shared" si="23"/>
        <v>0</v>
      </c>
      <c r="Q142" s="122">
        <f t="shared" si="23"/>
        <v>0</v>
      </c>
      <c r="R142" s="122">
        <f t="shared" si="23"/>
        <v>0</v>
      </c>
      <c r="S142" s="122">
        <f t="shared" si="23"/>
        <v>0</v>
      </c>
      <c r="T142" s="122">
        <f t="shared" si="23"/>
        <v>0</v>
      </c>
      <c r="U142" s="122">
        <f t="shared" si="23"/>
        <v>0</v>
      </c>
      <c r="V142" s="122">
        <f t="shared" si="23"/>
        <v>0</v>
      </c>
      <c r="W142" s="122">
        <f t="shared" si="23"/>
        <v>0</v>
      </c>
      <c r="X142" s="122">
        <f t="shared" si="24"/>
        <v>0</v>
      </c>
      <c r="Y142" s="122">
        <f t="shared" si="24"/>
        <v>0</v>
      </c>
      <c r="Z142" s="122">
        <f t="shared" si="24"/>
        <v>0</v>
      </c>
      <c r="AA142" s="122">
        <f t="shared" si="24"/>
        <v>0</v>
      </c>
      <c r="AB142" s="122">
        <f t="shared" si="24"/>
        <v>0</v>
      </c>
      <c r="AC142" s="122">
        <f t="shared" si="24"/>
        <v>0</v>
      </c>
      <c r="AD142" s="122">
        <f t="shared" si="24"/>
        <v>0</v>
      </c>
      <c r="AE142" s="122">
        <f t="shared" si="24"/>
        <v>0</v>
      </c>
      <c r="AF142" s="122">
        <f t="shared" si="24"/>
        <v>0</v>
      </c>
      <c r="AG142" s="122">
        <f t="shared" si="24"/>
        <v>0</v>
      </c>
      <c r="AH142" s="122">
        <f t="shared" si="24"/>
        <v>0</v>
      </c>
      <c r="AI142" s="122">
        <f t="shared" ca="1" si="24"/>
        <v>0</v>
      </c>
      <c r="AJ142" s="122">
        <f t="shared" si="24"/>
        <v>0</v>
      </c>
      <c r="AK142" s="122">
        <f t="shared" ca="1" si="24"/>
        <v>0</v>
      </c>
      <c r="AL142" s="122">
        <f t="shared" si="24"/>
        <v>0</v>
      </c>
      <c r="AM142" s="15"/>
      <c r="AN142" s="15"/>
      <c r="AO142" s="15"/>
    </row>
    <row r="143" spans="1:41" outlineLevel="1" x14ac:dyDescent="0.2">
      <c r="A143" s="15"/>
      <c r="B143" s="455" t="s">
        <v>178</v>
      </c>
      <c r="C143" s="120"/>
      <c r="D143" s="397">
        <f>COUNTIF(D$63:D$112,$B143)</f>
        <v>0</v>
      </c>
      <c r="E143" s="398">
        <f>COUNTIF(E$63:E$112,$B143)</f>
        <v>0</v>
      </c>
      <c r="F143" s="398">
        <f>COUNTIF(F$63:F$112,$B143)</f>
        <v>0</v>
      </c>
      <c r="G143" s="398">
        <f>COUNTIF(G$63:G$112,$B143)</f>
        <v>0</v>
      </c>
      <c r="H143" s="424">
        <f>COUNTIF(H$63:H$112,$B143)</f>
        <v>0</v>
      </c>
      <c r="I143" s="448">
        <f t="shared" si="22"/>
        <v>0</v>
      </c>
      <c r="J143" s="398">
        <f t="shared" si="22"/>
        <v>0</v>
      </c>
      <c r="K143" s="398">
        <f t="shared" si="22"/>
        <v>0</v>
      </c>
      <c r="L143" s="398">
        <f t="shared" si="22"/>
        <v>0</v>
      </c>
      <c r="M143" s="398">
        <f t="shared" si="22"/>
        <v>0</v>
      </c>
      <c r="N143" s="398">
        <f t="shared" si="23"/>
        <v>0</v>
      </c>
      <c r="O143" s="398">
        <f t="shared" si="23"/>
        <v>0</v>
      </c>
      <c r="P143" s="398">
        <f t="shared" si="23"/>
        <v>0</v>
      </c>
      <c r="Q143" s="398">
        <f t="shared" si="23"/>
        <v>0</v>
      </c>
      <c r="R143" s="398">
        <f t="shared" si="23"/>
        <v>0</v>
      </c>
      <c r="S143" s="398">
        <f t="shared" si="23"/>
        <v>0</v>
      </c>
      <c r="T143" s="398">
        <f t="shared" si="23"/>
        <v>0</v>
      </c>
      <c r="U143" s="398">
        <f t="shared" si="23"/>
        <v>0</v>
      </c>
      <c r="V143" s="398">
        <f t="shared" si="23"/>
        <v>0</v>
      </c>
      <c r="W143" s="398">
        <f t="shared" si="23"/>
        <v>0</v>
      </c>
      <c r="X143" s="398">
        <f t="shared" si="24"/>
        <v>0</v>
      </c>
      <c r="Y143" s="398">
        <f t="shared" si="24"/>
        <v>0</v>
      </c>
      <c r="Z143" s="398">
        <f t="shared" si="24"/>
        <v>0</v>
      </c>
      <c r="AA143" s="398">
        <f t="shared" si="24"/>
        <v>0</v>
      </c>
      <c r="AB143" s="398">
        <f t="shared" si="24"/>
        <v>0</v>
      </c>
      <c r="AC143" s="398">
        <f t="shared" si="24"/>
        <v>0</v>
      </c>
      <c r="AD143" s="398">
        <f t="shared" si="24"/>
        <v>0</v>
      </c>
      <c r="AE143" s="398">
        <f t="shared" si="24"/>
        <v>0</v>
      </c>
      <c r="AF143" s="398">
        <f t="shared" si="24"/>
        <v>0</v>
      </c>
      <c r="AG143" s="398">
        <f t="shared" si="24"/>
        <v>0</v>
      </c>
      <c r="AH143" s="398">
        <f t="shared" si="24"/>
        <v>0</v>
      </c>
      <c r="AI143" s="398">
        <f t="shared" ca="1" si="24"/>
        <v>0</v>
      </c>
      <c r="AJ143" s="398">
        <f t="shared" si="24"/>
        <v>0</v>
      </c>
      <c r="AK143" s="398">
        <f t="shared" ca="1" si="24"/>
        <v>0</v>
      </c>
      <c r="AL143" s="398">
        <f t="shared" si="24"/>
        <v>0</v>
      </c>
      <c r="AM143" s="15"/>
      <c r="AN143" s="15"/>
      <c r="AO143" s="15"/>
    </row>
    <row r="144" spans="1:41" outlineLevel="1" x14ac:dyDescent="0.2">
      <c r="A144" s="15"/>
      <c r="B144" s="456" t="s">
        <v>115</v>
      </c>
      <c r="C144" s="119"/>
      <c r="D144" s="451">
        <f>COUNTIF(D$63:D$112,$B144)</f>
        <v>0</v>
      </c>
      <c r="E144" s="399">
        <f>COUNTIF(E$63:E$112,$B144)</f>
        <v>0</v>
      </c>
      <c r="F144" s="399">
        <f>COUNTIF(F$63:F$112,$B144)</f>
        <v>0</v>
      </c>
      <c r="G144" s="399">
        <f>COUNTIF(G$63:G$112,$B144)</f>
        <v>0</v>
      </c>
      <c r="H144" s="452">
        <f>COUNTIF(H$63:H$112,$B144)</f>
        <v>0</v>
      </c>
      <c r="I144" s="453">
        <f t="shared" si="22"/>
        <v>1</v>
      </c>
      <c r="J144" s="399">
        <f t="shared" si="22"/>
        <v>0</v>
      </c>
      <c r="K144" s="399">
        <f t="shared" si="22"/>
        <v>0</v>
      </c>
      <c r="L144" s="399">
        <f t="shared" si="22"/>
        <v>1</v>
      </c>
      <c r="M144" s="399">
        <f t="shared" si="22"/>
        <v>1</v>
      </c>
      <c r="N144" s="399">
        <f t="shared" si="23"/>
        <v>1</v>
      </c>
      <c r="O144" s="399">
        <f t="shared" si="23"/>
        <v>1</v>
      </c>
      <c r="P144" s="399">
        <f t="shared" si="23"/>
        <v>1</v>
      </c>
      <c r="Q144" s="399">
        <f t="shared" si="23"/>
        <v>0</v>
      </c>
      <c r="R144" s="399">
        <f t="shared" si="23"/>
        <v>0</v>
      </c>
      <c r="S144" s="399">
        <f t="shared" si="23"/>
        <v>1</v>
      </c>
      <c r="T144" s="399">
        <f t="shared" si="23"/>
        <v>1</v>
      </c>
      <c r="U144" s="399">
        <f t="shared" si="23"/>
        <v>1</v>
      </c>
      <c r="V144" s="399">
        <f t="shared" si="23"/>
        <v>1</v>
      </c>
      <c r="W144" s="399">
        <f t="shared" si="23"/>
        <v>1</v>
      </c>
      <c r="X144" s="399">
        <f t="shared" si="24"/>
        <v>0</v>
      </c>
      <c r="Y144" s="399">
        <f t="shared" si="24"/>
        <v>0</v>
      </c>
      <c r="Z144" s="399">
        <f t="shared" si="24"/>
        <v>1</v>
      </c>
      <c r="AA144" s="399">
        <f t="shared" si="24"/>
        <v>1</v>
      </c>
      <c r="AB144" s="399">
        <f t="shared" si="24"/>
        <v>1</v>
      </c>
      <c r="AC144" s="399">
        <f t="shared" si="24"/>
        <v>1</v>
      </c>
      <c r="AD144" s="399">
        <f t="shared" si="24"/>
        <v>1</v>
      </c>
      <c r="AE144" s="399">
        <f t="shared" si="24"/>
        <v>0</v>
      </c>
      <c r="AF144" s="399">
        <f t="shared" si="24"/>
        <v>0</v>
      </c>
      <c r="AG144" s="399">
        <f t="shared" si="24"/>
        <v>1</v>
      </c>
      <c r="AH144" s="399">
        <f t="shared" si="24"/>
        <v>0</v>
      </c>
      <c r="AI144" s="399">
        <f t="shared" ca="1" si="24"/>
        <v>0</v>
      </c>
      <c r="AJ144" s="399">
        <f t="shared" si="24"/>
        <v>0</v>
      </c>
      <c r="AK144" s="399">
        <f t="shared" ca="1" si="24"/>
        <v>0</v>
      </c>
      <c r="AL144" s="399">
        <f t="shared" si="24"/>
        <v>0</v>
      </c>
      <c r="AM144" s="15"/>
      <c r="AN144" s="15"/>
      <c r="AO144" s="15"/>
    </row>
    <row r="145" spans="1:41" outlineLevel="1" x14ac:dyDescent="0.2">
      <c r="A145" s="15"/>
      <c r="B145" s="456" t="s">
        <v>132</v>
      </c>
      <c r="C145" s="119"/>
      <c r="D145" s="451">
        <f>COUNTIF(D$63:D$112,$B145)</f>
        <v>0</v>
      </c>
      <c r="E145" s="399">
        <f>COUNTIF(E$63:E$112,$B145)</f>
        <v>0</v>
      </c>
      <c r="F145" s="399">
        <f>COUNTIF(F$63:F$112,$B145)</f>
        <v>0</v>
      </c>
      <c r="G145" s="399">
        <f>COUNTIF(G$63:G$112,$B145)</f>
        <v>0</v>
      </c>
      <c r="H145" s="452">
        <f>COUNTIF(H$63:H$112,$B145)</f>
        <v>0</v>
      </c>
      <c r="I145" s="453">
        <f t="shared" si="22"/>
        <v>1</v>
      </c>
      <c r="J145" s="399">
        <f t="shared" si="22"/>
        <v>0</v>
      </c>
      <c r="K145" s="399">
        <f t="shared" si="22"/>
        <v>0</v>
      </c>
      <c r="L145" s="399">
        <f t="shared" si="22"/>
        <v>1</v>
      </c>
      <c r="M145" s="399">
        <f t="shared" si="22"/>
        <v>1</v>
      </c>
      <c r="N145" s="399">
        <f t="shared" si="23"/>
        <v>1</v>
      </c>
      <c r="O145" s="399">
        <f t="shared" si="23"/>
        <v>1</v>
      </c>
      <c r="P145" s="399">
        <f t="shared" si="23"/>
        <v>1</v>
      </c>
      <c r="Q145" s="399">
        <f t="shared" si="23"/>
        <v>0</v>
      </c>
      <c r="R145" s="399">
        <f t="shared" si="23"/>
        <v>0</v>
      </c>
      <c r="S145" s="399">
        <f t="shared" si="23"/>
        <v>1</v>
      </c>
      <c r="T145" s="399">
        <f t="shared" si="23"/>
        <v>1</v>
      </c>
      <c r="U145" s="399">
        <f t="shared" si="23"/>
        <v>1</v>
      </c>
      <c r="V145" s="399">
        <f t="shared" si="23"/>
        <v>1</v>
      </c>
      <c r="W145" s="399">
        <f t="shared" si="23"/>
        <v>1</v>
      </c>
      <c r="X145" s="399">
        <f t="shared" si="24"/>
        <v>0</v>
      </c>
      <c r="Y145" s="399">
        <f t="shared" si="24"/>
        <v>0</v>
      </c>
      <c r="Z145" s="399">
        <f t="shared" si="24"/>
        <v>1</v>
      </c>
      <c r="AA145" s="399">
        <f t="shared" si="24"/>
        <v>1</v>
      </c>
      <c r="AB145" s="399">
        <f t="shared" si="24"/>
        <v>1</v>
      </c>
      <c r="AC145" s="399">
        <f t="shared" si="24"/>
        <v>1</v>
      </c>
      <c r="AD145" s="399">
        <f t="shared" si="24"/>
        <v>1</v>
      </c>
      <c r="AE145" s="399">
        <f t="shared" si="24"/>
        <v>0</v>
      </c>
      <c r="AF145" s="399">
        <f t="shared" si="24"/>
        <v>0</v>
      </c>
      <c r="AG145" s="399">
        <f t="shared" si="24"/>
        <v>1</v>
      </c>
      <c r="AH145" s="399">
        <f t="shared" si="24"/>
        <v>0</v>
      </c>
      <c r="AI145" s="399">
        <f t="shared" ca="1" si="24"/>
        <v>0</v>
      </c>
      <c r="AJ145" s="399">
        <f t="shared" si="24"/>
        <v>0</v>
      </c>
      <c r="AK145" s="399">
        <f t="shared" ca="1" si="24"/>
        <v>0</v>
      </c>
      <c r="AL145" s="399">
        <f t="shared" si="24"/>
        <v>0</v>
      </c>
      <c r="AM145" s="15"/>
      <c r="AN145" s="15"/>
      <c r="AO145" s="15"/>
    </row>
    <row r="146" spans="1:41" ht="19" outlineLevel="1" thickBot="1" x14ac:dyDescent="0.25">
      <c r="A146" s="15"/>
      <c r="B146" s="126" t="s">
        <v>11</v>
      </c>
      <c r="C146" s="121"/>
      <c r="D146" s="123">
        <f>COUNTIF(D$63:D$112,$B146)</f>
        <v>0</v>
      </c>
      <c r="E146" s="122">
        <f>COUNTIF(E$63:E$112,$B146)</f>
        <v>0</v>
      </c>
      <c r="F146" s="122">
        <f>COUNTIF(F$63:F$112,$B146)</f>
        <v>0</v>
      </c>
      <c r="G146" s="122">
        <f>COUNTIF(G$63:G$112,$B146)</f>
        <v>0</v>
      </c>
      <c r="H146" s="124">
        <f>COUNTIF(H$63:H$112,$B146)</f>
        <v>0</v>
      </c>
      <c r="I146" s="454">
        <f t="shared" si="22"/>
        <v>0</v>
      </c>
      <c r="J146" s="122">
        <f t="shared" si="22"/>
        <v>0</v>
      </c>
      <c r="K146" s="122">
        <f t="shared" si="22"/>
        <v>0</v>
      </c>
      <c r="L146" s="122">
        <f t="shared" si="22"/>
        <v>0</v>
      </c>
      <c r="M146" s="122">
        <f t="shared" si="22"/>
        <v>0</v>
      </c>
      <c r="N146" s="122">
        <f t="shared" si="23"/>
        <v>0</v>
      </c>
      <c r="O146" s="122">
        <f t="shared" si="23"/>
        <v>0</v>
      </c>
      <c r="P146" s="122">
        <f t="shared" si="23"/>
        <v>0</v>
      </c>
      <c r="Q146" s="122">
        <f t="shared" si="23"/>
        <v>0</v>
      </c>
      <c r="R146" s="122">
        <f t="shared" si="23"/>
        <v>0</v>
      </c>
      <c r="S146" s="122">
        <f t="shared" si="23"/>
        <v>0</v>
      </c>
      <c r="T146" s="122">
        <f t="shared" si="23"/>
        <v>0</v>
      </c>
      <c r="U146" s="122">
        <f t="shared" si="23"/>
        <v>0</v>
      </c>
      <c r="V146" s="122">
        <f t="shared" si="23"/>
        <v>0</v>
      </c>
      <c r="W146" s="122">
        <f t="shared" si="23"/>
        <v>0</v>
      </c>
      <c r="X146" s="122">
        <f t="shared" si="24"/>
        <v>0</v>
      </c>
      <c r="Y146" s="122">
        <f t="shared" si="24"/>
        <v>0</v>
      </c>
      <c r="Z146" s="122">
        <f t="shared" si="24"/>
        <v>0</v>
      </c>
      <c r="AA146" s="122">
        <f t="shared" si="24"/>
        <v>0</v>
      </c>
      <c r="AB146" s="122">
        <f t="shared" si="24"/>
        <v>0</v>
      </c>
      <c r="AC146" s="122">
        <f t="shared" si="24"/>
        <v>0</v>
      </c>
      <c r="AD146" s="122">
        <f t="shared" si="24"/>
        <v>0</v>
      </c>
      <c r="AE146" s="122">
        <f t="shared" si="24"/>
        <v>0</v>
      </c>
      <c r="AF146" s="122">
        <f t="shared" si="24"/>
        <v>0</v>
      </c>
      <c r="AG146" s="122">
        <f t="shared" si="24"/>
        <v>0</v>
      </c>
      <c r="AH146" s="122">
        <f t="shared" si="24"/>
        <v>0</v>
      </c>
      <c r="AI146" s="122">
        <f t="shared" ca="1" si="24"/>
        <v>0</v>
      </c>
      <c r="AJ146" s="122">
        <f t="shared" si="24"/>
        <v>0</v>
      </c>
      <c r="AK146" s="122">
        <f t="shared" ca="1" si="24"/>
        <v>0</v>
      </c>
      <c r="AL146" s="122">
        <f t="shared" si="24"/>
        <v>0</v>
      </c>
      <c r="AM146" s="15"/>
      <c r="AN146" s="15"/>
      <c r="AO146" s="15"/>
    </row>
    <row r="147" spans="1:41" outlineLevel="1" x14ac:dyDescent="0.2">
      <c r="A147" s="15"/>
      <c r="B147" s="455" t="s">
        <v>179</v>
      </c>
      <c r="C147" s="120"/>
      <c r="D147" s="397">
        <f>COUNTIF(D$63:D$112,$B147)</f>
        <v>0</v>
      </c>
      <c r="E147" s="398">
        <f>COUNTIF(E$63:E$112,$B147)</f>
        <v>0</v>
      </c>
      <c r="F147" s="398">
        <f>COUNTIF(F$63:F$112,$B147)</f>
        <v>0</v>
      </c>
      <c r="G147" s="398">
        <f>COUNTIF(G$63:G$112,$B147)</f>
        <v>0</v>
      </c>
      <c r="H147" s="424">
        <f>COUNTIF(H$63:H$112,$B147)</f>
        <v>0</v>
      </c>
      <c r="I147" s="448">
        <f t="shared" si="22"/>
        <v>0</v>
      </c>
      <c r="J147" s="398">
        <f t="shared" si="22"/>
        <v>0</v>
      </c>
      <c r="K147" s="398">
        <f t="shared" si="22"/>
        <v>0</v>
      </c>
      <c r="L147" s="398">
        <f t="shared" si="22"/>
        <v>0</v>
      </c>
      <c r="M147" s="398">
        <f t="shared" si="22"/>
        <v>0</v>
      </c>
      <c r="N147" s="398">
        <f t="shared" si="23"/>
        <v>0</v>
      </c>
      <c r="O147" s="398">
        <f t="shared" si="23"/>
        <v>0</v>
      </c>
      <c r="P147" s="398">
        <f t="shared" si="23"/>
        <v>0</v>
      </c>
      <c r="Q147" s="398">
        <f t="shared" si="23"/>
        <v>0</v>
      </c>
      <c r="R147" s="398">
        <f t="shared" si="23"/>
        <v>0</v>
      </c>
      <c r="S147" s="398">
        <f t="shared" si="23"/>
        <v>0</v>
      </c>
      <c r="T147" s="398">
        <f t="shared" si="23"/>
        <v>0</v>
      </c>
      <c r="U147" s="398">
        <f t="shared" si="23"/>
        <v>0</v>
      </c>
      <c r="V147" s="398">
        <f t="shared" si="23"/>
        <v>0</v>
      </c>
      <c r="W147" s="398">
        <f t="shared" si="23"/>
        <v>0</v>
      </c>
      <c r="X147" s="398">
        <f t="shared" si="24"/>
        <v>0</v>
      </c>
      <c r="Y147" s="398">
        <f t="shared" si="24"/>
        <v>0</v>
      </c>
      <c r="Z147" s="398">
        <f t="shared" si="24"/>
        <v>0</v>
      </c>
      <c r="AA147" s="398">
        <f t="shared" si="24"/>
        <v>0</v>
      </c>
      <c r="AB147" s="398">
        <f t="shared" si="24"/>
        <v>0</v>
      </c>
      <c r="AC147" s="398">
        <f t="shared" si="24"/>
        <v>0</v>
      </c>
      <c r="AD147" s="398">
        <f t="shared" si="24"/>
        <v>0</v>
      </c>
      <c r="AE147" s="398">
        <f t="shared" si="24"/>
        <v>0</v>
      </c>
      <c r="AF147" s="398">
        <f t="shared" si="24"/>
        <v>0</v>
      </c>
      <c r="AG147" s="398">
        <f t="shared" si="24"/>
        <v>0</v>
      </c>
      <c r="AH147" s="398">
        <f t="shared" si="24"/>
        <v>0</v>
      </c>
      <c r="AI147" s="398">
        <f t="shared" ca="1" si="24"/>
        <v>0</v>
      </c>
      <c r="AJ147" s="398">
        <f t="shared" si="24"/>
        <v>0</v>
      </c>
      <c r="AK147" s="398">
        <f t="shared" ca="1" si="24"/>
        <v>0</v>
      </c>
      <c r="AL147" s="398">
        <f t="shared" si="24"/>
        <v>0</v>
      </c>
      <c r="AM147" s="15"/>
      <c r="AN147" s="15"/>
      <c r="AO147" s="15"/>
    </row>
    <row r="148" spans="1:41" outlineLevel="1" x14ac:dyDescent="0.2">
      <c r="A148" s="15"/>
      <c r="B148" s="456" t="s">
        <v>100</v>
      </c>
      <c r="C148" s="119"/>
      <c r="D148" s="451">
        <f>COUNTIF(D$63:D$112,$B148)</f>
        <v>0</v>
      </c>
      <c r="E148" s="399">
        <f>COUNTIF(E$63:E$112,$B148)</f>
        <v>0</v>
      </c>
      <c r="F148" s="399">
        <f>COUNTIF(F$63:F$112,$B148)</f>
        <v>0</v>
      </c>
      <c r="G148" s="399">
        <f>COUNTIF(G$63:G$112,$B148)</f>
        <v>0</v>
      </c>
      <c r="H148" s="452">
        <f>COUNTIF(H$63:H$112,$B148)</f>
        <v>0</v>
      </c>
      <c r="I148" s="453">
        <f t="shared" si="22"/>
        <v>1</v>
      </c>
      <c r="J148" s="399">
        <f t="shared" si="22"/>
        <v>0</v>
      </c>
      <c r="K148" s="399">
        <f t="shared" si="22"/>
        <v>0</v>
      </c>
      <c r="L148" s="399">
        <f t="shared" si="22"/>
        <v>1</v>
      </c>
      <c r="M148" s="399">
        <f t="shared" si="22"/>
        <v>1</v>
      </c>
      <c r="N148" s="399">
        <f t="shared" si="23"/>
        <v>1</v>
      </c>
      <c r="O148" s="399">
        <f t="shared" si="23"/>
        <v>1</v>
      </c>
      <c r="P148" s="399">
        <f t="shared" si="23"/>
        <v>1</v>
      </c>
      <c r="Q148" s="399">
        <f t="shared" si="23"/>
        <v>0</v>
      </c>
      <c r="R148" s="399">
        <f t="shared" si="23"/>
        <v>0</v>
      </c>
      <c r="S148" s="399">
        <f t="shared" si="23"/>
        <v>1</v>
      </c>
      <c r="T148" s="399">
        <f t="shared" si="23"/>
        <v>1</v>
      </c>
      <c r="U148" s="399">
        <f t="shared" si="23"/>
        <v>1</v>
      </c>
      <c r="V148" s="399">
        <f t="shared" si="23"/>
        <v>1</v>
      </c>
      <c r="W148" s="399">
        <f t="shared" si="23"/>
        <v>1</v>
      </c>
      <c r="X148" s="399">
        <f t="shared" si="24"/>
        <v>0</v>
      </c>
      <c r="Y148" s="399">
        <f t="shared" si="24"/>
        <v>0</v>
      </c>
      <c r="Z148" s="399">
        <f t="shared" si="24"/>
        <v>1</v>
      </c>
      <c r="AA148" s="399">
        <f t="shared" si="24"/>
        <v>1</v>
      </c>
      <c r="AB148" s="399">
        <f t="shared" si="24"/>
        <v>1</v>
      </c>
      <c r="AC148" s="399">
        <f t="shared" si="24"/>
        <v>1</v>
      </c>
      <c r="AD148" s="399">
        <f t="shared" si="24"/>
        <v>1</v>
      </c>
      <c r="AE148" s="399">
        <f t="shared" si="24"/>
        <v>0</v>
      </c>
      <c r="AF148" s="399">
        <f t="shared" si="24"/>
        <v>0</v>
      </c>
      <c r="AG148" s="399">
        <f t="shared" si="24"/>
        <v>1</v>
      </c>
      <c r="AH148" s="399">
        <f t="shared" si="24"/>
        <v>0</v>
      </c>
      <c r="AI148" s="399">
        <f t="shared" ca="1" si="24"/>
        <v>0</v>
      </c>
      <c r="AJ148" s="399">
        <f t="shared" si="24"/>
        <v>0</v>
      </c>
      <c r="AK148" s="399">
        <f t="shared" ca="1" si="24"/>
        <v>0</v>
      </c>
      <c r="AL148" s="399">
        <f t="shared" si="24"/>
        <v>0</v>
      </c>
      <c r="AM148" s="15"/>
      <c r="AN148" s="15"/>
      <c r="AO148" s="15"/>
    </row>
    <row r="149" spans="1:41" outlineLevel="1" x14ac:dyDescent="0.2">
      <c r="A149" s="15"/>
      <c r="B149" s="456" t="s">
        <v>156</v>
      </c>
      <c r="C149" s="119"/>
      <c r="D149" s="451">
        <f>COUNTIF(D$63:D$112,$B149)</f>
        <v>0</v>
      </c>
      <c r="E149" s="399">
        <f>COUNTIF(E$63:E$112,$B149)</f>
        <v>0</v>
      </c>
      <c r="F149" s="399">
        <f>COUNTIF(F$63:F$112,$B149)</f>
        <v>0</v>
      </c>
      <c r="G149" s="399">
        <f>COUNTIF(G$63:G$112,$B149)</f>
        <v>0</v>
      </c>
      <c r="H149" s="452">
        <f>COUNTIF(H$63:H$112,$B149)</f>
        <v>0</v>
      </c>
      <c r="I149" s="453">
        <f t="shared" ref="I149:M158" si="25">COUNTIF(I$7:I$112,$B149)</f>
        <v>1</v>
      </c>
      <c r="J149" s="399">
        <f t="shared" si="25"/>
        <v>0</v>
      </c>
      <c r="K149" s="399">
        <f t="shared" si="25"/>
        <v>0</v>
      </c>
      <c r="L149" s="399">
        <f t="shared" si="25"/>
        <v>1</v>
      </c>
      <c r="M149" s="399">
        <f t="shared" si="25"/>
        <v>1</v>
      </c>
      <c r="N149" s="399">
        <f t="shared" ref="N149:W158" si="26">COUNTIF(N$7:N$112,$B149)</f>
        <v>1</v>
      </c>
      <c r="O149" s="399">
        <f t="shared" si="26"/>
        <v>1</v>
      </c>
      <c r="P149" s="399">
        <f t="shared" si="26"/>
        <v>1</v>
      </c>
      <c r="Q149" s="399">
        <f t="shared" si="26"/>
        <v>0</v>
      </c>
      <c r="R149" s="399">
        <f t="shared" si="26"/>
        <v>0</v>
      </c>
      <c r="S149" s="399">
        <f t="shared" si="26"/>
        <v>1</v>
      </c>
      <c r="T149" s="399">
        <f t="shared" si="26"/>
        <v>1</v>
      </c>
      <c r="U149" s="399">
        <f t="shared" si="26"/>
        <v>1</v>
      </c>
      <c r="V149" s="399">
        <f t="shared" si="26"/>
        <v>1</v>
      </c>
      <c r="W149" s="399">
        <f t="shared" si="26"/>
        <v>1</v>
      </c>
      <c r="X149" s="399">
        <f t="shared" ref="X149:AL158" si="27">COUNTIF(X$7:X$112,$B149)</f>
        <v>0</v>
      </c>
      <c r="Y149" s="399">
        <f t="shared" si="27"/>
        <v>0</v>
      </c>
      <c r="Z149" s="399">
        <f t="shared" si="27"/>
        <v>1</v>
      </c>
      <c r="AA149" s="399">
        <f t="shared" si="27"/>
        <v>1</v>
      </c>
      <c r="AB149" s="399">
        <f t="shared" si="27"/>
        <v>1</v>
      </c>
      <c r="AC149" s="399">
        <f t="shared" si="27"/>
        <v>1</v>
      </c>
      <c r="AD149" s="399">
        <f t="shared" si="27"/>
        <v>1</v>
      </c>
      <c r="AE149" s="399">
        <f t="shared" si="27"/>
        <v>0</v>
      </c>
      <c r="AF149" s="399">
        <f t="shared" si="27"/>
        <v>0</v>
      </c>
      <c r="AG149" s="399">
        <f t="shared" si="27"/>
        <v>1</v>
      </c>
      <c r="AH149" s="399">
        <f t="shared" si="27"/>
        <v>0</v>
      </c>
      <c r="AI149" s="399">
        <f t="shared" ca="1" si="27"/>
        <v>0</v>
      </c>
      <c r="AJ149" s="399">
        <f t="shared" si="27"/>
        <v>0</v>
      </c>
      <c r="AK149" s="399">
        <f t="shared" ca="1" si="27"/>
        <v>0</v>
      </c>
      <c r="AL149" s="399">
        <f t="shared" si="27"/>
        <v>0</v>
      </c>
      <c r="AM149" s="15"/>
      <c r="AN149" s="15"/>
      <c r="AO149" s="15"/>
    </row>
    <row r="150" spans="1:41" ht="19" outlineLevel="1" thickBot="1" x14ac:dyDescent="0.25">
      <c r="A150" s="15"/>
      <c r="B150" s="126" t="s">
        <v>18</v>
      </c>
      <c r="C150" s="121"/>
      <c r="D150" s="123">
        <f>COUNTIF(D$63:D$112,$B150)</f>
        <v>0</v>
      </c>
      <c r="E150" s="122">
        <f>COUNTIF(E$63:E$112,$B150)</f>
        <v>0</v>
      </c>
      <c r="F150" s="122">
        <f>COUNTIF(F$63:F$112,$B150)</f>
        <v>0</v>
      </c>
      <c r="G150" s="122">
        <f>COUNTIF(G$63:G$112,$B150)</f>
        <v>0</v>
      </c>
      <c r="H150" s="124">
        <f>COUNTIF(H$63:H$112,$B150)</f>
        <v>0</v>
      </c>
      <c r="I150" s="454">
        <f t="shared" si="25"/>
        <v>0</v>
      </c>
      <c r="J150" s="122">
        <f t="shared" si="25"/>
        <v>0</v>
      </c>
      <c r="K150" s="122">
        <f t="shared" si="25"/>
        <v>0</v>
      </c>
      <c r="L150" s="122">
        <f t="shared" si="25"/>
        <v>0</v>
      </c>
      <c r="M150" s="122">
        <f t="shared" si="25"/>
        <v>0</v>
      </c>
      <c r="N150" s="122">
        <f t="shared" si="26"/>
        <v>0</v>
      </c>
      <c r="O150" s="122">
        <f t="shared" si="26"/>
        <v>0</v>
      </c>
      <c r="P150" s="122">
        <f t="shared" si="26"/>
        <v>0</v>
      </c>
      <c r="Q150" s="122">
        <f t="shared" si="26"/>
        <v>0</v>
      </c>
      <c r="R150" s="122">
        <f t="shared" si="26"/>
        <v>0</v>
      </c>
      <c r="S150" s="122">
        <f t="shared" si="26"/>
        <v>0</v>
      </c>
      <c r="T150" s="122">
        <f t="shared" si="26"/>
        <v>0</v>
      </c>
      <c r="U150" s="122">
        <f t="shared" si="26"/>
        <v>0</v>
      </c>
      <c r="V150" s="122">
        <f t="shared" si="26"/>
        <v>0</v>
      </c>
      <c r="W150" s="122">
        <f t="shared" si="26"/>
        <v>0</v>
      </c>
      <c r="X150" s="122">
        <f t="shared" si="27"/>
        <v>0</v>
      </c>
      <c r="Y150" s="122">
        <f t="shared" si="27"/>
        <v>0</v>
      </c>
      <c r="Z150" s="122">
        <f t="shared" si="27"/>
        <v>0</v>
      </c>
      <c r="AA150" s="122">
        <f t="shared" si="27"/>
        <v>0</v>
      </c>
      <c r="AB150" s="122">
        <f t="shared" si="27"/>
        <v>0</v>
      </c>
      <c r="AC150" s="122">
        <f t="shared" si="27"/>
        <v>0</v>
      </c>
      <c r="AD150" s="122">
        <f t="shared" si="27"/>
        <v>0</v>
      </c>
      <c r="AE150" s="122">
        <f t="shared" si="27"/>
        <v>0</v>
      </c>
      <c r="AF150" s="122">
        <f t="shared" si="27"/>
        <v>0</v>
      </c>
      <c r="AG150" s="122">
        <f t="shared" si="27"/>
        <v>0</v>
      </c>
      <c r="AH150" s="122">
        <f t="shared" si="27"/>
        <v>0</v>
      </c>
      <c r="AI150" s="122">
        <f t="shared" ca="1" si="27"/>
        <v>0</v>
      </c>
      <c r="AJ150" s="122">
        <f t="shared" si="27"/>
        <v>0</v>
      </c>
      <c r="AK150" s="122">
        <f t="shared" ca="1" si="27"/>
        <v>0</v>
      </c>
      <c r="AL150" s="122">
        <f t="shared" si="27"/>
        <v>0</v>
      </c>
      <c r="AM150" s="15"/>
      <c r="AN150" s="15"/>
      <c r="AO150" s="15"/>
    </row>
    <row r="151" spans="1:41" outlineLevel="1" x14ac:dyDescent="0.2">
      <c r="A151" s="15"/>
      <c r="B151" s="457" t="s">
        <v>173</v>
      </c>
      <c r="C151" s="120"/>
      <c r="D151" s="397">
        <f>COUNTIF(D$63:D$112,$B151)</f>
        <v>0</v>
      </c>
      <c r="E151" s="398">
        <f>COUNTIF(E$63:E$112,$B151)</f>
        <v>0</v>
      </c>
      <c r="F151" s="398">
        <f>COUNTIF(F$63:F$112,$B151)</f>
        <v>0</v>
      </c>
      <c r="G151" s="398">
        <f>COUNTIF(G$63:G$112,$B151)</f>
        <v>0</v>
      </c>
      <c r="H151" s="424">
        <f>COUNTIF(H$63:H$112,$B151)</f>
        <v>0</v>
      </c>
      <c r="I151" s="448">
        <f t="shared" si="25"/>
        <v>0</v>
      </c>
      <c r="J151" s="398">
        <f t="shared" si="25"/>
        <v>0</v>
      </c>
      <c r="K151" s="398">
        <f t="shared" si="25"/>
        <v>0</v>
      </c>
      <c r="L151" s="398">
        <f t="shared" si="25"/>
        <v>0</v>
      </c>
      <c r="M151" s="398">
        <f t="shared" si="25"/>
        <v>0</v>
      </c>
      <c r="N151" s="398">
        <f t="shared" si="26"/>
        <v>0</v>
      </c>
      <c r="O151" s="398">
        <f t="shared" si="26"/>
        <v>0</v>
      </c>
      <c r="P151" s="398">
        <f t="shared" si="26"/>
        <v>0</v>
      </c>
      <c r="Q151" s="398">
        <f t="shared" si="26"/>
        <v>0</v>
      </c>
      <c r="R151" s="398">
        <f t="shared" si="26"/>
        <v>0</v>
      </c>
      <c r="S151" s="398">
        <f t="shared" si="26"/>
        <v>0</v>
      </c>
      <c r="T151" s="398">
        <f t="shared" si="26"/>
        <v>0</v>
      </c>
      <c r="U151" s="398">
        <f t="shared" si="26"/>
        <v>0</v>
      </c>
      <c r="V151" s="398">
        <f t="shared" si="26"/>
        <v>0</v>
      </c>
      <c r="W151" s="398">
        <f t="shared" si="26"/>
        <v>0</v>
      </c>
      <c r="X151" s="398">
        <f t="shared" si="27"/>
        <v>0</v>
      </c>
      <c r="Y151" s="398">
        <f t="shared" si="27"/>
        <v>0</v>
      </c>
      <c r="Z151" s="398">
        <f t="shared" si="27"/>
        <v>0</v>
      </c>
      <c r="AA151" s="398">
        <f t="shared" si="27"/>
        <v>0</v>
      </c>
      <c r="AB151" s="398">
        <f t="shared" si="27"/>
        <v>0</v>
      </c>
      <c r="AC151" s="398">
        <f t="shared" si="27"/>
        <v>0</v>
      </c>
      <c r="AD151" s="398">
        <f t="shared" si="27"/>
        <v>0</v>
      </c>
      <c r="AE151" s="398">
        <f t="shared" si="27"/>
        <v>0</v>
      </c>
      <c r="AF151" s="398">
        <f t="shared" si="27"/>
        <v>0</v>
      </c>
      <c r="AG151" s="398">
        <f t="shared" si="27"/>
        <v>0</v>
      </c>
      <c r="AH151" s="398">
        <f t="shared" si="27"/>
        <v>0</v>
      </c>
      <c r="AI151" s="398">
        <f t="shared" ca="1" si="27"/>
        <v>0</v>
      </c>
      <c r="AJ151" s="398">
        <f t="shared" si="27"/>
        <v>0</v>
      </c>
      <c r="AK151" s="398">
        <f t="shared" ca="1" si="27"/>
        <v>0</v>
      </c>
      <c r="AL151" s="398">
        <f t="shared" si="27"/>
        <v>0</v>
      </c>
      <c r="AM151" s="15"/>
      <c r="AN151" s="15"/>
      <c r="AO151" s="15"/>
    </row>
    <row r="152" spans="1:41" outlineLevel="1" x14ac:dyDescent="0.2">
      <c r="A152" s="15"/>
      <c r="B152" s="458" t="s">
        <v>105</v>
      </c>
      <c r="C152" s="119"/>
      <c r="D152" s="451">
        <f>COUNTIF(D$63:D$112,$B152)</f>
        <v>0</v>
      </c>
      <c r="E152" s="399">
        <f>COUNTIF(E$63:E$112,$B152)</f>
        <v>0</v>
      </c>
      <c r="F152" s="399">
        <f>COUNTIF(F$63:F$112,$B152)</f>
        <v>0</v>
      </c>
      <c r="G152" s="399">
        <f>COUNTIF(G$63:G$112,$B152)</f>
        <v>0</v>
      </c>
      <c r="H152" s="452">
        <f>COUNTIF(H$63:H$112,$B152)</f>
        <v>0</v>
      </c>
      <c r="I152" s="453">
        <f t="shared" si="25"/>
        <v>1</v>
      </c>
      <c r="J152" s="399">
        <f t="shared" si="25"/>
        <v>0</v>
      </c>
      <c r="K152" s="399">
        <f t="shared" si="25"/>
        <v>0</v>
      </c>
      <c r="L152" s="399">
        <f t="shared" si="25"/>
        <v>1</v>
      </c>
      <c r="M152" s="399">
        <f t="shared" si="25"/>
        <v>1</v>
      </c>
      <c r="N152" s="399">
        <f t="shared" si="26"/>
        <v>1</v>
      </c>
      <c r="O152" s="399">
        <f t="shared" si="26"/>
        <v>1</v>
      </c>
      <c r="P152" s="399">
        <f t="shared" si="26"/>
        <v>1</v>
      </c>
      <c r="Q152" s="399">
        <f t="shared" si="26"/>
        <v>0</v>
      </c>
      <c r="R152" s="399">
        <f t="shared" si="26"/>
        <v>0</v>
      </c>
      <c r="S152" s="399">
        <f t="shared" si="26"/>
        <v>1</v>
      </c>
      <c r="T152" s="399">
        <f t="shared" si="26"/>
        <v>1</v>
      </c>
      <c r="U152" s="399">
        <f t="shared" si="26"/>
        <v>1</v>
      </c>
      <c r="V152" s="399">
        <f t="shared" si="26"/>
        <v>1</v>
      </c>
      <c r="W152" s="399">
        <f t="shared" si="26"/>
        <v>1</v>
      </c>
      <c r="X152" s="399">
        <f t="shared" si="27"/>
        <v>0</v>
      </c>
      <c r="Y152" s="399">
        <f t="shared" si="27"/>
        <v>0</v>
      </c>
      <c r="Z152" s="399">
        <f t="shared" si="27"/>
        <v>1</v>
      </c>
      <c r="AA152" s="399">
        <f t="shared" si="27"/>
        <v>1</v>
      </c>
      <c r="AB152" s="399">
        <f t="shared" si="27"/>
        <v>1</v>
      </c>
      <c r="AC152" s="399">
        <f t="shared" si="27"/>
        <v>1</v>
      </c>
      <c r="AD152" s="399">
        <f t="shared" si="27"/>
        <v>1</v>
      </c>
      <c r="AE152" s="399">
        <f t="shared" si="27"/>
        <v>0</v>
      </c>
      <c r="AF152" s="399">
        <f t="shared" si="27"/>
        <v>0</v>
      </c>
      <c r="AG152" s="399">
        <f t="shared" si="27"/>
        <v>1</v>
      </c>
      <c r="AH152" s="399">
        <f t="shared" si="27"/>
        <v>0</v>
      </c>
      <c r="AI152" s="399">
        <f t="shared" ca="1" si="27"/>
        <v>0</v>
      </c>
      <c r="AJ152" s="399">
        <f t="shared" si="27"/>
        <v>0</v>
      </c>
      <c r="AK152" s="399">
        <f t="shared" ca="1" si="27"/>
        <v>0</v>
      </c>
      <c r="AL152" s="399">
        <f t="shared" si="27"/>
        <v>0</v>
      </c>
      <c r="AM152" s="15"/>
      <c r="AN152" s="15"/>
      <c r="AO152" s="15"/>
    </row>
    <row r="153" spans="1:41" outlineLevel="1" x14ac:dyDescent="0.2">
      <c r="A153" s="15"/>
      <c r="B153" s="458" t="s">
        <v>149</v>
      </c>
      <c r="C153" s="119"/>
      <c r="D153" s="451">
        <f>COUNTIF(D$63:D$112,$B153)</f>
        <v>0</v>
      </c>
      <c r="E153" s="399">
        <f>COUNTIF(E$63:E$112,$B153)</f>
        <v>0</v>
      </c>
      <c r="F153" s="399">
        <f>COUNTIF(F$63:F$112,$B153)</f>
        <v>0</v>
      </c>
      <c r="G153" s="399">
        <f>COUNTIF(G$63:G$112,$B153)</f>
        <v>0</v>
      </c>
      <c r="H153" s="452">
        <f>COUNTIF(H$63:H$112,$B153)</f>
        <v>0</v>
      </c>
      <c r="I153" s="453">
        <f t="shared" si="25"/>
        <v>1</v>
      </c>
      <c r="J153" s="399">
        <f t="shared" si="25"/>
        <v>0</v>
      </c>
      <c r="K153" s="399">
        <f t="shared" si="25"/>
        <v>0</v>
      </c>
      <c r="L153" s="399">
        <f t="shared" si="25"/>
        <v>1</v>
      </c>
      <c r="M153" s="399">
        <f t="shared" si="25"/>
        <v>1</v>
      </c>
      <c r="N153" s="399">
        <f t="shared" si="26"/>
        <v>1</v>
      </c>
      <c r="O153" s="399">
        <f t="shared" si="26"/>
        <v>1</v>
      </c>
      <c r="P153" s="399">
        <f t="shared" si="26"/>
        <v>1</v>
      </c>
      <c r="Q153" s="399">
        <f t="shared" si="26"/>
        <v>0</v>
      </c>
      <c r="R153" s="399">
        <f t="shared" si="26"/>
        <v>0</v>
      </c>
      <c r="S153" s="399">
        <f t="shared" si="26"/>
        <v>1</v>
      </c>
      <c r="T153" s="399">
        <f t="shared" si="26"/>
        <v>1</v>
      </c>
      <c r="U153" s="399">
        <f t="shared" si="26"/>
        <v>1</v>
      </c>
      <c r="V153" s="399">
        <f t="shared" si="26"/>
        <v>1</v>
      </c>
      <c r="W153" s="399">
        <f t="shared" si="26"/>
        <v>1</v>
      </c>
      <c r="X153" s="399">
        <f t="shared" si="27"/>
        <v>0</v>
      </c>
      <c r="Y153" s="399">
        <f t="shared" si="27"/>
        <v>0</v>
      </c>
      <c r="Z153" s="399">
        <f t="shared" si="27"/>
        <v>1</v>
      </c>
      <c r="AA153" s="399">
        <f t="shared" si="27"/>
        <v>1</v>
      </c>
      <c r="AB153" s="399">
        <f t="shared" si="27"/>
        <v>1</v>
      </c>
      <c r="AC153" s="399">
        <f t="shared" si="27"/>
        <v>1</v>
      </c>
      <c r="AD153" s="399">
        <f t="shared" si="27"/>
        <v>1</v>
      </c>
      <c r="AE153" s="399">
        <f t="shared" si="27"/>
        <v>0</v>
      </c>
      <c r="AF153" s="399">
        <f t="shared" si="27"/>
        <v>0</v>
      </c>
      <c r="AG153" s="399">
        <f t="shared" si="27"/>
        <v>1</v>
      </c>
      <c r="AH153" s="399">
        <f t="shared" si="27"/>
        <v>0</v>
      </c>
      <c r="AI153" s="399">
        <f t="shared" ca="1" si="27"/>
        <v>0</v>
      </c>
      <c r="AJ153" s="399">
        <f t="shared" si="27"/>
        <v>0</v>
      </c>
      <c r="AK153" s="399">
        <f t="shared" ca="1" si="27"/>
        <v>0</v>
      </c>
      <c r="AL153" s="399">
        <f t="shared" si="27"/>
        <v>0</v>
      </c>
      <c r="AM153" s="15"/>
      <c r="AN153" s="15"/>
      <c r="AO153" s="15"/>
    </row>
    <row r="154" spans="1:41" ht="19" outlineLevel="1" thickBot="1" x14ac:dyDescent="0.25">
      <c r="A154" s="15"/>
      <c r="B154" s="161" t="s">
        <v>28</v>
      </c>
      <c r="C154" s="121"/>
      <c r="D154" s="123">
        <f>COUNTIF(D$63:D$112,$B154)</f>
        <v>0</v>
      </c>
      <c r="E154" s="122">
        <f>COUNTIF(E$63:E$112,$B154)</f>
        <v>0</v>
      </c>
      <c r="F154" s="122">
        <f>COUNTIF(F$63:F$112,$B154)</f>
        <v>0</v>
      </c>
      <c r="G154" s="122">
        <f>COUNTIF(G$63:G$112,$B154)</f>
        <v>0</v>
      </c>
      <c r="H154" s="124">
        <f>COUNTIF(H$63:H$112,$B154)</f>
        <v>0</v>
      </c>
      <c r="I154" s="454">
        <f t="shared" si="25"/>
        <v>0</v>
      </c>
      <c r="J154" s="122">
        <f t="shared" si="25"/>
        <v>0</v>
      </c>
      <c r="K154" s="122">
        <f t="shared" si="25"/>
        <v>0</v>
      </c>
      <c r="L154" s="122">
        <f t="shared" si="25"/>
        <v>0</v>
      </c>
      <c r="M154" s="122">
        <f t="shared" si="25"/>
        <v>0</v>
      </c>
      <c r="N154" s="122">
        <f t="shared" si="26"/>
        <v>0</v>
      </c>
      <c r="O154" s="122">
        <f t="shared" si="26"/>
        <v>0</v>
      </c>
      <c r="P154" s="122">
        <f t="shared" si="26"/>
        <v>0</v>
      </c>
      <c r="Q154" s="122">
        <f t="shared" si="26"/>
        <v>0</v>
      </c>
      <c r="R154" s="122">
        <f t="shared" si="26"/>
        <v>0</v>
      </c>
      <c r="S154" s="122">
        <f t="shared" si="26"/>
        <v>0</v>
      </c>
      <c r="T154" s="122">
        <f t="shared" si="26"/>
        <v>0</v>
      </c>
      <c r="U154" s="122">
        <f t="shared" si="26"/>
        <v>0</v>
      </c>
      <c r="V154" s="122">
        <f t="shared" si="26"/>
        <v>0</v>
      </c>
      <c r="W154" s="122">
        <f t="shared" si="26"/>
        <v>0</v>
      </c>
      <c r="X154" s="122">
        <f t="shared" si="27"/>
        <v>0</v>
      </c>
      <c r="Y154" s="122">
        <f t="shared" si="27"/>
        <v>0</v>
      </c>
      <c r="Z154" s="122">
        <f t="shared" si="27"/>
        <v>0</v>
      </c>
      <c r="AA154" s="122">
        <f t="shared" si="27"/>
        <v>0</v>
      </c>
      <c r="AB154" s="122">
        <f t="shared" si="27"/>
        <v>0</v>
      </c>
      <c r="AC154" s="122">
        <f t="shared" si="27"/>
        <v>0</v>
      </c>
      <c r="AD154" s="122">
        <f t="shared" si="27"/>
        <v>0</v>
      </c>
      <c r="AE154" s="122">
        <f t="shared" si="27"/>
        <v>0</v>
      </c>
      <c r="AF154" s="122">
        <f t="shared" si="27"/>
        <v>0</v>
      </c>
      <c r="AG154" s="122">
        <f t="shared" si="27"/>
        <v>0</v>
      </c>
      <c r="AH154" s="122">
        <f t="shared" si="27"/>
        <v>0</v>
      </c>
      <c r="AI154" s="122">
        <f t="shared" ca="1" si="27"/>
        <v>0</v>
      </c>
      <c r="AJ154" s="122">
        <f t="shared" si="27"/>
        <v>0</v>
      </c>
      <c r="AK154" s="122">
        <f t="shared" ca="1" si="27"/>
        <v>0</v>
      </c>
      <c r="AL154" s="122">
        <f t="shared" si="27"/>
        <v>0</v>
      </c>
      <c r="AM154" s="15"/>
      <c r="AN154" s="15"/>
      <c r="AO154" s="15"/>
    </row>
    <row r="155" spans="1:41" outlineLevel="1" x14ac:dyDescent="0.2">
      <c r="A155" s="15"/>
      <c r="B155" s="457" t="s">
        <v>160</v>
      </c>
      <c r="C155" s="120"/>
      <c r="D155" s="397">
        <f>COUNTIF(D$63:D$112,$B155)</f>
        <v>0</v>
      </c>
      <c r="E155" s="398">
        <f>COUNTIF(E$63:E$112,$B155)</f>
        <v>0</v>
      </c>
      <c r="F155" s="398">
        <f>COUNTIF(F$63:F$112,$B155)</f>
        <v>0</v>
      </c>
      <c r="G155" s="398">
        <f>COUNTIF(G$63:G$112,$B155)</f>
        <v>0</v>
      </c>
      <c r="H155" s="424">
        <f>COUNTIF(H$63:H$112,$B155)</f>
        <v>0</v>
      </c>
      <c r="I155" s="448">
        <f t="shared" si="25"/>
        <v>0</v>
      </c>
      <c r="J155" s="398">
        <f t="shared" si="25"/>
        <v>0</v>
      </c>
      <c r="K155" s="398">
        <f t="shared" si="25"/>
        <v>0</v>
      </c>
      <c r="L155" s="398">
        <f t="shared" si="25"/>
        <v>0</v>
      </c>
      <c r="M155" s="398">
        <f t="shared" si="25"/>
        <v>0</v>
      </c>
      <c r="N155" s="398">
        <f t="shared" si="26"/>
        <v>0</v>
      </c>
      <c r="O155" s="398">
        <f t="shared" si="26"/>
        <v>0</v>
      </c>
      <c r="P155" s="398">
        <f t="shared" si="26"/>
        <v>0</v>
      </c>
      <c r="Q155" s="398">
        <f t="shared" si="26"/>
        <v>0</v>
      </c>
      <c r="R155" s="398">
        <f t="shared" si="26"/>
        <v>0</v>
      </c>
      <c r="S155" s="398">
        <f t="shared" si="26"/>
        <v>0</v>
      </c>
      <c r="T155" s="398">
        <f t="shared" si="26"/>
        <v>0</v>
      </c>
      <c r="U155" s="398">
        <f t="shared" si="26"/>
        <v>0</v>
      </c>
      <c r="V155" s="398">
        <f t="shared" si="26"/>
        <v>0</v>
      </c>
      <c r="W155" s="398">
        <f t="shared" si="26"/>
        <v>0</v>
      </c>
      <c r="X155" s="398">
        <f t="shared" si="27"/>
        <v>0</v>
      </c>
      <c r="Y155" s="398">
        <f t="shared" si="27"/>
        <v>0</v>
      </c>
      <c r="Z155" s="398">
        <f t="shared" si="27"/>
        <v>0</v>
      </c>
      <c r="AA155" s="398">
        <f t="shared" si="27"/>
        <v>0</v>
      </c>
      <c r="AB155" s="398">
        <f t="shared" si="27"/>
        <v>0</v>
      </c>
      <c r="AC155" s="398">
        <f t="shared" si="27"/>
        <v>0</v>
      </c>
      <c r="AD155" s="398">
        <f t="shared" si="27"/>
        <v>0</v>
      </c>
      <c r="AE155" s="398">
        <f t="shared" si="27"/>
        <v>0</v>
      </c>
      <c r="AF155" s="398">
        <f t="shared" si="27"/>
        <v>0</v>
      </c>
      <c r="AG155" s="398">
        <f t="shared" si="27"/>
        <v>0</v>
      </c>
      <c r="AH155" s="398">
        <f t="shared" si="27"/>
        <v>0</v>
      </c>
      <c r="AI155" s="398">
        <f t="shared" ca="1" si="27"/>
        <v>0</v>
      </c>
      <c r="AJ155" s="398">
        <f t="shared" si="27"/>
        <v>0</v>
      </c>
      <c r="AK155" s="398">
        <f t="shared" ca="1" si="27"/>
        <v>0</v>
      </c>
      <c r="AL155" s="398">
        <f t="shared" si="27"/>
        <v>0</v>
      </c>
      <c r="AM155" s="15"/>
      <c r="AN155" s="15"/>
      <c r="AO155" s="15"/>
    </row>
    <row r="156" spans="1:41" outlineLevel="1" x14ac:dyDescent="0.2">
      <c r="A156" s="15"/>
      <c r="B156" s="458" t="s">
        <v>114</v>
      </c>
      <c r="C156" s="119"/>
      <c r="D156" s="451">
        <f>COUNTIF(D$63:D$112,$B156)</f>
        <v>0</v>
      </c>
      <c r="E156" s="399">
        <f>COUNTIF(E$63:E$112,$B156)</f>
        <v>0</v>
      </c>
      <c r="F156" s="399">
        <f>COUNTIF(F$63:F$112,$B156)</f>
        <v>0</v>
      </c>
      <c r="G156" s="399">
        <f>COUNTIF(G$63:G$112,$B156)</f>
        <v>0</v>
      </c>
      <c r="H156" s="452">
        <f>COUNTIF(H$63:H$112,$B156)</f>
        <v>0</v>
      </c>
      <c r="I156" s="453">
        <f t="shared" si="25"/>
        <v>0</v>
      </c>
      <c r="J156" s="399">
        <f t="shared" si="25"/>
        <v>0</v>
      </c>
      <c r="K156" s="399">
        <f t="shared" si="25"/>
        <v>0</v>
      </c>
      <c r="L156" s="399">
        <f t="shared" si="25"/>
        <v>0</v>
      </c>
      <c r="M156" s="399">
        <f t="shared" si="25"/>
        <v>0</v>
      </c>
      <c r="N156" s="399">
        <f t="shared" si="26"/>
        <v>0</v>
      </c>
      <c r="O156" s="399">
        <f t="shared" si="26"/>
        <v>0</v>
      </c>
      <c r="P156" s="399">
        <f t="shared" si="26"/>
        <v>0</v>
      </c>
      <c r="Q156" s="399">
        <f t="shared" si="26"/>
        <v>0</v>
      </c>
      <c r="R156" s="399">
        <f t="shared" si="26"/>
        <v>0</v>
      </c>
      <c r="S156" s="399">
        <f t="shared" si="26"/>
        <v>0</v>
      </c>
      <c r="T156" s="399">
        <f t="shared" si="26"/>
        <v>0</v>
      </c>
      <c r="U156" s="399">
        <f t="shared" si="26"/>
        <v>0</v>
      </c>
      <c r="V156" s="399">
        <f t="shared" si="26"/>
        <v>0</v>
      </c>
      <c r="W156" s="399">
        <f t="shared" si="26"/>
        <v>0</v>
      </c>
      <c r="X156" s="399">
        <f t="shared" si="27"/>
        <v>0</v>
      </c>
      <c r="Y156" s="399">
        <f t="shared" si="27"/>
        <v>0</v>
      </c>
      <c r="Z156" s="399">
        <f t="shared" si="27"/>
        <v>0</v>
      </c>
      <c r="AA156" s="399">
        <f t="shared" si="27"/>
        <v>0</v>
      </c>
      <c r="AB156" s="399">
        <f t="shared" si="27"/>
        <v>0</v>
      </c>
      <c r="AC156" s="399">
        <f t="shared" si="27"/>
        <v>0</v>
      </c>
      <c r="AD156" s="399">
        <f t="shared" si="27"/>
        <v>0</v>
      </c>
      <c r="AE156" s="399">
        <f t="shared" si="27"/>
        <v>0</v>
      </c>
      <c r="AF156" s="399">
        <f t="shared" si="27"/>
        <v>0</v>
      </c>
      <c r="AG156" s="399">
        <f t="shared" si="27"/>
        <v>0</v>
      </c>
      <c r="AH156" s="399">
        <f t="shared" si="27"/>
        <v>0</v>
      </c>
      <c r="AI156" s="399">
        <f t="shared" ca="1" si="27"/>
        <v>0</v>
      </c>
      <c r="AJ156" s="399">
        <f t="shared" si="27"/>
        <v>0</v>
      </c>
      <c r="AK156" s="399">
        <f t="shared" ca="1" si="27"/>
        <v>0</v>
      </c>
      <c r="AL156" s="399">
        <f t="shared" si="27"/>
        <v>0</v>
      </c>
      <c r="AM156" s="15"/>
      <c r="AN156" s="15"/>
      <c r="AO156" s="15"/>
    </row>
    <row r="157" spans="1:41" outlineLevel="1" x14ac:dyDescent="0.2">
      <c r="A157" s="15"/>
      <c r="B157" s="458" t="s">
        <v>140</v>
      </c>
      <c r="C157" s="119"/>
      <c r="D157" s="451">
        <f>COUNTIF(D$63:D$112,$B157)</f>
        <v>0</v>
      </c>
      <c r="E157" s="399">
        <f>COUNTIF(E$63:E$112,$B157)</f>
        <v>0</v>
      </c>
      <c r="F157" s="399">
        <f>COUNTIF(F$63:F$112,$B157)</f>
        <v>0</v>
      </c>
      <c r="G157" s="399">
        <f>COUNTIF(G$63:G$112,$B157)</f>
        <v>0</v>
      </c>
      <c r="H157" s="452">
        <f>COUNTIF(H$63:H$112,$B157)</f>
        <v>0</v>
      </c>
      <c r="I157" s="453">
        <f t="shared" si="25"/>
        <v>0</v>
      </c>
      <c r="J157" s="399">
        <f t="shared" si="25"/>
        <v>0</v>
      </c>
      <c r="K157" s="399">
        <f t="shared" si="25"/>
        <v>0</v>
      </c>
      <c r="L157" s="399">
        <f t="shared" si="25"/>
        <v>0</v>
      </c>
      <c r="M157" s="399">
        <f t="shared" si="25"/>
        <v>0</v>
      </c>
      <c r="N157" s="399">
        <f t="shared" si="26"/>
        <v>0</v>
      </c>
      <c r="O157" s="399">
        <f t="shared" si="26"/>
        <v>0</v>
      </c>
      <c r="P157" s="399">
        <f t="shared" si="26"/>
        <v>0</v>
      </c>
      <c r="Q157" s="399">
        <f t="shared" si="26"/>
        <v>0</v>
      </c>
      <c r="R157" s="399">
        <f t="shared" si="26"/>
        <v>0</v>
      </c>
      <c r="S157" s="399">
        <f t="shared" si="26"/>
        <v>0</v>
      </c>
      <c r="T157" s="399">
        <f t="shared" si="26"/>
        <v>0</v>
      </c>
      <c r="U157" s="399">
        <f t="shared" si="26"/>
        <v>0</v>
      </c>
      <c r="V157" s="399">
        <f t="shared" si="26"/>
        <v>0</v>
      </c>
      <c r="W157" s="399">
        <f t="shared" si="26"/>
        <v>0</v>
      </c>
      <c r="X157" s="399">
        <f t="shared" si="27"/>
        <v>0</v>
      </c>
      <c r="Y157" s="399">
        <f t="shared" si="27"/>
        <v>0</v>
      </c>
      <c r="Z157" s="399">
        <f t="shared" si="27"/>
        <v>0</v>
      </c>
      <c r="AA157" s="399">
        <f t="shared" si="27"/>
        <v>0</v>
      </c>
      <c r="AB157" s="399">
        <f t="shared" si="27"/>
        <v>0</v>
      </c>
      <c r="AC157" s="399">
        <f t="shared" si="27"/>
        <v>0</v>
      </c>
      <c r="AD157" s="399">
        <f t="shared" si="27"/>
        <v>0</v>
      </c>
      <c r="AE157" s="399">
        <f t="shared" si="27"/>
        <v>0</v>
      </c>
      <c r="AF157" s="399">
        <f t="shared" si="27"/>
        <v>0</v>
      </c>
      <c r="AG157" s="399">
        <f t="shared" si="27"/>
        <v>0</v>
      </c>
      <c r="AH157" s="399">
        <f t="shared" si="27"/>
        <v>0</v>
      </c>
      <c r="AI157" s="399">
        <f t="shared" ca="1" si="27"/>
        <v>0</v>
      </c>
      <c r="AJ157" s="399">
        <f t="shared" si="27"/>
        <v>0</v>
      </c>
      <c r="AK157" s="399">
        <f t="shared" ca="1" si="27"/>
        <v>0</v>
      </c>
      <c r="AL157" s="399">
        <f t="shared" si="27"/>
        <v>0</v>
      </c>
      <c r="AM157" s="15"/>
      <c r="AN157" s="15"/>
      <c r="AO157" s="15"/>
    </row>
    <row r="158" spans="1:41" ht="19" outlineLevel="1" thickBot="1" x14ac:dyDescent="0.25">
      <c r="A158" s="15"/>
      <c r="B158" s="161" t="s">
        <v>22</v>
      </c>
      <c r="C158" s="121"/>
      <c r="D158" s="123">
        <f>COUNTIF(D$63:D$112,$B158)</f>
        <v>0</v>
      </c>
      <c r="E158" s="122">
        <f>COUNTIF(E$63:E$112,$B158)</f>
        <v>0</v>
      </c>
      <c r="F158" s="122">
        <f>COUNTIF(F$63:F$112,$B158)</f>
        <v>0</v>
      </c>
      <c r="G158" s="122">
        <f>COUNTIF(G$63:G$112,$B158)</f>
        <v>0</v>
      </c>
      <c r="H158" s="124">
        <f>COUNTIF(H$63:H$112,$B158)</f>
        <v>0</v>
      </c>
      <c r="I158" s="454">
        <f t="shared" si="25"/>
        <v>0</v>
      </c>
      <c r="J158" s="122">
        <f t="shared" si="25"/>
        <v>0</v>
      </c>
      <c r="K158" s="122">
        <f t="shared" si="25"/>
        <v>0</v>
      </c>
      <c r="L158" s="122">
        <f t="shared" si="25"/>
        <v>0</v>
      </c>
      <c r="M158" s="122">
        <f t="shared" si="25"/>
        <v>0</v>
      </c>
      <c r="N158" s="122">
        <f t="shared" si="26"/>
        <v>0</v>
      </c>
      <c r="O158" s="122">
        <f t="shared" si="26"/>
        <v>0</v>
      </c>
      <c r="P158" s="122">
        <f t="shared" si="26"/>
        <v>0</v>
      </c>
      <c r="Q158" s="122">
        <f t="shared" si="26"/>
        <v>0</v>
      </c>
      <c r="R158" s="122">
        <f t="shared" si="26"/>
        <v>0</v>
      </c>
      <c r="S158" s="122">
        <f t="shared" si="26"/>
        <v>0</v>
      </c>
      <c r="T158" s="122">
        <f t="shared" si="26"/>
        <v>0</v>
      </c>
      <c r="U158" s="122">
        <f t="shared" si="26"/>
        <v>0</v>
      </c>
      <c r="V158" s="122">
        <f t="shared" si="26"/>
        <v>0</v>
      </c>
      <c r="W158" s="122">
        <f t="shared" si="26"/>
        <v>0</v>
      </c>
      <c r="X158" s="122">
        <f t="shared" si="27"/>
        <v>0</v>
      </c>
      <c r="Y158" s="122">
        <f t="shared" si="27"/>
        <v>0</v>
      </c>
      <c r="Z158" s="122">
        <f t="shared" si="27"/>
        <v>0</v>
      </c>
      <c r="AA158" s="122">
        <f t="shared" si="27"/>
        <v>0</v>
      </c>
      <c r="AB158" s="122">
        <f t="shared" si="27"/>
        <v>0</v>
      </c>
      <c r="AC158" s="122">
        <f t="shared" si="27"/>
        <v>0</v>
      </c>
      <c r="AD158" s="122">
        <f t="shared" si="27"/>
        <v>0</v>
      </c>
      <c r="AE158" s="122">
        <f t="shared" si="27"/>
        <v>0</v>
      </c>
      <c r="AF158" s="122">
        <f t="shared" si="27"/>
        <v>0</v>
      </c>
      <c r="AG158" s="122">
        <f t="shared" si="27"/>
        <v>0</v>
      </c>
      <c r="AH158" s="122">
        <f t="shared" si="27"/>
        <v>0</v>
      </c>
      <c r="AI158" s="122">
        <f t="shared" ca="1" si="27"/>
        <v>0</v>
      </c>
      <c r="AJ158" s="122">
        <f t="shared" si="27"/>
        <v>0</v>
      </c>
      <c r="AK158" s="122">
        <f t="shared" ca="1" si="27"/>
        <v>0</v>
      </c>
      <c r="AL158" s="122">
        <f t="shared" si="27"/>
        <v>0</v>
      </c>
      <c r="AM158" s="15"/>
      <c r="AN158" s="15"/>
      <c r="AO158" s="15"/>
    </row>
    <row r="159" spans="1:41" outlineLevel="1" x14ac:dyDescent="0.2">
      <c r="A159" s="15"/>
      <c r="B159" s="459" t="s">
        <v>174</v>
      </c>
      <c r="C159" s="120"/>
      <c r="D159" s="397">
        <f>COUNTIF(D$63:D$112,$B159)</f>
        <v>0</v>
      </c>
      <c r="E159" s="398">
        <f>COUNTIF(E$63:E$112,$B159)</f>
        <v>0</v>
      </c>
      <c r="F159" s="398">
        <f>COUNTIF(F$63:F$112,$B159)</f>
        <v>0</v>
      </c>
      <c r="G159" s="398">
        <f>COUNTIF(G$63:G$112,$B159)</f>
        <v>0</v>
      </c>
      <c r="H159" s="424">
        <f>COUNTIF(H$63:H$112,$B159)</f>
        <v>0</v>
      </c>
      <c r="I159" s="448">
        <f t="shared" ref="I159:M168" si="28">COUNTIF(I$7:I$112,$B159)</f>
        <v>0</v>
      </c>
      <c r="J159" s="398">
        <f t="shared" si="28"/>
        <v>0</v>
      </c>
      <c r="K159" s="398">
        <f t="shared" si="28"/>
        <v>0</v>
      </c>
      <c r="L159" s="398">
        <f t="shared" si="28"/>
        <v>0</v>
      </c>
      <c r="M159" s="398">
        <f t="shared" si="28"/>
        <v>0</v>
      </c>
      <c r="N159" s="398">
        <f t="shared" ref="N159:W168" si="29">COUNTIF(N$7:N$112,$B159)</f>
        <v>0</v>
      </c>
      <c r="O159" s="398">
        <f t="shared" si="29"/>
        <v>0</v>
      </c>
      <c r="P159" s="398">
        <f t="shared" si="29"/>
        <v>0</v>
      </c>
      <c r="Q159" s="398">
        <f t="shared" si="29"/>
        <v>0</v>
      </c>
      <c r="R159" s="398">
        <f t="shared" si="29"/>
        <v>0</v>
      </c>
      <c r="S159" s="398">
        <f t="shared" si="29"/>
        <v>0</v>
      </c>
      <c r="T159" s="398">
        <f t="shared" si="29"/>
        <v>0</v>
      </c>
      <c r="U159" s="398">
        <f t="shared" si="29"/>
        <v>0</v>
      </c>
      <c r="V159" s="398">
        <f t="shared" si="29"/>
        <v>0</v>
      </c>
      <c r="W159" s="398">
        <f t="shared" si="29"/>
        <v>0</v>
      </c>
      <c r="X159" s="398">
        <f t="shared" ref="X159:AL168" si="30">COUNTIF(X$7:X$112,$B159)</f>
        <v>0</v>
      </c>
      <c r="Y159" s="398">
        <f t="shared" si="30"/>
        <v>0</v>
      </c>
      <c r="Z159" s="398">
        <f t="shared" si="30"/>
        <v>0</v>
      </c>
      <c r="AA159" s="398">
        <f t="shared" si="30"/>
        <v>0</v>
      </c>
      <c r="AB159" s="398">
        <f t="shared" si="30"/>
        <v>0</v>
      </c>
      <c r="AC159" s="398">
        <f t="shared" si="30"/>
        <v>0</v>
      </c>
      <c r="AD159" s="398">
        <f t="shared" si="30"/>
        <v>0</v>
      </c>
      <c r="AE159" s="398">
        <f t="shared" si="30"/>
        <v>0</v>
      </c>
      <c r="AF159" s="398">
        <f t="shared" si="30"/>
        <v>0</v>
      </c>
      <c r="AG159" s="398">
        <f t="shared" si="30"/>
        <v>0</v>
      </c>
      <c r="AH159" s="398">
        <f t="shared" si="30"/>
        <v>0</v>
      </c>
      <c r="AI159" s="398">
        <f t="shared" ca="1" si="30"/>
        <v>0</v>
      </c>
      <c r="AJ159" s="398">
        <f t="shared" si="30"/>
        <v>0</v>
      </c>
      <c r="AK159" s="398">
        <f t="shared" ca="1" si="30"/>
        <v>0</v>
      </c>
      <c r="AL159" s="398">
        <f t="shared" si="30"/>
        <v>0</v>
      </c>
      <c r="AM159" s="15"/>
      <c r="AN159" s="15"/>
      <c r="AO159" s="15"/>
    </row>
    <row r="160" spans="1:41" outlineLevel="1" x14ac:dyDescent="0.2">
      <c r="A160" s="15"/>
      <c r="B160" s="460" t="s">
        <v>127</v>
      </c>
      <c r="C160" s="119"/>
      <c r="D160" s="451">
        <f>COUNTIF(D$63:D$112,$B160)</f>
        <v>0</v>
      </c>
      <c r="E160" s="399">
        <f>COUNTIF(E$63:E$112,$B160)</f>
        <v>0</v>
      </c>
      <c r="F160" s="399">
        <f>COUNTIF(F$63:F$112,$B160)</f>
        <v>0</v>
      </c>
      <c r="G160" s="399">
        <f>COUNTIF(G$63:G$112,$B160)</f>
        <v>0</v>
      </c>
      <c r="H160" s="452">
        <f>COUNTIF(H$63:H$112,$B160)</f>
        <v>0</v>
      </c>
      <c r="I160" s="453">
        <f t="shared" si="28"/>
        <v>1</v>
      </c>
      <c r="J160" s="399">
        <f t="shared" si="28"/>
        <v>0</v>
      </c>
      <c r="K160" s="399">
        <f t="shared" si="28"/>
        <v>0</v>
      </c>
      <c r="L160" s="399">
        <f t="shared" si="28"/>
        <v>1</v>
      </c>
      <c r="M160" s="399">
        <f t="shared" si="28"/>
        <v>1</v>
      </c>
      <c r="N160" s="399">
        <f t="shared" si="29"/>
        <v>1</v>
      </c>
      <c r="O160" s="399">
        <f t="shared" si="29"/>
        <v>1</v>
      </c>
      <c r="P160" s="399">
        <f t="shared" si="29"/>
        <v>1</v>
      </c>
      <c r="Q160" s="399">
        <f t="shared" si="29"/>
        <v>0</v>
      </c>
      <c r="R160" s="399">
        <f t="shared" si="29"/>
        <v>0</v>
      </c>
      <c r="S160" s="399">
        <f t="shared" si="29"/>
        <v>1</v>
      </c>
      <c r="T160" s="399">
        <f t="shared" si="29"/>
        <v>1</v>
      </c>
      <c r="U160" s="399">
        <f t="shared" si="29"/>
        <v>1</v>
      </c>
      <c r="V160" s="399">
        <f t="shared" si="29"/>
        <v>1</v>
      </c>
      <c r="W160" s="399">
        <f t="shared" si="29"/>
        <v>1</v>
      </c>
      <c r="X160" s="399">
        <f t="shared" si="30"/>
        <v>0</v>
      </c>
      <c r="Y160" s="399">
        <f t="shared" si="30"/>
        <v>0</v>
      </c>
      <c r="Z160" s="399">
        <f t="shared" si="30"/>
        <v>1</v>
      </c>
      <c r="AA160" s="399">
        <f t="shared" si="30"/>
        <v>1</v>
      </c>
      <c r="AB160" s="399">
        <f t="shared" si="30"/>
        <v>1</v>
      </c>
      <c r="AC160" s="399">
        <f t="shared" si="30"/>
        <v>1</v>
      </c>
      <c r="AD160" s="399">
        <f t="shared" si="30"/>
        <v>1</v>
      </c>
      <c r="AE160" s="399">
        <f t="shared" si="30"/>
        <v>0</v>
      </c>
      <c r="AF160" s="399">
        <f t="shared" si="30"/>
        <v>0</v>
      </c>
      <c r="AG160" s="399">
        <f t="shared" si="30"/>
        <v>1</v>
      </c>
      <c r="AH160" s="399">
        <f t="shared" si="30"/>
        <v>0</v>
      </c>
      <c r="AI160" s="399">
        <f t="shared" ca="1" si="30"/>
        <v>0</v>
      </c>
      <c r="AJ160" s="399">
        <f t="shared" si="30"/>
        <v>0</v>
      </c>
      <c r="AK160" s="399">
        <f t="shared" ca="1" si="30"/>
        <v>0</v>
      </c>
      <c r="AL160" s="399">
        <f t="shared" si="30"/>
        <v>0</v>
      </c>
      <c r="AM160" s="15"/>
      <c r="AN160" s="15"/>
      <c r="AO160" s="15"/>
    </row>
    <row r="161" spans="1:41" outlineLevel="1" x14ac:dyDescent="0.2">
      <c r="A161" s="15"/>
      <c r="B161" s="460" t="s">
        <v>146</v>
      </c>
      <c r="C161" s="119"/>
      <c r="D161" s="451">
        <f>COUNTIF(D$63:D$112,$B161)</f>
        <v>0</v>
      </c>
      <c r="E161" s="399">
        <f>COUNTIF(E$63:E$112,$B161)</f>
        <v>0</v>
      </c>
      <c r="F161" s="399">
        <f>COUNTIF(F$63:F$112,$B161)</f>
        <v>0</v>
      </c>
      <c r="G161" s="399">
        <f>COUNTIF(G$63:G$112,$B161)</f>
        <v>0</v>
      </c>
      <c r="H161" s="452">
        <f>COUNTIF(H$63:H$112,$B161)</f>
        <v>0</v>
      </c>
      <c r="I161" s="453">
        <f t="shared" si="28"/>
        <v>1</v>
      </c>
      <c r="J161" s="399">
        <f t="shared" si="28"/>
        <v>0</v>
      </c>
      <c r="K161" s="399">
        <f t="shared" si="28"/>
        <v>0</v>
      </c>
      <c r="L161" s="399">
        <f t="shared" si="28"/>
        <v>1</v>
      </c>
      <c r="M161" s="399">
        <f t="shared" si="28"/>
        <v>1</v>
      </c>
      <c r="N161" s="399">
        <f t="shared" si="29"/>
        <v>1</v>
      </c>
      <c r="O161" s="399">
        <f t="shared" si="29"/>
        <v>1</v>
      </c>
      <c r="P161" s="399">
        <f t="shared" si="29"/>
        <v>1</v>
      </c>
      <c r="Q161" s="399">
        <f t="shared" si="29"/>
        <v>0</v>
      </c>
      <c r="R161" s="399">
        <f t="shared" si="29"/>
        <v>0</v>
      </c>
      <c r="S161" s="399">
        <f t="shared" si="29"/>
        <v>1</v>
      </c>
      <c r="T161" s="399">
        <f t="shared" si="29"/>
        <v>1</v>
      </c>
      <c r="U161" s="399">
        <f t="shared" si="29"/>
        <v>1</v>
      </c>
      <c r="V161" s="399">
        <f t="shared" si="29"/>
        <v>1</v>
      </c>
      <c r="W161" s="399">
        <f t="shared" si="29"/>
        <v>1</v>
      </c>
      <c r="X161" s="399">
        <f t="shared" si="30"/>
        <v>0</v>
      </c>
      <c r="Y161" s="399">
        <f t="shared" si="30"/>
        <v>0</v>
      </c>
      <c r="Z161" s="399">
        <f t="shared" si="30"/>
        <v>1</v>
      </c>
      <c r="AA161" s="399">
        <f t="shared" si="30"/>
        <v>1</v>
      </c>
      <c r="AB161" s="399">
        <f t="shared" si="30"/>
        <v>1</v>
      </c>
      <c r="AC161" s="399">
        <f t="shared" si="30"/>
        <v>1</v>
      </c>
      <c r="AD161" s="399">
        <f t="shared" si="30"/>
        <v>1</v>
      </c>
      <c r="AE161" s="399">
        <f t="shared" si="30"/>
        <v>0</v>
      </c>
      <c r="AF161" s="399">
        <f t="shared" si="30"/>
        <v>0</v>
      </c>
      <c r="AG161" s="399">
        <f t="shared" si="30"/>
        <v>1</v>
      </c>
      <c r="AH161" s="399">
        <f t="shared" si="30"/>
        <v>0</v>
      </c>
      <c r="AI161" s="399">
        <f t="shared" ca="1" si="30"/>
        <v>0</v>
      </c>
      <c r="AJ161" s="399">
        <f t="shared" si="30"/>
        <v>0</v>
      </c>
      <c r="AK161" s="399">
        <f t="shared" ca="1" si="30"/>
        <v>0</v>
      </c>
      <c r="AL161" s="399">
        <f t="shared" si="30"/>
        <v>0</v>
      </c>
      <c r="AM161" s="15"/>
      <c r="AN161" s="15"/>
      <c r="AO161" s="15"/>
    </row>
    <row r="162" spans="1:41" ht="19" outlineLevel="1" thickBot="1" x14ac:dyDescent="0.25">
      <c r="A162" s="15"/>
      <c r="B162" s="163" t="s">
        <v>29</v>
      </c>
      <c r="C162" s="121"/>
      <c r="D162" s="123">
        <f>COUNTIF(D$63:D$112,$B162)</f>
        <v>0</v>
      </c>
      <c r="E162" s="122">
        <f>COUNTIF(E$63:E$112,$B162)</f>
        <v>0</v>
      </c>
      <c r="F162" s="122">
        <f>COUNTIF(F$63:F$112,$B162)</f>
        <v>0</v>
      </c>
      <c r="G162" s="122">
        <f>COUNTIF(G$63:G$112,$B162)</f>
        <v>0</v>
      </c>
      <c r="H162" s="124">
        <f>COUNTIF(H$63:H$112,$B162)</f>
        <v>0</v>
      </c>
      <c r="I162" s="454">
        <f t="shared" si="28"/>
        <v>0</v>
      </c>
      <c r="J162" s="122">
        <f t="shared" si="28"/>
        <v>0</v>
      </c>
      <c r="K162" s="122">
        <f t="shared" si="28"/>
        <v>0</v>
      </c>
      <c r="L162" s="122">
        <f t="shared" si="28"/>
        <v>0</v>
      </c>
      <c r="M162" s="122">
        <f t="shared" si="28"/>
        <v>0</v>
      </c>
      <c r="N162" s="122">
        <f t="shared" si="29"/>
        <v>0</v>
      </c>
      <c r="O162" s="122">
        <f t="shared" si="29"/>
        <v>0</v>
      </c>
      <c r="P162" s="122">
        <f t="shared" si="29"/>
        <v>0</v>
      </c>
      <c r="Q162" s="122">
        <f t="shared" si="29"/>
        <v>0</v>
      </c>
      <c r="R162" s="122">
        <f t="shared" si="29"/>
        <v>0</v>
      </c>
      <c r="S162" s="122">
        <f t="shared" si="29"/>
        <v>0</v>
      </c>
      <c r="T162" s="122">
        <f t="shared" si="29"/>
        <v>0</v>
      </c>
      <c r="U162" s="122">
        <f t="shared" si="29"/>
        <v>0</v>
      </c>
      <c r="V162" s="122">
        <f t="shared" si="29"/>
        <v>0</v>
      </c>
      <c r="W162" s="122">
        <f t="shared" si="29"/>
        <v>0</v>
      </c>
      <c r="X162" s="122">
        <f t="shared" si="30"/>
        <v>0</v>
      </c>
      <c r="Y162" s="122">
        <f t="shared" si="30"/>
        <v>0</v>
      </c>
      <c r="Z162" s="122">
        <f t="shared" si="30"/>
        <v>0</v>
      </c>
      <c r="AA162" s="122">
        <f t="shared" si="30"/>
        <v>0</v>
      </c>
      <c r="AB162" s="122">
        <f t="shared" si="30"/>
        <v>0</v>
      </c>
      <c r="AC162" s="122">
        <f t="shared" si="30"/>
        <v>0</v>
      </c>
      <c r="AD162" s="122">
        <f t="shared" si="30"/>
        <v>0</v>
      </c>
      <c r="AE162" s="122">
        <f t="shared" si="30"/>
        <v>0</v>
      </c>
      <c r="AF162" s="122">
        <f t="shared" si="30"/>
        <v>0</v>
      </c>
      <c r="AG162" s="122">
        <f t="shared" si="30"/>
        <v>0</v>
      </c>
      <c r="AH162" s="122">
        <f t="shared" si="30"/>
        <v>0</v>
      </c>
      <c r="AI162" s="122">
        <f t="shared" ca="1" si="30"/>
        <v>0</v>
      </c>
      <c r="AJ162" s="122">
        <f t="shared" si="30"/>
        <v>0</v>
      </c>
      <c r="AK162" s="122">
        <f t="shared" ca="1" si="30"/>
        <v>0</v>
      </c>
      <c r="AL162" s="122">
        <f t="shared" si="30"/>
        <v>0</v>
      </c>
      <c r="AM162" s="15"/>
      <c r="AN162" s="15"/>
      <c r="AO162" s="15"/>
    </row>
    <row r="163" spans="1:41" x14ac:dyDescent="0.2">
      <c r="A163" s="15"/>
      <c r="B163" s="459" t="s">
        <v>234</v>
      </c>
      <c r="C163" s="120"/>
      <c r="D163" s="397">
        <f>COUNTIF(D$63:D$112,$B163)</f>
        <v>0</v>
      </c>
      <c r="E163" s="398">
        <f>COUNTIF(E$63:E$112,$B163)</f>
        <v>0</v>
      </c>
      <c r="F163" s="398">
        <f>COUNTIF(F$63:F$112,$B163)</f>
        <v>0</v>
      </c>
      <c r="G163" s="398">
        <f>COUNTIF(G$63:G$112,$B163)</f>
        <v>0</v>
      </c>
      <c r="H163" s="424">
        <f>COUNTIF(H$63:H$112,$B163)</f>
        <v>0</v>
      </c>
      <c r="I163" s="448">
        <f t="shared" si="28"/>
        <v>0</v>
      </c>
      <c r="J163" s="398">
        <f t="shared" si="28"/>
        <v>0</v>
      </c>
      <c r="K163" s="398">
        <f t="shared" si="28"/>
        <v>0</v>
      </c>
      <c r="L163" s="398">
        <f t="shared" si="28"/>
        <v>0</v>
      </c>
      <c r="M163" s="398">
        <f t="shared" si="28"/>
        <v>0</v>
      </c>
      <c r="N163" s="398">
        <f t="shared" si="29"/>
        <v>0</v>
      </c>
      <c r="O163" s="398">
        <f t="shared" si="29"/>
        <v>0</v>
      </c>
      <c r="P163" s="398">
        <f t="shared" si="29"/>
        <v>0</v>
      </c>
      <c r="Q163" s="398">
        <f t="shared" si="29"/>
        <v>0</v>
      </c>
      <c r="R163" s="398">
        <f t="shared" si="29"/>
        <v>0</v>
      </c>
      <c r="S163" s="398">
        <f t="shared" si="29"/>
        <v>0</v>
      </c>
      <c r="T163" s="398">
        <f t="shared" si="29"/>
        <v>0</v>
      </c>
      <c r="U163" s="398">
        <f t="shared" si="29"/>
        <v>0</v>
      </c>
      <c r="V163" s="398">
        <f t="shared" si="29"/>
        <v>0</v>
      </c>
      <c r="W163" s="398">
        <f t="shared" si="29"/>
        <v>0</v>
      </c>
      <c r="X163" s="398">
        <f t="shared" si="30"/>
        <v>0</v>
      </c>
      <c r="Y163" s="398">
        <f t="shared" si="30"/>
        <v>0</v>
      </c>
      <c r="Z163" s="398">
        <f t="shared" si="30"/>
        <v>0</v>
      </c>
      <c r="AA163" s="398">
        <f t="shared" si="30"/>
        <v>0</v>
      </c>
      <c r="AB163" s="398">
        <f t="shared" si="30"/>
        <v>0</v>
      </c>
      <c r="AC163" s="398">
        <f t="shared" si="30"/>
        <v>0</v>
      </c>
      <c r="AD163" s="398">
        <f t="shared" si="30"/>
        <v>0</v>
      </c>
      <c r="AE163" s="398">
        <f t="shared" si="30"/>
        <v>0</v>
      </c>
      <c r="AF163" s="398">
        <f t="shared" si="30"/>
        <v>0</v>
      </c>
      <c r="AG163" s="398">
        <f t="shared" si="30"/>
        <v>0</v>
      </c>
      <c r="AH163" s="398">
        <f t="shared" si="30"/>
        <v>0</v>
      </c>
      <c r="AI163" s="398">
        <f t="shared" ca="1" si="30"/>
        <v>0</v>
      </c>
      <c r="AJ163" s="398">
        <f t="shared" si="30"/>
        <v>0</v>
      </c>
      <c r="AK163" s="398">
        <f t="shared" ca="1" si="30"/>
        <v>0</v>
      </c>
      <c r="AL163" s="398">
        <f t="shared" si="30"/>
        <v>0</v>
      </c>
      <c r="AM163" s="15"/>
      <c r="AN163" s="15"/>
      <c r="AO163" s="15"/>
    </row>
    <row r="164" spans="1:41" x14ac:dyDescent="0.2">
      <c r="A164" s="15"/>
      <c r="B164" s="460" t="s">
        <v>236</v>
      </c>
      <c r="C164" s="119"/>
      <c r="D164" s="451">
        <f>COUNTIF(D$63:D$112,$B164)</f>
        <v>0</v>
      </c>
      <c r="E164" s="399">
        <f>COUNTIF(E$63:E$112,$B164)</f>
        <v>0</v>
      </c>
      <c r="F164" s="399">
        <f>COUNTIF(F$63:F$112,$B164)</f>
        <v>0</v>
      </c>
      <c r="G164" s="399">
        <f>COUNTIF(G$63:G$112,$B164)</f>
        <v>0</v>
      </c>
      <c r="H164" s="452">
        <f>COUNTIF(H$63:H$112,$B164)</f>
        <v>0</v>
      </c>
      <c r="I164" s="453">
        <f t="shared" si="28"/>
        <v>1</v>
      </c>
      <c r="J164" s="399">
        <f t="shared" si="28"/>
        <v>1</v>
      </c>
      <c r="K164" s="399">
        <f t="shared" si="28"/>
        <v>1</v>
      </c>
      <c r="L164" s="399">
        <f t="shared" si="28"/>
        <v>1</v>
      </c>
      <c r="M164" s="399">
        <f t="shared" si="28"/>
        <v>1</v>
      </c>
      <c r="N164" s="399">
        <f t="shared" si="29"/>
        <v>1</v>
      </c>
      <c r="O164" s="399">
        <f t="shared" si="29"/>
        <v>1</v>
      </c>
      <c r="P164" s="399">
        <f t="shared" si="29"/>
        <v>1</v>
      </c>
      <c r="Q164" s="399">
        <f t="shared" si="29"/>
        <v>1</v>
      </c>
      <c r="R164" s="399">
        <f t="shared" si="29"/>
        <v>1</v>
      </c>
      <c r="S164" s="399">
        <f t="shared" si="29"/>
        <v>1</v>
      </c>
      <c r="T164" s="399">
        <f t="shared" si="29"/>
        <v>1</v>
      </c>
      <c r="U164" s="399">
        <f t="shared" si="29"/>
        <v>1</v>
      </c>
      <c r="V164" s="399">
        <f t="shared" si="29"/>
        <v>1</v>
      </c>
      <c r="W164" s="399">
        <f t="shared" si="29"/>
        <v>1</v>
      </c>
      <c r="X164" s="399">
        <f t="shared" si="30"/>
        <v>1</v>
      </c>
      <c r="Y164" s="399">
        <f t="shared" si="30"/>
        <v>1</v>
      </c>
      <c r="Z164" s="399">
        <f t="shared" si="30"/>
        <v>1</v>
      </c>
      <c r="AA164" s="399">
        <f t="shared" si="30"/>
        <v>1</v>
      </c>
      <c r="AB164" s="399">
        <f t="shared" si="30"/>
        <v>1</v>
      </c>
      <c r="AC164" s="399">
        <f t="shared" si="30"/>
        <v>1</v>
      </c>
      <c r="AD164" s="399">
        <f t="shared" si="30"/>
        <v>1</v>
      </c>
      <c r="AE164" s="399">
        <f t="shared" si="30"/>
        <v>1</v>
      </c>
      <c r="AF164" s="399">
        <f t="shared" si="30"/>
        <v>1</v>
      </c>
      <c r="AG164" s="399">
        <f t="shared" si="30"/>
        <v>1</v>
      </c>
      <c r="AH164" s="399">
        <f t="shared" si="30"/>
        <v>0</v>
      </c>
      <c r="AI164" s="399">
        <f t="shared" ca="1" si="30"/>
        <v>0</v>
      </c>
      <c r="AJ164" s="399">
        <f t="shared" si="30"/>
        <v>0</v>
      </c>
      <c r="AK164" s="399">
        <f t="shared" ca="1" si="30"/>
        <v>0</v>
      </c>
      <c r="AL164" s="399">
        <f t="shared" si="30"/>
        <v>0</v>
      </c>
      <c r="AM164" s="15"/>
      <c r="AN164" s="15"/>
      <c r="AO164" s="15"/>
    </row>
    <row r="165" spans="1:41" x14ac:dyDescent="0.2">
      <c r="A165" s="15"/>
      <c r="B165" s="460" t="s">
        <v>235</v>
      </c>
      <c r="C165" s="119"/>
      <c r="D165" s="451">
        <f>COUNTIF(D$63:D$112,$B165)</f>
        <v>0</v>
      </c>
      <c r="E165" s="399">
        <f>COUNTIF(E$63:E$112,$B165)</f>
        <v>0</v>
      </c>
      <c r="F165" s="399">
        <f>COUNTIF(F$63:F$112,$B165)</f>
        <v>0</v>
      </c>
      <c r="G165" s="399">
        <f>COUNTIF(G$63:G$112,$B165)</f>
        <v>0</v>
      </c>
      <c r="H165" s="452">
        <f>COUNTIF(H$63:H$112,$B165)</f>
        <v>0</v>
      </c>
      <c r="I165" s="453">
        <f t="shared" si="28"/>
        <v>1</v>
      </c>
      <c r="J165" s="399">
        <f t="shared" si="28"/>
        <v>1</v>
      </c>
      <c r="K165" s="399">
        <f t="shared" si="28"/>
        <v>1</v>
      </c>
      <c r="L165" s="399">
        <f t="shared" si="28"/>
        <v>1</v>
      </c>
      <c r="M165" s="399">
        <f t="shared" si="28"/>
        <v>1</v>
      </c>
      <c r="N165" s="399">
        <f t="shared" si="29"/>
        <v>1</v>
      </c>
      <c r="O165" s="399">
        <f t="shared" si="29"/>
        <v>1</v>
      </c>
      <c r="P165" s="399">
        <f t="shared" si="29"/>
        <v>1</v>
      </c>
      <c r="Q165" s="399">
        <f t="shared" si="29"/>
        <v>1</v>
      </c>
      <c r="R165" s="399">
        <f t="shared" si="29"/>
        <v>1</v>
      </c>
      <c r="S165" s="399">
        <f t="shared" si="29"/>
        <v>1</v>
      </c>
      <c r="T165" s="399">
        <f t="shared" si="29"/>
        <v>1</v>
      </c>
      <c r="U165" s="399">
        <f t="shared" si="29"/>
        <v>1</v>
      </c>
      <c r="V165" s="399">
        <f t="shared" si="29"/>
        <v>1</v>
      </c>
      <c r="W165" s="399">
        <f t="shared" si="29"/>
        <v>1</v>
      </c>
      <c r="X165" s="399">
        <f t="shared" si="30"/>
        <v>1</v>
      </c>
      <c r="Y165" s="399">
        <f t="shared" si="30"/>
        <v>1</v>
      </c>
      <c r="Z165" s="399">
        <f t="shared" si="30"/>
        <v>1</v>
      </c>
      <c r="AA165" s="399">
        <f t="shared" si="30"/>
        <v>1</v>
      </c>
      <c r="AB165" s="399">
        <f t="shared" si="30"/>
        <v>1</v>
      </c>
      <c r="AC165" s="399">
        <f t="shared" si="30"/>
        <v>1</v>
      </c>
      <c r="AD165" s="399">
        <f t="shared" si="30"/>
        <v>1</v>
      </c>
      <c r="AE165" s="399">
        <f t="shared" si="30"/>
        <v>1</v>
      </c>
      <c r="AF165" s="399">
        <f t="shared" si="30"/>
        <v>1</v>
      </c>
      <c r="AG165" s="399">
        <f t="shared" si="30"/>
        <v>1</v>
      </c>
      <c r="AH165" s="399">
        <f t="shared" si="30"/>
        <v>0</v>
      </c>
      <c r="AI165" s="399">
        <f t="shared" ca="1" si="30"/>
        <v>0</v>
      </c>
      <c r="AJ165" s="399">
        <f t="shared" si="30"/>
        <v>0</v>
      </c>
      <c r="AK165" s="399">
        <f t="shared" ca="1" si="30"/>
        <v>0</v>
      </c>
      <c r="AL165" s="399">
        <f t="shared" si="30"/>
        <v>0</v>
      </c>
      <c r="AM165" s="15"/>
      <c r="AN165" s="15"/>
      <c r="AO165" s="15"/>
    </row>
    <row r="166" spans="1:41" ht="19" thickBot="1" x14ac:dyDescent="0.25">
      <c r="A166" s="15"/>
      <c r="B166" s="163" t="s">
        <v>31</v>
      </c>
      <c r="C166" s="119"/>
      <c r="D166" s="123">
        <f>COUNTIF(D$63:D$112,$B166)</f>
        <v>0</v>
      </c>
      <c r="E166" s="122">
        <f>COUNTIF(E$63:E$112,$B166)</f>
        <v>0</v>
      </c>
      <c r="F166" s="122">
        <f>COUNTIF(F$63:F$112,$B166)</f>
        <v>0</v>
      </c>
      <c r="G166" s="122">
        <f>COUNTIF(G$63:G$112,$B166)</f>
        <v>0</v>
      </c>
      <c r="H166" s="124">
        <f>COUNTIF(H$63:H$112,$B166)</f>
        <v>0</v>
      </c>
      <c r="I166" s="454">
        <f t="shared" si="28"/>
        <v>0</v>
      </c>
      <c r="J166" s="122">
        <f t="shared" si="28"/>
        <v>0</v>
      </c>
      <c r="K166" s="122">
        <f t="shared" si="28"/>
        <v>0</v>
      </c>
      <c r="L166" s="122">
        <f t="shared" si="28"/>
        <v>0</v>
      </c>
      <c r="M166" s="122">
        <f t="shared" si="28"/>
        <v>0</v>
      </c>
      <c r="N166" s="122">
        <f t="shared" si="29"/>
        <v>0</v>
      </c>
      <c r="O166" s="122">
        <f t="shared" si="29"/>
        <v>0</v>
      </c>
      <c r="P166" s="122">
        <f t="shared" si="29"/>
        <v>0</v>
      </c>
      <c r="Q166" s="122">
        <f t="shared" si="29"/>
        <v>0</v>
      </c>
      <c r="R166" s="122">
        <f t="shared" si="29"/>
        <v>0</v>
      </c>
      <c r="S166" s="122">
        <f t="shared" si="29"/>
        <v>0</v>
      </c>
      <c r="T166" s="122">
        <f t="shared" si="29"/>
        <v>0</v>
      </c>
      <c r="U166" s="122">
        <f t="shared" si="29"/>
        <v>0</v>
      </c>
      <c r="V166" s="122">
        <f t="shared" si="29"/>
        <v>0</v>
      </c>
      <c r="W166" s="122">
        <f t="shared" si="29"/>
        <v>0</v>
      </c>
      <c r="X166" s="122">
        <f t="shared" si="30"/>
        <v>0</v>
      </c>
      <c r="Y166" s="122">
        <f t="shared" si="30"/>
        <v>0</v>
      </c>
      <c r="Z166" s="122">
        <f t="shared" si="30"/>
        <v>0</v>
      </c>
      <c r="AA166" s="122">
        <f t="shared" si="30"/>
        <v>0</v>
      </c>
      <c r="AB166" s="122">
        <f t="shared" si="30"/>
        <v>0</v>
      </c>
      <c r="AC166" s="122">
        <f t="shared" si="30"/>
        <v>0</v>
      </c>
      <c r="AD166" s="122">
        <f t="shared" si="30"/>
        <v>0</v>
      </c>
      <c r="AE166" s="122">
        <f t="shared" si="30"/>
        <v>0</v>
      </c>
      <c r="AF166" s="122">
        <f t="shared" si="30"/>
        <v>0</v>
      </c>
      <c r="AG166" s="122">
        <f t="shared" si="30"/>
        <v>0</v>
      </c>
      <c r="AH166" s="122">
        <f t="shared" si="30"/>
        <v>0</v>
      </c>
      <c r="AI166" s="122">
        <f t="shared" ca="1" si="30"/>
        <v>0</v>
      </c>
      <c r="AJ166" s="122">
        <f t="shared" si="30"/>
        <v>0</v>
      </c>
      <c r="AK166" s="122">
        <f t="shared" ca="1" si="30"/>
        <v>0</v>
      </c>
      <c r="AL166" s="122">
        <f t="shared" si="30"/>
        <v>0</v>
      </c>
      <c r="AM166" s="15"/>
      <c r="AN166" s="15"/>
      <c r="AO166" s="15"/>
    </row>
    <row r="167" spans="1:41" x14ac:dyDescent="0.2">
      <c r="A167" s="15"/>
      <c r="B167" s="162" t="s">
        <v>180</v>
      </c>
      <c r="C167" s="120"/>
      <c r="D167" s="397">
        <f>COUNTIF(D$63:D$112,$B167)</f>
        <v>0</v>
      </c>
      <c r="E167" s="398">
        <f>COUNTIF(E$63:E$112,$B167)</f>
        <v>0</v>
      </c>
      <c r="F167" s="398">
        <f>COUNTIF(F$63:F$112,$B167)</f>
        <v>0</v>
      </c>
      <c r="G167" s="398">
        <f>COUNTIF(G$63:G$112,$B167)</f>
        <v>0</v>
      </c>
      <c r="H167" s="424">
        <f>COUNTIF(H$63:H$112,$B167)</f>
        <v>0</v>
      </c>
      <c r="I167" s="448">
        <f t="shared" si="28"/>
        <v>0</v>
      </c>
      <c r="J167" s="398">
        <f t="shared" si="28"/>
        <v>0</v>
      </c>
      <c r="K167" s="398">
        <f t="shared" si="28"/>
        <v>0</v>
      </c>
      <c r="L167" s="398">
        <f t="shared" si="28"/>
        <v>0</v>
      </c>
      <c r="M167" s="398">
        <f t="shared" si="28"/>
        <v>0</v>
      </c>
      <c r="N167" s="398">
        <f t="shared" si="29"/>
        <v>0</v>
      </c>
      <c r="O167" s="398">
        <f t="shared" si="29"/>
        <v>0</v>
      </c>
      <c r="P167" s="398">
        <f t="shared" si="29"/>
        <v>0</v>
      </c>
      <c r="Q167" s="398">
        <f t="shared" si="29"/>
        <v>0</v>
      </c>
      <c r="R167" s="398">
        <f t="shared" si="29"/>
        <v>0</v>
      </c>
      <c r="S167" s="398">
        <f t="shared" si="29"/>
        <v>0</v>
      </c>
      <c r="T167" s="398">
        <f t="shared" si="29"/>
        <v>0</v>
      </c>
      <c r="U167" s="398">
        <f t="shared" si="29"/>
        <v>0</v>
      </c>
      <c r="V167" s="398">
        <f t="shared" si="29"/>
        <v>0</v>
      </c>
      <c r="W167" s="398">
        <f t="shared" si="29"/>
        <v>0</v>
      </c>
      <c r="X167" s="398">
        <f t="shared" si="30"/>
        <v>0</v>
      </c>
      <c r="Y167" s="398">
        <f t="shared" si="30"/>
        <v>0</v>
      </c>
      <c r="Z167" s="398">
        <f t="shared" si="30"/>
        <v>0</v>
      </c>
      <c r="AA167" s="398">
        <f t="shared" si="30"/>
        <v>0</v>
      </c>
      <c r="AB167" s="398">
        <f t="shared" si="30"/>
        <v>0</v>
      </c>
      <c r="AC167" s="398">
        <f t="shared" si="30"/>
        <v>0</v>
      </c>
      <c r="AD167" s="398">
        <f t="shared" si="30"/>
        <v>0</v>
      </c>
      <c r="AE167" s="398">
        <f t="shared" si="30"/>
        <v>0</v>
      </c>
      <c r="AF167" s="398">
        <f t="shared" si="30"/>
        <v>0</v>
      </c>
      <c r="AG167" s="398">
        <f t="shared" si="30"/>
        <v>0</v>
      </c>
      <c r="AH167" s="398">
        <f t="shared" si="30"/>
        <v>0</v>
      </c>
      <c r="AI167" s="398">
        <f t="shared" ca="1" si="30"/>
        <v>0</v>
      </c>
      <c r="AJ167" s="398">
        <f t="shared" si="30"/>
        <v>0</v>
      </c>
      <c r="AK167" s="398">
        <f t="shared" ca="1" si="30"/>
        <v>0</v>
      </c>
      <c r="AL167" s="398">
        <f t="shared" si="30"/>
        <v>0</v>
      </c>
      <c r="AM167" s="15"/>
      <c r="AN167" s="15"/>
      <c r="AO167" s="15"/>
    </row>
    <row r="168" spans="1:41" x14ac:dyDescent="0.2">
      <c r="A168" s="15"/>
      <c r="B168" s="461" t="s">
        <v>121</v>
      </c>
      <c r="C168" s="119"/>
      <c r="D168" s="451">
        <f>COUNTIF(D$63:D$112,$B168)</f>
        <v>0</v>
      </c>
      <c r="E168" s="399">
        <f>COUNTIF(E$63:E$112,$B168)</f>
        <v>0</v>
      </c>
      <c r="F168" s="399">
        <f>COUNTIF(F$63:F$112,$B168)</f>
        <v>0</v>
      </c>
      <c r="G168" s="399">
        <f>COUNTIF(G$63:G$112,$B168)</f>
        <v>0</v>
      </c>
      <c r="H168" s="452">
        <f>COUNTIF(H$63:H$112,$B168)</f>
        <v>0</v>
      </c>
      <c r="I168" s="453">
        <f t="shared" si="28"/>
        <v>0</v>
      </c>
      <c r="J168" s="399">
        <f t="shared" si="28"/>
        <v>1</v>
      </c>
      <c r="K168" s="399">
        <f t="shared" si="28"/>
        <v>0</v>
      </c>
      <c r="L168" s="399">
        <f t="shared" si="28"/>
        <v>0</v>
      </c>
      <c r="M168" s="399">
        <f t="shared" si="28"/>
        <v>0</v>
      </c>
      <c r="N168" s="399">
        <f t="shared" si="29"/>
        <v>0</v>
      </c>
      <c r="O168" s="399">
        <f t="shared" si="29"/>
        <v>0</v>
      </c>
      <c r="P168" s="399">
        <f t="shared" si="29"/>
        <v>0</v>
      </c>
      <c r="Q168" s="399">
        <f t="shared" si="29"/>
        <v>1</v>
      </c>
      <c r="R168" s="399">
        <f t="shared" si="29"/>
        <v>0</v>
      </c>
      <c r="S168" s="399">
        <f t="shared" si="29"/>
        <v>0</v>
      </c>
      <c r="T168" s="399">
        <f t="shared" si="29"/>
        <v>0</v>
      </c>
      <c r="U168" s="399">
        <f t="shared" si="29"/>
        <v>0</v>
      </c>
      <c r="V168" s="399">
        <f t="shared" si="29"/>
        <v>0</v>
      </c>
      <c r="W168" s="399">
        <f t="shared" si="29"/>
        <v>0</v>
      </c>
      <c r="X168" s="399">
        <f t="shared" si="30"/>
        <v>1</v>
      </c>
      <c r="Y168" s="399">
        <f t="shared" si="30"/>
        <v>0</v>
      </c>
      <c r="Z168" s="399">
        <f t="shared" si="30"/>
        <v>0</v>
      </c>
      <c r="AA168" s="399">
        <f t="shared" si="30"/>
        <v>0</v>
      </c>
      <c r="AB168" s="399">
        <f t="shared" si="30"/>
        <v>0</v>
      </c>
      <c r="AC168" s="399">
        <f t="shared" si="30"/>
        <v>0</v>
      </c>
      <c r="AD168" s="399">
        <f t="shared" si="30"/>
        <v>0</v>
      </c>
      <c r="AE168" s="399">
        <f t="shared" si="30"/>
        <v>1</v>
      </c>
      <c r="AF168" s="399">
        <f t="shared" si="30"/>
        <v>0</v>
      </c>
      <c r="AG168" s="399">
        <f t="shared" si="30"/>
        <v>0</v>
      </c>
      <c r="AH168" s="399">
        <f t="shared" si="30"/>
        <v>0</v>
      </c>
      <c r="AI168" s="399">
        <f t="shared" ca="1" si="30"/>
        <v>0</v>
      </c>
      <c r="AJ168" s="399">
        <f t="shared" si="30"/>
        <v>0</v>
      </c>
      <c r="AK168" s="399">
        <f t="shared" ca="1" si="30"/>
        <v>0</v>
      </c>
      <c r="AL168" s="399">
        <f t="shared" si="30"/>
        <v>0</v>
      </c>
      <c r="AM168" s="15"/>
      <c r="AN168" s="15"/>
      <c r="AO168" s="15"/>
    </row>
    <row r="169" spans="1:41" x14ac:dyDescent="0.2">
      <c r="A169" s="15"/>
      <c r="B169" s="461" t="s">
        <v>158</v>
      </c>
      <c r="C169" s="119"/>
      <c r="D169" s="451">
        <f>COUNTIF(D$63:D$112,$B169)</f>
        <v>0</v>
      </c>
      <c r="E169" s="399">
        <f>COUNTIF(E$63:E$112,$B169)</f>
        <v>0</v>
      </c>
      <c r="F169" s="399">
        <f>COUNTIF(F$63:F$112,$B169)</f>
        <v>0</v>
      </c>
      <c r="G169" s="399">
        <f>COUNTIF(G$63:G$112,$B169)</f>
        <v>0</v>
      </c>
      <c r="H169" s="452">
        <f>COUNTIF(H$63:H$112,$B169)</f>
        <v>0</v>
      </c>
      <c r="I169" s="453">
        <f t="shared" ref="I169:M178" si="31">COUNTIF(I$7:I$112,$B169)</f>
        <v>0</v>
      </c>
      <c r="J169" s="399">
        <f t="shared" si="31"/>
        <v>1</v>
      </c>
      <c r="K169" s="399">
        <f t="shared" si="31"/>
        <v>0</v>
      </c>
      <c r="L169" s="399">
        <f t="shared" si="31"/>
        <v>0</v>
      </c>
      <c r="M169" s="399">
        <f t="shared" si="31"/>
        <v>0</v>
      </c>
      <c r="N169" s="399">
        <f t="shared" ref="N169:W178" si="32">COUNTIF(N$7:N$112,$B169)</f>
        <v>0</v>
      </c>
      <c r="O169" s="399">
        <f t="shared" si="32"/>
        <v>0</v>
      </c>
      <c r="P169" s="399">
        <f t="shared" si="32"/>
        <v>0</v>
      </c>
      <c r="Q169" s="399">
        <f t="shared" si="32"/>
        <v>1</v>
      </c>
      <c r="R169" s="399">
        <f t="shared" si="32"/>
        <v>0</v>
      </c>
      <c r="S169" s="399">
        <f t="shared" si="32"/>
        <v>0</v>
      </c>
      <c r="T169" s="399">
        <f t="shared" si="32"/>
        <v>0</v>
      </c>
      <c r="U169" s="399">
        <f t="shared" si="32"/>
        <v>0</v>
      </c>
      <c r="V169" s="399">
        <f t="shared" si="32"/>
        <v>0</v>
      </c>
      <c r="W169" s="399">
        <f t="shared" si="32"/>
        <v>0</v>
      </c>
      <c r="X169" s="399">
        <f t="shared" ref="X169:AL178" si="33">COUNTIF(X$7:X$112,$B169)</f>
        <v>2</v>
      </c>
      <c r="Y169" s="399">
        <f t="shared" si="33"/>
        <v>0</v>
      </c>
      <c r="Z169" s="399">
        <f t="shared" si="33"/>
        <v>0</v>
      </c>
      <c r="AA169" s="399">
        <f t="shared" si="33"/>
        <v>0</v>
      </c>
      <c r="AB169" s="399">
        <f t="shared" si="33"/>
        <v>0</v>
      </c>
      <c r="AC169" s="399">
        <f t="shared" si="33"/>
        <v>0</v>
      </c>
      <c r="AD169" s="399">
        <f t="shared" si="33"/>
        <v>0</v>
      </c>
      <c r="AE169" s="399">
        <f t="shared" si="33"/>
        <v>1</v>
      </c>
      <c r="AF169" s="399">
        <f t="shared" si="33"/>
        <v>0</v>
      </c>
      <c r="AG169" s="399">
        <f t="shared" si="33"/>
        <v>0</v>
      </c>
      <c r="AH169" s="399">
        <f t="shared" si="33"/>
        <v>0</v>
      </c>
      <c r="AI169" s="399">
        <f t="shared" ca="1" si="33"/>
        <v>0</v>
      </c>
      <c r="AJ169" s="399">
        <f t="shared" si="33"/>
        <v>0</v>
      </c>
      <c r="AK169" s="399">
        <f t="shared" ca="1" si="33"/>
        <v>0</v>
      </c>
      <c r="AL169" s="399">
        <f t="shared" si="33"/>
        <v>0</v>
      </c>
      <c r="AM169" s="15"/>
      <c r="AN169" s="15"/>
      <c r="AO169" s="15"/>
    </row>
    <row r="170" spans="1:41" ht="19" thickBot="1" x14ac:dyDescent="0.25">
      <c r="A170" s="15"/>
      <c r="B170" s="461" t="s">
        <v>12</v>
      </c>
      <c r="C170" s="121"/>
      <c r="D170" s="123">
        <f>COUNTIF(D$63:D$112,$B170)</f>
        <v>0</v>
      </c>
      <c r="E170" s="122">
        <f>COUNTIF(E$63:E$112,$B170)</f>
        <v>0</v>
      </c>
      <c r="F170" s="122">
        <f>COUNTIF(F$63:F$112,$B170)</f>
        <v>0</v>
      </c>
      <c r="G170" s="122">
        <f>COUNTIF(G$63:G$112,$B170)</f>
        <v>0</v>
      </c>
      <c r="H170" s="124">
        <f>COUNTIF(H$63:H$112,$B170)</f>
        <v>0</v>
      </c>
      <c r="I170" s="454">
        <f t="shared" si="31"/>
        <v>0</v>
      </c>
      <c r="J170" s="122">
        <f t="shared" si="31"/>
        <v>0</v>
      </c>
      <c r="K170" s="122">
        <f t="shared" si="31"/>
        <v>0</v>
      </c>
      <c r="L170" s="122">
        <f t="shared" si="31"/>
        <v>0</v>
      </c>
      <c r="M170" s="122">
        <f t="shared" si="31"/>
        <v>0</v>
      </c>
      <c r="N170" s="122">
        <f t="shared" si="32"/>
        <v>0</v>
      </c>
      <c r="O170" s="122">
        <f t="shared" si="32"/>
        <v>0</v>
      </c>
      <c r="P170" s="122">
        <f t="shared" si="32"/>
        <v>0</v>
      </c>
      <c r="Q170" s="122">
        <f t="shared" si="32"/>
        <v>0</v>
      </c>
      <c r="R170" s="122">
        <f t="shared" si="32"/>
        <v>0</v>
      </c>
      <c r="S170" s="122">
        <f t="shared" si="32"/>
        <v>0</v>
      </c>
      <c r="T170" s="122">
        <f t="shared" si="32"/>
        <v>0</v>
      </c>
      <c r="U170" s="122">
        <f t="shared" si="32"/>
        <v>0</v>
      </c>
      <c r="V170" s="122">
        <f t="shared" si="32"/>
        <v>0</v>
      </c>
      <c r="W170" s="122">
        <f t="shared" si="32"/>
        <v>0</v>
      </c>
      <c r="X170" s="122">
        <f t="shared" si="33"/>
        <v>0</v>
      </c>
      <c r="Y170" s="122">
        <f t="shared" si="33"/>
        <v>0</v>
      </c>
      <c r="Z170" s="122">
        <f t="shared" si="33"/>
        <v>0</v>
      </c>
      <c r="AA170" s="122">
        <f t="shared" si="33"/>
        <v>0</v>
      </c>
      <c r="AB170" s="122">
        <f t="shared" si="33"/>
        <v>0</v>
      </c>
      <c r="AC170" s="122">
        <f t="shared" si="33"/>
        <v>0</v>
      </c>
      <c r="AD170" s="122">
        <f t="shared" si="33"/>
        <v>0</v>
      </c>
      <c r="AE170" s="122">
        <f t="shared" si="33"/>
        <v>0</v>
      </c>
      <c r="AF170" s="122">
        <f t="shared" si="33"/>
        <v>0</v>
      </c>
      <c r="AG170" s="122">
        <f t="shared" si="33"/>
        <v>0</v>
      </c>
      <c r="AH170" s="122">
        <f t="shared" si="33"/>
        <v>0</v>
      </c>
      <c r="AI170" s="122">
        <f t="shared" ca="1" si="33"/>
        <v>0</v>
      </c>
      <c r="AJ170" s="122">
        <f t="shared" si="33"/>
        <v>0</v>
      </c>
      <c r="AK170" s="122">
        <f t="shared" ca="1" si="33"/>
        <v>0</v>
      </c>
      <c r="AL170" s="122">
        <f t="shared" si="33"/>
        <v>0</v>
      </c>
      <c r="AM170" s="15"/>
      <c r="AN170" s="15"/>
      <c r="AO170" s="15"/>
    </row>
    <row r="171" spans="1:41" x14ac:dyDescent="0.2">
      <c r="A171" s="15"/>
      <c r="B171" s="461" t="s">
        <v>181</v>
      </c>
      <c r="C171" s="120"/>
      <c r="D171" s="397">
        <f>COUNTIF(D$63:D$112,$B171)</f>
        <v>0</v>
      </c>
      <c r="E171" s="398">
        <f>COUNTIF(E$63:E$112,$B171)</f>
        <v>0</v>
      </c>
      <c r="F171" s="398">
        <f>COUNTIF(F$63:F$112,$B171)</f>
        <v>0</v>
      </c>
      <c r="G171" s="398">
        <f>COUNTIF(G$63:G$112,$B171)</f>
        <v>0</v>
      </c>
      <c r="H171" s="424">
        <f>COUNTIF(H$63:H$112,$B171)</f>
        <v>0</v>
      </c>
      <c r="I171" s="448">
        <f t="shared" si="31"/>
        <v>0</v>
      </c>
      <c r="J171" s="398">
        <f t="shared" si="31"/>
        <v>0</v>
      </c>
      <c r="K171" s="398">
        <f t="shared" si="31"/>
        <v>0</v>
      </c>
      <c r="L171" s="398">
        <f t="shared" si="31"/>
        <v>0</v>
      </c>
      <c r="M171" s="398">
        <f t="shared" si="31"/>
        <v>0</v>
      </c>
      <c r="N171" s="398">
        <f t="shared" si="32"/>
        <v>0</v>
      </c>
      <c r="O171" s="398">
        <f t="shared" si="32"/>
        <v>0</v>
      </c>
      <c r="P171" s="398">
        <f t="shared" si="32"/>
        <v>0</v>
      </c>
      <c r="Q171" s="398">
        <f t="shared" si="32"/>
        <v>0</v>
      </c>
      <c r="R171" s="398">
        <f t="shared" si="32"/>
        <v>0</v>
      </c>
      <c r="S171" s="398">
        <f t="shared" si="32"/>
        <v>0</v>
      </c>
      <c r="T171" s="398">
        <f t="shared" si="32"/>
        <v>0</v>
      </c>
      <c r="U171" s="398">
        <f t="shared" si="32"/>
        <v>0</v>
      </c>
      <c r="V171" s="398">
        <f t="shared" si="32"/>
        <v>0</v>
      </c>
      <c r="W171" s="398">
        <f t="shared" si="32"/>
        <v>0</v>
      </c>
      <c r="X171" s="398">
        <f t="shared" si="33"/>
        <v>0</v>
      </c>
      <c r="Y171" s="398">
        <f t="shared" si="33"/>
        <v>0</v>
      </c>
      <c r="Z171" s="398">
        <f t="shared" si="33"/>
        <v>0</v>
      </c>
      <c r="AA171" s="398">
        <f t="shared" si="33"/>
        <v>0</v>
      </c>
      <c r="AB171" s="398">
        <f t="shared" si="33"/>
        <v>0</v>
      </c>
      <c r="AC171" s="398">
        <f t="shared" si="33"/>
        <v>0</v>
      </c>
      <c r="AD171" s="398">
        <f t="shared" si="33"/>
        <v>0</v>
      </c>
      <c r="AE171" s="398">
        <f t="shared" si="33"/>
        <v>0</v>
      </c>
      <c r="AF171" s="398">
        <f t="shared" si="33"/>
        <v>0</v>
      </c>
      <c r="AG171" s="398">
        <f t="shared" si="33"/>
        <v>0</v>
      </c>
      <c r="AH171" s="398">
        <f t="shared" si="33"/>
        <v>0</v>
      </c>
      <c r="AI171" s="398">
        <f t="shared" ca="1" si="33"/>
        <v>0</v>
      </c>
      <c r="AJ171" s="398">
        <f t="shared" si="33"/>
        <v>0</v>
      </c>
      <c r="AK171" s="398">
        <f t="shared" ca="1" si="33"/>
        <v>0</v>
      </c>
      <c r="AL171" s="398">
        <f t="shared" si="33"/>
        <v>0</v>
      </c>
      <c r="AM171" s="15"/>
      <c r="AN171" s="15"/>
      <c r="AO171" s="15"/>
    </row>
    <row r="172" spans="1:41" x14ac:dyDescent="0.2">
      <c r="A172" s="15"/>
      <c r="B172" s="461" t="s">
        <v>101</v>
      </c>
      <c r="C172" s="119"/>
      <c r="D172" s="451">
        <f>COUNTIF(D$63:D$112,$B172)</f>
        <v>0</v>
      </c>
      <c r="E172" s="399">
        <f>COUNTIF(E$63:E$112,$B172)</f>
        <v>0</v>
      </c>
      <c r="F172" s="399">
        <f>COUNTIF(F$63:F$112,$B172)</f>
        <v>0</v>
      </c>
      <c r="G172" s="399">
        <f>COUNTIF(G$63:G$112,$B172)</f>
        <v>0</v>
      </c>
      <c r="H172" s="452">
        <f>COUNTIF(H$63:H$112,$B172)</f>
        <v>0</v>
      </c>
      <c r="I172" s="453">
        <f t="shared" si="31"/>
        <v>0</v>
      </c>
      <c r="J172" s="399">
        <f t="shared" si="31"/>
        <v>1</v>
      </c>
      <c r="K172" s="399">
        <f t="shared" si="31"/>
        <v>0</v>
      </c>
      <c r="L172" s="399">
        <f t="shared" si="31"/>
        <v>0</v>
      </c>
      <c r="M172" s="399">
        <f t="shared" si="31"/>
        <v>0</v>
      </c>
      <c r="N172" s="399">
        <f t="shared" si="32"/>
        <v>0</v>
      </c>
      <c r="O172" s="399">
        <f t="shared" si="32"/>
        <v>0</v>
      </c>
      <c r="P172" s="399">
        <f t="shared" si="32"/>
        <v>0</v>
      </c>
      <c r="Q172" s="399">
        <f t="shared" si="32"/>
        <v>1</v>
      </c>
      <c r="R172" s="399">
        <f t="shared" si="32"/>
        <v>0</v>
      </c>
      <c r="S172" s="399">
        <f t="shared" si="32"/>
        <v>0</v>
      </c>
      <c r="T172" s="399">
        <f t="shared" si="32"/>
        <v>0</v>
      </c>
      <c r="U172" s="399">
        <f t="shared" si="32"/>
        <v>0</v>
      </c>
      <c r="V172" s="399">
        <f t="shared" si="32"/>
        <v>0</v>
      </c>
      <c r="W172" s="399">
        <f t="shared" si="32"/>
        <v>0</v>
      </c>
      <c r="X172" s="399">
        <f t="shared" si="33"/>
        <v>1</v>
      </c>
      <c r="Y172" s="399">
        <f t="shared" si="33"/>
        <v>0</v>
      </c>
      <c r="Z172" s="399">
        <f t="shared" si="33"/>
        <v>0</v>
      </c>
      <c r="AA172" s="399">
        <f t="shared" si="33"/>
        <v>0</v>
      </c>
      <c r="AB172" s="399">
        <f t="shared" si="33"/>
        <v>0</v>
      </c>
      <c r="AC172" s="399">
        <f t="shared" si="33"/>
        <v>0</v>
      </c>
      <c r="AD172" s="399">
        <f t="shared" si="33"/>
        <v>0</v>
      </c>
      <c r="AE172" s="399">
        <f t="shared" si="33"/>
        <v>1</v>
      </c>
      <c r="AF172" s="399">
        <f t="shared" si="33"/>
        <v>0</v>
      </c>
      <c r="AG172" s="399">
        <f t="shared" si="33"/>
        <v>0</v>
      </c>
      <c r="AH172" s="399">
        <f t="shared" si="33"/>
        <v>0</v>
      </c>
      <c r="AI172" s="399">
        <f t="shared" ca="1" si="33"/>
        <v>0</v>
      </c>
      <c r="AJ172" s="399">
        <f t="shared" si="33"/>
        <v>0</v>
      </c>
      <c r="AK172" s="399">
        <f t="shared" ca="1" si="33"/>
        <v>0</v>
      </c>
      <c r="AL172" s="399">
        <f t="shared" si="33"/>
        <v>0</v>
      </c>
      <c r="AM172" s="15"/>
      <c r="AN172" s="15"/>
      <c r="AO172" s="15"/>
    </row>
    <row r="173" spans="1:41" x14ac:dyDescent="0.2">
      <c r="A173" s="15"/>
      <c r="B173" s="461" t="s">
        <v>131</v>
      </c>
      <c r="C173" s="119"/>
      <c r="D173" s="451">
        <f>COUNTIF(D$63:D$112,$B173)</f>
        <v>0</v>
      </c>
      <c r="E173" s="399">
        <f>COUNTIF(E$63:E$112,$B173)</f>
        <v>0</v>
      </c>
      <c r="F173" s="399">
        <f>COUNTIF(F$63:F$112,$B173)</f>
        <v>0</v>
      </c>
      <c r="G173" s="399">
        <f>COUNTIF(G$63:G$112,$B173)</f>
        <v>0</v>
      </c>
      <c r="H173" s="452">
        <f>COUNTIF(H$63:H$112,$B173)</f>
        <v>0</v>
      </c>
      <c r="I173" s="453">
        <f t="shared" si="31"/>
        <v>0</v>
      </c>
      <c r="J173" s="399">
        <f t="shared" si="31"/>
        <v>1</v>
      </c>
      <c r="K173" s="399">
        <f t="shared" si="31"/>
        <v>0</v>
      </c>
      <c r="L173" s="399">
        <f t="shared" si="31"/>
        <v>0</v>
      </c>
      <c r="M173" s="399">
        <f t="shared" si="31"/>
        <v>0</v>
      </c>
      <c r="N173" s="399">
        <f t="shared" si="32"/>
        <v>0</v>
      </c>
      <c r="O173" s="399">
        <f t="shared" si="32"/>
        <v>0</v>
      </c>
      <c r="P173" s="399">
        <f t="shared" si="32"/>
        <v>0</v>
      </c>
      <c r="Q173" s="399">
        <f t="shared" si="32"/>
        <v>1</v>
      </c>
      <c r="R173" s="399">
        <f t="shared" si="32"/>
        <v>0</v>
      </c>
      <c r="S173" s="399">
        <f t="shared" si="32"/>
        <v>0</v>
      </c>
      <c r="T173" s="399">
        <f t="shared" si="32"/>
        <v>0</v>
      </c>
      <c r="U173" s="399">
        <f t="shared" si="32"/>
        <v>0</v>
      </c>
      <c r="V173" s="399">
        <f t="shared" si="32"/>
        <v>0</v>
      </c>
      <c r="W173" s="399">
        <f t="shared" si="32"/>
        <v>0</v>
      </c>
      <c r="X173" s="399">
        <f t="shared" si="33"/>
        <v>1</v>
      </c>
      <c r="Y173" s="399">
        <f t="shared" si="33"/>
        <v>0</v>
      </c>
      <c r="Z173" s="399">
        <f t="shared" si="33"/>
        <v>0</v>
      </c>
      <c r="AA173" s="399">
        <f t="shared" si="33"/>
        <v>0</v>
      </c>
      <c r="AB173" s="399">
        <f t="shared" si="33"/>
        <v>0</v>
      </c>
      <c r="AC173" s="399">
        <f t="shared" si="33"/>
        <v>0</v>
      </c>
      <c r="AD173" s="399">
        <f t="shared" si="33"/>
        <v>0</v>
      </c>
      <c r="AE173" s="399">
        <f t="shared" si="33"/>
        <v>1</v>
      </c>
      <c r="AF173" s="399">
        <f t="shared" si="33"/>
        <v>0</v>
      </c>
      <c r="AG173" s="399">
        <f t="shared" si="33"/>
        <v>0</v>
      </c>
      <c r="AH173" s="399">
        <f t="shared" si="33"/>
        <v>0</v>
      </c>
      <c r="AI173" s="399">
        <f t="shared" ca="1" si="33"/>
        <v>0</v>
      </c>
      <c r="AJ173" s="399">
        <f t="shared" si="33"/>
        <v>0</v>
      </c>
      <c r="AK173" s="399">
        <f t="shared" ca="1" si="33"/>
        <v>0</v>
      </c>
      <c r="AL173" s="399">
        <f t="shared" si="33"/>
        <v>0</v>
      </c>
      <c r="AM173" s="15"/>
      <c r="AN173" s="15"/>
      <c r="AO173" s="15"/>
    </row>
    <row r="174" spans="1:41" ht="19" thickBot="1" x14ac:dyDescent="0.25">
      <c r="A174" s="15"/>
      <c r="B174" s="461" t="s">
        <v>15</v>
      </c>
      <c r="C174" s="121"/>
      <c r="D174" s="123">
        <f>COUNTIF(D$63:D$112,$B174)</f>
        <v>0</v>
      </c>
      <c r="E174" s="122">
        <f>COUNTIF(E$63:E$112,$B174)</f>
        <v>0</v>
      </c>
      <c r="F174" s="122">
        <f>COUNTIF(F$63:F$112,$B174)</f>
        <v>0</v>
      </c>
      <c r="G174" s="122">
        <f>COUNTIF(G$63:G$112,$B174)</f>
        <v>0</v>
      </c>
      <c r="H174" s="124">
        <f>COUNTIF(H$63:H$112,$B174)</f>
        <v>0</v>
      </c>
      <c r="I174" s="454">
        <f t="shared" si="31"/>
        <v>0</v>
      </c>
      <c r="J174" s="122">
        <f t="shared" si="31"/>
        <v>0</v>
      </c>
      <c r="K174" s="122">
        <f t="shared" si="31"/>
        <v>0</v>
      </c>
      <c r="L174" s="122">
        <f t="shared" si="31"/>
        <v>0</v>
      </c>
      <c r="M174" s="122">
        <f t="shared" si="31"/>
        <v>0</v>
      </c>
      <c r="N174" s="122">
        <f t="shared" si="32"/>
        <v>0</v>
      </c>
      <c r="O174" s="122">
        <f t="shared" si="32"/>
        <v>0</v>
      </c>
      <c r="P174" s="122">
        <f t="shared" si="32"/>
        <v>0</v>
      </c>
      <c r="Q174" s="122">
        <f t="shared" si="32"/>
        <v>0</v>
      </c>
      <c r="R174" s="122">
        <f t="shared" si="32"/>
        <v>0</v>
      </c>
      <c r="S174" s="122">
        <f t="shared" si="32"/>
        <v>0</v>
      </c>
      <c r="T174" s="122">
        <f t="shared" si="32"/>
        <v>0</v>
      </c>
      <c r="U174" s="122">
        <f t="shared" si="32"/>
        <v>0</v>
      </c>
      <c r="V174" s="122">
        <f t="shared" si="32"/>
        <v>0</v>
      </c>
      <c r="W174" s="122">
        <f t="shared" si="32"/>
        <v>0</v>
      </c>
      <c r="X174" s="122">
        <f t="shared" si="33"/>
        <v>0</v>
      </c>
      <c r="Y174" s="122">
        <f t="shared" si="33"/>
        <v>0</v>
      </c>
      <c r="Z174" s="122">
        <f t="shared" si="33"/>
        <v>0</v>
      </c>
      <c r="AA174" s="122">
        <f t="shared" si="33"/>
        <v>0</v>
      </c>
      <c r="AB174" s="122">
        <f t="shared" si="33"/>
        <v>0</v>
      </c>
      <c r="AC174" s="122">
        <f t="shared" si="33"/>
        <v>0</v>
      </c>
      <c r="AD174" s="122">
        <f t="shared" si="33"/>
        <v>0</v>
      </c>
      <c r="AE174" s="122">
        <f t="shared" si="33"/>
        <v>0</v>
      </c>
      <c r="AF174" s="122">
        <f t="shared" si="33"/>
        <v>0</v>
      </c>
      <c r="AG174" s="122">
        <f t="shared" si="33"/>
        <v>0</v>
      </c>
      <c r="AH174" s="122">
        <f t="shared" si="33"/>
        <v>0</v>
      </c>
      <c r="AI174" s="122">
        <f t="shared" ca="1" si="33"/>
        <v>0</v>
      </c>
      <c r="AJ174" s="122">
        <f t="shared" si="33"/>
        <v>0</v>
      </c>
      <c r="AK174" s="122">
        <f t="shared" ca="1" si="33"/>
        <v>0</v>
      </c>
      <c r="AL174" s="122">
        <f t="shared" si="33"/>
        <v>0</v>
      </c>
      <c r="AM174" s="15"/>
      <c r="AN174" s="15"/>
      <c r="AO174" s="15"/>
    </row>
    <row r="175" spans="1:41" x14ac:dyDescent="0.2">
      <c r="A175" s="15"/>
      <c r="B175" s="461" t="s">
        <v>182</v>
      </c>
      <c r="C175" s="120"/>
      <c r="D175" s="397">
        <f>COUNTIF(D$63:D$112,$B175)</f>
        <v>0</v>
      </c>
      <c r="E175" s="398">
        <f>COUNTIF(E$63:E$112,$B175)</f>
        <v>0</v>
      </c>
      <c r="F175" s="398">
        <f>COUNTIF(F$63:F$112,$B175)</f>
        <v>0</v>
      </c>
      <c r="G175" s="398">
        <f>COUNTIF(G$63:G$112,$B175)</f>
        <v>0</v>
      </c>
      <c r="H175" s="424">
        <f>COUNTIF(H$63:H$112,$B175)</f>
        <v>0</v>
      </c>
      <c r="I175" s="448">
        <f t="shared" si="31"/>
        <v>0</v>
      </c>
      <c r="J175" s="398">
        <f t="shared" si="31"/>
        <v>0</v>
      </c>
      <c r="K175" s="398">
        <f t="shared" si="31"/>
        <v>0</v>
      </c>
      <c r="L175" s="398">
        <f t="shared" si="31"/>
        <v>0</v>
      </c>
      <c r="M175" s="398">
        <f t="shared" si="31"/>
        <v>0</v>
      </c>
      <c r="N175" s="398">
        <f t="shared" si="32"/>
        <v>0</v>
      </c>
      <c r="O175" s="398">
        <f t="shared" si="32"/>
        <v>0</v>
      </c>
      <c r="P175" s="398">
        <f t="shared" si="32"/>
        <v>0</v>
      </c>
      <c r="Q175" s="398">
        <f t="shared" si="32"/>
        <v>0</v>
      </c>
      <c r="R175" s="398">
        <f t="shared" si="32"/>
        <v>0</v>
      </c>
      <c r="S175" s="398">
        <f t="shared" si="32"/>
        <v>0</v>
      </c>
      <c r="T175" s="398">
        <f t="shared" si="32"/>
        <v>0</v>
      </c>
      <c r="U175" s="398">
        <f t="shared" si="32"/>
        <v>0</v>
      </c>
      <c r="V175" s="398">
        <f t="shared" si="32"/>
        <v>0</v>
      </c>
      <c r="W175" s="398">
        <f t="shared" si="32"/>
        <v>0</v>
      </c>
      <c r="X175" s="398">
        <f t="shared" si="33"/>
        <v>0</v>
      </c>
      <c r="Y175" s="398">
        <f t="shared" si="33"/>
        <v>0</v>
      </c>
      <c r="Z175" s="398">
        <f t="shared" si="33"/>
        <v>0</v>
      </c>
      <c r="AA175" s="398">
        <f t="shared" si="33"/>
        <v>0</v>
      </c>
      <c r="AB175" s="398">
        <f t="shared" si="33"/>
        <v>0</v>
      </c>
      <c r="AC175" s="398">
        <f t="shared" si="33"/>
        <v>0</v>
      </c>
      <c r="AD175" s="398">
        <f t="shared" si="33"/>
        <v>0</v>
      </c>
      <c r="AE175" s="398">
        <f t="shared" si="33"/>
        <v>0</v>
      </c>
      <c r="AF175" s="398">
        <f t="shared" si="33"/>
        <v>0</v>
      </c>
      <c r="AG175" s="398">
        <f t="shared" si="33"/>
        <v>0</v>
      </c>
      <c r="AH175" s="398">
        <f t="shared" si="33"/>
        <v>0</v>
      </c>
      <c r="AI175" s="398">
        <f t="shared" ca="1" si="33"/>
        <v>0</v>
      </c>
      <c r="AJ175" s="398">
        <f t="shared" si="33"/>
        <v>0</v>
      </c>
      <c r="AK175" s="398">
        <f t="shared" ca="1" si="33"/>
        <v>0</v>
      </c>
      <c r="AL175" s="398">
        <f t="shared" si="33"/>
        <v>0</v>
      </c>
      <c r="AM175" s="15"/>
      <c r="AN175" s="15"/>
      <c r="AO175" s="15"/>
    </row>
    <row r="176" spans="1:41" x14ac:dyDescent="0.2">
      <c r="A176" s="15"/>
      <c r="B176" s="461" t="s">
        <v>112</v>
      </c>
      <c r="C176" s="119"/>
      <c r="D176" s="451">
        <f>COUNTIF(D$63:D$112,$B176)</f>
        <v>0</v>
      </c>
      <c r="E176" s="399">
        <f>COUNTIF(E$63:E$112,$B176)</f>
        <v>0</v>
      </c>
      <c r="F176" s="399">
        <f>COUNTIF(F$63:F$112,$B176)</f>
        <v>0</v>
      </c>
      <c r="G176" s="399">
        <f>COUNTIF(G$63:G$112,$B176)</f>
        <v>0</v>
      </c>
      <c r="H176" s="452">
        <f>COUNTIF(H$63:H$112,$B176)</f>
        <v>0</v>
      </c>
      <c r="I176" s="453">
        <f t="shared" si="31"/>
        <v>0</v>
      </c>
      <c r="J176" s="399">
        <f t="shared" si="31"/>
        <v>1</v>
      </c>
      <c r="K176" s="399">
        <f t="shared" si="31"/>
        <v>0</v>
      </c>
      <c r="L176" s="399">
        <f t="shared" si="31"/>
        <v>0</v>
      </c>
      <c r="M176" s="399">
        <f t="shared" si="31"/>
        <v>0</v>
      </c>
      <c r="N176" s="399">
        <f t="shared" si="32"/>
        <v>0</v>
      </c>
      <c r="O176" s="399">
        <f t="shared" si="32"/>
        <v>0</v>
      </c>
      <c r="P176" s="399">
        <f t="shared" si="32"/>
        <v>0</v>
      </c>
      <c r="Q176" s="399">
        <f t="shared" si="32"/>
        <v>1</v>
      </c>
      <c r="R176" s="399">
        <f t="shared" si="32"/>
        <v>0</v>
      </c>
      <c r="S176" s="399">
        <f t="shared" si="32"/>
        <v>0</v>
      </c>
      <c r="T176" s="399">
        <f t="shared" si="32"/>
        <v>0</v>
      </c>
      <c r="U176" s="399">
        <f t="shared" si="32"/>
        <v>0</v>
      </c>
      <c r="V176" s="399">
        <f t="shared" si="32"/>
        <v>0</v>
      </c>
      <c r="W176" s="399">
        <f t="shared" si="32"/>
        <v>0</v>
      </c>
      <c r="X176" s="399">
        <f t="shared" si="33"/>
        <v>1</v>
      </c>
      <c r="Y176" s="399">
        <f t="shared" si="33"/>
        <v>0</v>
      </c>
      <c r="Z176" s="399">
        <f t="shared" si="33"/>
        <v>0</v>
      </c>
      <c r="AA176" s="399">
        <f t="shared" si="33"/>
        <v>0</v>
      </c>
      <c r="AB176" s="399">
        <f t="shared" si="33"/>
        <v>0</v>
      </c>
      <c r="AC176" s="399">
        <f t="shared" si="33"/>
        <v>0</v>
      </c>
      <c r="AD176" s="399">
        <f t="shared" si="33"/>
        <v>0</v>
      </c>
      <c r="AE176" s="399">
        <f t="shared" si="33"/>
        <v>1</v>
      </c>
      <c r="AF176" s="399">
        <f t="shared" si="33"/>
        <v>0</v>
      </c>
      <c r="AG176" s="399">
        <f t="shared" si="33"/>
        <v>0</v>
      </c>
      <c r="AH176" s="399">
        <f t="shared" si="33"/>
        <v>0</v>
      </c>
      <c r="AI176" s="399">
        <f t="shared" ca="1" si="33"/>
        <v>0</v>
      </c>
      <c r="AJ176" s="399">
        <f t="shared" si="33"/>
        <v>0</v>
      </c>
      <c r="AK176" s="399">
        <f t="shared" ca="1" si="33"/>
        <v>0</v>
      </c>
      <c r="AL176" s="399">
        <f t="shared" si="33"/>
        <v>0</v>
      </c>
      <c r="AM176" s="15"/>
      <c r="AN176" s="15"/>
      <c r="AO176" s="15"/>
    </row>
    <row r="177" spans="1:41" x14ac:dyDescent="0.2">
      <c r="A177" s="15"/>
      <c r="B177" s="461" t="s">
        <v>135</v>
      </c>
      <c r="C177" s="119"/>
      <c r="D177" s="451">
        <f>COUNTIF(D$63:D$112,$B177)</f>
        <v>0</v>
      </c>
      <c r="E177" s="399">
        <f>COUNTIF(E$63:E$112,$B177)</f>
        <v>0</v>
      </c>
      <c r="F177" s="399">
        <f>COUNTIF(F$63:F$112,$B177)</f>
        <v>0</v>
      </c>
      <c r="G177" s="399">
        <f>COUNTIF(G$63:G$112,$B177)</f>
        <v>0</v>
      </c>
      <c r="H177" s="452">
        <f>COUNTIF(H$63:H$112,$B177)</f>
        <v>0</v>
      </c>
      <c r="I177" s="453">
        <f t="shared" si="31"/>
        <v>0</v>
      </c>
      <c r="J177" s="399">
        <f t="shared" si="31"/>
        <v>1</v>
      </c>
      <c r="K177" s="399">
        <f t="shared" si="31"/>
        <v>0</v>
      </c>
      <c r="L177" s="399">
        <f t="shared" si="31"/>
        <v>0</v>
      </c>
      <c r="M177" s="399">
        <f t="shared" si="31"/>
        <v>0</v>
      </c>
      <c r="N177" s="399">
        <f t="shared" si="32"/>
        <v>0</v>
      </c>
      <c r="O177" s="399">
        <f t="shared" si="32"/>
        <v>0</v>
      </c>
      <c r="P177" s="399">
        <f t="shared" si="32"/>
        <v>0</v>
      </c>
      <c r="Q177" s="399">
        <f t="shared" si="32"/>
        <v>1</v>
      </c>
      <c r="R177" s="399">
        <f t="shared" si="32"/>
        <v>0</v>
      </c>
      <c r="S177" s="399">
        <f t="shared" si="32"/>
        <v>0</v>
      </c>
      <c r="T177" s="399">
        <f t="shared" si="32"/>
        <v>0</v>
      </c>
      <c r="U177" s="399">
        <f t="shared" si="32"/>
        <v>0</v>
      </c>
      <c r="V177" s="399">
        <f t="shared" si="32"/>
        <v>0</v>
      </c>
      <c r="W177" s="399">
        <f t="shared" si="32"/>
        <v>0</v>
      </c>
      <c r="X177" s="399">
        <f t="shared" si="33"/>
        <v>0</v>
      </c>
      <c r="Y177" s="399">
        <f t="shared" si="33"/>
        <v>0</v>
      </c>
      <c r="Z177" s="399">
        <f t="shared" si="33"/>
        <v>0</v>
      </c>
      <c r="AA177" s="399">
        <f t="shared" si="33"/>
        <v>0</v>
      </c>
      <c r="AB177" s="399">
        <f t="shared" si="33"/>
        <v>0</v>
      </c>
      <c r="AC177" s="399">
        <f t="shared" si="33"/>
        <v>0</v>
      </c>
      <c r="AD177" s="399">
        <f t="shared" si="33"/>
        <v>0</v>
      </c>
      <c r="AE177" s="399">
        <f t="shared" si="33"/>
        <v>1</v>
      </c>
      <c r="AF177" s="399">
        <f t="shared" si="33"/>
        <v>0</v>
      </c>
      <c r="AG177" s="399">
        <f t="shared" si="33"/>
        <v>0</v>
      </c>
      <c r="AH177" s="399">
        <f t="shared" si="33"/>
        <v>0</v>
      </c>
      <c r="AI177" s="399">
        <f t="shared" ca="1" si="33"/>
        <v>0</v>
      </c>
      <c r="AJ177" s="399">
        <f t="shared" si="33"/>
        <v>0</v>
      </c>
      <c r="AK177" s="399">
        <f t="shared" ca="1" si="33"/>
        <v>0</v>
      </c>
      <c r="AL177" s="399">
        <f t="shared" si="33"/>
        <v>0</v>
      </c>
      <c r="AM177" s="15"/>
      <c r="AN177" s="15"/>
      <c r="AO177" s="15"/>
    </row>
    <row r="178" spans="1:41" ht="19" thickBot="1" x14ac:dyDescent="0.25">
      <c r="A178" s="15"/>
      <c r="B178" s="461" t="s">
        <v>16</v>
      </c>
      <c r="C178" s="121"/>
      <c r="D178" s="123">
        <f>COUNTIF(D$63:D$112,$B178)</f>
        <v>0</v>
      </c>
      <c r="E178" s="122">
        <f>COUNTIF(E$63:E$112,$B178)</f>
        <v>0</v>
      </c>
      <c r="F178" s="122">
        <f>COUNTIF(F$63:F$112,$B178)</f>
        <v>0</v>
      </c>
      <c r="G178" s="122">
        <f>COUNTIF(G$63:G$112,$B178)</f>
        <v>0</v>
      </c>
      <c r="H178" s="124">
        <f>COUNTIF(H$63:H$112,$B178)</f>
        <v>0</v>
      </c>
      <c r="I178" s="454">
        <f t="shared" si="31"/>
        <v>0</v>
      </c>
      <c r="J178" s="122">
        <f t="shared" si="31"/>
        <v>0</v>
      </c>
      <c r="K178" s="122">
        <f t="shared" si="31"/>
        <v>0</v>
      </c>
      <c r="L178" s="122">
        <f t="shared" si="31"/>
        <v>0</v>
      </c>
      <c r="M178" s="122">
        <f t="shared" si="31"/>
        <v>0</v>
      </c>
      <c r="N178" s="122">
        <f t="shared" si="32"/>
        <v>0</v>
      </c>
      <c r="O178" s="122">
        <f t="shared" si="32"/>
        <v>0</v>
      </c>
      <c r="P178" s="122">
        <f t="shared" si="32"/>
        <v>0</v>
      </c>
      <c r="Q178" s="122">
        <f t="shared" si="32"/>
        <v>0</v>
      </c>
      <c r="R178" s="122">
        <f t="shared" si="32"/>
        <v>0</v>
      </c>
      <c r="S178" s="122">
        <f t="shared" si="32"/>
        <v>0</v>
      </c>
      <c r="T178" s="122">
        <f t="shared" si="32"/>
        <v>0</v>
      </c>
      <c r="U178" s="122">
        <f t="shared" si="32"/>
        <v>0</v>
      </c>
      <c r="V178" s="122">
        <f t="shared" si="32"/>
        <v>0</v>
      </c>
      <c r="W178" s="122">
        <f t="shared" si="32"/>
        <v>0</v>
      </c>
      <c r="X178" s="122">
        <f t="shared" si="33"/>
        <v>0</v>
      </c>
      <c r="Y178" s="122">
        <f t="shared" si="33"/>
        <v>0</v>
      </c>
      <c r="Z178" s="122">
        <f t="shared" si="33"/>
        <v>0</v>
      </c>
      <c r="AA178" s="122">
        <f t="shared" si="33"/>
        <v>0</v>
      </c>
      <c r="AB178" s="122">
        <f t="shared" si="33"/>
        <v>0</v>
      </c>
      <c r="AC178" s="122">
        <f t="shared" si="33"/>
        <v>0</v>
      </c>
      <c r="AD178" s="122">
        <f t="shared" si="33"/>
        <v>0</v>
      </c>
      <c r="AE178" s="122">
        <f t="shared" si="33"/>
        <v>0</v>
      </c>
      <c r="AF178" s="122">
        <f t="shared" si="33"/>
        <v>0</v>
      </c>
      <c r="AG178" s="122">
        <f t="shared" si="33"/>
        <v>0</v>
      </c>
      <c r="AH178" s="122">
        <f t="shared" si="33"/>
        <v>0</v>
      </c>
      <c r="AI178" s="122">
        <f t="shared" ca="1" si="33"/>
        <v>0</v>
      </c>
      <c r="AJ178" s="122">
        <f t="shared" si="33"/>
        <v>0</v>
      </c>
      <c r="AK178" s="122">
        <f t="shared" ca="1" si="33"/>
        <v>0</v>
      </c>
      <c r="AL178" s="122">
        <f t="shared" si="33"/>
        <v>0</v>
      </c>
      <c r="AM178" s="15"/>
      <c r="AN178" s="15"/>
      <c r="AO178" s="15"/>
    </row>
    <row r="179" spans="1:41" x14ac:dyDescent="0.2">
      <c r="A179" s="15"/>
      <c r="B179" s="461" t="s">
        <v>183</v>
      </c>
      <c r="C179" s="120"/>
      <c r="D179" s="397">
        <f>COUNTIF(D$63:D$112,$B179)</f>
        <v>0</v>
      </c>
      <c r="E179" s="398">
        <f>COUNTIF(E$63:E$112,$B179)</f>
        <v>0</v>
      </c>
      <c r="F179" s="398">
        <f>COUNTIF(F$63:F$112,$B179)</f>
        <v>0</v>
      </c>
      <c r="G179" s="398">
        <f>COUNTIF(G$63:G$112,$B179)</f>
        <v>0</v>
      </c>
      <c r="H179" s="424">
        <f>COUNTIF(H$63:H$112,$B179)</f>
        <v>0</v>
      </c>
      <c r="I179" s="448">
        <f t="shared" ref="I179:M188" si="34">COUNTIF(I$7:I$112,$B179)</f>
        <v>0</v>
      </c>
      <c r="J179" s="398">
        <f t="shared" si="34"/>
        <v>0</v>
      </c>
      <c r="K179" s="398">
        <f t="shared" si="34"/>
        <v>0</v>
      </c>
      <c r="L179" s="398">
        <f t="shared" si="34"/>
        <v>0</v>
      </c>
      <c r="M179" s="398">
        <f t="shared" si="34"/>
        <v>0</v>
      </c>
      <c r="N179" s="398">
        <f t="shared" ref="N179:W188" si="35">COUNTIF(N$7:N$112,$B179)</f>
        <v>0</v>
      </c>
      <c r="O179" s="398">
        <f t="shared" si="35"/>
        <v>0</v>
      </c>
      <c r="P179" s="398">
        <f t="shared" si="35"/>
        <v>0</v>
      </c>
      <c r="Q179" s="398">
        <f t="shared" si="35"/>
        <v>0</v>
      </c>
      <c r="R179" s="398">
        <f t="shared" si="35"/>
        <v>0</v>
      </c>
      <c r="S179" s="398">
        <f t="shared" si="35"/>
        <v>0</v>
      </c>
      <c r="T179" s="398">
        <f t="shared" si="35"/>
        <v>0</v>
      </c>
      <c r="U179" s="398">
        <f t="shared" si="35"/>
        <v>0</v>
      </c>
      <c r="V179" s="398">
        <f t="shared" si="35"/>
        <v>0</v>
      </c>
      <c r="W179" s="398">
        <f t="shared" si="35"/>
        <v>0</v>
      </c>
      <c r="X179" s="398">
        <f t="shared" ref="X179:AL188" si="36">COUNTIF(X$7:X$112,$B179)</f>
        <v>0</v>
      </c>
      <c r="Y179" s="398">
        <f t="shared" si="36"/>
        <v>0</v>
      </c>
      <c r="Z179" s="398">
        <f t="shared" si="36"/>
        <v>0</v>
      </c>
      <c r="AA179" s="398">
        <f t="shared" si="36"/>
        <v>0</v>
      </c>
      <c r="AB179" s="398">
        <f t="shared" si="36"/>
        <v>0</v>
      </c>
      <c r="AC179" s="398">
        <f t="shared" si="36"/>
        <v>0</v>
      </c>
      <c r="AD179" s="398">
        <f t="shared" si="36"/>
        <v>0</v>
      </c>
      <c r="AE179" s="398">
        <f t="shared" si="36"/>
        <v>0</v>
      </c>
      <c r="AF179" s="398">
        <f t="shared" si="36"/>
        <v>0</v>
      </c>
      <c r="AG179" s="398">
        <f t="shared" si="36"/>
        <v>0</v>
      </c>
      <c r="AH179" s="398">
        <f t="shared" si="36"/>
        <v>0</v>
      </c>
      <c r="AI179" s="398">
        <f t="shared" ca="1" si="36"/>
        <v>0</v>
      </c>
      <c r="AJ179" s="398">
        <f t="shared" si="36"/>
        <v>0</v>
      </c>
      <c r="AK179" s="398">
        <f t="shared" ca="1" si="36"/>
        <v>0</v>
      </c>
      <c r="AL179" s="398">
        <f t="shared" si="36"/>
        <v>0</v>
      </c>
      <c r="AM179" s="15"/>
      <c r="AN179" s="15"/>
      <c r="AO179" s="15"/>
    </row>
    <row r="180" spans="1:41" x14ac:dyDescent="0.2">
      <c r="A180" s="15"/>
      <c r="B180" s="461" t="s">
        <v>118</v>
      </c>
      <c r="C180" s="119"/>
      <c r="D180" s="451">
        <f>COUNTIF(D$63:D$112,$B180)</f>
        <v>0</v>
      </c>
      <c r="E180" s="399">
        <f>COUNTIF(E$63:E$112,$B180)</f>
        <v>0</v>
      </c>
      <c r="F180" s="399">
        <f>COUNTIF(F$63:F$112,$B180)</f>
        <v>0</v>
      </c>
      <c r="G180" s="399">
        <f>COUNTIF(G$63:G$112,$B180)</f>
        <v>0</v>
      </c>
      <c r="H180" s="452">
        <f>COUNTIF(H$63:H$112,$B180)</f>
        <v>0</v>
      </c>
      <c r="I180" s="453">
        <f t="shared" si="34"/>
        <v>0</v>
      </c>
      <c r="J180" s="399">
        <f t="shared" si="34"/>
        <v>1</v>
      </c>
      <c r="K180" s="399">
        <f t="shared" si="34"/>
        <v>0</v>
      </c>
      <c r="L180" s="399">
        <f t="shared" si="34"/>
        <v>0</v>
      </c>
      <c r="M180" s="399">
        <f t="shared" si="34"/>
        <v>0</v>
      </c>
      <c r="N180" s="399">
        <f t="shared" si="35"/>
        <v>0</v>
      </c>
      <c r="O180" s="399">
        <f t="shared" si="35"/>
        <v>0</v>
      </c>
      <c r="P180" s="399">
        <f t="shared" si="35"/>
        <v>0</v>
      </c>
      <c r="Q180" s="399">
        <f t="shared" si="35"/>
        <v>1</v>
      </c>
      <c r="R180" s="399">
        <f t="shared" si="35"/>
        <v>0</v>
      </c>
      <c r="S180" s="399">
        <f t="shared" si="35"/>
        <v>0</v>
      </c>
      <c r="T180" s="399">
        <f t="shared" si="35"/>
        <v>0</v>
      </c>
      <c r="U180" s="399">
        <f t="shared" si="35"/>
        <v>0</v>
      </c>
      <c r="V180" s="399">
        <f t="shared" si="35"/>
        <v>0</v>
      </c>
      <c r="W180" s="399">
        <f t="shared" si="35"/>
        <v>0</v>
      </c>
      <c r="X180" s="399">
        <f t="shared" si="36"/>
        <v>1</v>
      </c>
      <c r="Y180" s="399">
        <f t="shared" si="36"/>
        <v>0</v>
      </c>
      <c r="Z180" s="399">
        <f t="shared" si="36"/>
        <v>0</v>
      </c>
      <c r="AA180" s="399">
        <f t="shared" si="36"/>
        <v>0</v>
      </c>
      <c r="AB180" s="399">
        <f t="shared" si="36"/>
        <v>0</v>
      </c>
      <c r="AC180" s="399">
        <f t="shared" si="36"/>
        <v>0</v>
      </c>
      <c r="AD180" s="399">
        <f t="shared" si="36"/>
        <v>0</v>
      </c>
      <c r="AE180" s="399">
        <f t="shared" si="36"/>
        <v>1</v>
      </c>
      <c r="AF180" s="399">
        <f t="shared" si="36"/>
        <v>0</v>
      </c>
      <c r="AG180" s="399">
        <f t="shared" si="36"/>
        <v>0</v>
      </c>
      <c r="AH180" s="399">
        <f t="shared" si="36"/>
        <v>0</v>
      </c>
      <c r="AI180" s="399">
        <f t="shared" ca="1" si="36"/>
        <v>0</v>
      </c>
      <c r="AJ180" s="399">
        <f t="shared" si="36"/>
        <v>0</v>
      </c>
      <c r="AK180" s="399">
        <f t="shared" ca="1" si="36"/>
        <v>0</v>
      </c>
      <c r="AL180" s="399">
        <f t="shared" si="36"/>
        <v>0</v>
      </c>
      <c r="AM180" s="15"/>
      <c r="AN180" s="15"/>
      <c r="AO180" s="15"/>
    </row>
    <row r="181" spans="1:41" x14ac:dyDescent="0.2">
      <c r="A181" s="15"/>
      <c r="B181" s="461" t="s">
        <v>139</v>
      </c>
      <c r="C181" s="119"/>
      <c r="D181" s="451">
        <f>COUNTIF(D$63:D$112,$B181)</f>
        <v>0</v>
      </c>
      <c r="E181" s="399">
        <f>COUNTIF(E$63:E$112,$B181)</f>
        <v>0</v>
      </c>
      <c r="F181" s="399">
        <f>COUNTIF(F$63:F$112,$B181)</f>
        <v>0</v>
      </c>
      <c r="G181" s="399">
        <f>COUNTIF(G$63:G$112,$B181)</f>
        <v>0</v>
      </c>
      <c r="H181" s="452">
        <f>COUNTIF(H$63:H$112,$B181)</f>
        <v>0</v>
      </c>
      <c r="I181" s="453">
        <f t="shared" si="34"/>
        <v>0</v>
      </c>
      <c r="J181" s="399">
        <f t="shared" si="34"/>
        <v>1</v>
      </c>
      <c r="K181" s="399">
        <f t="shared" si="34"/>
        <v>0</v>
      </c>
      <c r="L181" s="399">
        <f t="shared" si="34"/>
        <v>0</v>
      </c>
      <c r="M181" s="399">
        <f t="shared" si="34"/>
        <v>0</v>
      </c>
      <c r="N181" s="399">
        <f t="shared" si="35"/>
        <v>0</v>
      </c>
      <c r="O181" s="399">
        <f t="shared" si="35"/>
        <v>0</v>
      </c>
      <c r="P181" s="399">
        <f t="shared" si="35"/>
        <v>0</v>
      </c>
      <c r="Q181" s="399">
        <f t="shared" si="35"/>
        <v>1</v>
      </c>
      <c r="R181" s="399">
        <f t="shared" si="35"/>
        <v>0</v>
      </c>
      <c r="S181" s="399">
        <f t="shared" si="35"/>
        <v>0</v>
      </c>
      <c r="T181" s="399">
        <f t="shared" si="35"/>
        <v>0</v>
      </c>
      <c r="U181" s="399">
        <f t="shared" si="35"/>
        <v>0</v>
      </c>
      <c r="V181" s="399">
        <f t="shared" si="35"/>
        <v>0</v>
      </c>
      <c r="W181" s="399">
        <f t="shared" si="35"/>
        <v>0</v>
      </c>
      <c r="X181" s="399">
        <f t="shared" si="36"/>
        <v>1</v>
      </c>
      <c r="Y181" s="399">
        <f t="shared" si="36"/>
        <v>0</v>
      </c>
      <c r="Z181" s="399">
        <f t="shared" si="36"/>
        <v>0</v>
      </c>
      <c r="AA181" s="399">
        <f t="shared" si="36"/>
        <v>0</v>
      </c>
      <c r="AB181" s="399">
        <f t="shared" si="36"/>
        <v>0</v>
      </c>
      <c r="AC181" s="399">
        <f t="shared" si="36"/>
        <v>0</v>
      </c>
      <c r="AD181" s="399">
        <f t="shared" si="36"/>
        <v>0</v>
      </c>
      <c r="AE181" s="399">
        <f t="shared" si="36"/>
        <v>1</v>
      </c>
      <c r="AF181" s="399">
        <f t="shared" si="36"/>
        <v>0</v>
      </c>
      <c r="AG181" s="399">
        <f t="shared" si="36"/>
        <v>0</v>
      </c>
      <c r="AH181" s="399">
        <f t="shared" si="36"/>
        <v>0</v>
      </c>
      <c r="AI181" s="399">
        <f t="shared" ca="1" si="36"/>
        <v>0</v>
      </c>
      <c r="AJ181" s="399">
        <f t="shared" si="36"/>
        <v>0</v>
      </c>
      <c r="AK181" s="399">
        <f t="shared" ca="1" si="36"/>
        <v>0</v>
      </c>
      <c r="AL181" s="399">
        <f t="shared" si="36"/>
        <v>0</v>
      </c>
      <c r="AM181" s="15"/>
      <c r="AN181" s="15"/>
      <c r="AO181" s="15"/>
    </row>
    <row r="182" spans="1:41" ht="19" thickBot="1" x14ac:dyDescent="0.25">
      <c r="A182" s="15"/>
      <c r="B182" s="461" t="s">
        <v>13</v>
      </c>
      <c r="C182" s="121"/>
      <c r="D182" s="123">
        <f>COUNTIF(D$63:D$112,$B182)</f>
        <v>0</v>
      </c>
      <c r="E182" s="122">
        <f>COUNTIF(E$63:E$112,$B182)</f>
        <v>0</v>
      </c>
      <c r="F182" s="122">
        <f>COUNTIF(F$63:F$112,$B182)</f>
        <v>0</v>
      </c>
      <c r="G182" s="122">
        <f>COUNTIF(G$63:G$112,$B182)</f>
        <v>0</v>
      </c>
      <c r="H182" s="124">
        <f>COUNTIF(H$63:H$112,$B182)</f>
        <v>0</v>
      </c>
      <c r="I182" s="454">
        <f t="shared" si="34"/>
        <v>0</v>
      </c>
      <c r="J182" s="122">
        <f t="shared" si="34"/>
        <v>0</v>
      </c>
      <c r="K182" s="122">
        <f t="shared" si="34"/>
        <v>0</v>
      </c>
      <c r="L182" s="122">
        <f t="shared" si="34"/>
        <v>0</v>
      </c>
      <c r="M182" s="122">
        <f t="shared" si="34"/>
        <v>0</v>
      </c>
      <c r="N182" s="122">
        <f t="shared" si="35"/>
        <v>0</v>
      </c>
      <c r="O182" s="122">
        <f t="shared" si="35"/>
        <v>0</v>
      </c>
      <c r="P182" s="122">
        <f t="shared" si="35"/>
        <v>0</v>
      </c>
      <c r="Q182" s="122">
        <f t="shared" si="35"/>
        <v>0</v>
      </c>
      <c r="R182" s="122">
        <f t="shared" si="35"/>
        <v>0</v>
      </c>
      <c r="S182" s="122">
        <f t="shared" si="35"/>
        <v>0</v>
      </c>
      <c r="T182" s="122">
        <f t="shared" si="35"/>
        <v>0</v>
      </c>
      <c r="U182" s="122">
        <f t="shared" si="35"/>
        <v>0</v>
      </c>
      <c r="V182" s="122">
        <f t="shared" si="35"/>
        <v>0</v>
      </c>
      <c r="W182" s="122">
        <f t="shared" si="35"/>
        <v>0</v>
      </c>
      <c r="X182" s="122">
        <f t="shared" si="36"/>
        <v>0</v>
      </c>
      <c r="Y182" s="122">
        <f t="shared" si="36"/>
        <v>0</v>
      </c>
      <c r="Z182" s="122">
        <f t="shared" si="36"/>
        <v>0</v>
      </c>
      <c r="AA182" s="122">
        <f t="shared" si="36"/>
        <v>0</v>
      </c>
      <c r="AB182" s="122">
        <f t="shared" si="36"/>
        <v>0</v>
      </c>
      <c r="AC182" s="122">
        <f t="shared" si="36"/>
        <v>0</v>
      </c>
      <c r="AD182" s="122">
        <f t="shared" si="36"/>
        <v>0</v>
      </c>
      <c r="AE182" s="122">
        <f t="shared" si="36"/>
        <v>0</v>
      </c>
      <c r="AF182" s="122">
        <f t="shared" si="36"/>
        <v>0</v>
      </c>
      <c r="AG182" s="122">
        <f t="shared" si="36"/>
        <v>0</v>
      </c>
      <c r="AH182" s="122">
        <f t="shared" si="36"/>
        <v>0</v>
      </c>
      <c r="AI182" s="122">
        <f t="shared" ca="1" si="36"/>
        <v>0</v>
      </c>
      <c r="AJ182" s="122">
        <f t="shared" si="36"/>
        <v>0</v>
      </c>
      <c r="AK182" s="122">
        <f t="shared" ca="1" si="36"/>
        <v>0</v>
      </c>
      <c r="AL182" s="122">
        <f t="shared" si="36"/>
        <v>0</v>
      </c>
      <c r="AM182" s="15"/>
      <c r="AN182" s="15"/>
      <c r="AO182" s="15"/>
    </row>
    <row r="183" spans="1:41" x14ac:dyDescent="0.2">
      <c r="A183" s="15"/>
      <c r="B183" s="461" t="s">
        <v>184</v>
      </c>
      <c r="C183" s="120"/>
      <c r="D183" s="397">
        <f>COUNTIF(D$63:D$112,$B183)</f>
        <v>0</v>
      </c>
      <c r="E183" s="398">
        <f>COUNTIF(E$63:E$112,$B183)</f>
        <v>0</v>
      </c>
      <c r="F183" s="398">
        <f>COUNTIF(F$63:F$112,$B183)</f>
        <v>0</v>
      </c>
      <c r="G183" s="398">
        <f>COUNTIF(G$63:G$112,$B183)</f>
        <v>0</v>
      </c>
      <c r="H183" s="424">
        <f>COUNTIF(H$63:H$112,$B183)</f>
        <v>0</v>
      </c>
      <c r="I183" s="448">
        <f t="shared" si="34"/>
        <v>0</v>
      </c>
      <c r="J183" s="398">
        <f t="shared" si="34"/>
        <v>0</v>
      </c>
      <c r="K183" s="398">
        <f t="shared" si="34"/>
        <v>0</v>
      </c>
      <c r="L183" s="398">
        <f t="shared" si="34"/>
        <v>0</v>
      </c>
      <c r="M183" s="398">
        <f t="shared" si="34"/>
        <v>0</v>
      </c>
      <c r="N183" s="398">
        <f t="shared" si="35"/>
        <v>0</v>
      </c>
      <c r="O183" s="398">
        <f t="shared" si="35"/>
        <v>0</v>
      </c>
      <c r="P183" s="398">
        <f t="shared" si="35"/>
        <v>0</v>
      </c>
      <c r="Q183" s="398">
        <f t="shared" si="35"/>
        <v>0</v>
      </c>
      <c r="R183" s="398">
        <f t="shared" si="35"/>
        <v>0</v>
      </c>
      <c r="S183" s="398">
        <f t="shared" si="35"/>
        <v>0</v>
      </c>
      <c r="T183" s="398">
        <f t="shared" si="35"/>
        <v>0</v>
      </c>
      <c r="U183" s="398">
        <f t="shared" si="35"/>
        <v>0</v>
      </c>
      <c r="V183" s="398">
        <f t="shared" si="35"/>
        <v>0</v>
      </c>
      <c r="W183" s="398">
        <f t="shared" si="35"/>
        <v>0</v>
      </c>
      <c r="X183" s="398">
        <f t="shared" si="36"/>
        <v>0</v>
      </c>
      <c r="Y183" s="398">
        <f t="shared" si="36"/>
        <v>0</v>
      </c>
      <c r="Z183" s="398">
        <f t="shared" si="36"/>
        <v>0</v>
      </c>
      <c r="AA183" s="398">
        <f t="shared" si="36"/>
        <v>0</v>
      </c>
      <c r="AB183" s="398">
        <f t="shared" si="36"/>
        <v>0</v>
      </c>
      <c r="AC183" s="398">
        <f t="shared" si="36"/>
        <v>0</v>
      </c>
      <c r="AD183" s="398">
        <f t="shared" si="36"/>
        <v>0</v>
      </c>
      <c r="AE183" s="398">
        <f t="shared" si="36"/>
        <v>0</v>
      </c>
      <c r="AF183" s="398">
        <f t="shared" si="36"/>
        <v>0</v>
      </c>
      <c r="AG183" s="398">
        <f t="shared" si="36"/>
        <v>0</v>
      </c>
      <c r="AH183" s="398">
        <f t="shared" si="36"/>
        <v>0</v>
      </c>
      <c r="AI183" s="398">
        <f t="shared" ca="1" si="36"/>
        <v>0</v>
      </c>
      <c r="AJ183" s="398">
        <f t="shared" si="36"/>
        <v>0</v>
      </c>
      <c r="AK183" s="398">
        <f t="shared" ca="1" si="36"/>
        <v>0</v>
      </c>
      <c r="AL183" s="398">
        <f t="shared" si="36"/>
        <v>0</v>
      </c>
      <c r="AM183" s="15"/>
      <c r="AN183" s="15"/>
      <c r="AO183" s="15"/>
    </row>
    <row r="184" spans="1:41" x14ac:dyDescent="0.2">
      <c r="A184" s="15"/>
      <c r="B184" s="461" t="s">
        <v>122</v>
      </c>
      <c r="C184" s="119"/>
      <c r="D184" s="451">
        <f>COUNTIF(D$63:D$112,$B184)</f>
        <v>0</v>
      </c>
      <c r="E184" s="399">
        <f>COUNTIF(E$63:E$112,$B184)</f>
        <v>0</v>
      </c>
      <c r="F184" s="399">
        <f>COUNTIF(F$63:F$112,$B184)</f>
        <v>0</v>
      </c>
      <c r="G184" s="399">
        <f>COUNTIF(G$63:G$112,$B184)</f>
        <v>0</v>
      </c>
      <c r="H184" s="452">
        <f>COUNTIF(H$63:H$112,$B184)</f>
        <v>0</v>
      </c>
      <c r="I184" s="453">
        <f t="shared" si="34"/>
        <v>0</v>
      </c>
      <c r="J184" s="399">
        <f t="shared" si="34"/>
        <v>0</v>
      </c>
      <c r="K184" s="399">
        <f t="shared" si="34"/>
        <v>0</v>
      </c>
      <c r="L184" s="399">
        <f t="shared" si="34"/>
        <v>0</v>
      </c>
      <c r="M184" s="399">
        <f t="shared" si="34"/>
        <v>0</v>
      </c>
      <c r="N184" s="399">
        <f t="shared" si="35"/>
        <v>0</v>
      </c>
      <c r="O184" s="399">
        <f t="shared" si="35"/>
        <v>0</v>
      </c>
      <c r="P184" s="399">
        <f t="shared" si="35"/>
        <v>0</v>
      </c>
      <c r="Q184" s="399">
        <f t="shared" si="35"/>
        <v>0</v>
      </c>
      <c r="R184" s="399">
        <f t="shared" si="35"/>
        <v>0</v>
      </c>
      <c r="S184" s="399">
        <f t="shared" si="35"/>
        <v>0</v>
      </c>
      <c r="T184" s="399">
        <f t="shared" si="35"/>
        <v>0</v>
      </c>
      <c r="U184" s="399">
        <f t="shared" si="35"/>
        <v>0</v>
      </c>
      <c r="V184" s="399">
        <f t="shared" si="35"/>
        <v>0</v>
      </c>
      <c r="W184" s="399">
        <f t="shared" si="35"/>
        <v>0</v>
      </c>
      <c r="X184" s="399">
        <f t="shared" si="36"/>
        <v>0</v>
      </c>
      <c r="Y184" s="399">
        <f t="shared" si="36"/>
        <v>0</v>
      </c>
      <c r="Z184" s="399">
        <f t="shared" si="36"/>
        <v>0</v>
      </c>
      <c r="AA184" s="399">
        <f t="shared" si="36"/>
        <v>0</v>
      </c>
      <c r="AB184" s="399">
        <f t="shared" si="36"/>
        <v>0</v>
      </c>
      <c r="AC184" s="399">
        <f t="shared" si="36"/>
        <v>0</v>
      </c>
      <c r="AD184" s="399">
        <f t="shared" si="36"/>
        <v>0</v>
      </c>
      <c r="AE184" s="399">
        <f t="shared" si="36"/>
        <v>0</v>
      </c>
      <c r="AF184" s="399">
        <f t="shared" si="36"/>
        <v>0</v>
      </c>
      <c r="AG184" s="399">
        <f t="shared" si="36"/>
        <v>0</v>
      </c>
      <c r="AH184" s="399">
        <f t="shared" si="36"/>
        <v>0</v>
      </c>
      <c r="AI184" s="399">
        <f t="shared" ca="1" si="36"/>
        <v>0</v>
      </c>
      <c r="AJ184" s="399">
        <f t="shared" si="36"/>
        <v>0</v>
      </c>
      <c r="AK184" s="399">
        <f t="shared" ca="1" si="36"/>
        <v>0</v>
      </c>
      <c r="AL184" s="399">
        <f t="shared" si="36"/>
        <v>0</v>
      </c>
      <c r="AM184" s="15"/>
      <c r="AN184" s="15"/>
      <c r="AO184" s="15"/>
    </row>
    <row r="185" spans="1:41" x14ac:dyDescent="0.2">
      <c r="A185" s="15"/>
      <c r="B185" s="461" t="s">
        <v>147</v>
      </c>
      <c r="C185" s="119"/>
      <c r="D185" s="451">
        <f>COUNTIF(D$63:D$112,$B185)</f>
        <v>0</v>
      </c>
      <c r="E185" s="399">
        <f>COUNTIF(E$63:E$112,$B185)</f>
        <v>0</v>
      </c>
      <c r="F185" s="399">
        <f>COUNTIF(F$63:F$112,$B185)</f>
        <v>0</v>
      </c>
      <c r="G185" s="399">
        <f>COUNTIF(G$63:G$112,$B185)</f>
        <v>0</v>
      </c>
      <c r="H185" s="452">
        <f>COUNTIF(H$63:H$112,$B185)</f>
        <v>0</v>
      </c>
      <c r="I185" s="453">
        <f t="shared" si="34"/>
        <v>0</v>
      </c>
      <c r="J185" s="399">
        <f t="shared" si="34"/>
        <v>0</v>
      </c>
      <c r="K185" s="399">
        <f t="shared" si="34"/>
        <v>0</v>
      </c>
      <c r="L185" s="399">
        <f t="shared" si="34"/>
        <v>0</v>
      </c>
      <c r="M185" s="399">
        <f t="shared" si="34"/>
        <v>0</v>
      </c>
      <c r="N185" s="399">
        <f t="shared" si="35"/>
        <v>0</v>
      </c>
      <c r="O185" s="399">
        <f t="shared" si="35"/>
        <v>0</v>
      </c>
      <c r="P185" s="399">
        <f t="shared" si="35"/>
        <v>0</v>
      </c>
      <c r="Q185" s="399">
        <f t="shared" si="35"/>
        <v>0</v>
      </c>
      <c r="R185" s="399">
        <f t="shared" si="35"/>
        <v>0</v>
      </c>
      <c r="S185" s="399">
        <f t="shared" si="35"/>
        <v>0</v>
      </c>
      <c r="T185" s="399">
        <f t="shared" si="35"/>
        <v>0</v>
      </c>
      <c r="U185" s="399">
        <f t="shared" si="35"/>
        <v>0</v>
      </c>
      <c r="V185" s="399">
        <f t="shared" si="35"/>
        <v>0</v>
      </c>
      <c r="W185" s="399">
        <f t="shared" si="35"/>
        <v>0</v>
      </c>
      <c r="X185" s="399">
        <f t="shared" si="36"/>
        <v>0</v>
      </c>
      <c r="Y185" s="399">
        <f t="shared" si="36"/>
        <v>0</v>
      </c>
      <c r="Z185" s="399">
        <f t="shared" si="36"/>
        <v>0</v>
      </c>
      <c r="AA185" s="399">
        <f t="shared" si="36"/>
        <v>0</v>
      </c>
      <c r="AB185" s="399">
        <f t="shared" si="36"/>
        <v>0</v>
      </c>
      <c r="AC185" s="399">
        <f t="shared" si="36"/>
        <v>0</v>
      </c>
      <c r="AD185" s="399">
        <f t="shared" si="36"/>
        <v>0</v>
      </c>
      <c r="AE185" s="399">
        <f t="shared" si="36"/>
        <v>0</v>
      </c>
      <c r="AF185" s="399">
        <f t="shared" si="36"/>
        <v>0</v>
      </c>
      <c r="AG185" s="399">
        <f t="shared" si="36"/>
        <v>0</v>
      </c>
      <c r="AH185" s="399">
        <f t="shared" si="36"/>
        <v>0</v>
      </c>
      <c r="AI185" s="399">
        <f t="shared" ca="1" si="36"/>
        <v>0</v>
      </c>
      <c r="AJ185" s="399">
        <f t="shared" si="36"/>
        <v>0</v>
      </c>
      <c r="AK185" s="399">
        <f t="shared" ca="1" si="36"/>
        <v>0</v>
      </c>
      <c r="AL185" s="399">
        <f t="shared" si="36"/>
        <v>0</v>
      </c>
      <c r="AM185" s="15"/>
      <c r="AN185" s="15"/>
      <c r="AO185" s="15"/>
    </row>
    <row r="186" spans="1:41" ht="19" thickBot="1" x14ac:dyDescent="0.25">
      <c r="A186" s="15"/>
      <c r="B186" s="461" t="s">
        <v>14</v>
      </c>
      <c r="C186" s="121"/>
      <c r="D186" s="123">
        <f>COUNTIF(D$63:D$112,$B186)</f>
        <v>0</v>
      </c>
      <c r="E186" s="122">
        <f>COUNTIF(E$63:E$112,$B186)</f>
        <v>0</v>
      </c>
      <c r="F186" s="122">
        <f>COUNTIF(F$63:F$112,$B186)</f>
        <v>0</v>
      </c>
      <c r="G186" s="122">
        <f>COUNTIF(G$63:G$112,$B186)</f>
        <v>0</v>
      </c>
      <c r="H186" s="124">
        <f>COUNTIF(H$63:H$112,$B186)</f>
        <v>0</v>
      </c>
      <c r="I186" s="454">
        <f t="shared" si="34"/>
        <v>0</v>
      </c>
      <c r="J186" s="122">
        <f t="shared" si="34"/>
        <v>0</v>
      </c>
      <c r="K186" s="122">
        <f t="shared" si="34"/>
        <v>0</v>
      </c>
      <c r="L186" s="122">
        <f t="shared" si="34"/>
        <v>0</v>
      </c>
      <c r="M186" s="122">
        <f t="shared" si="34"/>
        <v>0</v>
      </c>
      <c r="N186" s="122">
        <f t="shared" si="35"/>
        <v>0</v>
      </c>
      <c r="O186" s="122">
        <f t="shared" si="35"/>
        <v>0</v>
      </c>
      <c r="P186" s="122">
        <f t="shared" si="35"/>
        <v>0</v>
      </c>
      <c r="Q186" s="122">
        <f t="shared" si="35"/>
        <v>0</v>
      </c>
      <c r="R186" s="122">
        <f t="shared" si="35"/>
        <v>0</v>
      </c>
      <c r="S186" s="122">
        <f t="shared" si="35"/>
        <v>0</v>
      </c>
      <c r="T186" s="122">
        <f t="shared" si="35"/>
        <v>0</v>
      </c>
      <c r="U186" s="122">
        <f t="shared" si="35"/>
        <v>0</v>
      </c>
      <c r="V186" s="122">
        <f t="shared" si="35"/>
        <v>0</v>
      </c>
      <c r="W186" s="122">
        <f t="shared" si="35"/>
        <v>0</v>
      </c>
      <c r="X186" s="122">
        <f t="shared" si="36"/>
        <v>0</v>
      </c>
      <c r="Y186" s="122">
        <f t="shared" si="36"/>
        <v>0</v>
      </c>
      <c r="Z186" s="122">
        <f t="shared" si="36"/>
        <v>0</v>
      </c>
      <c r="AA186" s="122">
        <f t="shared" si="36"/>
        <v>0</v>
      </c>
      <c r="AB186" s="122">
        <f t="shared" si="36"/>
        <v>0</v>
      </c>
      <c r="AC186" s="122">
        <f t="shared" si="36"/>
        <v>0</v>
      </c>
      <c r="AD186" s="122">
        <f t="shared" si="36"/>
        <v>0</v>
      </c>
      <c r="AE186" s="122">
        <f t="shared" si="36"/>
        <v>0</v>
      </c>
      <c r="AF186" s="122">
        <f t="shared" si="36"/>
        <v>0</v>
      </c>
      <c r="AG186" s="122">
        <f t="shared" si="36"/>
        <v>0</v>
      </c>
      <c r="AH186" s="122">
        <f t="shared" si="36"/>
        <v>0</v>
      </c>
      <c r="AI186" s="122">
        <f t="shared" ca="1" si="36"/>
        <v>0</v>
      </c>
      <c r="AJ186" s="122">
        <f t="shared" si="36"/>
        <v>0</v>
      </c>
      <c r="AK186" s="122">
        <f t="shared" ca="1" si="36"/>
        <v>0</v>
      </c>
      <c r="AL186" s="122">
        <f t="shared" si="36"/>
        <v>0</v>
      </c>
      <c r="AM186" s="15"/>
      <c r="AN186" s="15"/>
      <c r="AO186" s="15"/>
    </row>
    <row r="187" spans="1:41" x14ac:dyDescent="0.2">
      <c r="A187" s="15"/>
      <c r="B187" s="462" t="s">
        <v>185</v>
      </c>
      <c r="C187" s="120"/>
      <c r="D187" s="397">
        <f>COUNTIF(D$63:D$112,$B187)</f>
        <v>0</v>
      </c>
      <c r="E187" s="398">
        <f>COUNTIF(E$63:E$112,$B187)</f>
        <v>0</v>
      </c>
      <c r="F187" s="398">
        <f>COUNTIF(F$63:F$112,$B187)</f>
        <v>0</v>
      </c>
      <c r="G187" s="398">
        <f>COUNTIF(G$63:G$112,$B187)</f>
        <v>0</v>
      </c>
      <c r="H187" s="424">
        <f>COUNTIF(H$63:H$112,$B187)</f>
        <v>0</v>
      </c>
      <c r="I187" s="448">
        <f t="shared" si="34"/>
        <v>0</v>
      </c>
      <c r="J187" s="398">
        <f t="shared" si="34"/>
        <v>0</v>
      </c>
      <c r="K187" s="398">
        <f t="shared" si="34"/>
        <v>0</v>
      </c>
      <c r="L187" s="398">
        <f t="shared" si="34"/>
        <v>0</v>
      </c>
      <c r="M187" s="398">
        <f t="shared" si="34"/>
        <v>0</v>
      </c>
      <c r="N187" s="398">
        <f t="shared" si="35"/>
        <v>0</v>
      </c>
      <c r="O187" s="398">
        <f t="shared" si="35"/>
        <v>0</v>
      </c>
      <c r="P187" s="398">
        <f t="shared" si="35"/>
        <v>0</v>
      </c>
      <c r="Q187" s="398">
        <f t="shared" si="35"/>
        <v>0</v>
      </c>
      <c r="R187" s="398">
        <f t="shared" si="35"/>
        <v>0</v>
      </c>
      <c r="S187" s="398">
        <f t="shared" si="35"/>
        <v>0</v>
      </c>
      <c r="T187" s="398">
        <f t="shared" si="35"/>
        <v>0</v>
      </c>
      <c r="U187" s="398">
        <f t="shared" si="35"/>
        <v>0</v>
      </c>
      <c r="V187" s="398">
        <f t="shared" si="35"/>
        <v>0</v>
      </c>
      <c r="W187" s="398">
        <f t="shared" si="35"/>
        <v>0</v>
      </c>
      <c r="X187" s="398">
        <f t="shared" si="36"/>
        <v>0</v>
      </c>
      <c r="Y187" s="398">
        <f t="shared" si="36"/>
        <v>0</v>
      </c>
      <c r="Z187" s="398">
        <f t="shared" si="36"/>
        <v>0</v>
      </c>
      <c r="AA187" s="398">
        <f t="shared" si="36"/>
        <v>0</v>
      </c>
      <c r="AB187" s="398">
        <f t="shared" si="36"/>
        <v>0</v>
      </c>
      <c r="AC187" s="398">
        <f t="shared" si="36"/>
        <v>0</v>
      </c>
      <c r="AD187" s="398">
        <f t="shared" si="36"/>
        <v>0</v>
      </c>
      <c r="AE187" s="398">
        <f t="shared" si="36"/>
        <v>0</v>
      </c>
      <c r="AF187" s="398">
        <f t="shared" si="36"/>
        <v>0</v>
      </c>
      <c r="AG187" s="398">
        <f t="shared" si="36"/>
        <v>0</v>
      </c>
      <c r="AH187" s="398">
        <f t="shared" si="36"/>
        <v>0</v>
      </c>
      <c r="AI187" s="398">
        <f t="shared" ca="1" si="36"/>
        <v>0</v>
      </c>
      <c r="AJ187" s="398">
        <f t="shared" si="36"/>
        <v>0</v>
      </c>
      <c r="AK187" s="398">
        <f t="shared" ca="1" si="36"/>
        <v>0</v>
      </c>
      <c r="AL187" s="398">
        <f t="shared" si="36"/>
        <v>0</v>
      </c>
      <c r="AM187" s="15"/>
      <c r="AN187" s="15"/>
      <c r="AO187" s="15"/>
    </row>
    <row r="188" spans="1:41" x14ac:dyDescent="0.2">
      <c r="A188" s="15"/>
      <c r="B188" s="462" t="s">
        <v>124</v>
      </c>
      <c r="C188" s="119"/>
      <c r="D188" s="451">
        <f>COUNTIF(D$63:D$112,$B188)</f>
        <v>0</v>
      </c>
      <c r="E188" s="399">
        <f>COUNTIF(E$63:E$112,$B188)</f>
        <v>0</v>
      </c>
      <c r="F188" s="399">
        <f>COUNTIF(F$63:F$112,$B188)</f>
        <v>0</v>
      </c>
      <c r="G188" s="399">
        <f>COUNTIF(G$63:G$112,$B188)</f>
        <v>0</v>
      </c>
      <c r="H188" s="452">
        <f>COUNTIF(H$63:H$112,$B188)</f>
        <v>0</v>
      </c>
      <c r="I188" s="453">
        <f t="shared" si="34"/>
        <v>0</v>
      </c>
      <c r="J188" s="399">
        <f t="shared" si="34"/>
        <v>0</v>
      </c>
      <c r="K188" s="399">
        <f t="shared" si="34"/>
        <v>1</v>
      </c>
      <c r="L188" s="399">
        <f t="shared" si="34"/>
        <v>0</v>
      </c>
      <c r="M188" s="399">
        <f t="shared" si="34"/>
        <v>0</v>
      </c>
      <c r="N188" s="399">
        <f t="shared" si="35"/>
        <v>0</v>
      </c>
      <c r="O188" s="399">
        <f t="shared" si="35"/>
        <v>0</v>
      </c>
      <c r="P188" s="399">
        <f t="shared" si="35"/>
        <v>0</v>
      </c>
      <c r="Q188" s="399">
        <f t="shared" si="35"/>
        <v>0</v>
      </c>
      <c r="R188" s="399">
        <f t="shared" si="35"/>
        <v>1</v>
      </c>
      <c r="S188" s="399">
        <f t="shared" si="35"/>
        <v>0</v>
      </c>
      <c r="T188" s="399">
        <f t="shared" si="35"/>
        <v>0</v>
      </c>
      <c r="U188" s="399">
        <f t="shared" si="35"/>
        <v>0</v>
      </c>
      <c r="V188" s="399">
        <f t="shared" si="35"/>
        <v>0</v>
      </c>
      <c r="W188" s="399">
        <f t="shared" si="35"/>
        <v>0</v>
      </c>
      <c r="X188" s="399">
        <f t="shared" si="36"/>
        <v>0</v>
      </c>
      <c r="Y188" s="399">
        <f t="shared" si="36"/>
        <v>1</v>
      </c>
      <c r="Z188" s="399">
        <f t="shared" si="36"/>
        <v>0</v>
      </c>
      <c r="AA188" s="399">
        <f t="shared" si="36"/>
        <v>0</v>
      </c>
      <c r="AB188" s="399">
        <f t="shared" si="36"/>
        <v>0</v>
      </c>
      <c r="AC188" s="399">
        <f t="shared" si="36"/>
        <v>0</v>
      </c>
      <c r="AD188" s="399">
        <f t="shared" si="36"/>
        <v>0</v>
      </c>
      <c r="AE188" s="399">
        <f t="shared" si="36"/>
        <v>0</v>
      </c>
      <c r="AF188" s="399">
        <f t="shared" si="36"/>
        <v>1</v>
      </c>
      <c r="AG188" s="399">
        <f t="shared" si="36"/>
        <v>0</v>
      </c>
      <c r="AH188" s="399">
        <f t="shared" si="36"/>
        <v>0</v>
      </c>
      <c r="AI188" s="399">
        <f t="shared" ca="1" si="36"/>
        <v>0</v>
      </c>
      <c r="AJ188" s="399">
        <f t="shared" si="36"/>
        <v>0</v>
      </c>
      <c r="AK188" s="399">
        <f t="shared" ca="1" si="36"/>
        <v>0</v>
      </c>
      <c r="AL188" s="399">
        <f t="shared" si="36"/>
        <v>0</v>
      </c>
      <c r="AM188" s="15"/>
      <c r="AN188" s="15"/>
      <c r="AO188" s="15"/>
    </row>
    <row r="189" spans="1:41" x14ac:dyDescent="0.2">
      <c r="A189" s="15"/>
      <c r="B189" s="462" t="s">
        <v>148</v>
      </c>
      <c r="C189" s="119"/>
      <c r="D189" s="451">
        <f>COUNTIF(D$63:D$112,$B189)</f>
        <v>0</v>
      </c>
      <c r="E189" s="399">
        <f>COUNTIF(E$63:E$112,$B189)</f>
        <v>0</v>
      </c>
      <c r="F189" s="399">
        <f>COUNTIF(F$63:F$112,$B189)</f>
        <v>0</v>
      </c>
      <c r="G189" s="399">
        <f>COUNTIF(G$63:G$112,$B189)</f>
        <v>0</v>
      </c>
      <c r="H189" s="452">
        <f>COUNTIF(H$63:H$112,$B189)</f>
        <v>0</v>
      </c>
      <c r="I189" s="453">
        <f t="shared" ref="I189:M198" si="37">COUNTIF(I$7:I$112,$B189)</f>
        <v>0</v>
      </c>
      <c r="J189" s="399">
        <f t="shared" si="37"/>
        <v>0</v>
      </c>
      <c r="K189" s="399">
        <f t="shared" si="37"/>
        <v>1</v>
      </c>
      <c r="L189" s="399">
        <f t="shared" si="37"/>
        <v>0</v>
      </c>
      <c r="M189" s="399">
        <f t="shared" si="37"/>
        <v>0</v>
      </c>
      <c r="N189" s="399">
        <f t="shared" ref="N189:W198" si="38">COUNTIF(N$7:N$112,$B189)</f>
        <v>0</v>
      </c>
      <c r="O189" s="399">
        <f t="shared" si="38"/>
        <v>0</v>
      </c>
      <c r="P189" s="399">
        <f t="shared" si="38"/>
        <v>0</v>
      </c>
      <c r="Q189" s="399">
        <f t="shared" si="38"/>
        <v>0</v>
      </c>
      <c r="R189" s="399">
        <f t="shared" si="38"/>
        <v>1</v>
      </c>
      <c r="S189" s="399">
        <f t="shared" si="38"/>
        <v>0</v>
      </c>
      <c r="T189" s="399">
        <f t="shared" si="38"/>
        <v>0</v>
      </c>
      <c r="U189" s="399">
        <f t="shared" si="38"/>
        <v>0</v>
      </c>
      <c r="V189" s="399">
        <f t="shared" si="38"/>
        <v>0</v>
      </c>
      <c r="W189" s="399">
        <f t="shared" si="38"/>
        <v>0</v>
      </c>
      <c r="X189" s="399">
        <f t="shared" ref="X189:AL198" si="39">COUNTIF(X$7:X$112,$B189)</f>
        <v>0</v>
      </c>
      <c r="Y189" s="399">
        <f t="shared" si="39"/>
        <v>1</v>
      </c>
      <c r="Z189" s="399">
        <f t="shared" si="39"/>
        <v>0</v>
      </c>
      <c r="AA189" s="399">
        <f t="shared" si="39"/>
        <v>0</v>
      </c>
      <c r="AB189" s="399">
        <f t="shared" si="39"/>
        <v>0</v>
      </c>
      <c r="AC189" s="399">
        <f t="shared" si="39"/>
        <v>0</v>
      </c>
      <c r="AD189" s="399">
        <f t="shared" si="39"/>
        <v>0</v>
      </c>
      <c r="AE189" s="399">
        <f t="shared" si="39"/>
        <v>0</v>
      </c>
      <c r="AF189" s="399">
        <f t="shared" si="39"/>
        <v>1</v>
      </c>
      <c r="AG189" s="399">
        <f t="shared" si="39"/>
        <v>0</v>
      </c>
      <c r="AH189" s="399">
        <f t="shared" si="39"/>
        <v>0</v>
      </c>
      <c r="AI189" s="399">
        <f t="shared" ca="1" si="39"/>
        <v>0</v>
      </c>
      <c r="AJ189" s="399">
        <f t="shared" si="39"/>
        <v>0</v>
      </c>
      <c r="AK189" s="399">
        <f t="shared" ca="1" si="39"/>
        <v>0</v>
      </c>
      <c r="AL189" s="399">
        <f t="shared" si="39"/>
        <v>0</v>
      </c>
      <c r="AM189" s="15"/>
      <c r="AN189" s="15"/>
      <c r="AO189" s="15"/>
    </row>
    <row r="190" spans="1:41" ht="19" thickBot="1" x14ac:dyDescent="0.25">
      <c r="A190" s="15"/>
      <c r="B190" s="462" t="s">
        <v>19</v>
      </c>
      <c r="C190" s="121"/>
      <c r="D190" s="123">
        <f>COUNTIF(D$63:D$112,$B190)</f>
        <v>0</v>
      </c>
      <c r="E190" s="122">
        <f>COUNTIF(E$63:E$112,$B190)</f>
        <v>0</v>
      </c>
      <c r="F190" s="122">
        <f>COUNTIF(F$63:F$112,$B190)</f>
        <v>0</v>
      </c>
      <c r="G190" s="122">
        <f>COUNTIF(G$63:G$112,$B190)</f>
        <v>0</v>
      </c>
      <c r="H190" s="124">
        <f>COUNTIF(H$63:H$112,$B190)</f>
        <v>0</v>
      </c>
      <c r="I190" s="454">
        <f t="shared" si="37"/>
        <v>0</v>
      </c>
      <c r="J190" s="122">
        <f t="shared" si="37"/>
        <v>0</v>
      </c>
      <c r="K190" s="122">
        <f t="shared" si="37"/>
        <v>0</v>
      </c>
      <c r="L190" s="122">
        <f t="shared" si="37"/>
        <v>0</v>
      </c>
      <c r="M190" s="122">
        <f t="shared" si="37"/>
        <v>0</v>
      </c>
      <c r="N190" s="122">
        <f t="shared" si="38"/>
        <v>0</v>
      </c>
      <c r="O190" s="122">
        <f t="shared" si="38"/>
        <v>0</v>
      </c>
      <c r="P190" s="122">
        <f t="shared" si="38"/>
        <v>0</v>
      </c>
      <c r="Q190" s="122">
        <f t="shared" si="38"/>
        <v>0</v>
      </c>
      <c r="R190" s="122">
        <f t="shared" si="38"/>
        <v>0</v>
      </c>
      <c r="S190" s="122">
        <f t="shared" si="38"/>
        <v>0</v>
      </c>
      <c r="T190" s="122">
        <f t="shared" si="38"/>
        <v>0</v>
      </c>
      <c r="U190" s="122">
        <f t="shared" si="38"/>
        <v>0</v>
      </c>
      <c r="V190" s="122">
        <f t="shared" si="38"/>
        <v>0</v>
      </c>
      <c r="W190" s="122">
        <f t="shared" si="38"/>
        <v>0</v>
      </c>
      <c r="X190" s="122">
        <f t="shared" si="39"/>
        <v>0</v>
      </c>
      <c r="Y190" s="122">
        <f t="shared" si="39"/>
        <v>0</v>
      </c>
      <c r="Z190" s="122">
        <f t="shared" si="39"/>
        <v>0</v>
      </c>
      <c r="AA190" s="122">
        <f t="shared" si="39"/>
        <v>0</v>
      </c>
      <c r="AB190" s="122">
        <f t="shared" si="39"/>
        <v>0</v>
      </c>
      <c r="AC190" s="122">
        <f t="shared" si="39"/>
        <v>0</v>
      </c>
      <c r="AD190" s="122">
        <f t="shared" si="39"/>
        <v>0</v>
      </c>
      <c r="AE190" s="122">
        <f t="shared" si="39"/>
        <v>0</v>
      </c>
      <c r="AF190" s="122">
        <f t="shared" si="39"/>
        <v>0</v>
      </c>
      <c r="AG190" s="122">
        <f t="shared" si="39"/>
        <v>0</v>
      </c>
      <c r="AH190" s="122">
        <f t="shared" si="39"/>
        <v>0</v>
      </c>
      <c r="AI190" s="122">
        <f t="shared" ca="1" si="39"/>
        <v>0</v>
      </c>
      <c r="AJ190" s="122">
        <f t="shared" si="39"/>
        <v>0</v>
      </c>
      <c r="AK190" s="122">
        <f t="shared" ca="1" si="39"/>
        <v>0</v>
      </c>
      <c r="AL190" s="122">
        <f t="shared" si="39"/>
        <v>0</v>
      </c>
      <c r="AM190" s="15"/>
      <c r="AN190" s="15"/>
      <c r="AO190" s="15"/>
    </row>
    <row r="191" spans="1:41" x14ac:dyDescent="0.2">
      <c r="A191" s="15"/>
      <c r="B191" s="462" t="s">
        <v>186</v>
      </c>
      <c r="C191" s="120"/>
      <c r="D191" s="397">
        <f>COUNTIF(D$63:D$112,$B191)</f>
        <v>0</v>
      </c>
      <c r="E191" s="398">
        <f>COUNTIF(E$63:E$112,$B191)</f>
        <v>0</v>
      </c>
      <c r="F191" s="398">
        <f>COUNTIF(F$63:F$112,$B191)</f>
        <v>0</v>
      </c>
      <c r="G191" s="398">
        <f>COUNTIF(G$63:G$112,$B191)</f>
        <v>0</v>
      </c>
      <c r="H191" s="424">
        <f>COUNTIF(H$63:H$112,$B191)</f>
        <v>0</v>
      </c>
      <c r="I191" s="448">
        <f t="shared" si="37"/>
        <v>0</v>
      </c>
      <c r="J191" s="398">
        <f t="shared" si="37"/>
        <v>0</v>
      </c>
      <c r="K191" s="398">
        <f t="shared" si="37"/>
        <v>0</v>
      </c>
      <c r="L191" s="398">
        <f t="shared" si="37"/>
        <v>0</v>
      </c>
      <c r="M191" s="398">
        <f t="shared" si="37"/>
        <v>0</v>
      </c>
      <c r="N191" s="398">
        <f t="shared" si="38"/>
        <v>0</v>
      </c>
      <c r="O191" s="398">
        <f t="shared" si="38"/>
        <v>0</v>
      </c>
      <c r="P191" s="398">
        <f t="shared" si="38"/>
        <v>0</v>
      </c>
      <c r="Q191" s="398">
        <f t="shared" si="38"/>
        <v>0</v>
      </c>
      <c r="R191" s="398">
        <f t="shared" si="38"/>
        <v>0</v>
      </c>
      <c r="S191" s="398">
        <f t="shared" si="38"/>
        <v>0</v>
      </c>
      <c r="T191" s="398">
        <f t="shared" si="38"/>
        <v>0</v>
      </c>
      <c r="U191" s="398">
        <f t="shared" si="38"/>
        <v>0</v>
      </c>
      <c r="V191" s="398">
        <f t="shared" si="38"/>
        <v>0</v>
      </c>
      <c r="W191" s="398">
        <f t="shared" si="38"/>
        <v>0</v>
      </c>
      <c r="X191" s="398">
        <f t="shared" si="39"/>
        <v>0</v>
      </c>
      <c r="Y191" s="398">
        <f t="shared" si="39"/>
        <v>0</v>
      </c>
      <c r="Z191" s="398">
        <f t="shared" si="39"/>
        <v>0</v>
      </c>
      <c r="AA191" s="398">
        <f t="shared" si="39"/>
        <v>0</v>
      </c>
      <c r="AB191" s="398">
        <f t="shared" si="39"/>
        <v>0</v>
      </c>
      <c r="AC191" s="398">
        <f t="shared" si="39"/>
        <v>0</v>
      </c>
      <c r="AD191" s="398">
        <f t="shared" si="39"/>
        <v>0</v>
      </c>
      <c r="AE191" s="398">
        <f t="shared" si="39"/>
        <v>0</v>
      </c>
      <c r="AF191" s="398">
        <f t="shared" si="39"/>
        <v>0</v>
      </c>
      <c r="AG191" s="398">
        <f t="shared" si="39"/>
        <v>0</v>
      </c>
      <c r="AH191" s="398">
        <f t="shared" si="39"/>
        <v>0</v>
      </c>
      <c r="AI191" s="398">
        <f t="shared" ca="1" si="39"/>
        <v>0</v>
      </c>
      <c r="AJ191" s="398">
        <f t="shared" si="39"/>
        <v>0</v>
      </c>
      <c r="AK191" s="398">
        <f t="shared" ca="1" si="39"/>
        <v>0</v>
      </c>
      <c r="AL191" s="398">
        <f t="shared" si="39"/>
        <v>0</v>
      </c>
      <c r="AM191" s="15"/>
      <c r="AN191" s="15"/>
      <c r="AO191" s="15"/>
    </row>
    <row r="192" spans="1:41" x14ac:dyDescent="0.2">
      <c r="A192" s="15"/>
      <c r="B192" s="462" t="s">
        <v>113</v>
      </c>
      <c r="C192" s="119"/>
      <c r="D192" s="451">
        <f>COUNTIF(D$63:D$112,$B192)</f>
        <v>0</v>
      </c>
      <c r="E192" s="399">
        <f>COUNTIF(E$63:E$112,$B192)</f>
        <v>0</v>
      </c>
      <c r="F192" s="399">
        <f>COUNTIF(F$63:F$112,$B192)</f>
        <v>0</v>
      </c>
      <c r="G192" s="399">
        <f>COUNTIF(G$63:G$112,$B192)</f>
        <v>0</v>
      </c>
      <c r="H192" s="452">
        <f>COUNTIF(H$63:H$112,$B192)</f>
        <v>0</v>
      </c>
      <c r="I192" s="453">
        <f t="shared" si="37"/>
        <v>0</v>
      </c>
      <c r="J192" s="399">
        <f t="shared" si="37"/>
        <v>0</v>
      </c>
      <c r="K192" s="399">
        <f t="shared" si="37"/>
        <v>1</v>
      </c>
      <c r="L192" s="399">
        <f t="shared" si="37"/>
        <v>0</v>
      </c>
      <c r="M192" s="399">
        <f t="shared" si="37"/>
        <v>0</v>
      </c>
      <c r="N192" s="399">
        <f t="shared" si="38"/>
        <v>0</v>
      </c>
      <c r="O192" s="399">
        <f t="shared" si="38"/>
        <v>0</v>
      </c>
      <c r="P192" s="399">
        <f t="shared" si="38"/>
        <v>0</v>
      </c>
      <c r="Q192" s="399">
        <f t="shared" si="38"/>
        <v>0</v>
      </c>
      <c r="R192" s="399">
        <f t="shared" si="38"/>
        <v>1</v>
      </c>
      <c r="S192" s="399">
        <f t="shared" si="38"/>
        <v>0</v>
      </c>
      <c r="T192" s="399">
        <f t="shared" si="38"/>
        <v>0</v>
      </c>
      <c r="U192" s="399">
        <f t="shared" si="38"/>
        <v>0</v>
      </c>
      <c r="V192" s="399">
        <f t="shared" si="38"/>
        <v>0</v>
      </c>
      <c r="W192" s="399">
        <f t="shared" si="38"/>
        <v>0</v>
      </c>
      <c r="X192" s="399">
        <f t="shared" si="39"/>
        <v>0</v>
      </c>
      <c r="Y192" s="399">
        <f t="shared" si="39"/>
        <v>1</v>
      </c>
      <c r="Z192" s="399">
        <f t="shared" si="39"/>
        <v>0</v>
      </c>
      <c r="AA192" s="399">
        <f t="shared" si="39"/>
        <v>0</v>
      </c>
      <c r="AB192" s="399">
        <f t="shared" si="39"/>
        <v>0</v>
      </c>
      <c r="AC192" s="399">
        <f t="shared" si="39"/>
        <v>0</v>
      </c>
      <c r="AD192" s="399">
        <f t="shared" si="39"/>
        <v>0</v>
      </c>
      <c r="AE192" s="399">
        <f t="shared" si="39"/>
        <v>0</v>
      </c>
      <c r="AF192" s="399">
        <f t="shared" si="39"/>
        <v>1</v>
      </c>
      <c r="AG192" s="399">
        <f t="shared" si="39"/>
        <v>0</v>
      </c>
      <c r="AH192" s="399">
        <f t="shared" si="39"/>
        <v>0</v>
      </c>
      <c r="AI192" s="399">
        <f t="shared" ca="1" si="39"/>
        <v>0</v>
      </c>
      <c r="AJ192" s="399">
        <f t="shared" si="39"/>
        <v>0</v>
      </c>
      <c r="AK192" s="399">
        <f t="shared" ca="1" si="39"/>
        <v>0</v>
      </c>
      <c r="AL192" s="399">
        <f t="shared" si="39"/>
        <v>0</v>
      </c>
      <c r="AM192" s="15"/>
      <c r="AN192" s="15"/>
      <c r="AO192" s="15"/>
    </row>
    <row r="193" spans="1:41" x14ac:dyDescent="0.2">
      <c r="A193" s="15"/>
      <c r="B193" s="462" t="s">
        <v>152</v>
      </c>
      <c r="C193" s="119"/>
      <c r="D193" s="451">
        <f>COUNTIF(D$63:D$112,$B193)</f>
        <v>0</v>
      </c>
      <c r="E193" s="399">
        <f>COUNTIF(E$63:E$112,$B193)</f>
        <v>0</v>
      </c>
      <c r="F193" s="399">
        <f>COUNTIF(F$63:F$112,$B193)</f>
        <v>0</v>
      </c>
      <c r="G193" s="399">
        <f>COUNTIF(G$63:G$112,$B193)</f>
        <v>0</v>
      </c>
      <c r="H193" s="452">
        <f>COUNTIF(H$63:H$112,$B193)</f>
        <v>0</v>
      </c>
      <c r="I193" s="453">
        <f t="shared" si="37"/>
        <v>0</v>
      </c>
      <c r="J193" s="399">
        <f t="shared" si="37"/>
        <v>0</v>
      </c>
      <c r="K193" s="399">
        <f t="shared" si="37"/>
        <v>1</v>
      </c>
      <c r="L193" s="399">
        <f t="shared" si="37"/>
        <v>0</v>
      </c>
      <c r="M193" s="399">
        <f t="shared" si="37"/>
        <v>0</v>
      </c>
      <c r="N193" s="399">
        <f t="shared" si="38"/>
        <v>0</v>
      </c>
      <c r="O193" s="399">
        <f t="shared" si="38"/>
        <v>0</v>
      </c>
      <c r="P193" s="399">
        <f t="shared" si="38"/>
        <v>0</v>
      </c>
      <c r="Q193" s="399">
        <f t="shared" si="38"/>
        <v>0</v>
      </c>
      <c r="R193" s="399">
        <f t="shared" si="38"/>
        <v>1</v>
      </c>
      <c r="S193" s="399">
        <f t="shared" si="38"/>
        <v>0</v>
      </c>
      <c r="T193" s="399">
        <f t="shared" si="38"/>
        <v>0</v>
      </c>
      <c r="U193" s="399">
        <f t="shared" si="38"/>
        <v>0</v>
      </c>
      <c r="V193" s="399">
        <f t="shared" si="38"/>
        <v>0</v>
      </c>
      <c r="W193" s="399">
        <f t="shared" si="38"/>
        <v>0</v>
      </c>
      <c r="X193" s="399">
        <f t="shared" si="39"/>
        <v>0</v>
      </c>
      <c r="Y193" s="399">
        <f t="shared" si="39"/>
        <v>1</v>
      </c>
      <c r="Z193" s="399">
        <f t="shared" si="39"/>
        <v>0</v>
      </c>
      <c r="AA193" s="399">
        <f t="shared" si="39"/>
        <v>0</v>
      </c>
      <c r="AB193" s="399">
        <f t="shared" si="39"/>
        <v>0</v>
      </c>
      <c r="AC193" s="399">
        <f t="shared" si="39"/>
        <v>0</v>
      </c>
      <c r="AD193" s="399">
        <f t="shared" si="39"/>
        <v>0</v>
      </c>
      <c r="AE193" s="399">
        <f t="shared" si="39"/>
        <v>0</v>
      </c>
      <c r="AF193" s="399">
        <f t="shared" si="39"/>
        <v>1</v>
      </c>
      <c r="AG193" s="399">
        <f t="shared" si="39"/>
        <v>0</v>
      </c>
      <c r="AH193" s="399">
        <f t="shared" si="39"/>
        <v>0</v>
      </c>
      <c r="AI193" s="399">
        <f t="shared" ca="1" si="39"/>
        <v>0</v>
      </c>
      <c r="AJ193" s="399">
        <f t="shared" si="39"/>
        <v>0</v>
      </c>
      <c r="AK193" s="399">
        <f t="shared" ca="1" si="39"/>
        <v>0</v>
      </c>
      <c r="AL193" s="399">
        <f t="shared" si="39"/>
        <v>0</v>
      </c>
      <c r="AM193" s="15"/>
      <c r="AN193" s="15"/>
      <c r="AO193" s="15"/>
    </row>
    <row r="194" spans="1:41" ht="19" thickBot="1" x14ac:dyDescent="0.25">
      <c r="A194" s="15"/>
      <c r="B194" s="462" t="s">
        <v>20</v>
      </c>
      <c r="C194" s="121"/>
      <c r="D194" s="123">
        <f>COUNTIF(D$63:D$112,$B194)</f>
        <v>0</v>
      </c>
      <c r="E194" s="122">
        <f>COUNTIF(E$63:E$112,$B194)</f>
        <v>0</v>
      </c>
      <c r="F194" s="122">
        <f>COUNTIF(F$63:F$112,$B194)</f>
        <v>0</v>
      </c>
      <c r="G194" s="122">
        <f>COUNTIF(G$63:G$112,$B194)</f>
        <v>0</v>
      </c>
      <c r="H194" s="124">
        <f>COUNTIF(H$63:H$112,$B194)</f>
        <v>0</v>
      </c>
      <c r="I194" s="454">
        <f t="shared" si="37"/>
        <v>0</v>
      </c>
      <c r="J194" s="122">
        <f t="shared" si="37"/>
        <v>0</v>
      </c>
      <c r="K194" s="122">
        <f t="shared" si="37"/>
        <v>0</v>
      </c>
      <c r="L194" s="122">
        <f t="shared" si="37"/>
        <v>0</v>
      </c>
      <c r="M194" s="122">
        <f t="shared" si="37"/>
        <v>0</v>
      </c>
      <c r="N194" s="122">
        <f t="shared" si="38"/>
        <v>0</v>
      </c>
      <c r="O194" s="122">
        <f t="shared" si="38"/>
        <v>0</v>
      </c>
      <c r="P194" s="122">
        <f t="shared" si="38"/>
        <v>0</v>
      </c>
      <c r="Q194" s="122">
        <f t="shared" si="38"/>
        <v>0</v>
      </c>
      <c r="R194" s="122">
        <f t="shared" si="38"/>
        <v>0</v>
      </c>
      <c r="S194" s="122">
        <f t="shared" si="38"/>
        <v>0</v>
      </c>
      <c r="T194" s="122">
        <f t="shared" si="38"/>
        <v>0</v>
      </c>
      <c r="U194" s="122">
        <f t="shared" si="38"/>
        <v>0</v>
      </c>
      <c r="V194" s="122">
        <f t="shared" si="38"/>
        <v>0</v>
      </c>
      <c r="W194" s="122">
        <f t="shared" si="38"/>
        <v>0</v>
      </c>
      <c r="X194" s="122">
        <f t="shared" si="39"/>
        <v>0</v>
      </c>
      <c r="Y194" s="122">
        <f t="shared" si="39"/>
        <v>0</v>
      </c>
      <c r="Z194" s="122">
        <f t="shared" si="39"/>
        <v>0</v>
      </c>
      <c r="AA194" s="122">
        <f t="shared" si="39"/>
        <v>0</v>
      </c>
      <c r="AB194" s="122">
        <f t="shared" si="39"/>
        <v>0</v>
      </c>
      <c r="AC194" s="122">
        <f t="shared" si="39"/>
        <v>0</v>
      </c>
      <c r="AD194" s="122">
        <f t="shared" si="39"/>
        <v>0</v>
      </c>
      <c r="AE194" s="122">
        <f t="shared" si="39"/>
        <v>0</v>
      </c>
      <c r="AF194" s="122">
        <f t="shared" si="39"/>
        <v>0</v>
      </c>
      <c r="AG194" s="122">
        <f t="shared" si="39"/>
        <v>0</v>
      </c>
      <c r="AH194" s="122">
        <f t="shared" si="39"/>
        <v>0</v>
      </c>
      <c r="AI194" s="122">
        <f t="shared" ca="1" si="39"/>
        <v>0</v>
      </c>
      <c r="AJ194" s="122">
        <f t="shared" si="39"/>
        <v>0</v>
      </c>
      <c r="AK194" s="122">
        <f t="shared" ca="1" si="39"/>
        <v>0</v>
      </c>
      <c r="AL194" s="122">
        <f t="shared" si="39"/>
        <v>0</v>
      </c>
      <c r="AM194" s="15"/>
      <c r="AN194" s="15"/>
      <c r="AO194" s="15"/>
    </row>
    <row r="195" spans="1:41" x14ac:dyDescent="0.2">
      <c r="A195" s="15"/>
      <c r="B195" s="462" t="s">
        <v>187</v>
      </c>
      <c r="C195" s="120"/>
      <c r="D195" s="397">
        <f>COUNTIF(D$63:D$112,$B195)</f>
        <v>0</v>
      </c>
      <c r="E195" s="398">
        <f>COUNTIF(E$63:E$112,$B195)</f>
        <v>0</v>
      </c>
      <c r="F195" s="398">
        <f>COUNTIF(F$63:F$112,$B195)</f>
        <v>0</v>
      </c>
      <c r="G195" s="398">
        <f>COUNTIF(G$63:G$112,$B195)</f>
        <v>0</v>
      </c>
      <c r="H195" s="424">
        <f>COUNTIF(H$63:H$112,$B195)</f>
        <v>0</v>
      </c>
      <c r="I195" s="448">
        <f t="shared" si="37"/>
        <v>0</v>
      </c>
      <c r="J195" s="398">
        <f t="shared" si="37"/>
        <v>0</v>
      </c>
      <c r="K195" s="398">
        <f t="shared" si="37"/>
        <v>0</v>
      </c>
      <c r="L195" s="398">
        <f t="shared" si="37"/>
        <v>0</v>
      </c>
      <c r="M195" s="398">
        <f t="shared" si="37"/>
        <v>0</v>
      </c>
      <c r="N195" s="398">
        <f t="shared" si="38"/>
        <v>0</v>
      </c>
      <c r="O195" s="398">
        <f t="shared" si="38"/>
        <v>0</v>
      </c>
      <c r="P195" s="398">
        <f t="shared" si="38"/>
        <v>0</v>
      </c>
      <c r="Q195" s="398">
        <f t="shared" si="38"/>
        <v>0</v>
      </c>
      <c r="R195" s="398">
        <f t="shared" si="38"/>
        <v>0</v>
      </c>
      <c r="S195" s="398">
        <f t="shared" si="38"/>
        <v>0</v>
      </c>
      <c r="T195" s="398">
        <f t="shared" si="38"/>
        <v>0</v>
      </c>
      <c r="U195" s="398">
        <f t="shared" si="38"/>
        <v>0</v>
      </c>
      <c r="V195" s="398">
        <f t="shared" si="38"/>
        <v>0</v>
      </c>
      <c r="W195" s="398">
        <f t="shared" si="38"/>
        <v>0</v>
      </c>
      <c r="X195" s="398">
        <f t="shared" si="39"/>
        <v>0</v>
      </c>
      <c r="Y195" s="398">
        <f t="shared" si="39"/>
        <v>0</v>
      </c>
      <c r="Z195" s="398">
        <f t="shared" si="39"/>
        <v>0</v>
      </c>
      <c r="AA195" s="398">
        <f t="shared" si="39"/>
        <v>0</v>
      </c>
      <c r="AB195" s="398">
        <f t="shared" si="39"/>
        <v>0</v>
      </c>
      <c r="AC195" s="398">
        <f t="shared" si="39"/>
        <v>0</v>
      </c>
      <c r="AD195" s="398">
        <f t="shared" si="39"/>
        <v>0</v>
      </c>
      <c r="AE195" s="398">
        <f t="shared" si="39"/>
        <v>0</v>
      </c>
      <c r="AF195" s="398">
        <f t="shared" si="39"/>
        <v>0</v>
      </c>
      <c r="AG195" s="398">
        <f t="shared" si="39"/>
        <v>0</v>
      </c>
      <c r="AH195" s="398">
        <f t="shared" si="39"/>
        <v>0</v>
      </c>
      <c r="AI195" s="398">
        <f t="shared" ca="1" si="39"/>
        <v>0</v>
      </c>
      <c r="AJ195" s="398">
        <f t="shared" si="39"/>
        <v>0</v>
      </c>
      <c r="AK195" s="398">
        <f t="shared" ca="1" si="39"/>
        <v>0</v>
      </c>
      <c r="AL195" s="398">
        <f t="shared" si="39"/>
        <v>0</v>
      </c>
      <c r="AM195" s="15"/>
      <c r="AN195" s="15"/>
      <c r="AO195" s="15"/>
    </row>
    <row r="196" spans="1:41" x14ac:dyDescent="0.2">
      <c r="A196" s="15"/>
      <c r="B196" s="462" t="s">
        <v>126</v>
      </c>
      <c r="C196" s="119"/>
      <c r="D196" s="451">
        <f>COUNTIF(D$63:D$112,$B196)</f>
        <v>0</v>
      </c>
      <c r="E196" s="399">
        <f>COUNTIF(E$63:E$112,$B196)</f>
        <v>0</v>
      </c>
      <c r="F196" s="399">
        <f>COUNTIF(F$63:F$112,$B196)</f>
        <v>0</v>
      </c>
      <c r="G196" s="399">
        <f>COUNTIF(G$63:G$112,$B196)</f>
        <v>0</v>
      </c>
      <c r="H196" s="452">
        <f>COUNTIF(H$63:H$112,$B196)</f>
        <v>0</v>
      </c>
      <c r="I196" s="453">
        <f t="shared" si="37"/>
        <v>0</v>
      </c>
      <c r="J196" s="399">
        <f t="shared" si="37"/>
        <v>0</v>
      </c>
      <c r="K196" s="399">
        <f t="shared" si="37"/>
        <v>1</v>
      </c>
      <c r="L196" s="399">
        <f t="shared" si="37"/>
        <v>0</v>
      </c>
      <c r="M196" s="399">
        <f t="shared" si="37"/>
        <v>0</v>
      </c>
      <c r="N196" s="399">
        <f t="shared" si="38"/>
        <v>0</v>
      </c>
      <c r="O196" s="399">
        <f t="shared" si="38"/>
        <v>0</v>
      </c>
      <c r="P196" s="399">
        <f t="shared" si="38"/>
        <v>0</v>
      </c>
      <c r="Q196" s="399">
        <f t="shared" si="38"/>
        <v>0</v>
      </c>
      <c r="R196" s="399">
        <f t="shared" si="38"/>
        <v>1</v>
      </c>
      <c r="S196" s="399">
        <f t="shared" si="38"/>
        <v>0</v>
      </c>
      <c r="T196" s="399">
        <f t="shared" si="38"/>
        <v>0</v>
      </c>
      <c r="U196" s="399">
        <f t="shared" si="38"/>
        <v>0</v>
      </c>
      <c r="V196" s="399">
        <f t="shared" si="38"/>
        <v>0</v>
      </c>
      <c r="W196" s="399">
        <f t="shared" si="38"/>
        <v>0</v>
      </c>
      <c r="X196" s="399">
        <f t="shared" si="39"/>
        <v>0</v>
      </c>
      <c r="Y196" s="399">
        <f t="shared" si="39"/>
        <v>1</v>
      </c>
      <c r="Z196" s="399">
        <f t="shared" si="39"/>
        <v>0</v>
      </c>
      <c r="AA196" s="399">
        <f t="shared" si="39"/>
        <v>0</v>
      </c>
      <c r="AB196" s="399">
        <f t="shared" si="39"/>
        <v>0</v>
      </c>
      <c r="AC196" s="399">
        <f t="shared" si="39"/>
        <v>0</v>
      </c>
      <c r="AD196" s="399">
        <f t="shared" si="39"/>
        <v>0</v>
      </c>
      <c r="AE196" s="399">
        <f t="shared" si="39"/>
        <v>0</v>
      </c>
      <c r="AF196" s="399">
        <f t="shared" si="39"/>
        <v>1</v>
      </c>
      <c r="AG196" s="399">
        <f t="shared" si="39"/>
        <v>0</v>
      </c>
      <c r="AH196" s="399">
        <f t="shared" si="39"/>
        <v>0</v>
      </c>
      <c r="AI196" s="399">
        <f t="shared" ca="1" si="39"/>
        <v>0</v>
      </c>
      <c r="AJ196" s="399">
        <f t="shared" si="39"/>
        <v>0</v>
      </c>
      <c r="AK196" s="399">
        <f t="shared" ca="1" si="39"/>
        <v>0</v>
      </c>
      <c r="AL196" s="399">
        <f t="shared" si="39"/>
        <v>0</v>
      </c>
      <c r="AM196" s="15"/>
      <c r="AN196" s="15"/>
      <c r="AO196" s="15"/>
    </row>
    <row r="197" spans="1:41" x14ac:dyDescent="0.2">
      <c r="A197" s="15"/>
      <c r="B197" s="462" t="s">
        <v>154</v>
      </c>
      <c r="C197" s="119"/>
      <c r="D197" s="451">
        <f>COUNTIF(D$63:D$112,$B197)</f>
        <v>0</v>
      </c>
      <c r="E197" s="399">
        <f>COUNTIF(E$63:E$112,$B197)</f>
        <v>0</v>
      </c>
      <c r="F197" s="399">
        <f>COUNTIF(F$63:F$112,$B197)</f>
        <v>0</v>
      </c>
      <c r="G197" s="399">
        <f>COUNTIF(G$63:G$112,$B197)</f>
        <v>0</v>
      </c>
      <c r="H197" s="452">
        <f>COUNTIF(H$63:H$112,$B197)</f>
        <v>0</v>
      </c>
      <c r="I197" s="453">
        <f t="shared" si="37"/>
        <v>0</v>
      </c>
      <c r="J197" s="399">
        <f t="shared" si="37"/>
        <v>0</v>
      </c>
      <c r="K197" s="399">
        <f t="shared" si="37"/>
        <v>1</v>
      </c>
      <c r="L197" s="399">
        <f t="shared" si="37"/>
        <v>0</v>
      </c>
      <c r="M197" s="399">
        <f t="shared" si="37"/>
        <v>0</v>
      </c>
      <c r="N197" s="399">
        <f t="shared" si="38"/>
        <v>0</v>
      </c>
      <c r="O197" s="399">
        <f t="shared" si="38"/>
        <v>0</v>
      </c>
      <c r="P197" s="399">
        <f t="shared" si="38"/>
        <v>0</v>
      </c>
      <c r="Q197" s="399">
        <f t="shared" si="38"/>
        <v>0</v>
      </c>
      <c r="R197" s="399">
        <f t="shared" si="38"/>
        <v>1</v>
      </c>
      <c r="S197" s="399">
        <f t="shared" si="38"/>
        <v>0</v>
      </c>
      <c r="T197" s="399">
        <f t="shared" si="38"/>
        <v>0</v>
      </c>
      <c r="U197" s="399">
        <f t="shared" si="38"/>
        <v>0</v>
      </c>
      <c r="V197" s="399">
        <f t="shared" si="38"/>
        <v>0</v>
      </c>
      <c r="W197" s="399">
        <f t="shared" si="38"/>
        <v>0</v>
      </c>
      <c r="X197" s="399">
        <f t="shared" si="39"/>
        <v>0</v>
      </c>
      <c r="Y197" s="399">
        <f t="shared" si="39"/>
        <v>1</v>
      </c>
      <c r="Z197" s="399">
        <f t="shared" si="39"/>
        <v>0</v>
      </c>
      <c r="AA197" s="399">
        <f t="shared" si="39"/>
        <v>0</v>
      </c>
      <c r="AB197" s="399">
        <f t="shared" si="39"/>
        <v>0</v>
      </c>
      <c r="AC197" s="399">
        <f t="shared" si="39"/>
        <v>0</v>
      </c>
      <c r="AD197" s="399">
        <f t="shared" si="39"/>
        <v>0</v>
      </c>
      <c r="AE197" s="399">
        <f t="shared" si="39"/>
        <v>0</v>
      </c>
      <c r="AF197" s="399">
        <f t="shared" si="39"/>
        <v>1</v>
      </c>
      <c r="AG197" s="399">
        <f t="shared" si="39"/>
        <v>0</v>
      </c>
      <c r="AH197" s="399">
        <f t="shared" si="39"/>
        <v>0</v>
      </c>
      <c r="AI197" s="399">
        <f t="shared" ca="1" si="39"/>
        <v>0</v>
      </c>
      <c r="AJ197" s="399">
        <f t="shared" si="39"/>
        <v>0</v>
      </c>
      <c r="AK197" s="399">
        <f t="shared" ca="1" si="39"/>
        <v>0</v>
      </c>
      <c r="AL197" s="399">
        <f t="shared" si="39"/>
        <v>0</v>
      </c>
      <c r="AM197" s="15"/>
      <c r="AN197" s="15"/>
      <c r="AO197" s="15"/>
    </row>
    <row r="198" spans="1:41" ht="19" thickBot="1" x14ac:dyDescent="0.25">
      <c r="A198" s="15"/>
      <c r="B198" s="462" t="s">
        <v>21</v>
      </c>
      <c r="C198" s="121"/>
      <c r="D198" s="123">
        <f>COUNTIF(D$63:D$112,$B198)</f>
        <v>0</v>
      </c>
      <c r="E198" s="122">
        <f>COUNTIF(E$63:E$112,$B198)</f>
        <v>0</v>
      </c>
      <c r="F198" s="122">
        <f>COUNTIF(F$63:F$112,$B198)</f>
        <v>0</v>
      </c>
      <c r="G198" s="122">
        <f>COUNTIF(G$63:G$112,$B198)</f>
        <v>0</v>
      </c>
      <c r="H198" s="124">
        <f>COUNTIF(H$63:H$112,$B198)</f>
        <v>0</v>
      </c>
      <c r="I198" s="454">
        <f t="shared" si="37"/>
        <v>0</v>
      </c>
      <c r="J198" s="122">
        <f t="shared" si="37"/>
        <v>0</v>
      </c>
      <c r="K198" s="122">
        <f t="shared" si="37"/>
        <v>0</v>
      </c>
      <c r="L198" s="122">
        <f t="shared" si="37"/>
        <v>0</v>
      </c>
      <c r="M198" s="122">
        <f t="shared" si="37"/>
        <v>0</v>
      </c>
      <c r="N198" s="122">
        <f t="shared" si="38"/>
        <v>0</v>
      </c>
      <c r="O198" s="122">
        <f t="shared" si="38"/>
        <v>0</v>
      </c>
      <c r="P198" s="122">
        <f t="shared" si="38"/>
        <v>0</v>
      </c>
      <c r="Q198" s="122">
        <f t="shared" si="38"/>
        <v>0</v>
      </c>
      <c r="R198" s="122">
        <f t="shared" si="38"/>
        <v>0</v>
      </c>
      <c r="S198" s="122">
        <f t="shared" si="38"/>
        <v>0</v>
      </c>
      <c r="T198" s="122">
        <f t="shared" si="38"/>
        <v>0</v>
      </c>
      <c r="U198" s="122">
        <f t="shared" si="38"/>
        <v>0</v>
      </c>
      <c r="V198" s="122">
        <f t="shared" si="38"/>
        <v>0</v>
      </c>
      <c r="W198" s="122">
        <f t="shared" si="38"/>
        <v>0</v>
      </c>
      <c r="X198" s="122">
        <f t="shared" si="39"/>
        <v>0</v>
      </c>
      <c r="Y198" s="122">
        <f t="shared" si="39"/>
        <v>0</v>
      </c>
      <c r="Z198" s="122">
        <f t="shared" si="39"/>
        <v>0</v>
      </c>
      <c r="AA198" s="122">
        <f t="shared" si="39"/>
        <v>0</v>
      </c>
      <c r="AB198" s="122">
        <f t="shared" si="39"/>
        <v>0</v>
      </c>
      <c r="AC198" s="122">
        <f t="shared" si="39"/>
        <v>0</v>
      </c>
      <c r="AD198" s="122">
        <f t="shared" si="39"/>
        <v>0</v>
      </c>
      <c r="AE198" s="122">
        <f t="shared" si="39"/>
        <v>0</v>
      </c>
      <c r="AF198" s="122">
        <f t="shared" si="39"/>
        <v>0</v>
      </c>
      <c r="AG198" s="122">
        <f t="shared" si="39"/>
        <v>0</v>
      </c>
      <c r="AH198" s="122">
        <f t="shared" si="39"/>
        <v>0</v>
      </c>
      <c r="AI198" s="122">
        <f t="shared" ca="1" si="39"/>
        <v>0</v>
      </c>
      <c r="AJ198" s="122">
        <f t="shared" si="39"/>
        <v>0</v>
      </c>
      <c r="AK198" s="122">
        <f t="shared" ca="1" si="39"/>
        <v>0</v>
      </c>
      <c r="AL198" s="122">
        <f t="shared" si="39"/>
        <v>0</v>
      </c>
      <c r="AM198" s="15"/>
      <c r="AN198" s="15"/>
      <c r="AO198" s="15"/>
    </row>
    <row r="199" spans="1:41" x14ac:dyDescent="0.2">
      <c r="A199" s="15"/>
      <c r="B199" s="462" t="s">
        <v>188</v>
      </c>
      <c r="C199" s="120"/>
      <c r="D199" s="397">
        <f>COUNTIF(D$63:D$112,$B199)</f>
        <v>0</v>
      </c>
      <c r="E199" s="398">
        <f>COUNTIF(E$63:E$112,$B199)</f>
        <v>0</v>
      </c>
      <c r="F199" s="398">
        <f>COUNTIF(F$63:F$112,$B199)</f>
        <v>0</v>
      </c>
      <c r="G199" s="398">
        <f>COUNTIF(G$63:G$112,$B199)</f>
        <v>0</v>
      </c>
      <c r="H199" s="424">
        <f>COUNTIF(H$63:H$112,$B199)</f>
        <v>0</v>
      </c>
      <c r="I199" s="448">
        <f t="shared" ref="I199:M208" si="40">COUNTIF(I$7:I$112,$B199)</f>
        <v>0</v>
      </c>
      <c r="J199" s="398">
        <f t="shared" si="40"/>
        <v>0</v>
      </c>
      <c r="K199" s="398">
        <f t="shared" si="40"/>
        <v>0</v>
      </c>
      <c r="L199" s="398">
        <f t="shared" si="40"/>
        <v>0</v>
      </c>
      <c r="M199" s="398">
        <f t="shared" si="40"/>
        <v>0</v>
      </c>
      <c r="N199" s="398">
        <f t="shared" ref="N199:W208" si="41">COUNTIF(N$7:N$112,$B199)</f>
        <v>0</v>
      </c>
      <c r="O199" s="398">
        <f t="shared" si="41"/>
        <v>0</v>
      </c>
      <c r="P199" s="398">
        <f t="shared" si="41"/>
        <v>0</v>
      </c>
      <c r="Q199" s="398">
        <f t="shared" si="41"/>
        <v>0</v>
      </c>
      <c r="R199" s="398">
        <f t="shared" si="41"/>
        <v>0</v>
      </c>
      <c r="S199" s="398">
        <f t="shared" si="41"/>
        <v>0</v>
      </c>
      <c r="T199" s="398">
        <f t="shared" si="41"/>
        <v>0</v>
      </c>
      <c r="U199" s="398">
        <f t="shared" si="41"/>
        <v>0</v>
      </c>
      <c r="V199" s="398">
        <f t="shared" si="41"/>
        <v>0</v>
      </c>
      <c r="W199" s="398">
        <f t="shared" si="41"/>
        <v>0</v>
      </c>
      <c r="X199" s="398">
        <f t="shared" ref="X199:AL208" si="42">COUNTIF(X$7:X$112,$B199)</f>
        <v>0</v>
      </c>
      <c r="Y199" s="398">
        <f t="shared" si="42"/>
        <v>0</v>
      </c>
      <c r="Z199" s="398">
        <f t="shared" si="42"/>
        <v>0</v>
      </c>
      <c r="AA199" s="398">
        <f t="shared" si="42"/>
        <v>0</v>
      </c>
      <c r="AB199" s="398">
        <f t="shared" si="42"/>
        <v>0</v>
      </c>
      <c r="AC199" s="398">
        <f t="shared" si="42"/>
        <v>0</v>
      </c>
      <c r="AD199" s="398">
        <f t="shared" si="42"/>
        <v>0</v>
      </c>
      <c r="AE199" s="398">
        <f t="shared" si="42"/>
        <v>0</v>
      </c>
      <c r="AF199" s="398">
        <f t="shared" si="42"/>
        <v>0</v>
      </c>
      <c r="AG199" s="398">
        <f t="shared" si="42"/>
        <v>0</v>
      </c>
      <c r="AH199" s="398">
        <f t="shared" si="42"/>
        <v>0</v>
      </c>
      <c r="AI199" s="398">
        <f t="shared" ca="1" si="42"/>
        <v>0</v>
      </c>
      <c r="AJ199" s="398">
        <f t="shared" si="42"/>
        <v>0</v>
      </c>
      <c r="AK199" s="398">
        <f t="shared" ca="1" si="42"/>
        <v>0</v>
      </c>
      <c r="AL199" s="398">
        <f t="shared" si="42"/>
        <v>0</v>
      </c>
      <c r="AM199" s="15"/>
      <c r="AN199" s="15"/>
      <c r="AO199" s="15"/>
    </row>
    <row r="200" spans="1:41" x14ac:dyDescent="0.2">
      <c r="A200" s="15"/>
      <c r="B200" s="462" t="s">
        <v>102</v>
      </c>
      <c r="C200" s="119"/>
      <c r="D200" s="451">
        <f>COUNTIF(D$63:D$112,$B200)</f>
        <v>0</v>
      </c>
      <c r="E200" s="399">
        <f>COUNTIF(E$63:E$112,$B200)</f>
        <v>0</v>
      </c>
      <c r="F200" s="399">
        <f>COUNTIF(F$63:F$112,$B200)</f>
        <v>0</v>
      </c>
      <c r="G200" s="399">
        <f>COUNTIF(G$63:G$112,$B200)</f>
        <v>0</v>
      </c>
      <c r="H200" s="452">
        <f>COUNTIF(H$63:H$112,$B200)</f>
        <v>0</v>
      </c>
      <c r="I200" s="453">
        <f t="shared" si="40"/>
        <v>0</v>
      </c>
      <c r="J200" s="399">
        <f t="shared" si="40"/>
        <v>0</v>
      </c>
      <c r="K200" s="399">
        <f t="shared" si="40"/>
        <v>1</v>
      </c>
      <c r="L200" s="399">
        <f t="shared" si="40"/>
        <v>0</v>
      </c>
      <c r="M200" s="399">
        <f t="shared" si="40"/>
        <v>0</v>
      </c>
      <c r="N200" s="399">
        <f t="shared" si="41"/>
        <v>0</v>
      </c>
      <c r="O200" s="399">
        <f t="shared" si="41"/>
        <v>0</v>
      </c>
      <c r="P200" s="399">
        <f t="shared" si="41"/>
        <v>0</v>
      </c>
      <c r="Q200" s="399">
        <f t="shared" si="41"/>
        <v>0</v>
      </c>
      <c r="R200" s="399">
        <f t="shared" si="41"/>
        <v>1</v>
      </c>
      <c r="S200" s="399">
        <f t="shared" si="41"/>
        <v>0</v>
      </c>
      <c r="T200" s="399">
        <f t="shared" si="41"/>
        <v>0</v>
      </c>
      <c r="U200" s="399">
        <f t="shared" si="41"/>
        <v>0</v>
      </c>
      <c r="V200" s="399">
        <f t="shared" si="41"/>
        <v>0</v>
      </c>
      <c r="W200" s="399">
        <f t="shared" si="41"/>
        <v>0</v>
      </c>
      <c r="X200" s="399">
        <f t="shared" si="42"/>
        <v>0</v>
      </c>
      <c r="Y200" s="399">
        <f t="shared" si="42"/>
        <v>1</v>
      </c>
      <c r="Z200" s="399">
        <f t="shared" si="42"/>
        <v>0</v>
      </c>
      <c r="AA200" s="399">
        <f t="shared" si="42"/>
        <v>0</v>
      </c>
      <c r="AB200" s="399">
        <f t="shared" si="42"/>
        <v>0</v>
      </c>
      <c r="AC200" s="399">
        <f t="shared" si="42"/>
        <v>0</v>
      </c>
      <c r="AD200" s="399">
        <f t="shared" si="42"/>
        <v>0</v>
      </c>
      <c r="AE200" s="399">
        <f t="shared" si="42"/>
        <v>0</v>
      </c>
      <c r="AF200" s="399">
        <f t="shared" si="42"/>
        <v>1</v>
      </c>
      <c r="AG200" s="399">
        <f t="shared" si="42"/>
        <v>0</v>
      </c>
      <c r="AH200" s="399">
        <f t="shared" si="42"/>
        <v>0</v>
      </c>
      <c r="AI200" s="399">
        <f t="shared" ca="1" si="42"/>
        <v>0</v>
      </c>
      <c r="AJ200" s="399">
        <f t="shared" si="42"/>
        <v>0</v>
      </c>
      <c r="AK200" s="399">
        <f t="shared" ca="1" si="42"/>
        <v>0</v>
      </c>
      <c r="AL200" s="399">
        <f t="shared" si="42"/>
        <v>0</v>
      </c>
      <c r="AM200" s="15"/>
      <c r="AN200" s="15"/>
      <c r="AO200" s="15"/>
    </row>
    <row r="201" spans="1:41" x14ac:dyDescent="0.2">
      <c r="A201" s="15"/>
      <c r="B201" s="462" t="s">
        <v>157</v>
      </c>
      <c r="C201" s="119"/>
      <c r="D201" s="451">
        <f>COUNTIF(D$63:D$112,$B201)</f>
        <v>0</v>
      </c>
      <c r="E201" s="399">
        <f>COUNTIF(E$63:E$112,$B201)</f>
        <v>0</v>
      </c>
      <c r="F201" s="399">
        <f>COUNTIF(F$63:F$112,$B201)</f>
        <v>0</v>
      </c>
      <c r="G201" s="399">
        <f>COUNTIF(G$63:G$112,$B201)</f>
        <v>0</v>
      </c>
      <c r="H201" s="452">
        <f>COUNTIF(H$63:H$112,$B201)</f>
        <v>0</v>
      </c>
      <c r="I201" s="453">
        <f t="shared" si="40"/>
        <v>0</v>
      </c>
      <c r="J201" s="399">
        <f t="shared" si="40"/>
        <v>0</v>
      </c>
      <c r="K201" s="399">
        <f t="shared" si="40"/>
        <v>1</v>
      </c>
      <c r="L201" s="399">
        <f t="shared" si="40"/>
        <v>0</v>
      </c>
      <c r="M201" s="399">
        <f t="shared" si="40"/>
        <v>0</v>
      </c>
      <c r="N201" s="399">
        <f t="shared" si="41"/>
        <v>0</v>
      </c>
      <c r="O201" s="399">
        <f t="shared" si="41"/>
        <v>0</v>
      </c>
      <c r="P201" s="399">
        <f t="shared" si="41"/>
        <v>0</v>
      </c>
      <c r="Q201" s="399">
        <f t="shared" si="41"/>
        <v>0</v>
      </c>
      <c r="R201" s="399">
        <f t="shared" si="41"/>
        <v>1</v>
      </c>
      <c r="S201" s="399">
        <f t="shared" si="41"/>
        <v>0</v>
      </c>
      <c r="T201" s="399">
        <f t="shared" si="41"/>
        <v>0</v>
      </c>
      <c r="U201" s="399">
        <f t="shared" si="41"/>
        <v>0</v>
      </c>
      <c r="V201" s="399">
        <f t="shared" si="41"/>
        <v>0</v>
      </c>
      <c r="W201" s="399">
        <f t="shared" si="41"/>
        <v>0</v>
      </c>
      <c r="X201" s="399">
        <f t="shared" si="42"/>
        <v>0</v>
      </c>
      <c r="Y201" s="399">
        <f t="shared" si="42"/>
        <v>1</v>
      </c>
      <c r="Z201" s="399">
        <f t="shared" si="42"/>
        <v>0</v>
      </c>
      <c r="AA201" s="399">
        <f t="shared" si="42"/>
        <v>0</v>
      </c>
      <c r="AB201" s="399">
        <f t="shared" si="42"/>
        <v>0</v>
      </c>
      <c r="AC201" s="399">
        <f t="shared" si="42"/>
        <v>0</v>
      </c>
      <c r="AD201" s="399">
        <f t="shared" si="42"/>
        <v>0</v>
      </c>
      <c r="AE201" s="399">
        <f t="shared" si="42"/>
        <v>0</v>
      </c>
      <c r="AF201" s="399">
        <f t="shared" si="42"/>
        <v>1</v>
      </c>
      <c r="AG201" s="399">
        <f t="shared" si="42"/>
        <v>0</v>
      </c>
      <c r="AH201" s="399">
        <f t="shared" si="42"/>
        <v>0</v>
      </c>
      <c r="AI201" s="399">
        <f t="shared" ca="1" si="42"/>
        <v>0</v>
      </c>
      <c r="AJ201" s="399">
        <f t="shared" si="42"/>
        <v>0</v>
      </c>
      <c r="AK201" s="399">
        <f t="shared" ca="1" si="42"/>
        <v>0</v>
      </c>
      <c r="AL201" s="399">
        <f t="shared" si="42"/>
        <v>0</v>
      </c>
      <c r="AM201" s="15"/>
      <c r="AN201" s="15"/>
      <c r="AO201" s="15"/>
    </row>
    <row r="202" spans="1:41" ht="19" thickBot="1" x14ac:dyDescent="0.25">
      <c r="A202" s="15"/>
      <c r="B202" s="462" t="s">
        <v>24</v>
      </c>
      <c r="C202" s="121"/>
      <c r="D202" s="123">
        <f>COUNTIF(D$63:D$112,$B202)</f>
        <v>0</v>
      </c>
      <c r="E202" s="122">
        <f>COUNTIF(E$63:E$112,$B202)</f>
        <v>0</v>
      </c>
      <c r="F202" s="122">
        <f>COUNTIF(F$63:F$112,$B202)</f>
        <v>0</v>
      </c>
      <c r="G202" s="122">
        <f>COUNTIF(G$63:G$112,$B202)</f>
        <v>0</v>
      </c>
      <c r="H202" s="124">
        <f>COUNTIF(H$63:H$112,$B202)</f>
        <v>0</v>
      </c>
      <c r="I202" s="454">
        <f t="shared" si="40"/>
        <v>0</v>
      </c>
      <c r="J202" s="122">
        <f t="shared" si="40"/>
        <v>0</v>
      </c>
      <c r="K202" s="122">
        <f t="shared" si="40"/>
        <v>0</v>
      </c>
      <c r="L202" s="122">
        <f t="shared" si="40"/>
        <v>0</v>
      </c>
      <c r="M202" s="122">
        <f t="shared" si="40"/>
        <v>0</v>
      </c>
      <c r="N202" s="122">
        <f t="shared" si="41"/>
        <v>0</v>
      </c>
      <c r="O202" s="122">
        <f t="shared" si="41"/>
        <v>0</v>
      </c>
      <c r="P202" s="122">
        <f t="shared" si="41"/>
        <v>0</v>
      </c>
      <c r="Q202" s="122">
        <f t="shared" si="41"/>
        <v>0</v>
      </c>
      <c r="R202" s="122">
        <f t="shared" si="41"/>
        <v>0</v>
      </c>
      <c r="S202" s="122">
        <f t="shared" si="41"/>
        <v>0</v>
      </c>
      <c r="T202" s="122">
        <f t="shared" si="41"/>
        <v>0</v>
      </c>
      <c r="U202" s="122">
        <f t="shared" si="41"/>
        <v>0</v>
      </c>
      <c r="V202" s="122">
        <f t="shared" si="41"/>
        <v>0</v>
      </c>
      <c r="W202" s="122">
        <f t="shared" si="41"/>
        <v>0</v>
      </c>
      <c r="X202" s="122">
        <f t="shared" si="42"/>
        <v>0</v>
      </c>
      <c r="Y202" s="122">
        <f t="shared" si="42"/>
        <v>0</v>
      </c>
      <c r="Z202" s="122">
        <f t="shared" si="42"/>
        <v>0</v>
      </c>
      <c r="AA202" s="122">
        <f t="shared" si="42"/>
        <v>0</v>
      </c>
      <c r="AB202" s="122">
        <f t="shared" si="42"/>
        <v>0</v>
      </c>
      <c r="AC202" s="122">
        <f t="shared" si="42"/>
        <v>0</v>
      </c>
      <c r="AD202" s="122">
        <f t="shared" si="42"/>
        <v>0</v>
      </c>
      <c r="AE202" s="122">
        <f t="shared" si="42"/>
        <v>0</v>
      </c>
      <c r="AF202" s="122">
        <f t="shared" si="42"/>
        <v>0</v>
      </c>
      <c r="AG202" s="122">
        <f t="shared" si="42"/>
        <v>0</v>
      </c>
      <c r="AH202" s="122">
        <f t="shared" si="42"/>
        <v>0</v>
      </c>
      <c r="AI202" s="122">
        <f t="shared" ca="1" si="42"/>
        <v>0</v>
      </c>
      <c r="AJ202" s="122">
        <f t="shared" si="42"/>
        <v>0</v>
      </c>
      <c r="AK202" s="122">
        <f t="shared" ca="1" si="42"/>
        <v>0</v>
      </c>
      <c r="AL202" s="122">
        <f t="shared" si="42"/>
        <v>0</v>
      </c>
      <c r="AM202" s="15"/>
      <c r="AN202" s="15"/>
      <c r="AO202" s="15"/>
    </row>
    <row r="203" spans="1:41" x14ac:dyDescent="0.2">
      <c r="A203" s="15"/>
      <c r="B203" s="462" t="s">
        <v>171</v>
      </c>
      <c r="C203" s="120"/>
      <c r="D203" s="397">
        <f>COUNTIF(D$63:D$112,$B203)</f>
        <v>0</v>
      </c>
      <c r="E203" s="398">
        <f>COUNTIF(E$63:E$112,$B203)</f>
        <v>0</v>
      </c>
      <c r="F203" s="398">
        <f>COUNTIF(F$63:F$112,$B203)</f>
        <v>0</v>
      </c>
      <c r="G203" s="398">
        <f>COUNTIF(G$63:G$112,$B203)</f>
        <v>0</v>
      </c>
      <c r="H203" s="424">
        <f>COUNTIF(H$63:H$112,$B203)</f>
        <v>0</v>
      </c>
      <c r="I203" s="448">
        <f t="shared" si="40"/>
        <v>0</v>
      </c>
      <c r="J203" s="398">
        <f t="shared" si="40"/>
        <v>0</v>
      </c>
      <c r="K203" s="398">
        <f t="shared" si="40"/>
        <v>0</v>
      </c>
      <c r="L203" s="398">
        <f t="shared" si="40"/>
        <v>0</v>
      </c>
      <c r="M203" s="398">
        <f t="shared" si="40"/>
        <v>0</v>
      </c>
      <c r="N203" s="398">
        <f t="shared" si="41"/>
        <v>0</v>
      </c>
      <c r="O203" s="398">
        <f t="shared" si="41"/>
        <v>0</v>
      </c>
      <c r="P203" s="398">
        <f t="shared" si="41"/>
        <v>0</v>
      </c>
      <c r="Q203" s="398">
        <f t="shared" si="41"/>
        <v>0</v>
      </c>
      <c r="R203" s="398">
        <f t="shared" si="41"/>
        <v>0</v>
      </c>
      <c r="S203" s="398">
        <f t="shared" si="41"/>
        <v>0</v>
      </c>
      <c r="T203" s="398">
        <f t="shared" si="41"/>
        <v>0</v>
      </c>
      <c r="U203" s="398">
        <f t="shared" si="41"/>
        <v>0</v>
      </c>
      <c r="V203" s="398">
        <f t="shared" si="41"/>
        <v>0</v>
      </c>
      <c r="W203" s="398">
        <f t="shared" si="41"/>
        <v>0</v>
      </c>
      <c r="X203" s="398">
        <f t="shared" si="42"/>
        <v>0</v>
      </c>
      <c r="Y203" s="398">
        <f t="shared" si="42"/>
        <v>0</v>
      </c>
      <c r="Z203" s="398">
        <f t="shared" si="42"/>
        <v>0</v>
      </c>
      <c r="AA203" s="398">
        <f t="shared" si="42"/>
        <v>0</v>
      </c>
      <c r="AB203" s="398">
        <f t="shared" si="42"/>
        <v>0</v>
      </c>
      <c r="AC203" s="398">
        <f t="shared" si="42"/>
        <v>0</v>
      </c>
      <c r="AD203" s="398">
        <f t="shared" si="42"/>
        <v>0</v>
      </c>
      <c r="AE203" s="398">
        <f t="shared" si="42"/>
        <v>0</v>
      </c>
      <c r="AF203" s="398">
        <f t="shared" si="42"/>
        <v>0</v>
      </c>
      <c r="AG203" s="398">
        <f t="shared" si="42"/>
        <v>0</v>
      </c>
      <c r="AH203" s="398">
        <f t="shared" si="42"/>
        <v>0</v>
      </c>
      <c r="AI203" s="398">
        <f t="shared" ca="1" si="42"/>
        <v>0</v>
      </c>
      <c r="AJ203" s="398">
        <f t="shared" si="42"/>
        <v>0</v>
      </c>
      <c r="AK203" s="398">
        <f t="shared" ca="1" si="42"/>
        <v>0</v>
      </c>
      <c r="AL203" s="398">
        <f t="shared" si="42"/>
        <v>0</v>
      </c>
      <c r="AM203" s="15"/>
      <c r="AN203" s="15"/>
      <c r="AO203" s="15"/>
    </row>
    <row r="204" spans="1:41" x14ac:dyDescent="0.2">
      <c r="A204" s="15"/>
      <c r="B204" s="462" t="s">
        <v>109</v>
      </c>
      <c r="C204" s="119"/>
      <c r="D204" s="451">
        <f>COUNTIF(D$63:D$112,$B204)</f>
        <v>0</v>
      </c>
      <c r="E204" s="399">
        <f>COUNTIF(E$63:E$112,$B204)</f>
        <v>0</v>
      </c>
      <c r="F204" s="399">
        <f>COUNTIF(F$63:F$112,$B204)</f>
        <v>0</v>
      </c>
      <c r="G204" s="399">
        <f>COUNTIF(G$63:G$112,$B204)</f>
        <v>0</v>
      </c>
      <c r="H204" s="452">
        <f>COUNTIF(H$63:H$112,$B204)</f>
        <v>0</v>
      </c>
      <c r="I204" s="453">
        <f t="shared" si="40"/>
        <v>1</v>
      </c>
      <c r="J204" s="399">
        <f t="shared" si="40"/>
        <v>1</v>
      </c>
      <c r="K204" s="399">
        <f t="shared" si="40"/>
        <v>0</v>
      </c>
      <c r="L204" s="399">
        <f t="shared" si="40"/>
        <v>1</v>
      </c>
      <c r="M204" s="399">
        <f t="shared" si="40"/>
        <v>1</v>
      </c>
      <c r="N204" s="399">
        <f t="shared" si="41"/>
        <v>1</v>
      </c>
      <c r="O204" s="399">
        <f t="shared" si="41"/>
        <v>1</v>
      </c>
      <c r="P204" s="399">
        <f t="shared" si="41"/>
        <v>1</v>
      </c>
      <c r="Q204" s="399">
        <f t="shared" si="41"/>
        <v>1</v>
      </c>
      <c r="R204" s="399">
        <f t="shared" si="41"/>
        <v>0</v>
      </c>
      <c r="S204" s="399">
        <f t="shared" si="41"/>
        <v>1</v>
      </c>
      <c r="T204" s="399">
        <f t="shared" si="41"/>
        <v>1</v>
      </c>
      <c r="U204" s="399">
        <f t="shared" si="41"/>
        <v>1</v>
      </c>
      <c r="V204" s="399">
        <f t="shared" si="41"/>
        <v>1</v>
      </c>
      <c r="W204" s="399">
        <f t="shared" si="41"/>
        <v>1</v>
      </c>
      <c r="X204" s="399">
        <f t="shared" si="42"/>
        <v>1</v>
      </c>
      <c r="Y204" s="399">
        <f t="shared" si="42"/>
        <v>0</v>
      </c>
      <c r="Z204" s="399">
        <f t="shared" si="42"/>
        <v>1</v>
      </c>
      <c r="AA204" s="399">
        <f t="shared" si="42"/>
        <v>1</v>
      </c>
      <c r="AB204" s="399">
        <f t="shared" si="42"/>
        <v>1</v>
      </c>
      <c r="AC204" s="399">
        <f t="shared" si="42"/>
        <v>1</v>
      </c>
      <c r="AD204" s="399">
        <f t="shared" si="42"/>
        <v>1</v>
      </c>
      <c r="AE204" s="399">
        <f t="shared" si="42"/>
        <v>1</v>
      </c>
      <c r="AF204" s="399">
        <f t="shared" si="42"/>
        <v>0</v>
      </c>
      <c r="AG204" s="399">
        <f t="shared" si="42"/>
        <v>1</v>
      </c>
      <c r="AH204" s="399">
        <f t="shared" si="42"/>
        <v>0</v>
      </c>
      <c r="AI204" s="399">
        <f t="shared" ca="1" si="42"/>
        <v>0</v>
      </c>
      <c r="AJ204" s="399">
        <f t="shared" si="42"/>
        <v>0</v>
      </c>
      <c r="AK204" s="399">
        <f t="shared" ca="1" si="42"/>
        <v>0</v>
      </c>
      <c r="AL204" s="399">
        <f t="shared" si="42"/>
        <v>0</v>
      </c>
      <c r="AM204" s="15"/>
      <c r="AN204" s="15"/>
      <c r="AO204" s="15"/>
    </row>
    <row r="205" spans="1:41" x14ac:dyDescent="0.2">
      <c r="A205" s="15"/>
      <c r="B205" s="462" t="s">
        <v>153</v>
      </c>
      <c r="C205" s="119"/>
      <c r="D205" s="451">
        <f>COUNTIF(D$63:D$112,$B205)</f>
        <v>0</v>
      </c>
      <c r="E205" s="399">
        <f>COUNTIF(E$63:E$112,$B205)</f>
        <v>0</v>
      </c>
      <c r="F205" s="399">
        <f>COUNTIF(F$63:F$112,$B205)</f>
        <v>0</v>
      </c>
      <c r="G205" s="399">
        <f>COUNTIF(G$63:G$112,$B205)</f>
        <v>0</v>
      </c>
      <c r="H205" s="452">
        <f>COUNTIF(H$63:H$112,$B205)</f>
        <v>0</v>
      </c>
      <c r="I205" s="453">
        <f t="shared" si="40"/>
        <v>1</v>
      </c>
      <c r="J205" s="399">
        <f t="shared" si="40"/>
        <v>1</v>
      </c>
      <c r="K205" s="399">
        <f t="shared" si="40"/>
        <v>0</v>
      </c>
      <c r="L205" s="399">
        <f t="shared" si="40"/>
        <v>1</v>
      </c>
      <c r="M205" s="399">
        <f t="shared" si="40"/>
        <v>1</v>
      </c>
      <c r="N205" s="399">
        <f t="shared" si="41"/>
        <v>1</v>
      </c>
      <c r="O205" s="399">
        <f t="shared" si="41"/>
        <v>1</v>
      </c>
      <c r="P205" s="399">
        <f t="shared" si="41"/>
        <v>1</v>
      </c>
      <c r="Q205" s="399">
        <f t="shared" si="41"/>
        <v>1</v>
      </c>
      <c r="R205" s="399">
        <f t="shared" si="41"/>
        <v>0</v>
      </c>
      <c r="S205" s="399">
        <f t="shared" si="41"/>
        <v>1</v>
      </c>
      <c r="T205" s="399">
        <f t="shared" si="41"/>
        <v>1</v>
      </c>
      <c r="U205" s="399">
        <f t="shared" si="41"/>
        <v>1</v>
      </c>
      <c r="V205" s="399">
        <f t="shared" si="41"/>
        <v>1</v>
      </c>
      <c r="W205" s="399">
        <f t="shared" si="41"/>
        <v>1</v>
      </c>
      <c r="X205" s="399">
        <f t="shared" si="42"/>
        <v>1</v>
      </c>
      <c r="Y205" s="399">
        <f t="shared" si="42"/>
        <v>0</v>
      </c>
      <c r="Z205" s="399">
        <f t="shared" si="42"/>
        <v>1</v>
      </c>
      <c r="AA205" s="399">
        <f t="shared" si="42"/>
        <v>1</v>
      </c>
      <c r="AB205" s="399">
        <f t="shared" si="42"/>
        <v>1</v>
      </c>
      <c r="AC205" s="399">
        <f t="shared" si="42"/>
        <v>1</v>
      </c>
      <c r="AD205" s="399">
        <f t="shared" si="42"/>
        <v>1</v>
      </c>
      <c r="AE205" s="399">
        <f t="shared" si="42"/>
        <v>1</v>
      </c>
      <c r="AF205" s="399">
        <f t="shared" si="42"/>
        <v>0</v>
      </c>
      <c r="AG205" s="399">
        <f t="shared" si="42"/>
        <v>1</v>
      </c>
      <c r="AH205" s="399">
        <f t="shared" si="42"/>
        <v>0</v>
      </c>
      <c r="AI205" s="399">
        <f t="shared" ca="1" si="42"/>
        <v>0</v>
      </c>
      <c r="AJ205" s="399">
        <f t="shared" si="42"/>
        <v>0</v>
      </c>
      <c r="AK205" s="399">
        <f t="shared" ca="1" si="42"/>
        <v>0</v>
      </c>
      <c r="AL205" s="399">
        <f t="shared" si="42"/>
        <v>0</v>
      </c>
      <c r="AM205" s="15"/>
      <c r="AN205" s="15"/>
      <c r="AO205" s="15"/>
    </row>
    <row r="206" spans="1:41" ht="19" thickBot="1" x14ac:dyDescent="0.25">
      <c r="A206" s="15"/>
      <c r="B206" s="462" t="s">
        <v>32</v>
      </c>
      <c r="C206" s="121"/>
      <c r="D206" s="123">
        <f>COUNTIF(D$63:D$112,$B206)</f>
        <v>0</v>
      </c>
      <c r="E206" s="122">
        <f>COUNTIF(E$63:E$112,$B206)</f>
        <v>0</v>
      </c>
      <c r="F206" s="122">
        <f>COUNTIF(F$63:F$112,$B206)</f>
        <v>0</v>
      </c>
      <c r="G206" s="122">
        <f>COUNTIF(G$63:G$112,$B206)</f>
        <v>0</v>
      </c>
      <c r="H206" s="124">
        <f>COUNTIF(H$63:H$112,$B206)</f>
        <v>0</v>
      </c>
      <c r="I206" s="454">
        <f t="shared" si="40"/>
        <v>0</v>
      </c>
      <c r="J206" s="122">
        <f t="shared" si="40"/>
        <v>0</v>
      </c>
      <c r="K206" s="122">
        <f t="shared" si="40"/>
        <v>0</v>
      </c>
      <c r="L206" s="122">
        <f t="shared" si="40"/>
        <v>0</v>
      </c>
      <c r="M206" s="122">
        <f t="shared" si="40"/>
        <v>0</v>
      </c>
      <c r="N206" s="122">
        <f t="shared" si="41"/>
        <v>0</v>
      </c>
      <c r="O206" s="122">
        <f t="shared" si="41"/>
        <v>0</v>
      </c>
      <c r="P206" s="122">
        <f t="shared" si="41"/>
        <v>0</v>
      </c>
      <c r="Q206" s="122">
        <f t="shared" si="41"/>
        <v>0</v>
      </c>
      <c r="R206" s="122">
        <f t="shared" si="41"/>
        <v>0</v>
      </c>
      <c r="S206" s="122">
        <f t="shared" si="41"/>
        <v>0</v>
      </c>
      <c r="T206" s="122">
        <f t="shared" si="41"/>
        <v>0</v>
      </c>
      <c r="U206" s="122">
        <f t="shared" si="41"/>
        <v>0</v>
      </c>
      <c r="V206" s="122">
        <f t="shared" si="41"/>
        <v>0</v>
      </c>
      <c r="W206" s="122">
        <f t="shared" si="41"/>
        <v>0</v>
      </c>
      <c r="X206" s="122">
        <f t="shared" si="42"/>
        <v>0</v>
      </c>
      <c r="Y206" s="122">
        <f t="shared" si="42"/>
        <v>0</v>
      </c>
      <c r="Z206" s="122">
        <f t="shared" si="42"/>
        <v>0</v>
      </c>
      <c r="AA206" s="122">
        <f t="shared" si="42"/>
        <v>0</v>
      </c>
      <c r="AB206" s="122">
        <f t="shared" si="42"/>
        <v>0</v>
      </c>
      <c r="AC206" s="122">
        <f t="shared" si="42"/>
        <v>0</v>
      </c>
      <c r="AD206" s="122">
        <f t="shared" si="42"/>
        <v>0</v>
      </c>
      <c r="AE206" s="122">
        <f t="shared" si="42"/>
        <v>0</v>
      </c>
      <c r="AF206" s="122">
        <f t="shared" si="42"/>
        <v>0</v>
      </c>
      <c r="AG206" s="122">
        <f t="shared" si="42"/>
        <v>0</v>
      </c>
      <c r="AH206" s="122">
        <f t="shared" si="42"/>
        <v>0</v>
      </c>
      <c r="AI206" s="122">
        <f t="shared" ca="1" si="42"/>
        <v>0</v>
      </c>
      <c r="AJ206" s="122">
        <f t="shared" si="42"/>
        <v>0</v>
      </c>
      <c r="AK206" s="122">
        <f t="shared" ca="1" si="42"/>
        <v>0</v>
      </c>
      <c r="AL206" s="122">
        <f t="shared" si="42"/>
        <v>0</v>
      </c>
      <c r="AM206" s="15"/>
      <c r="AN206" s="15"/>
      <c r="AO206" s="15"/>
    </row>
    <row r="207" spans="1:41" x14ac:dyDescent="0.2">
      <c r="A207" s="15"/>
      <c r="B207" s="462" t="s">
        <v>189</v>
      </c>
      <c r="C207" s="120"/>
      <c r="D207" s="397">
        <f>COUNTIF(D$63:D$112,$B207)</f>
        <v>0</v>
      </c>
      <c r="E207" s="398">
        <f>COUNTIF(E$63:E$112,$B207)</f>
        <v>0</v>
      </c>
      <c r="F207" s="398">
        <f>COUNTIF(F$63:F$112,$B207)</f>
        <v>0</v>
      </c>
      <c r="G207" s="398">
        <f>COUNTIF(G$63:G$112,$B207)</f>
        <v>0</v>
      </c>
      <c r="H207" s="424">
        <f>COUNTIF(H$63:H$112,$B207)</f>
        <v>0</v>
      </c>
      <c r="I207" s="448">
        <f t="shared" si="40"/>
        <v>0</v>
      </c>
      <c r="J207" s="398">
        <f t="shared" si="40"/>
        <v>0</v>
      </c>
      <c r="K207" s="398">
        <f t="shared" si="40"/>
        <v>0</v>
      </c>
      <c r="L207" s="398">
        <f t="shared" si="40"/>
        <v>0</v>
      </c>
      <c r="M207" s="398">
        <f t="shared" si="40"/>
        <v>0</v>
      </c>
      <c r="N207" s="398">
        <f t="shared" si="41"/>
        <v>0</v>
      </c>
      <c r="O207" s="398">
        <f t="shared" si="41"/>
        <v>0</v>
      </c>
      <c r="P207" s="398">
        <f t="shared" si="41"/>
        <v>0</v>
      </c>
      <c r="Q207" s="398">
        <f t="shared" si="41"/>
        <v>0</v>
      </c>
      <c r="R207" s="398">
        <f t="shared" si="41"/>
        <v>0</v>
      </c>
      <c r="S207" s="398">
        <f t="shared" si="41"/>
        <v>0</v>
      </c>
      <c r="T207" s="398">
        <f t="shared" si="41"/>
        <v>0</v>
      </c>
      <c r="U207" s="398">
        <f t="shared" si="41"/>
        <v>0</v>
      </c>
      <c r="V207" s="398">
        <f t="shared" si="41"/>
        <v>0</v>
      </c>
      <c r="W207" s="398">
        <f t="shared" si="41"/>
        <v>0</v>
      </c>
      <c r="X207" s="398">
        <f t="shared" si="42"/>
        <v>0</v>
      </c>
      <c r="Y207" s="398">
        <f t="shared" si="42"/>
        <v>0</v>
      </c>
      <c r="Z207" s="398">
        <f t="shared" si="42"/>
        <v>0</v>
      </c>
      <c r="AA207" s="398">
        <f t="shared" si="42"/>
        <v>0</v>
      </c>
      <c r="AB207" s="398">
        <f t="shared" si="42"/>
        <v>0</v>
      </c>
      <c r="AC207" s="398">
        <f t="shared" si="42"/>
        <v>0</v>
      </c>
      <c r="AD207" s="398">
        <f t="shared" si="42"/>
        <v>0</v>
      </c>
      <c r="AE207" s="398">
        <f t="shared" si="42"/>
        <v>0</v>
      </c>
      <c r="AF207" s="398">
        <f t="shared" si="42"/>
        <v>0</v>
      </c>
      <c r="AG207" s="398">
        <f t="shared" si="42"/>
        <v>0</v>
      </c>
      <c r="AH207" s="398">
        <f t="shared" si="42"/>
        <v>0</v>
      </c>
      <c r="AI207" s="398">
        <f t="shared" ca="1" si="42"/>
        <v>0</v>
      </c>
      <c r="AJ207" s="398">
        <f t="shared" si="42"/>
        <v>0</v>
      </c>
      <c r="AK207" s="398">
        <f t="shared" ca="1" si="42"/>
        <v>0</v>
      </c>
      <c r="AL207" s="398">
        <f t="shared" si="42"/>
        <v>0</v>
      </c>
      <c r="AM207" s="15"/>
      <c r="AN207" s="15"/>
      <c r="AO207" s="15"/>
    </row>
    <row r="208" spans="1:41" x14ac:dyDescent="0.2">
      <c r="A208" s="15"/>
      <c r="B208" s="462" t="s">
        <v>103</v>
      </c>
      <c r="C208" s="119"/>
      <c r="D208" s="451">
        <f>COUNTIF(D$63:D$112,$B208)</f>
        <v>0</v>
      </c>
      <c r="E208" s="399">
        <f>COUNTIF(E$63:E$112,$B208)</f>
        <v>0</v>
      </c>
      <c r="F208" s="399">
        <f>COUNTIF(F$63:F$112,$B208)</f>
        <v>0</v>
      </c>
      <c r="G208" s="399">
        <f>COUNTIF(G$63:G$112,$B208)</f>
        <v>0</v>
      </c>
      <c r="H208" s="452">
        <f>COUNTIF(H$63:H$112,$B208)</f>
        <v>0</v>
      </c>
      <c r="I208" s="453">
        <f t="shared" si="40"/>
        <v>0</v>
      </c>
      <c r="J208" s="399">
        <f t="shared" si="40"/>
        <v>0</v>
      </c>
      <c r="K208" s="399">
        <f t="shared" si="40"/>
        <v>0</v>
      </c>
      <c r="L208" s="399">
        <f t="shared" si="40"/>
        <v>0</v>
      </c>
      <c r="M208" s="399">
        <f t="shared" si="40"/>
        <v>0</v>
      </c>
      <c r="N208" s="399">
        <f t="shared" si="41"/>
        <v>0</v>
      </c>
      <c r="O208" s="399">
        <f t="shared" si="41"/>
        <v>0</v>
      </c>
      <c r="P208" s="399">
        <f t="shared" si="41"/>
        <v>0</v>
      </c>
      <c r="Q208" s="399">
        <f t="shared" si="41"/>
        <v>0</v>
      </c>
      <c r="R208" s="399">
        <f t="shared" si="41"/>
        <v>0</v>
      </c>
      <c r="S208" s="399">
        <f t="shared" si="41"/>
        <v>0</v>
      </c>
      <c r="T208" s="399">
        <f t="shared" si="41"/>
        <v>0</v>
      </c>
      <c r="U208" s="399">
        <f t="shared" si="41"/>
        <v>0</v>
      </c>
      <c r="V208" s="399">
        <f t="shared" si="41"/>
        <v>0</v>
      </c>
      <c r="W208" s="399">
        <f t="shared" si="41"/>
        <v>0</v>
      </c>
      <c r="X208" s="399">
        <f t="shared" si="42"/>
        <v>0</v>
      </c>
      <c r="Y208" s="399">
        <f t="shared" si="42"/>
        <v>0</v>
      </c>
      <c r="Z208" s="399">
        <f t="shared" si="42"/>
        <v>0</v>
      </c>
      <c r="AA208" s="399">
        <f t="shared" si="42"/>
        <v>0</v>
      </c>
      <c r="AB208" s="399">
        <f t="shared" si="42"/>
        <v>0</v>
      </c>
      <c r="AC208" s="399">
        <f t="shared" si="42"/>
        <v>0</v>
      </c>
      <c r="AD208" s="399">
        <f t="shared" si="42"/>
        <v>0</v>
      </c>
      <c r="AE208" s="399">
        <f t="shared" si="42"/>
        <v>0</v>
      </c>
      <c r="AF208" s="399">
        <f t="shared" si="42"/>
        <v>0</v>
      </c>
      <c r="AG208" s="399">
        <f t="shared" si="42"/>
        <v>0</v>
      </c>
      <c r="AH208" s="399">
        <f t="shared" si="42"/>
        <v>0</v>
      </c>
      <c r="AI208" s="399">
        <f t="shared" ca="1" si="42"/>
        <v>0</v>
      </c>
      <c r="AJ208" s="399">
        <f t="shared" si="42"/>
        <v>0</v>
      </c>
      <c r="AK208" s="399">
        <f t="shared" ca="1" si="42"/>
        <v>0</v>
      </c>
      <c r="AL208" s="399">
        <f t="shared" si="42"/>
        <v>0</v>
      </c>
      <c r="AM208" s="15"/>
      <c r="AN208" s="15"/>
      <c r="AO208" s="15"/>
    </row>
    <row r="209" spans="1:41" x14ac:dyDescent="0.2">
      <c r="A209" s="15"/>
      <c r="B209" s="462" t="s">
        <v>155</v>
      </c>
      <c r="C209" s="119"/>
      <c r="D209" s="451">
        <f>COUNTIF(D$63:D$112,$B209)</f>
        <v>0</v>
      </c>
      <c r="E209" s="399">
        <f>COUNTIF(E$63:E$112,$B209)</f>
        <v>0</v>
      </c>
      <c r="F209" s="399">
        <f>COUNTIF(F$63:F$112,$B209)</f>
        <v>0</v>
      </c>
      <c r="G209" s="399">
        <f>COUNTIF(G$63:G$112,$B209)</f>
        <v>0</v>
      </c>
      <c r="H209" s="452">
        <f>COUNTIF(H$63:H$112,$B209)</f>
        <v>0</v>
      </c>
      <c r="I209" s="453">
        <f t="shared" ref="I209:M218" si="43">COUNTIF(I$7:I$112,$B209)</f>
        <v>0</v>
      </c>
      <c r="J209" s="399">
        <f t="shared" si="43"/>
        <v>0</v>
      </c>
      <c r="K209" s="399">
        <f t="shared" si="43"/>
        <v>0</v>
      </c>
      <c r="L209" s="399">
        <f t="shared" si="43"/>
        <v>0</v>
      </c>
      <c r="M209" s="399">
        <f t="shared" si="43"/>
        <v>0</v>
      </c>
      <c r="N209" s="399">
        <f t="shared" ref="N209:W218" si="44">COUNTIF(N$7:N$112,$B209)</f>
        <v>0</v>
      </c>
      <c r="O209" s="399">
        <f t="shared" si="44"/>
        <v>0</v>
      </c>
      <c r="P209" s="399">
        <f t="shared" si="44"/>
        <v>0</v>
      </c>
      <c r="Q209" s="399">
        <f t="shared" si="44"/>
        <v>0</v>
      </c>
      <c r="R209" s="399">
        <f t="shared" si="44"/>
        <v>0</v>
      </c>
      <c r="S209" s="399">
        <f t="shared" si="44"/>
        <v>0</v>
      </c>
      <c r="T209" s="399">
        <f t="shared" si="44"/>
        <v>0</v>
      </c>
      <c r="U209" s="399">
        <f t="shared" si="44"/>
        <v>0</v>
      </c>
      <c r="V209" s="399">
        <f t="shared" si="44"/>
        <v>0</v>
      </c>
      <c r="W209" s="399">
        <f t="shared" si="44"/>
        <v>0</v>
      </c>
      <c r="X209" s="399">
        <f t="shared" ref="X209:AL218" si="45">COUNTIF(X$7:X$112,$B209)</f>
        <v>0</v>
      </c>
      <c r="Y209" s="399">
        <f t="shared" si="45"/>
        <v>0</v>
      </c>
      <c r="Z209" s="399">
        <f t="shared" si="45"/>
        <v>0</v>
      </c>
      <c r="AA209" s="399">
        <f t="shared" si="45"/>
        <v>0</v>
      </c>
      <c r="AB209" s="399">
        <f t="shared" si="45"/>
        <v>0</v>
      </c>
      <c r="AC209" s="399">
        <f t="shared" si="45"/>
        <v>0</v>
      </c>
      <c r="AD209" s="399">
        <f t="shared" si="45"/>
        <v>0</v>
      </c>
      <c r="AE209" s="399">
        <f t="shared" si="45"/>
        <v>0</v>
      </c>
      <c r="AF209" s="399">
        <f t="shared" si="45"/>
        <v>0</v>
      </c>
      <c r="AG209" s="399">
        <f t="shared" si="45"/>
        <v>0</v>
      </c>
      <c r="AH209" s="399">
        <f t="shared" si="45"/>
        <v>0</v>
      </c>
      <c r="AI209" s="399">
        <f t="shared" ca="1" si="45"/>
        <v>0</v>
      </c>
      <c r="AJ209" s="399">
        <f t="shared" si="45"/>
        <v>0</v>
      </c>
      <c r="AK209" s="399">
        <f t="shared" ca="1" si="45"/>
        <v>0</v>
      </c>
      <c r="AL209" s="399">
        <f t="shared" si="45"/>
        <v>0</v>
      </c>
      <c r="AM209" s="15"/>
      <c r="AN209" s="15"/>
      <c r="AO209" s="15"/>
    </row>
    <row r="210" spans="1:41" ht="19" thickBot="1" x14ac:dyDescent="0.25">
      <c r="A210" s="15"/>
      <c r="B210" s="462" t="s">
        <v>33</v>
      </c>
      <c r="C210" s="121"/>
      <c r="D210" s="123">
        <f>COUNTIF(D$63:D$112,$B210)</f>
        <v>0</v>
      </c>
      <c r="E210" s="122">
        <f>COUNTIF(E$63:E$112,$B210)</f>
        <v>0</v>
      </c>
      <c r="F210" s="122">
        <f>COUNTIF(F$63:F$112,$B210)</f>
        <v>0</v>
      </c>
      <c r="G210" s="122">
        <f>COUNTIF(G$63:G$112,$B210)</f>
        <v>0</v>
      </c>
      <c r="H210" s="124">
        <f>COUNTIF(H$63:H$112,$B210)</f>
        <v>0</v>
      </c>
      <c r="I210" s="454">
        <f t="shared" si="43"/>
        <v>0</v>
      </c>
      <c r="J210" s="122">
        <f t="shared" si="43"/>
        <v>0</v>
      </c>
      <c r="K210" s="122">
        <f t="shared" si="43"/>
        <v>0</v>
      </c>
      <c r="L210" s="122">
        <f t="shared" si="43"/>
        <v>0</v>
      </c>
      <c r="M210" s="122">
        <f t="shared" si="43"/>
        <v>0</v>
      </c>
      <c r="N210" s="122">
        <f t="shared" si="44"/>
        <v>0</v>
      </c>
      <c r="O210" s="122">
        <f t="shared" si="44"/>
        <v>0</v>
      </c>
      <c r="P210" s="122">
        <f t="shared" si="44"/>
        <v>0</v>
      </c>
      <c r="Q210" s="122">
        <f t="shared" si="44"/>
        <v>0</v>
      </c>
      <c r="R210" s="122">
        <f t="shared" si="44"/>
        <v>0</v>
      </c>
      <c r="S210" s="122">
        <f t="shared" si="44"/>
        <v>0</v>
      </c>
      <c r="T210" s="122">
        <f t="shared" si="44"/>
        <v>0</v>
      </c>
      <c r="U210" s="122">
        <f t="shared" si="44"/>
        <v>0</v>
      </c>
      <c r="V210" s="122">
        <f t="shared" si="44"/>
        <v>0</v>
      </c>
      <c r="W210" s="122">
        <f t="shared" si="44"/>
        <v>0</v>
      </c>
      <c r="X210" s="122">
        <f t="shared" si="45"/>
        <v>0</v>
      </c>
      <c r="Y210" s="122">
        <f t="shared" si="45"/>
        <v>0</v>
      </c>
      <c r="Z210" s="122">
        <f t="shared" si="45"/>
        <v>0</v>
      </c>
      <c r="AA210" s="122">
        <f t="shared" si="45"/>
        <v>0</v>
      </c>
      <c r="AB210" s="122">
        <f t="shared" si="45"/>
        <v>0</v>
      </c>
      <c r="AC210" s="122">
        <f t="shared" si="45"/>
        <v>0</v>
      </c>
      <c r="AD210" s="122">
        <f t="shared" si="45"/>
        <v>0</v>
      </c>
      <c r="AE210" s="122">
        <f t="shared" si="45"/>
        <v>0</v>
      </c>
      <c r="AF210" s="122">
        <f t="shared" si="45"/>
        <v>0</v>
      </c>
      <c r="AG210" s="122">
        <f t="shared" si="45"/>
        <v>0</v>
      </c>
      <c r="AH210" s="122">
        <f t="shared" si="45"/>
        <v>0</v>
      </c>
      <c r="AI210" s="122">
        <f t="shared" ca="1" si="45"/>
        <v>0</v>
      </c>
      <c r="AJ210" s="122">
        <f t="shared" si="45"/>
        <v>0</v>
      </c>
      <c r="AK210" s="122">
        <f t="shared" ca="1" si="45"/>
        <v>0</v>
      </c>
      <c r="AL210" s="122">
        <f t="shared" si="45"/>
        <v>0</v>
      </c>
      <c r="AM210" s="15"/>
      <c r="AN210" s="15"/>
      <c r="AO210" s="15"/>
    </row>
    <row r="211" spans="1:41" x14ac:dyDescent="0.2">
      <c r="A211" s="15"/>
      <c r="B211" s="462" t="s">
        <v>161</v>
      </c>
      <c r="C211" s="120"/>
      <c r="D211" s="397">
        <f>COUNTIF(D$63:D$112,$B211)</f>
        <v>0</v>
      </c>
      <c r="E211" s="398">
        <f>COUNTIF(E$63:E$112,$B211)</f>
        <v>0</v>
      </c>
      <c r="F211" s="398">
        <f>COUNTIF(F$63:F$112,$B211)</f>
        <v>0</v>
      </c>
      <c r="G211" s="398">
        <f>COUNTIF(G$63:G$112,$B211)</f>
        <v>0</v>
      </c>
      <c r="H211" s="424">
        <f>COUNTIF(H$63:H$112,$B211)</f>
        <v>0</v>
      </c>
      <c r="I211" s="448">
        <f t="shared" si="43"/>
        <v>0</v>
      </c>
      <c r="J211" s="398">
        <f t="shared" si="43"/>
        <v>0</v>
      </c>
      <c r="K211" s="398">
        <f t="shared" si="43"/>
        <v>0</v>
      </c>
      <c r="L211" s="398">
        <f t="shared" si="43"/>
        <v>0</v>
      </c>
      <c r="M211" s="398">
        <f t="shared" si="43"/>
        <v>0</v>
      </c>
      <c r="N211" s="398">
        <f t="shared" si="44"/>
        <v>0</v>
      </c>
      <c r="O211" s="398">
        <f t="shared" si="44"/>
        <v>0</v>
      </c>
      <c r="P211" s="398">
        <f t="shared" si="44"/>
        <v>0</v>
      </c>
      <c r="Q211" s="398">
        <f t="shared" si="44"/>
        <v>0</v>
      </c>
      <c r="R211" s="398">
        <f t="shared" si="44"/>
        <v>0</v>
      </c>
      <c r="S211" s="398">
        <f t="shared" si="44"/>
        <v>0</v>
      </c>
      <c r="T211" s="398">
        <f t="shared" si="44"/>
        <v>0</v>
      </c>
      <c r="U211" s="398">
        <f t="shared" si="44"/>
        <v>0</v>
      </c>
      <c r="V211" s="398">
        <f t="shared" si="44"/>
        <v>0</v>
      </c>
      <c r="W211" s="398">
        <f t="shared" si="44"/>
        <v>0</v>
      </c>
      <c r="X211" s="398">
        <f t="shared" si="45"/>
        <v>0</v>
      </c>
      <c r="Y211" s="398">
        <f t="shared" si="45"/>
        <v>0</v>
      </c>
      <c r="Z211" s="398">
        <f t="shared" si="45"/>
        <v>0</v>
      </c>
      <c r="AA211" s="398">
        <f t="shared" si="45"/>
        <v>0</v>
      </c>
      <c r="AB211" s="398">
        <f t="shared" si="45"/>
        <v>0</v>
      </c>
      <c r="AC211" s="398">
        <f t="shared" si="45"/>
        <v>0</v>
      </c>
      <c r="AD211" s="398">
        <f t="shared" si="45"/>
        <v>0</v>
      </c>
      <c r="AE211" s="398">
        <f t="shared" si="45"/>
        <v>0</v>
      </c>
      <c r="AF211" s="398">
        <f t="shared" si="45"/>
        <v>0</v>
      </c>
      <c r="AG211" s="398">
        <f t="shared" si="45"/>
        <v>0</v>
      </c>
      <c r="AH211" s="398">
        <f t="shared" si="45"/>
        <v>0</v>
      </c>
      <c r="AI211" s="398">
        <f t="shared" ca="1" si="45"/>
        <v>0</v>
      </c>
      <c r="AJ211" s="398">
        <f t="shared" si="45"/>
        <v>0</v>
      </c>
      <c r="AK211" s="398">
        <f t="shared" ca="1" si="45"/>
        <v>0</v>
      </c>
      <c r="AL211" s="398">
        <f t="shared" si="45"/>
        <v>0</v>
      </c>
      <c r="AM211" s="15"/>
      <c r="AN211" s="15"/>
      <c r="AO211" s="15"/>
    </row>
    <row r="212" spans="1:41" x14ac:dyDescent="0.2">
      <c r="A212" s="15"/>
      <c r="B212" s="462" t="s">
        <v>106</v>
      </c>
      <c r="C212" s="119"/>
      <c r="D212" s="451">
        <f>COUNTIF(D$63:D$112,$B212)</f>
        <v>0</v>
      </c>
      <c r="E212" s="399">
        <f>COUNTIF(E$63:E$112,$B212)</f>
        <v>0</v>
      </c>
      <c r="F212" s="399">
        <f>COUNTIF(F$63:F$112,$B212)</f>
        <v>0</v>
      </c>
      <c r="G212" s="399">
        <f>COUNTIF(G$63:G$112,$B212)</f>
        <v>0</v>
      </c>
      <c r="H212" s="452">
        <f>COUNTIF(H$63:H$112,$B212)</f>
        <v>0</v>
      </c>
      <c r="I212" s="453">
        <f t="shared" si="43"/>
        <v>1</v>
      </c>
      <c r="J212" s="399">
        <f t="shared" si="43"/>
        <v>1</v>
      </c>
      <c r="K212" s="399">
        <f t="shared" si="43"/>
        <v>1</v>
      </c>
      <c r="L212" s="399">
        <f t="shared" si="43"/>
        <v>1</v>
      </c>
      <c r="M212" s="399">
        <f t="shared" si="43"/>
        <v>1</v>
      </c>
      <c r="N212" s="399">
        <f t="shared" si="44"/>
        <v>1</v>
      </c>
      <c r="O212" s="399">
        <f t="shared" si="44"/>
        <v>1</v>
      </c>
      <c r="P212" s="399">
        <f t="shared" si="44"/>
        <v>1</v>
      </c>
      <c r="Q212" s="399">
        <f t="shared" si="44"/>
        <v>1</v>
      </c>
      <c r="R212" s="399">
        <f t="shared" si="44"/>
        <v>1</v>
      </c>
      <c r="S212" s="399">
        <f t="shared" si="44"/>
        <v>1</v>
      </c>
      <c r="T212" s="399">
        <f t="shared" si="44"/>
        <v>1</v>
      </c>
      <c r="U212" s="399">
        <f t="shared" si="44"/>
        <v>1</v>
      </c>
      <c r="V212" s="399">
        <f t="shared" si="44"/>
        <v>1</v>
      </c>
      <c r="W212" s="399">
        <f t="shared" si="44"/>
        <v>1</v>
      </c>
      <c r="X212" s="399">
        <f t="shared" si="45"/>
        <v>1</v>
      </c>
      <c r="Y212" s="399">
        <f t="shared" si="45"/>
        <v>1</v>
      </c>
      <c r="Z212" s="399">
        <f t="shared" si="45"/>
        <v>1</v>
      </c>
      <c r="AA212" s="399">
        <f t="shared" si="45"/>
        <v>1</v>
      </c>
      <c r="AB212" s="399">
        <f t="shared" si="45"/>
        <v>1</v>
      </c>
      <c r="AC212" s="399">
        <f t="shared" si="45"/>
        <v>1</v>
      </c>
      <c r="AD212" s="399">
        <f t="shared" si="45"/>
        <v>1</v>
      </c>
      <c r="AE212" s="399">
        <f t="shared" si="45"/>
        <v>1</v>
      </c>
      <c r="AF212" s="399">
        <f t="shared" si="45"/>
        <v>1</v>
      </c>
      <c r="AG212" s="399">
        <f t="shared" si="45"/>
        <v>1</v>
      </c>
      <c r="AH212" s="399">
        <f t="shared" si="45"/>
        <v>0</v>
      </c>
      <c r="AI212" s="399">
        <f t="shared" ca="1" si="45"/>
        <v>0</v>
      </c>
      <c r="AJ212" s="399">
        <f t="shared" si="45"/>
        <v>0</v>
      </c>
      <c r="AK212" s="399">
        <f t="shared" ca="1" si="45"/>
        <v>0</v>
      </c>
      <c r="AL212" s="399">
        <f t="shared" si="45"/>
        <v>0</v>
      </c>
      <c r="AM212" s="15"/>
      <c r="AN212" s="15"/>
      <c r="AO212" s="15"/>
    </row>
    <row r="213" spans="1:41" x14ac:dyDescent="0.2">
      <c r="A213" s="15"/>
      <c r="B213" s="462" t="s">
        <v>138</v>
      </c>
      <c r="C213" s="119"/>
      <c r="D213" s="451">
        <f>COUNTIF(D$63:D$112,$B213)</f>
        <v>0</v>
      </c>
      <c r="E213" s="399">
        <f>COUNTIF(E$63:E$112,$B213)</f>
        <v>0</v>
      </c>
      <c r="F213" s="399">
        <f>COUNTIF(F$63:F$112,$B213)</f>
        <v>0</v>
      </c>
      <c r="G213" s="399">
        <f>COUNTIF(G$63:G$112,$B213)</f>
        <v>0</v>
      </c>
      <c r="H213" s="452">
        <f>COUNTIF(H$63:H$112,$B213)</f>
        <v>0</v>
      </c>
      <c r="I213" s="453">
        <f t="shared" si="43"/>
        <v>1</v>
      </c>
      <c r="J213" s="399">
        <f t="shared" si="43"/>
        <v>1</v>
      </c>
      <c r="K213" s="399">
        <f t="shared" si="43"/>
        <v>1</v>
      </c>
      <c r="L213" s="399">
        <f t="shared" si="43"/>
        <v>1</v>
      </c>
      <c r="M213" s="399">
        <f t="shared" si="43"/>
        <v>1</v>
      </c>
      <c r="N213" s="399">
        <f t="shared" si="44"/>
        <v>1</v>
      </c>
      <c r="O213" s="399">
        <f t="shared" si="44"/>
        <v>1</v>
      </c>
      <c r="P213" s="399">
        <f t="shared" si="44"/>
        <v>1</v>
      </c>
      <c r="Q213" s="399">
        <f t="shared" si="44"/>
        <v>1</v>
      </c>
      <c r="R213" s="399">
        <f t="shared" si="44"/>
        <v>1</v>
      </c>
      <c r="S213" s="399">
        <f t="shared" si="44"/>
        <v>1</v>
      </c>
      <c r="T213" s="399">
        <f t="shared" si="44"/>
        <v>1</v>
      </c>
      <c r="U213" s="399">
        <f t="shared" si="44"/>
        <v>1</v>
      </c>
      <c r="V213" s="399">
        <f t="shared" si="44"/>
        <v>1</v>
      </c>
      <c r="W213" s="399">
        <f t="shared" si="44"/>
        <v>1</v>
      </c>
      <c r="X213" s="399">
        <f t="shared" si="45"/>
        <v>1</v>
      </c>
      <c r="Y213" s="399">
        <f t="shared" si="45"/>
        <v>1</v>
      </c>
      <c r="Z213" s="399">
        <f t="shared" si="45"/>
        <v>1</v>
      </c>
      <c r="AA213" s="399">
        <f t="shared" si="45"/>
        <v>1</v>
      </c>
      <c r="AB213" s="399">
        <f t="shared" si="45"/>
        <v>1</v>
      </c>
      <c r="AC213" s="399">
        <f t="shared" si="45"/>
        <v>1</v>
      </c>
      <c r="AD213" s="399">
        <f t="shared" si="45"/>
        <v>1</v>
      </c>
      <c r="AE213" s="399">
        <f t="shared" si="45"/>
        <v>1</v>
      </c>
      <c r="AF213" s="399">
        <f t="shared" si="45"/>
        <v>1</v>
      </c>
      <c r="AG213" s="399">
        <f t="shared" si="45"/>
        <v>1</v>
      </c>
      <c r="AH213" s="399">
        <f t="shared" si="45"/>
        <v>0</v>
      </c>
      <c r="AI213" s="399">
        <f t="shared" ca="1" si="45"/>
        <v>0</v>
      </c>
      <c r="AJ213" s="399">
        <f t="shared" si="45"/>
        <v>0</v>
      </c>
      <c r="AK213" s="399">
        <f t="shared" ca="1" si="45"/>
        <v>0</v>
      </c>
      <c r="AL213" s="399">
        <f t="shared" si="45"/>
        <v>0</v>
      </c>
      <c r="AM213" s="15"/>
      <c r="AN213" s="15"/>
      <c r="AO213" s="15"/>
    </row>
    <row r="214" spans="1:41" ht="19" thickBot="1" x14ac:dyDescent="0.25">
      <c r="A214" s="15"/>
      <c r="B214" s="462" t="s">
        <v>34</v>
      </c>
      <c r="C214" s="121"/>
      <c r="D214" s="123">
        <f>COUNTIF(D$63:D$112,$B214)</f>
        <v>0</v>
      </c>
      <c r="E214" s="122">
        <f>COUNTIF(E$63:E$112,$B214)</f>
        <v>0</v>
      </c>
      <c r="F214" s="122">
        <f>COUNTIF(F$63:F$112,$B214)</f>
        <v>0</v>
      </c>
      <c r="G214" s="122">
        <f>COUNTIF(G$63:G$112,$B214)</f>
        <v>0</v>
      </c>
      <c r="H214" s="124">
        <f>COUNTIF(H$63:H$112,$B214)</f>
        <v>0</v>
      </c>
      <c r="I214" s="454">
        <f t="shared" si="43"/>
        <v>0</v>
      </c>
      <c r="J214" s="122">
        <f t="shared" si="43"/>
        <v>0</v>
      </c>
      <c r="K214" s="122">
        <f t="shared" si="43"/>
        <v>0</v>
      </c>
      <c r="L214" s="122">
        <f t="shared" si="43"/>
        <v>0</v>
      </c>
      <c r="M214" s="122">
        <f t="shared" si="43"/>
        <v>0</v>
      </c>
      <c r="N214" s="122">
        <f t="shared" si="44"/>
        <v>0</v>
      </c>
      <c r="O214" s="122">
        <f t="shared" si="44"/>
        <v>0</v>
      </c>
      <c r="P214" s="122">
        <f t="shared" si="44"/>
        <v>0</v>
      </c>
      <c r="Q214" s="122">
        <f t="shared" si="44"/>
        <v>0</v>
      </c>
      <c r="R214" s="122">
        <f t="shared" si="44"/>
        <v>0</v>
      </c>
      <c r="S214" s="122">
        <f t="shared" si="44"/>
        <v>0</v>
      </c>
      <c r="T214" s="122">
        <f t="shared" si="44"/>
        <v>0</v>
      </c>
      <c r="U214" s="122">
        <f t="shared" si="44"/>
        <v>0</v>
      </c>
      <c r="V214" s="122">
        <f t="shared" si="44"/>
        <v>0</v>
      </c>
      <c r="W214" s="122">
        <f t="shared" si="44"/>
        <v>0</v>
      </c>
      <c r="X214" s="122">
        <f t="shared" si="45"/>
        <v>0</v>
      </c>
      <c r="Y214" s="122">
        <f t="shared" si="45"/>
        <v>0</v>
      </c>
      <c r="Z214" s="122">
        <f t="shared" si="45"/>
        <v>0</v>
      </c>
      <c r="AA214" s="122">
        <f t="shared" si="45"/>
        <v>0</v>
      </c>
      <c r="AB214" s="122">
        <f t="shared" si="45"/>
        <v>0</v>
      </c>
      <c r="AC214" s="122">
        <f t="shared" si="45"/>
        <v>0</v>
      </c>
      <c r="AD214" s="122">
        <f t="shared" si="45"/>
        <v>0</v>
      </c>
      <c r="AE214" s="122">
        <f t="shared" si="45"/>
        <v>0</v>
      </c>
      <c r="AF214" s="122">
        <f t="shared" si="45"/>
        <v>0</v>
      </c>
      <c r="AG214" s="122">
        <f t="shared" si="45"/>
        <v>0</v>
      </c>
      <c r="AH214" s="122">
        <f t="shared" si="45"/>
        <v>0</v>
      </c>
      <c r="AI214" s="122">
        <f t="shared" ca="1" si="45"/>
        <v>0</v>
      </c>
      <c r="AJ214" s="122">
        <f t="shared" si="45"/>
        <v>0</v>
      </c>
      <c r="AK214" s="122">
        <f t="shared" ca="1" si="45"/>
        <v>0</v>
      </c>
      <c r="AL214" s="122">
        <f t="shared" si="45"/>
        <v>0</v>
      </c>
      <c r="AM214" s="15"/>
      <c r="AN214" s="15"/>
      <c r="AO214" s="15"/>
    </row>
    <row r="215" spans="1:41" x14ac:dyDescent="0.2">
      <c r="A215" s="15"/>
      <c r="B215" s="462" t="s">
        <v>166</v>
      </c>
      <c r="C215" s="120"/>
      <c r="D215" s="397">
        <f>COUNTIF(D$63:D$112,$B215)</f>
        <v>0</v>
      </c>
      <c r="E215" s="398">
        <f>COUNTIF(E$63:E$112,$B215)</f>
        <v>0</v>
      </c>
      <c r="F215" s="398">
        <f>COUNTIF(F$63:F$112,$B215)</f>
        <v>0</v>
      </c>
      <c r="G215" s="398">
        <f>COUNTIF(G$63:G$112,$B215)</f>
        <v>0</v>
      </c>
      <c r="H215" s="424">
        <f>COUNTIF(H$63:H$112,$B215)</f>
        <v>0</v>
      </c>
      <c r="I215" s="448">
        <f t="shared" si="43"/>
        <v>0</v>
      </c>
      <c r="J215" s="398">
        <f t="shared" si="43"/>
        <v>0</v>
      </c>
      <c r="K215" s="398">
        <f t="shared" si="43"/>
        <v>0</v>
      </c>
      <c r="L215" s="398">
        <f t="shared" si="43"/>
        <v>0</v>
      </c>
      <c r="M215" s="398">
        <f t="shared" si="43"/>
        <v>0</v>
      </c>
      <c r="N215" s="398">
        <f t="shared" si="44"/>
        <v>0</v>
      </c>
      <c r="O215" s="398">
        <f t="shared" si="44"/>
        <v>0</v>
      </c>
      <c r="P215" s="398">
        <f t="shared" si="44"/>
        <v>0</v>
      </c>
      <c r="Q215" s="398">
        <f t="shared" si="44"/>
        <v>0</v>
      </c>
      <c r="R215" s="398">
        <f t="shared" si="44"/>
        <v>0</v>
      </c>
      <c r="S215" s="398">
        <f t="shared" si="44"/>
        <v>0</v>
      </c>
      <c r="T215" s="398">
        <f t="shared" si="44"/>
        <v>0</v>
      </c>
      <c r="U215" s="398">
        <f t="shared" si="44"/>
        <v>0</v>
      </c>
      <c r="V215" s="398">
        <f t="shared" si="44"/>
        <v>0</v>
      </c>
      <c r="W215" s="398">
        <f t="shared" si="44"/>
        <v>0</v>
      </c>
      <c r="X215" s="398">
        <f t="shared" si="45"/>
        <v>0</v>
      </c>
      <c r="Y215" s="398">
        <f t="shared" si="45"/>
        <v>0</v>
      </c>
      <c r="Z215" s="398">
        <f t="shared" si="45"/>
        <v>0</v>
      </c>
      <c r="AA215" s="398">
        <f t="shared" si="45"/>
        <v>0</v>
      </c>
      <c r="AB215" s="398">
        <f t="shared" si="45"/>
        <v>0</v>
      </c>
      <c r="AC215" s="398">
        <f t="shared" si="45"/>
        <v>0</v>
      </c>
      <c r="AD215" s="398">
        <f t="shared" si="45"/>
        <v>0</v>
      </c>
      <c r="AE215" s="398">
        <f t="shared" si="45"/>
        <v>0</v>
      </c>
      <c r="AF215" s="398">
        <f t="shared" si="45"/>
        <v>0</v>
      </c>
      <c r="AG215" s="398">
        <f t="shared" si="45"/>
        <v>0</v>
      </c>
      <c r="AH215" s="398">
        <f t="shared" si="45"/>
        <v>0</v>
      </c>
      <c r="AI215" s="398">
        <f t="shared" ca="1" si="45"/>
        <v>0</v>
      </c>
      <c r="AJ215" s="398">
        <f t="shared" si="45"/>
        <v>0</v>
      </c>
      <c r="AK215" s="398">
        <f t="shared" ca="1" si="45"/>
        <v>0</v>
      </c>
      <c r="AL215" s="398">
        <f t="shared" si="45"/>
        <v>0</v>
      </c>
      <c r="AM215" s="15"/>
      <c r="AN215" s="15"/>
      <c r="AO215" s="15"/>
    </row>
    <row r="216" spans="1:41" x14ac:dyDescent="0.2">
      <c r="A216" s="15"/>
      <c r="B216" s="462" t="s">
        <v>125</v>
      </c>
      <c r="C216" s="119"/>
      <c r="D216" s="451">
        <f>COUNTIF(D$63:D$112,$B216)</f>
        <v>0</v>
      </c>
      <c r="E216" s="399">
        <f>COUNTIF(E$63:E$112,$B216)</f>
        <v>0</v>
      </c>
      <c r="F216" s="399">
        <f>COUNTIF(F$63:F$112,$B216)</f>
        <v>0</v>
      </c>
      <c r="G216" s="399">
        <f>COUNTIF(G$63:G$112,$B216)</f>
        <v>0</v>
      </c>
      <c r="H216" s="452">
        <f>COUNTIF(H$63:H$112,$B216)</f>
        <v>0</v>
      </c>
      <c r="I216" s="453">
        <f t="shared" si="43"/>
        <v>0</v>
      </c>
      <c r="J216" s="399">
        <f t="shared" si="43"/>
        <v>0</v>
      </c>
      <c r="K216" s="399">
        <f t="shared" si="43"/>
        <v>0</v>
      </c>
      <c r="L216" s="399">
        <f t="shared" si="43"/>
        <v>0</v>
      </c>
      <c r="M216" s="399">
        <f t="shared" si="43"/>
        <v>0</v>
      </c>
      <c r="N216" s="399">
        <f t="shared" si="44"/>
        <v>0</v>
      </c>
      <c r="O216" s="399">
        <f t="shared" si="44"/>
        <v>0</v>
      </c>
      <c r="P216" s="399">
        <f t="shared" si="44"/>
        <v>0</v>
      </c>
      <c r="Q216" s="399">
        <f t="shared" si="44"/>
        <v>0</v>
      </c>
      <c r="R216" s="399">
        <f t="shared" si="44"/>
        <v>0</v>
      </c>
      <c r="S216" s="399">
        <f t="shared" si="44"/>
        <v>0</v>
      </c>
      <c r="T216" s="399">
        <f t="shared" si="44"/>
        <v>0</v>
      </c>
      <c r="U216" s="399">
        <f t="shared" si="44"/>
        <v>0</v>
      </c>
      <c r="V216" s="399">
        <f t="shared" si="44"/>
        <v>0</v>
      </c>
      <c r="W216" s="399">
        <f t="shared" si="44"/>
        <v>0</v>
      </c>
      <c r="X216" s="399">
        <f t="shared" si="45"/>
        <v>0</v>
      </c>
      <c r="Y216" s="399">
        <f t="shared" si="45"/>
        <v>0</v>
      </c>
      <c r="Z216" s="399">
        <f t="shared" si="45"/>
        <v>0</v>
      </c>
      <c r="AA216" s="399">
        <f t="shared" si="45"/>
        <v>0</v>
      </c>
      <c r="AB216" s="399">
        <f t="shared" si="45"/>
        <v>0</v>
      </c>
      <c r="AC216" s="399">
        <f t="shared" si="45"/>
        <v>0</v>
      </c>
      <c r="AD216" s="399">
        <f t="shared" si="45"/>
        <v>0</v>
      </c>
      <c r="AE216" s="399">
        <f t="shared" si="45"/>
        <v>0</v>
      </c>
      <c r="AF216" s="399">
        <f t="shared" si="45"/>
        <v>0</v>
      </c>
      <c r="AG216" s="399">
        <f t="shared" si="45"/>
        <v>0</v>
      </c>
      <c r="AH216" s="399">
        <f t="shared" si="45"/>
        <v>0</v>
      </c>
      <c r="AI216" s="399">
        <f t="shared" ca="1" si="45"/>
        <v>0</v>
      </c>
      <c r="AJ216" s="399">
        <f t="shared" si="45"/>
        <v>0</v>
      </c>
      <c r="AK216" s="399">
        <f t="shared" ca="1" si="45"/>
        <v>0</v>
      </c>
      <c r="AL216" s="399">
        <f t="shared" si="45"/>
        <v>0</v>
      </c>
      <c r="AM216" s="15"/>
      <c r="AN216" s="15"/>
      <c r="AO216" s="15"/>
    </row>
    <row r="217" spans="1:41" x14ac:dyDescent="0.2">
      <c r="A217" s="15"/>
      <c r="B217" s="462" t="s">
        <v>133</v>
      </c>
      <c r="C217" s="119"/>
      <c r="D217" s="451">
        <f>COUNTIF(D$63:D$112,$B217)</f>
        <v>0</v>
      </c>
      <c r="E217" s="399">
        <f>COUNTIF(E$63:E$112,$B217)</f>
        <v>0</v>
      </c>
      <c r="F217" s="399">
        <f>COUNTIF(F$63:F$112,$B217)</f>
        <v>0</v>
      </c>
      <c r="G217" s="399">
        <f>COUNTIF(G$63:G$112,$B217)</f>
        <v>0</v>
      </c>
      <c r="H217" s="452">
        <f>COUNTIF(H$63:H$112,$B217)</f>
        <v>0</v>
      </c>
      <c r="I217" s="453">
        <f t="shared" si="43"/>
        <v>1</v>
      </c>
      <c r="J217" s="399">
        <f t="shared" si="43"/>
        <v>0</v>
      </c>
      <c r="K217" s="399">
        <f t="shared" si="43"/>
        <v>0</v>
      </c>
      <c r="L217" s="399">
        <f t="shared" si="43"/>
        <v>1</v>
      </c>
      <c r="M217" s="399">
        <f t="shared" si="43"/>
        <v>1</v>
      </c>
      <c r="N217" s="399">
        <f t="shared" si="44"/>
        <v>1</v>
      </c>
      <c r="O217" s="399">
        <f t="shared" si="44"/>
        <v>1</v>
      </c>
      <c r="P217" s="399">
        <f t="shared" si="44"/>
        <v>1</v>
      </c>
      <c r="Q217" s="399">
        <f t="shared" si="44"/>
        <v>0</v>
      </c>
      <c r="R217" s="399">
        <f t="shared" si="44"/>
        <v>0</v>
      </c>
      <c r="S217" s="399">
        <f t="shared" si="44"/>
        <v>1</v>
      </c>
      <c r="T217" s="399">
        <f t="shared" si="44"/>
        <v>1</v>
      </c>
      <c r="U217" s="399">
        <f t="shared" si="44"/>
        <v>1</v>
      </c>
      <c r="V217" s="399">
        <f t="shared" si="44"/>
        <v>1</v>
      </c>
      <c r="W217" s="399">
        <f t="shared" si="44"/>
        <v>1</v>
      </c>
      <c r="X217" s="399">
        <f t="shared" si="45"/>
        <v>0</v>
      </c>
      <c r="Y217" s="399">
        <f t="shared" si="45"/>
        <v>0</v>
      </c>
      <c r="Z217" s="399">
        <f t="shared" si="45"/>
        <v>1</v>
      </c>
      <c r="AA217" s="399">
        <f t="shared" si="45"/>
        <v>1</v>
      </c>
      <c r="AB217" s="399">
        <f t="shared" si="45"/>
        <v>1</v>
      </c>
      <c r="AC217" s="399">
        <f t="shared" si="45"/>
        <v>1</v>
      </c>
      <c r="AD217" s="399">
        <f t="shared" si="45"/>
        <v>1</v>
      </c>
      <c r="AE217" s="399">
        <f t="shared" si="45"/>
        <v>0</v>
      </c>
      <c r="AF217" s="399">
        <f t="shared" si="45"/>
        <v>0</v>
      </c>
      <c r="AG217" s="399">
        <f t="shared" si="45"/>
        <v>1</v>
      </c>
      <c r="AH217" s="399">
        <f t="shared" si="45"/>
        <v>0</v>
      </c>
      <c r="AI217" s="399">
        <f t="shared" ca="1" si="45"/>
        <v>0</v>
      </c>
      <c r="AJ217" s="399">
        <f t="shared" si="45"/>
        <v>0</v>
      </c>
      <c r="AK217" s="399">
        <f t="shared" ca="1" si="45"/>
        <v>0</v>
      </c>
      <c r="AL217" s="399">
        <f t="shared" si="45"/>
        <v>0</v>
      </c>
      <c r="AM217" s="15"/>
      <c r="AN217" s="15"/>
      <c r="AO217" s="15"/>
    </row>
    <row r="218" spans="1:41" ht="19" thickBot="1" x14ac:dyDescent="0.25">
      <c r="A218" s="15"/>
      <c r="B218" s="462" t="s">
        <v>36</v>
      </c>
      <c r="C218" s="121"/>
      <c r="D218" s="123">
        <f>COUNTIF(D$63:D$112,$B218)</f>
        <v>0</v>
      </c>
      <c r="E218" s="122">
        <f>COUNTIF(E$63:E$112,$B218)</f>
        <v>0</v>
      </c>
      <c r="F218" s="122">
        <f>COUNTIF(F$63:F$112,$B218)</f>
        <v>0</v>
      </c>
      <c r="G218" s="122">
        <f>COUNTIF(G$63:G$112,$B218)</f>
        <v>0</v>
      </c>
      <c r="H218" s="124">
        <f>COUNTIF(H$63:H$112,$B218)</f>
        <v>0</v>
      </c>
      <c r="I218" s="454">
        <f t="shared" si="43"/>
        <v>0</v>
      </c>
      <c r="J218" s="122">
        <f t="shared" si="43"/>
        <v>0</v>
      </c>
      <c r="K218" s="122">
        <f t="shared" si="43"/>
        <v>0</v>
      </c>
      <c r="L218" s="122">
        <f t="shared" si="43"/>
        <v>0</v>
      </c>
      <c r="M218" s="122">
        <f t="shared" si="43"/>
        <v>0</v>
      </c>
      <c r="N218" s="122">
        <f t="shared" si="44"/>
        <v>0</v>
      </c>
      <c r="O218" s="122">
        <f t="shared" si="44"/>
        <v>0</v>
      </c>
      <c r="P218" s="122">
        <f t="shared" si="44"/>
        <v>0</v>
      </c>
      <c r="Q218" s="122">
        <f t="shared" si="44"/>
        <v>0</v>
      </c>
      <c r="R218" s="122">
        <f t="shared" si="44"/>
        <v>0</v>
      </c>
      <c r="S218" s="122">
        <f t="shared" si="44"/>
        <v>0</v>
      </c>
      <c r="T218" s="122">
        <f t="shared" si="44"/>
        <v>0</v>
      </c>
      <c r="U218" s="122">
        <f t="shared" si="44"/>
        <v>0</v>
      </c>
      <c r="V218" s="122">
        <f t="shared" si="44"/>
        <v>0</v>
      </c>
      <c r="W218" s="122">
        <f t="shared" si="44"/>
        <v>0</v>
      </c>
      <c r="X218" s="122">
        <f t="shared" si="45"/>
        <v>0</v>
      </c>
      <c r="Y218" s="122">
        <f t="shared" si="45"/>
        <v>0</v>
      </c>
      <c r="Z218" s="122">
        <f t="shared" si="45"/>
        <v>0</v>
      </c>
      <c r="AA218" s="122">
        <f t="shared" si="45"/>
        <v>0</v>
      </c>
      <c r="AB218" s="122">
        <f t="shared" si="45"/>
        <v>0</v>
      </c>
      <c r="AC218" s="122">
        <f t="shared" si="45"/>
        <v>0</v>
      </c>
      <c r="AD218" s="122">
        <f t="shared" si="45"/>
        <v>0</v>
      </c>
      <c r="AE218" s="122">
        <f t="shared" si="45"/>
        <v>0</v>
      </c>
      <c r="AF218" s="122">
        <f t="shared" si="45"/>
        <v>0</v>
      </c>
      <c r="AG218" s="122">
        <f t="shared" si="45"/>
        <v>0</v>
      </c>
      <c r="AH218" s="122">
        <f t="shared" si="45"/>
        <v>0</v>
      </c>
      <c r="AI218" s="122">
        <f t="shared" ca="1" si="45"/>
        <v>0</v>
      </c>
      <c r="AJ218" s="122">
        <f t="shared" si="45"/>
        <v>0</v>
      </c>
      <c r="AK218" s="122">
        <f t="shared" ca="1" si="45"/>
        <v>0</v>
      </c>
      <c r="AL218" s="122">
        <f t="shared" si="45"/>
        <v>0</v>
      </c>
      <c r="AM218" s="15"/>
      <c r="AN218" s="15"/>
      <c r="AO218" s="15"/>
    </row>
    <row r="219" spans="1:41" x14ac:dyDescent="0.2">
      <c r="A219" s="15"/>
      <c r="B219" s="462" t="s">
        <v>168</v>
      </c>
      <c r="C219" s="120"/>
      <c r="D219" s="397">
        <f>COUNTIF(D$63:D$112,$B219)</f>
        <v>0</v>
      </c>
      <c r="E219" s="398">
        <f>COUNTIF(E$63:E$112,$B219)</f>
        <v>0</v>
      </c>
      <c r="F219" s="398">
        <f>COUNTIF(F$63:F$112,$B219)</f>
        <v>0</v>
      </c>
      <c r="G219" s="398">
        <f>COUNTIF(G$63:G$112,$B219)</f>
        <v>0</v>
      </c>
      <c r="H219" s="424">
        <f>COUNTIF(H$63:H$112,$B219)</f>
        <v>0</v>
      </c>
      <c r="I219" s="448">
        <f t="shared" ref="I219:M228" si="46">COUNTIF(I$7:I$112,$B219)</f>
        <v>0</v>
      </c>
      <c r="J219" s="398">
        <f t="shared" si="46"/>
        <v>0</v>
      </c>
      <c r="K219" s="398">
        <f t="shared" si="46"/>
        <v>0</v>
      </c>
      <c r="L219" s="398">
        <f t="shared" si="46"/>
        <v>0</v>
      </c>
      <c r="M219" s="398">
        <f t="shared" si="46"/>
        <v>0</v>
      </c>
      <c r="N219" s="398">
        <f t="shared" ref="N219:W228" si="47">COUNTIF(N$7:N$112,$B219)</f>
        <v>0</v>
      </c>
      <c r="O219" s="398">
        <f t="shared" si="47"/>
        <v>0</v>
      </c>
      <c r="P219" s="398">
        <f t="shared" si="47"/>
        <v>0</v>
      </c>
      <c r="Q219" s="398">
        <f t="shared" si="47"/>
        <v>0</v>
      </c>
      <c r="R219" s="398">
        <f t="shared" si="47"/>
        <v>0</v>
      </c>
      <c r="S219" s="398">
        <f t="shared" si="47"/>
        <v>0</v>
      </c>
      <c r="T219" s="398">
        <f t="shared" si="47"/>
        <v>0</v>
      </c>
      <c r="U219" s="398">
        <f t="shared" si="47"/>
        <v>0</v>
      </c>
      <c r="V219" s="398">
        <f t="shared" si="47"/>
        <v>0</v>
      </c>
      <c r="W219" s="398">
        <f t="shared" si="47"/>
        <v>0</v>
      </c>
      <c r="X219" s="398">
        <f t="shared" ref="X219:AL228" si="48">COUNTIF(X$7:X$112,$B219)</f>
        <v>0</v>
      </c>
      <c r="Y219" s="398">
        <f t="shared" si="48"/>
        <v>0</v>
      </c>
      <c r="Z219" s="398">
        <f t="shared" si="48"/>
        <v>0</v>
      </c>
      <c r="AA219" s="398">
        <f t="shared" si="48"/>
        <v>0</v>
      </c>
      <c r="AB219" s="398">
        <f t="shared" si="48"/>
        <v>0</v>
      </c>
      <c r="AC219" s="398">
        <f t="shared" si="48"/>
        <v>0</v>
      </c>
      <c r="AD219" s="398">
        <f t="shared" si="48"/>
        <v>0</v>
      </c>
      <c r="AE219" s="398">
        <f t="shared" si="48"/>
        <v>0</v>
      </c>
      <c r="AF219" s="398">
        <f t="shared" si="48"/>
        <v>0</v>
      </c>
      <c r="AG219" s="398">
        <f t="shared" si="48"/>
        <v>0</v>
      </c>
      <c r="AH219" s="398">
        <f t="shared" si="48"/>
        <v>0</v>
      </c>
      <c r="AI219" s="398">
        <f t="shared" ca="1" si="48"/>
        <v>0</v>
      </c>
      <c r="AJ219" s="398">
        <f t="shared" si="48"/>
        <v>0</v>
      </c>
      <c r="AK219" s="398">
        <f t="shared" ca="1" si="48"/>
        <v>0</v>
      </c>
      <c r="AL219" s="398">
        <f t="shared" si="48"/>
        <v>0</v>
      </c>
      <c r="AM219" s="15"/>
      <c r="AN219" s="15"/>
      <c r="AO219" s="15"/>
    </row>
    <row r="220" spans="1:41" x14ac:dyDescent="0.2">
      <c r="A220" s="15"/>
      <c r="B220" s="462" t="s">
        <v>110</v>
      </c>
      <c r="C220" s="119"/>
      <c r="D220" s="451">
        <f>COUNTIF(D$63:D$112,$B220)</f>
        <v>0</v>
      </c>
      <c r="E220" s="399">
        <f>COUNTIF(E$63:E$112,$B220)</f>
        <v>0</v>
      </c>
      <c r="F220" s="399">
        <f>COUNTIF(F$63:F$112,$B220)</f>
        <v>0</v>
      </c>
      <c r="G220" s="399">
        <f>COUNTIF(G$63:G$112,$B220)</f>
        <v>0</v>
      </c>
      <c r="H220" s="452">
        <f>COUNTIF(H$63:H$112,$B220)</f>
        <v>0</v>
      </c>
      <c r="I220" s="453">
        <f t="shared" si="46"/>
        <v>1</v>
      </c>
      <c r="J220" s="399">
        <f t="shared" si="46"/>
        <v>1</v>
      </c>
      <c r="K220" s="399">
        <f t="shared" si="46"/>
        <v>1</v>
      </c>
      <c r="L220" s="399">
        <f t="shared" si="46"/>
        <v>1</v>
      </c>
      <c r="M220" s="399">
        <f t="shared" si="46"/>
        <v>1</v>
      </c>
      <c r="N220" s="399">
        <f t="shared" si="47"/>
        <v>1</v>
      </c>
      <c r="O220" s="399">
        <f t="shared" si="47"/>
        <v>1</v>
      </c>
      <c r="P220" s="399">
        <f t="shared" si="47"/>
        <v>1</v>
      </c>
      <c r="Q220" s="399">
        <f t="shared" si="47"/>
        <v>1</v>
      </c>
      <c r="R220" s="399">
        <f t="shared" si="47"/>
        <v>1</v>
      </c>
      <c r="S220" s="399">
        <f t="shared" si="47"/>
        <v>1</v>
      </c>
      <c r="T220" s="399">
        <f t="shared" si="47"/>
        <v>1</v>
      </c>
      <c r="U220" s="399">
        <f t="shared" si="47"/>
        <v>1</v>
      </c>
      <c r="V220" s="399">
        <f t="shared" si="47"/>
        <v>1</v>
      </c>
      <c r="W220" s="399">
        <f t="shared" si="47"/>
        <v>1</v>
      </c>
      <c r="X220" s="399">
        <f t="shared" si="48"/>
        <v>1</v>
      </c>
      <c r="Y220" s="399">
        <f t="shared" si="48"/>
        <v>1</v>
      </c>
      <c r="Z220" s="399">
        <f t="shared" si="48"/>
        <v>1</v>
      </c>
      <c r="AA220" s="399">
        <f t="shared" si="48"/>
        <v>1</v>
      </c>
      <c r="AB220" s="399">
        <f t="shared" si="48"/>
        <v>1</v>
      </c>
      <c r="AC220" s="399">
        <f t="shared" si="48"/>
        <v>1</v>
      </c>
      <c r="AD220" s="399">
        <f t="shared" si="48"/>
        <v>1</v>
      </c>
      <c r="AE220" s="399">
        <f t="shared" si="48"/>
        <v>1</v>
      </c>
      <c r="AF220" s="399">
        <f t="shared" si="48"/>
        <v>1</v>
      </c>
      <c r="AG220" s="399">
        <f t="shared" si="48"/>
        <v>1</v>
      </c>
      <c r="AH220" s="399">
        <f t="shared" si="48"/>
        <v>0</v>
      </c>
      <c r="AI220" s="399">
        <f t="shared" ca="1" si="48"/>
        <v>0</v>
      </c>
      <c r="AJ220" s="399">
        <f t="shared" si="48"/>
        <v>0</v>
      </c>
      <c r="AK220" s="399">
        <f t="shared" ca="1" si="48"/>
        <v>0</v>
      </c>
      <c r="AL220" s="399">
        <f t="shared" si="48"/>
        <v>0</v>
      </c>
      <c r="AM220" s="15"/>
      <c r="AN220" s="15"/>
      <c r="AO220" s="15"/>
    </row>
    <row r="221" spans="1:41" x14ac:dyDescent="0.2">
      <c r="A221" s="15"/>
      <c r="B221" s="462" t="s">
        <v>144</v>
      </c>
      <c r="C221" s="119"/>
      <c r="D221" s="451">
        <f>COUNTIF(D$63:D$112,$B221)</f>
        <v>0</v>
      </c>
      <c r="E221" s="399">
        <f>COUNTIF(E$63:E$112,$B221)</f>
        <v>0</v>
      </c>
      <c r="F221" s="399">
        <f>COUNTIF(F$63:F$112,$B221)</f>
        <v>0</v>
      </c>
      <c r="G221" s="399">
        <f>COUNTIF(G$63:G$112,$B221)</f>
        <v>0</v>
      </c>
      <c r="H221" s="452">
        <f>COUNTIF(H$63:H$112,$B221)</f>
        <v>0</v>
      </c>
      <c r="I221" s="453">
        <f t="shared" si="46"/>
        <v>1</v>
      </c>
      <c r="J221" s="399">
        <f t="shared" si="46"/>
        <v>1</v>
      </c>
      <c r="K221" s="399">
        <f t="shared" si="46"/>
        <v>1</v>
      </c>
      <c r="L221" s="399">
        <f t="shared" si="46"/>
        <v>1</v>
      </c>
      <c r="M221" s="399">
        <f t="shared" si="46"/>
        <v>1</v>
      </c>
      <c r="N221" s="399">
        <f t="shared" si="47"/>
        <v>1</v>
      </c>
      <c r="O221" s="399">
        <f t="shared" si="47"/>
        <v>1</v>
      </c>
      <c r="P221" s="399">
        <f t="shared" si="47"/>
        <v>1</v>
      </c>
      <c r="Q221" s="399">
        <f t="shared" si="47"/>
        <v>1</v>
      </c>
      <c r="R221" s="399">
        <f t="shared" si="47"/>
        <v>1</v>
      </c>
      <c r="S221" s="399">
        <f t="shared" si="47"/>
        <v>1</v>
      </c>
      <c r="T221" s="399">
        <f t="shared" si="47"/>
        <v>1</v>
      </c>
      <c r="U221" s="399">
        <f t="shared" si="47"/>
        <v>1</v>
      </c>
      <c r="V221" s="399">
        <f t="shared" si="47"/>
        <v>1</v>
      </c>
      <c r="W221" s="399">
        <f t="shared" si="47"/>
        <v>1</v>
      </c>
      <c r="X221" s="399">
        <f t="shared" si="48"/>
        <v>1</v>
      </c>
      <c r="Y221" s="399">
        <f t="shared" si="48"/>
        <v>1</v>
      </c>
      <c r="Z221" s="399">
        <f t="shared" si="48"/>
        <v>1</v>
      </c>
      <c r="AA221" s="399">
        <f t="shared" si="48"/>
        <v>1</v>
      </c>
      <c r="AB221" s="399">
        <f t="shared" si="48"/>
        <v>1</v>
      </c>
      <c r="AC221" s="399">
        <f t="shared" si="48"/>
        <v>1</v>
      </c>
      <c r="AD221" s="399">
        <f t="shared" si="48"/>
        <v>1</v>
      </c>
      <c r="AE221" s="399">
        <f t="shared" si="48"/>
        <v>1</v>
      </c>
      <c r="AF221" s="399">
        <f t="shared" si="48"/>
        <v>1</v>
      </c>
      <c r="AG221" s="399">
        <f t="shared" si="48"/>
        <v>1</v>
      </c>
      <c r="AH221" s="399">
        <f t="shared" si="48"/>
        <v>0</v>
      </c>
      <c r="AI221" s="399">
        <f t="shared" ca="1" si="48"/>
        <v>0</v>
      </c>
      <c r="AJ221" s="399">
        <f t="shared" si="48"/>
        <v>0</v>
      </c>
      <c r="AK221" s="399">
        <f t="shared" ca="1" si="48"/>
        <v>0</v>
      </c>
      <c r="AL221" s="399">
        <f t="shared" si="48"/>
        <v>0</v>
      </c>
      <c r="AM221" s="15"/>
      <c r="AN221" s="15"/>
      <c r="AO221" s="15"/>
    </row>
    <row r="222" spans="1:41" ht="19" thickBot="1" x14ac:dyDescent="0.25">
      <c r="A222" s="15"/>
      <c r="B222" s="462" t="s">
        <v>35</v>
      </c>
      <c r="C222" s="121"/>
      <c r="D222" s="123">
        <f>COUNTIF(D$63:D$112,$B222)</f>
        <v>0</v>
      </c>
      <c r="E222" s="122">
        <f>COUNTIF(E$63:E$112,$B222)</f>
        <v>0</v>
      </c>
      <c r="F222" s="122">
        <f>COUNTIF(F$63:F$112,$B222)</f>
        <v>0</v>
      </c>
      <c r="G222" s="122">
        <f>COUNTIF(G$63:G$112,$B222)</f>
        <v>0</v>
      </c>
      <c r="H222" s="124">
        <f>COUNTIF(H$63:H$112,$B222)</f>
        <v>0</v>
      </c>
      <c r="I222" s="454">
        <f t="shared" si="46"/>
        <v>0</v>
      </c>
      <c r="J222" s="122">
        <f t="shared" si="46"/>
        <v>0</v>
      </c>
      <c r="K222" s="122">
        <f t="shared" si="46"/>
        <v>0</v>
      </c>
      <c r="L222" s="122">
        <f t="shared" si="46"/>
        <v>0</v>
      </c>
      <c r="M222" s="122">
        <f t="shared" si="46"/>
        <v>0</v>
      </c>
      <c r="N222" s="122">
        <f t="shared" si="47"/>
        <v>0</v>
      </c>
      <c r="O222" s="122">
        <f t="shared" si="47"/>
        <v>0</v>
      </c>
      <c r="P222" s="122">
        <f t="shared" si="47"/>
        <v>0</v>
      </c>
      <c r="Q222" s="122">
        <f t="shared" si="47"/>
        <v>0</v>
      </c>
      <c r="R222" s="122">
        <f t="shared" si="47"/>
        <v>0</v>
      </c>
      <c r="S222" s="122">
        <f t="shared" si="47"/>
        <v>0</v>
      </c>
      <c r="T222" s="122">
        <f t="shared" si="47"/>
        <v>0</v>
      </c>
      <c r="U222" s="122">
        <f t="shared" si="47"/>
        <v>0</v>
      </c>
      <c r="V222" s="122">
        <f t="shared" si="47"/>
        <v>0</v>
      </c>
      <c r="W222" s="122">
        <f t="shared" si="47"/>
        <v>0</v>
      </c>
      <c r="X222" s="122">
        <f t="shared" si="48"/>
        <v>0</v>
      </c>
      <c r="Y222" s="122">
        <f t="shared" si="48"/>
        <v>0</v>
      </c>
      <c r="Z222" s="122">
        <f t="shared" si="48"/>
        <v>0</v>
      </c>
      <c r="AA222" s="122">
        <f t="shared" si="48"/>
        <v>0</v>
      </c>
      <c r="AB222" s="122">
        <f t="shared" si="48"/>
        <v>0</v>
      </c>
      <c r="AC222" s="122">
        <f t="shared" si="48"/>
        <v>0</v>
      </c>
      <c r="AD222" s="122">
        <f t="shared" si="48"/>
        <v>0</v>
      </c>
      <c r="AE222" s="122">
        <f t="shared" si="48"/>
        <v>0</v>
      </c>
      <c r="AF222" s="122">
        <f t="shared" si="48"/>
        <v>0</v>
      </c>
      <c r="AG222" s="122">
        <f t="shared" si="48"/>
        <v>0</v>
      </c>
      <c r="AH222" s="122">
        <f t="shared" si="48"/>
        <v>0</v>
      </c>
      <c r="AI222" s="122">
        <f t="shared" ca="1" si="48"/>
        <v>0</v>
      </c>
      <c r="AJ222" s="122">
        <f t="shared" si="48"/>
        <v>0</v>
      </c>
      <c r="AK222" s="122">
        <f t="shared" ca="1" si="48"/>
        <v>0</v>
      </c>
      <c r="AL222" s="122">
        <f t="shared" si="48"/>
        <v>0</v>
      </c>
      <c r="AM222" s="15"/>
      <c r="AN222" s="15"/>
      <c r="AO222" s="15"/>
    </row>
    <row r="223" spans="1:41" x14ac:dyDescent="0.2">
      <c r="A223" s="15"/>
      <c r="B223" s="462" t="s">
        <v>163</v>
      </c>
      <c r="C223" s="120"/>
      <c r="D223" s="397">
        <f>COUNTIF(D$63:D$112,$B223)</f>
        <v>0</v>
      </c>
      <c r="E223" s="398">
        <f>COUNTIF(E$63:E$112,$B223)</f>
        <v>0</v>
      </c>
      <c r="F223" s="398">
        <f>COUNTIF(F$63:F$112,$B223)</f>
        <v>0</v>
      </c>
      <c r="G223" s="398">
        <f>COUNTIF(G$63:G$112,$B223)</f>
        <v>0</v>
      </c>
      <c r="H223" s="424">
        <f>COUNTIF(H$63:H$112,$B223)</f>
        <v>0</v>
      </c>
      <c r="I223" s="448">
        <f t="shared" si="46"/>
        <v>0</v>
      </c>
      <c r="J223" s="398">
        <f t="shared" si="46"/>
        <v>0</v>
      </c>
      <c r="K223" s="398">
        <f t="shared" si="46"/>
        <v>0</v>
      </c>
      <c r="L223" s="398">
        <f t="shared" si="46"/>
        <v>0</v>
      </c>
      <c r="M223" s="398">
        <f t="shared" si="46"/>
        <v>0</v>
      </c>
      <c r="N223" s="398">
        <f t="shared" si="47"/>
        <v>0</v>
      </c>
      <c r="O223" s="398">
        <f t="shared" si="47"/>
        <v>0</v>
      </c>
      <c r="P223" s="398">
        <f t="shared" si="47"/>
        <v>0</v>
      </c>
      <c r="Q223" s="398">
        <f t="shared" si="47"/>
        <v>0</v>
      </c>
      <c r="R223" s="398">
        <f t="shared" si="47"/>
        <v>0</v>
      </c>
      <c r="S223" s="398">
        <f t="shared" si="47"/>
        <v>0</v>
      </c>
      <c r="T223" s="398">
        <f t="shared" si="47"/>
        <v>0</v>
      </c>
      <c r="U223" s="398">
        <f t="shared" si="47"/>
        <v>0</v>
      </c>
      <c r="V223" s="398">
        <f t="shared" si="47"/>
        <v>0</v>
      </c>
      <c r="W223" s="398">
        <f t="shared" si="47"/>
        <v>0</v>
      </c>
      <c r="X223" s="398">
        <f t="shared" si="48"/>
        <v>0</v>
      </c>
      <c r="Y223" s="398">
        <f t="shared" si="48"/>
        <v>0</v>
      </c>
      <c r="Z223" s="398">
        <f t="shared" si="48"/>
        <v>0</v>
      </c>
      <c r="AA223" s="398">
        <f t="shared" si="48"/>
        <v>0</v>
      </c>
      <c r="AB223" s="398">
        <f t="shared" si="48"/>
        <v>0</v>
      </c>
      <c r="AC223" s="398">
        <f t="shared" si="48"/>
        <v>0</v>
      </c>
      <c r="AD223" s="398">
        <f t="shared" si="48"/>
        <v>0</v>
      </c>
      <c r="AE223" s="398">
        <f t="shared" si="48"/>
        <v>0</v>
      </c>
      <c r="AF223" s="398">
        <f t="shared" si="48"/>
        <v>0</v>
      </c>
      <c r="AG223" s="398">
        <f t="shared" si="48"/>
        <v>0</v>
      </c>
      <c r="AH223" s="398">
        <f t="shared" si="48"/>
        <v>0</v>
      </c>
      <c r="AI223" s="398">
        <f t="shared" ca="1" si="48"/>
        <v>0</v>
      </c>
      <c r="AJ223" s="398">
        <f t="shared" si="48"/>
        <v>0</v>
      </c>
      <c r="AK223" s="398">
        <f t="shared" ca="1" si="48"/>
        <v>0</v>
      </c>
      <c r="AL223" s="398">
        <f t="shared" si="48"/>
        <v>0</v>
      </c>
      <c r="AM223" s="15"/>
      <c r="AN223" s="15"/>
      <c r="AO223" s="15"/>
    </row>
    <row r="224" spans="1:41" x14ac:dyDescent="0.2">
      <c r="A224" s="15"/>
      <c r="B224" s="462" t="s">
        <v>104</v>
      </c>
      <c r="C224" s="119"/>
      <c r="D224" s="451">
        <f>COUNTIF(D$63:D$112,$B224)</f>
        <v>0</v>
      </c>
      <c r="E224" s="399">
        <f>COUNTIF(E$63:E$112,$B224)</f>
        <v>0</v>
      </c>
      <c r="F224" s="399">
        <f>COUNTIF(F$63:F$112,$B224)</f>
        <v>0</v>
      </c>
      <c r="G224" s="399">
        <f>COUNTIF(G$63:G$112,$B224)</f>
        <v>0</v>
      </c>
      <c r="H224" s="452">
        <f>COUNTIF(H$63:H$112,$B224)</f>
        <v>0</v>
      </c>
      <c r="I224" s="453">
        <f t="shared" si="46"/>
        <v>0</v>
      </c>
      <c r="J224" s="399">
        <f t="shared" si="46"/>
        <v>0</v>
      </c>
      <c r="K224" s="399">
        <f t="shared" si="46"/>
        <v>0</v>
      </c>
      <c r="L224" s="399">
        <f t="shared" si="46"/>
        <v>0</v>
      </c>
      <c r="M224" s="399">
        <f t="shared" si="46"/>
        <v>0</v>
      </c>
      <c r="N224" s="399">
        <f t="shared" si="47"/>
        <v>0</v>
      </c>
      <c r="O224" s="399">
        <f t="shared" si="47"/>
        <v>0</v>
      </c>
      <c r="P224" s="399">
        <f t="shared" si="47"/>
        <v>0</v>
      </c>
      <c r="Q224" s="399">
        <f t="shared" si="47"/>
        <v>0</v>
      </c>
      <c r="R224" s="399">
        <f t="shared" si="47"/>
        <v>0</v>
      </c>
      <c r="S224" s="399">
        <f t="shared" si="47"/>
        <v>0</v>
      </c>
      <c r="T224" s="399">
        <f t="shared" si="47"/>
        <v>0</v>
      </c>
      <c r="U224" s="399">
        <f t="shared" si="47"/>
        <v>0</v>
      </c>
      <c r="V224" s="399">
        <f t="shared" si="47"/>
        <v>0</v>
      </c>
      <c r="W224" s="399">
        <f t="shared" si="47"/>
        <v>0</v>
      </c>
      <c r="X224" s="399">
        <f t="shared" si="48"/>
        <v>0</v>
      </c>
      <c r="Y224" s="399">
        <f t="shared" si="48"/>
        <v>0</v>
      </c>
      <c r="Z224" s="399">
        <f t="shared" si="48"/>
        <v>0</v>
      </c>
      <c r="AA224" s="399">
        <f t="shared" si="48"/>
        <v>0</v>
      </c>
      <c r="AB224" s="399">
        <f t="shared" si="48"/>
        <v>0</v>
      </c>
      <c r="AC224" s="399">
        <f t="shared" si="48"/>
        <v>0</v>
      </c>
      <c r="AD224" s="399">
        <f t="shared" si="48"/>
        <v>0</v>
      </c>
      <c r="AE224" s="399">
        <f t="shared" si="48"/>
        <v>0</v>
      </c>
      <c r="AF224" s="399">
        <f t="shared" si="48"/>
        <v>0</v>
      </c>
      <c r="AG224" s="399">
        <f t="shared" si="48"/>
        <v>0</v>
      </c>
      <c r="AH224" s="399">
        <f t="shared" si="48"/>
        <v>0</v>
      </c>
      <c r="AI224" s="399">
        <f t="shared" ca="1" si="48"/>
        <v>0</v>
      </c>
      <c r="AJ224" s="399">
        <f t="shared" si="48"/>
        <v>0</v>
      </c>
      <c r="AK224" s="399">
        <f t="shared" ca="1" si="48"/>
        <v>0</v>
      </c>
      <c r="AL224" s="399">
        <f t="shared" si="48"/>
        <v>0</v>
      </c>
      <c r="AM224" s="15"/>
      <c r="AN224" s="15"/>
      <c r="AO224" s="15"/>
    </row>
    <row r="225" spans="1:41" x14ac:dyDescent="0.2">
      <c r="A225" s="15"/>
      <c r="B225" s="462" t="s">
        <v>145</v>
      </c>
      <c r="C225" s="119"/>
      <c r="D225" s="451">
        <f>COUNTIF(D$63:D$112,$B225)</f>
        <v>0</v>
      </c>
      <c r="E225" s="399">
        <f>COUNTIF(E$63:E$112,$B225)</f>
        <v>0</v>
      </c>
      <c r="F225" s="399">
        <f>COUNTIF(F$63:F$112,$B225)</f>
        <v>0</v>
      </c>
      <c r="G225" s="399">
        <f>COUNTIF(G$63:G$112,$B225)</f>
        <v>0</v>
      </c>
      <c r="H225" s="452">
        <f>COUNTIF(H$63:H$112,$B225)</f>
        <v>0</v>
      </c>
      <c r="I225" s="453">
        <f t="shared" si="46"/>
        <v>0</v>
      </c>
      <c r="J225" s="399">
        <f t="shared" si="46"/>
        <v>0</v>
      </c>
      <c r="K225" s="399">
        <f t="shared" si="46"/>
        <v>0</v>
      </c>
      <c r="L225" s="399">
        <f t="shared" si="46"/>
        <v>0</v>
      </c>
      <c r="M225" s="399">
        <f t="shared" si="46"/>
        <v>0</v>
      </c>
      <c r="N225" s="399">
        <f t="shared" si="47"/>
        <v>0</v>
      </c>
      <c r="O225" s="399">
        <f t="shared" si="47"/>
        <v>0</v>
      </c>
      <c r="P225" s="399">
        <f t="shared" si="47"/>
        <v>0</v>
      </c>
      <c r="Q225" s="399">
        <f t="shared" si="47"/>
        <v>0</v>
      </c>
      <c r="R225" s="399">
        <f t="shared" si="47"/>
        <v>0</v>
      </c>
      <c r="S225" s="399">
        <f t="shared" si="47"/>
        <v>0</v>
      </c>
      <c r="T225" s="399">
        <f t="shared" si="47"/>
        <v>0</v>
      </c>
      <c r="U225" s="399">
        <f t="shared" si="47"/>
        <v>0</v>
      </c>
      <c r="V225" s="399">
        <f t="shared" si="47"/>
        <v>0</v>
      </c>
      <c r="W225" s="399">
        <f t="shared" si="47"/>
        <v>0</v>
      </c>
      <c r="X225" s="399">
        <f t="shared" si="48"/>
        <v>0</v>
      </c>
      <c r="Y225" s="399">
        <f t="shared" si="48"/>
        <v>0</v>
      </c>
      <c r="Z225" s="399">
        <f t="shared" si="48"/>
        <v>0</v>
      </c>
      <c r="AA225" s="399">
        <f t="shared" si="48"/>
        <v>0</v>
      </c>
      <c r="AB225" s="399">
        <f t="shared" si="48"/>
        <v>0</v>
      </c>
      <c r="AC225" s="399">
        <f t="shared" si="48"/>
        <v>0</v>
      </c>
      <c r="AD225" s="399">
        <f t="shared" si="48"/>
        <v>0</v>
      </c>
      <c r="AE225" s="399">
        <f t="shared" si="48"/>
        <v>0</v>
      </c>
      <c r="AF225" s="399">
        <f t="shared" si="48"/>
        <v>0</v>
      </c>
      <c r="AG225" s="399">
        <f t="shared" si="48"/>
        <v>0</v>
      </c>
      <c r="AH225" s="399">
        <f t="shared" si="48"/>
        <v>0</v>
      </c>
      <c r="AI225" s="399">
        <f t="shared" ca="1" si="48"/>
        <v>0</v>
      </c>
      <c r="AJ225" s="399">
        <f t="shared" si="48"/>
        <v>0</v>
      </c>
      <c r="AK225" s="399">
        <f t="shared" ca="1" si="48"/>
        <v>0</v>
      </c>
      <c r="AL225" s="399">
        <f t="shared" si="48"/>
        <v>0</v>
      </c>
      <c r="AM225" s="15"/>
      <c r="AN225" s="15"/>
      <c r="AO225" s="15"/>
    </row>
    <row r="226" spans="1:41" ht="19" thickBot="1" x14ac:dyDescent="0.25">
      <c r="A226" s="15"/>
      <c r="B226" s="462" t="s">
        <v>37</v>
      </c>
      <c r="C226" s="121"/>
      <c r="D226" s="123">
        <f>COUNTIF(D$63:D$112,$B226)</f>
        <v>0</v>
      </c>
      <c r="E226" s="122">
        <f>COUNTIF(E$63:E$112,$B226)</f>
        <v>0</v>
      </c>
      <c r="F226" s="122">
        <f>COUNTIF(F$63:F$112,$B226)</f>
        <v>0</v>
      </c>
      <c r="G226" s="122">
        <f>COUNTIF(G$63:G$112,$B226)</f>
        <v>0</v>
      </c>
      <c r="H226" s="124">
        <f>COUNTIF(H$63:H$112,$B226)</f>
        <v>0</v>
      </c>
      <c r="I226" s="454">
        <f t="shared" si="46"/>
        <v>0</v>
      </c>
      <c r="J226" s="122">
        <f t="shared" si="46"/>
        <v>0</v>
      </c>
      <c r="K226" s="122">
        <f t="shared" si="46"/>
        <v>0</v>
      </c>
      <c r="L226" s="122">
        <f t="shared" si="46"/>
        <v>0</v>
      </c>
      <c r="M226" s="122">
        <f t="shared" si="46"/>
        <v>0</v>
      </c>
      <c r="N226" s="122">
        <f t="shared" si="47"/>
        <v>0</v>
      </c>
      <c r="O226" s="122">
        <f t="shared" si="47"/>
        <v>0</v>
      </c>
      <c r="P226" s="122">
        <f t="shared" si="47"/>
        <v>0</v>
      </c>
      <c r="Q226" s="122">
        <f t="shared" si="47"/>
        <v>0</v>
      </c>
      <c r="R226" s="122">
        <f t="shared" si="47"/>
        <v>0</v>
      </c>
      <c r="S226" s="122">
        <f t="shared" si="47"/>
        <v>0</v>
      </c>
      <c r="T226" s="122">
        <f t="shared" si="47"/>
        <v>0</v>
      </c>
      <c r="U226" s="122">
        <f t="shared" si="47"/>
        <v>0</v>
      </c>
      <c r="V226" s="122">
        <f t="shared" si="47"/>
        <v>0</v>
      </c>
      <c r="W226" s="122">
        <f t="shared" si="47"/>
        <v>0</v>
      </c>
      <c r="X226" s="122">
        <f t="shared" si="48"/>
        <v>0</v>
      </c>
      <c r="Y226" s="122">
        <f t="shared" si="48"/>
        <v>0</v>
      </c>
      <c r="Z226" s="122">
        <f t="shared" si="48"/>
        <v>0</v>
      </c>
      <c r="AA226" s="122">
        <f t="shared" si="48"/>
        <v>0</v>
      </c>
      <c r="AB226" s="122">
        <f t="shared" si="48"/>
        <v>0</v>
      </c>
      <c r="AC226" s="122">
        <f t="shared" si="48"/>
        <v>0</v>
      </c>
      <c r="AD226" s="122">
        <f t="shared" si="48"/>
        <v>0</v>
      </c>
      <c r="AE226" s="122">
        <f t="shared" si="48"/>
        <v>0</v>
      </c>
      <c r="AF226" s="122">
        <f t="shared" si="48"/>
        <v>0</v>
      </c>
      <c r="AG226" s="122">
        <f t="shared" si="48"/>
        <v>0</v>
      </c>
      <c r="AH226" s="122">
        <f t="shared" si="48"/>
        <v>0</v>
      </c>
      <c r="AI226" s="122">
        <f t="shared" ca="1" si="48"/>
        <v>0</v>
      </c>
      <c r="AJ226" s="122">
        <f t="shared" si="48"/>
        <v>0</v>
      </c>
      <c r="AK226" s="122">
        <f t="shared" ca="1" si="48"/>
        <v>0</v>
      </c>
      <c r="AL226" s="122">
        <f t="shared" si="48"/>
        <v>0</v>
      </c>
      <c r="AM226" s="15"/>
      <c r="AN226" s="15"/>
      <c r="AO226" s="15"/>
    </row>
    <row r="227" spans="1:41" x14ac:dyDescent="0.2">
      <c r="A227" s="15"/>
      <c r="B227" s="462" t="s">
        <v>167</v>
      </c>
      <c r="C227" s="120"/>
      <c r="D227" s="397">
        <f>COUNTIF(D$63:D$112,$B227)</f>
        <v>0</v>
      </c>
      <c r="E227" s="398">
        <f>COUNTIF(E$63:E$112,$B227)</f>
        <v>0</v>
      </c>
      <c r="F227" s="398">
        <f>COUNTIF(F$63:F$112,$B227)</f>
        <v>0</v>
      </c>
      <c r="G227" s="398">
        <f>COUNTIF(G$63:G$112,$B227)</f>
        <v>0</v>
      </c>
      <c r="H227" s="424">
        <f>COUNTIF(H$63:H$112,$B227)</f>
        <v>0</v>
      </c>
      <c r="I227" s="448">
        <f t="shared" si="46"/>
        <v>0</v>
      </c>
      <c r="J227" s="398">
        <f t="shared" si="46"/>
        <v>0</v>
      </c>
      <c r="K227" s="398">
        <f t="shared" si="46"/>
        <v>0</v>
      </c>
      <c r="L227" s="398">
        <f t="shared" si="46"/>
        <v>0</v>
      </c>
      <c r="M227" s="398">
        <f t="shared" si="46"/>
        <v>0</v>
      </c>
      <c r="N227" s="398">
        <f t="shared" si="47"/>
        <v>0</v>
      </c>
      <c r="O227" s="398">
        <f t="shared" si="47"/>
        <v>0</v>
      </c>
      <c r="P227" s="398">
        <f t="shared" si="47"/>
        <v>0</v>
      </c>
      <c r="Q227" s="398">
        <f t="shared" si="47"/>
        <v>0</v>
      </c>
      <c r="R227" s="398">
        <f t="shared" si="47"/>
        <v>0</v>
      </c>
      <c r="S227" s="398">
        <f t="shared" si="47"/>
        <v>0</v>
      </c>
      <c r="T227" s="398">
        <f t="shared" si="47"/>
        <v>0</v>
      </c>
      <c r="U227" s="398">
        <f t="shared" si="47"/>
        <v>0</v>
      </c>
      <c r="V227" s="398">
        <f t="shared" si="47"/>
        <v>0</v>
      </c>
      <c r="W227" s="398">
        <f t="shared" si="47"/>
        <v>0</v>
      </c>
      <c r="X227" s="398">
        <f t="shared" si="48"/>
        <v>0</v>
      </c>
      <c r="Y227" s="398">
        <f t="shared" si="48"/>
        <v>0</v>
      </c>
      <c r="Z227" s="398">
        <f t="shared" si="48"/>
        <v>0</v>
      </c>
      <c r="AA227" s="398">
        <f t="shared" si="48"/>
        <v>0</v>
      </c>
      <c r="AB227" s="398">
        <f t="shared" si="48"/>
        <v>0</v>
      </c>
      <c r="AC227" s="398">
        <f t="shared" si="48"/>
        <v>0</v>
      </c>
      <c r="AD227" s="398">
        <f t="shared" si="48"/>
        <v>0</v>
      </c>
      <c r="AE227" s="398">
        <f t="shared" si="48"/>
        <v>0</v>
      </c>
      <c r="AF227" s="398">
        <f t="shared" si="48"/>
        <v>0</v>
      </c>
      <c r="AG227" s="398">
        <f t="shared" si="48"/>
        <v>0</v>
      </c>
      <c r="AH227" s="398">
        <f t="shared" si="48"/>
        <v>0</v>
      </c>
      <c r="AI227" s="398">
        <f t="shared" ca="1" si="48"/>
        <v>0</v>
      </c>
      <c r="AJ227" s="398">
        <f t="shared" si="48"/>
        <v>0</v>
      </c>
      <c r="AK227" s="398">
        <f t="shared" ca="1" si="48"/>
        <v>0</v>
      </c>
      <c r="AL227" s="398">
        <f t="shared" si="48"/>
        <v>0</v>
      </c>
      <c r="AM227" s="15"/>
      <c r="AN227" s="15"/>
      <c r="AO227" s="15"/>
    </row>
    <row r="228" spans="1:41" x14ac:dyDescent="0.2">
      <c r="A228" s="15"/>
      <c r="B228" s="462" t="s">
        <v>117</v>
      </c>
      <c r="C228" s="119"/>
      <c r="D228" s="451">
        <f>COUNTIF(D$63:D$112,$B228)</f>
        <v>0</v>
      </c>
      <c r="E228" s="399">
        <f>COUNTIF(E$63:E$112,$B228)</f>
        <v>0</v>
      </c>
      <c r="F228" s="399">
        <f>COUNTIF(F$63:F$112,$B228)</f>
        <v>0</v>
      </c>
      <c r="G228" s="399">
        <f>COUNTIF(G$63:G$112,$B228)</f>
        <v>0</v>
      </c>
      <c r="H228" s="452">
        <f>COUNTIF(H$63:H$112,$B228)</f>
        <v>0</v>
      </c>
      <c r="I228" s="453">
        <f t="shared" si="46"/>
        <v>1</v>
      </c>
      <c r="J228" s="399">
        <f t="shared" si="46"/>
        <v>1</v>
      </c>
      <c r="K228" s="399">
        <f t="shared" si="46"/>
        <v>1</v>
      </c>
      <c r="L228" s="399">
        <f t="shared" si="46"/>
        <v>1</v>
      </c>
      <c r="M228" s="399">
        <f t="shared" si="46"/>
        <v>1</v>
      </c>
      <c r="N228" s="399">
        <f t="shared" si="47"/>
        <v>1</v>
      </c>
      <c r="O228" s="399">
        <f t="shared" si="47"/>
        <v>1</v>
      </c>
      <c r="P228" s="399">
        <f t="shared" si="47"/>
        <v>1</v>
      </c>
      <c r="Q228" s="399">
        <f t="shared" si="47"/>
        <v>1</v>
      </c>
      <c r="R228" s="399">
        <f t="shared" si="47"/>
        <v>1</v>
      </c>
      <c r="S228" s="399">
        <f t="shared" si="47"/>
        <v>1</v>
      </c>
      <c r="T228" s="399">
        <f t="shared" si="47"/>
        <v>1</v>
      </c>
      <c r="U228" s="399">
        <f t="shared" si="47"/>
        <v>1</v>
      </c>
      <c r="V228" s="399">
        <f t="shared" si="47"/>
        <v>1</v>
      </c>
      <c r="W228" s="399">
        <f t="shared" si="47"/>
        <v>1</v>
      </c>
      <c r="X228" s="399">
        <f t="shared" si="48"/>
        <v>1</v>
      </c>
      <c r="Y228" s="399">
        <f t="shared" si="48"/>
        <v>1</v>
      </c>
      <c r="Z228" s="399">
        <f t="shared" si="48"/>
        <v>1</v>
      </c>
      <c r="AA228" s="399">
        <f t="shared" si="48"/>
        <v>1</v>
      </c>
      <c r="AB228" s="399">
        <f t="shared" si="48"/>
        <v>1</v>
      </c>
      <c r="AC228" s="399">
        <f t="shared" si="48"/>
        <v>1</v>
      </c>
      <c r="AD228" s="399">
        <f t="shared" si="48"/>
        <v>1</v>
      </c>
      <c r="AE228" s="399">
        <f t="shared" si="48"/>
        <v>1</v>
      </c>
      <c r="AF228" s="399">
        <f t="shared" si="48"/>
        <v>1</v>
      </c>
      <c r="AG228" s="399">
        <f t="shared" si="48"/>
        <v>1</v>
      </c>
      <c r="AH228" s="399">
        <f t="shared" si="48"/>
        <v>0</v>
      </c>
      <c r="AI228" s="399">
        <f t="shared" ca="1" si="48"/>
        <v>0</v>
      </c>
      <c r="AJ228" s="399">
        <f t="shared" si="48"/>
        <v>0</v>
      </c>
      <c r="AK228" s="399">
        <f t="shared" ca="1" si="48"/>
        <v>0</v>
      </c>
      <c r="AL228" s="399">
        <f t="shared" si="48"/>
        <v>0</v>
      </c>
      <c r="AM228" s="15"/>
      <c r="AN228" s="15"/>
      <c r="AO228" s="15"/>
    </row>
    <row r="229" spans="1:41" x14ac:dyDescent="0.2">
      <c r="A229" s="15"/>
      <c r="B229" s="462" t="s">
        <v>137</v>
      </c>
      <c r="C229" s="119"/>
      <c r="D229" s="451">
        <f>COUNTIF(D$63:D$112,$B229)</f>
        <v>0</v>
      </c>
      <c r="E229" s="399">
        <f>COUNTIF(E$63:E$112,$B229)</f>
        <v>0</v>
      </c>
      <c r="F229" s="399">
        <f>COUNTIF(F$63:F$112,$B229)</f>
        <v>0</v>
      </c>
      <c r="G229" s="399">
        <f>COUNTIF(G$63:G$112,$B229)</f>
        <v>0</v>
      </c>
      <c r="H229" s="452">
        <f>COUNTIF(H$63:H$112,$B229)</f>
        <v>0</v>
      </c>
      <c r="I229" s="453">
        <f t="shared" ref="I229:M238" si="49">COUNTIF(I$7:I$112,$B229)</f>
        <v>1</v>
      </c>
      <c r="J229" s="399">
        <f t="shared" si="49"/>
        <v>1</v>
      </c>
      <c r="K229" s="399">
        <f t="shared" si="49"/>
        <v>1</v>
      </c>
      <c r="L229" s="399">
        <f t="shared" si="49"/>
        <v>1</v>
      </c>
      <c r="M229" s="399">
        <f t="shared" si="49"/>
        <v>1</v>
      </c>
      <c r="N229" s="399">
        <f t="shared" ref="N229:W238" si="50">COUNTIF(N$7:N$112,$B229)</f>
        <v>1</v>
      </c>
      <c r="O229" s="399">
        <f t="shared" si="50"/>
        <v>1</v>
      </c>
      <c r="P229" s="399">
        <f t="shared" si="50"/>
        <v>1</v>
      </c>
      <c r="Q229" s="399">
        <f t="shared" si="50"/>
        <v>1</v>
      </c>
      <c r="R229" s="399">
        <f t="shared" si="50"/>
        <v>1</v>
      </c>
      <c r="S229" s="399">
        <f t="shared" si="50"/>
        <v>1</v>
      </c>
      <c r="T229" s="399">
        <f t="shared" si="50"/>
        <v>1</v>
      </c>
      <c r="U229" s="399">
        <f t="shared" si="50"/>
        <v>1</v>
      </c>
      <c r="V229" s="399">
        <f t="shared" si="50"/>
        <v>1</v>
      </c>
      <c r="W229" s="399">
        <f t="shared" si="50"/>
        <v>1</v>
      </c>
      <c r="X229" s="399">
        <f t="shared" ref="X229:AL238" si="51">COUNTIF(X$7:X$112,$B229)</f>
        <v>1</v>
      </c>
      <c r="Y229" s="399">
        <f t="shared" si="51"/>
        <v>1</v>
      </c>
      <c r="Z229" s="399">
        <f t="shared" si="51"/>
        <v>1</v>
      </c>
      <c r="AA229" s="399">
        <f t="shared" si="51"/>
        <v>1</v>
      </c>
      <c r="AB229" s="399">
        <f t="shared" si="51"/>
        <v>1</v>
      </c>
      <c r="AC229" s="399">
        <f t="shared" si="51"/>
        <v>1</v>
      </c>
      <c r="AD229" s="399">
        <f t="shared" si="51"/>
        <v>1</v>
      </c>
      <c r="AE229" s="399">
        <f t="shared" si="51"/>
        <v>1</v>
      </c>
      <c r="AF229" s="399">
        <f t="shared" si="51"/>
        <v>1</v>
      </c>
      <c r="AG229" s="399">
        <f t="shared" si="51"/>
        <v>1</v>
      </c>
      <c r="AH229" s="399">
        <f t="shared" si="51"/>
        <v>0</v>
      </c>
      <c r="AI229" s="399">
        <f t="shared" ca="1" si="51"/>
        <v>0</v>
      </c>
      <c r="AJ229" s="399">
        <f t="shared" si="51"/>
        <v>0</v>
      </c>
      <c r="AK229" s="399">
        <f t="shared" ca="1" si="51"/>
        <v>0</v>
      </c>
      <c r="AL229" s="399">
        <f t="shared" si="51"/>
        <v>0</v>
      </c>
      <c r="AM229" s="15"/>
      <c r="AN229" s="15"/>
      <c r="AO229" s="15"/>
    </row>
    <row r="230" spans="1:41" ht="19" thickBot="1" x14ac:dyDescent="0.25">
      <c r="A230" s="15"/>
      <c r="B230" s="462" t="s">
        <v>38</v>
      </c>
      <c r="C230" s="121"/>
      <c r="D230" s="123">
        <f>COUNTIF(D$63:D$112,$B230)</f>
        <v>0</v>
      </c>
      <c r="E230" s="122">
        <f>COUNTIF(E$63:E$112,$B230)</f>
        <v>0</v>
      </c>
      <c r="F230" s="122">
        <f>COUNTIF(F$63:F$112,$B230)</f>
        <v>0</v>
      </c>
      <c r="G230" s="122">
        <f>COUNTIF(G$63:G$112,$B230)</f>
        <v>0</v>
      </c>
      <c r="H230" s="124">
        <f>COUNTIF(H$63:H$112,$B230)</f>
        <v>0</v>
      </c>
      <c r="I230" s="454">
        <f t="shared" si="49"/>
        <v>0</v>
      </c>
      <c r="J230" s="122">
        <f t="shared" si="49"/>
        <v>0</v>
      </c>
      <c r="K230" s="122">
        <f t="shared" si="49"/>
        <v>0</v>
      </c>
      <c r="L230" s="122">
        <f t="shared" si="49"/>
        <v>0</v>
      </c>
      <c r="M230" s="122">
        <f t="shared" si="49"/>
        <v>0</v>
      </c>
      <c r="N230" s="122">
        <f t="shared" si="50"/>
        <v>0</v>
      </c>
      <c r="O230" s="122">
        <f t="shared" si="50"/>
        <v>0</v>
      </c>
      <c r="P230" s="122">
        <f t="shared" si="50"/>
        <v>0</v>
      </c>
      <c r="Q230" s="122">
        <f t="shared" si="50"/>
        <v>0</v>
      </c>
      <c r="R230" s="122">
        <f t="shared" si="50"/>
        <v>0</v>
      </c>
      <c r="S230" s="122">
        <f t="shared" si="50"/>
        <v>0</v>
      </c>
      <c r="T230" s="122">
        <f t="shared" si="50"/>
        <v>0</v>
      </c>
      <c r="U230" s="122">
        <f t="shared" si="50"/>
        <v>0</v>
      </c>
      <c r="V230" s="122">
        <f t="shared" si="50"/>
        <v>0</v>
      </c>
      <c r="W230" s="122">
        <f t="shared" si="50"/>
        <v>0</v>
      </c>
      <c r="X230" s="122">
        <f t="shared" si="51"/>
        <v>0</v>
      </c>
      <c r="Y230" s="122">
        <f t="shared" si="51"/>
        <v>0</v>
      </c>
      <c r="Z230" s="122">
        <f t="shared" si="51"/>
        <v>0</v>
      </c>
      <c r="AA230" s="122">
        <f t="shared" si="51"/>
        <v>0</v>
      </c>
      <c r="AB230" s="122">
        <f t="shared" si="51"/>
        <v>0</v>
      </c>
      <c r="AC230" s="122">
        <f t="shared" si="51"/>
        <v>0</v>
      </c>
      <c r="AD230" s="122">
        <f t="shared" si="51"/>
        <v>0</v>
      </c>
      <c r="AE230" s="122">
        <f t="shared" si="51"/>
        <v>0</v>
      </c>
      <c r="AF230" s="122">
        <f t="shared" si="51"/>
        <v>0</v>
      </c>
      <c r="AG230" s="122">
        <f t="shared" si="51"/>
        <v>0</v>
      </c>
      <c r="AH230" s="122">
        <f t="shared" si="51"/>
        <v>0</v>
      </c>
      <c r="AI230" s="122">
        <f t="shared" ca="1" si="51"/>
        <v>0</v>
      </c>
      <c r="AJ230" s="122">
        <f t="shared" si="51"/>
        <v>0</v>
      </c>
      <c r="AK230" s="122">
        <f t="shared" ca="1" si="51"/>
        <v>0</v>
      </c>
      <c r="AL230" s="122">
        <f t="shared" si="51"/>
        <v>0</v>
      </c>
      <c r="AM230" s="15"/>
      <c r="AN230" s="15"/>
      <c r="AO230" s="15"/>
    </row>
    <row r="231" spans="1:41" x14ac:dyDescent="0.2">
      <c r="A231" s="15"/>
      <c r="B231" s="462" t="s">
        <v>164</v>
      </c>
      <c r="C231" s="120"/>
      <c r="D231" s="397">
        <f>COUNTIF(D$63:D$112,$B231)</f>
        <v>0</v>
      </c>
      <c r="E231" s="398">
        <f>COUNTIF(E$63:E$112,$B231)</f>
        <v>0</v>
      </c>
      <c r="F231" s="398">
        <f>COUNTIF(F$63:F$112,$B231)</f>
        <v>0</v>
      </c>
      <c r="G231" s="398">
        <f>COUNTIF(G$63:G$112,$B231)</f>
        <v>0</v>
      </c>
      <c r="H231" s="424">
        <f>COUNTIF(H$63:H$112,$B231)</f>
        <v>0</v>
      </c>
      <c r="I231" s="448">
        <f t="shared" si="49"/>
        <v>0</v>
      </c>
      <c r="J231" s="398">
        <f t="shared" si="49"/>
        <v>0</v>
      </c>
      <c r="K231" s="398">
        <f t="shared" si="49"/>
        <v>0</v>
      </c>
      <c r="L231" s="398">
        <f t="shared" si="49"/>
        <v>0</v>
      </c>
      <c r="M231" s="398">
        <f t="shared" si="49"/>
        <v>0</v>
      </c>
      <c r="N231" s="398">
        <f t="shared" si="50"/>
        <v>0</v>
      </c>
      <c r="O231" s="398">
        <f t="shared" si="50"/>
        <v>0</v>
      </c>
      <c r="P231" s="398">
        <f t="shared" si="50"/>
        <v>0</v>
      </c>
      <c r="Q231" s="398">
        <f t="shared" si="50"/>
        <v>0</v>
      </c>
      <c r="R231" s="398">
        <f t="shared" si="50"/>
        <v>0</v>
      </c>
      <c r="S231" s="398">
        <f t="shared" si="50"/>
        <v>0</v>
      </c>
      <c r="T231" s="398">
        <f t="shared" si="50"/>
        <v>0</v>
      </c>
      <c r="U231" s="398">
        <f t="shared" si="50"/>
        <v>0</v>
      </c>
      <c r="V231" s="398">
        <f t="shared" si="50"/>
        <v>0</v>
      </c>
      <c r="W231" s="398">
        <f t="shared" si="50"/>
        <v>0</v>
      </c>
      <c r="X231" s="398">
        <f t="shared" si="51"/>
        <v>0</v>
      </c>
      <c r="Y231" s="398">
        <f t="shared" si="51"/>
        <v>0</v>
      </c>
      <c r="Z231" s="398">
        <f t="shared" si="51"/>
        <v>0</v>
      </c>
      <c r="AA231" s="398">
        <f t="shared" si="51"/>
        <v>0</v>
      </c>
      <c r="AB231" s="398">
        <f t="shared" si="51"/>
        <v>0</v>
      </c>
      <c r="AC231" s="398">
        <f t="shared" si="51"/>
        <v>0</v>
      </c>
      <c r="AD231" s="398">
        <f t="shared" si="51"/>
        <v>0</v>
      </c>
      <c r="AE231" s="398">
        <f t="shared" si="51"/>
        <v>0</v>
      </c>
      <c r="AF231" s="398">
        <f t="shared" si="51"/>
        <v>0</v>
      </c>
      <c r="AG231" s="398">
        <f t="shared" si="51"/>
        <v>0</v>
      </c>
      <c r="AH231" s="398">
        <f t="shared" si="51"/>
        <v>0</v>
      </c>
      <c r="AI231" s="398">
        <f t="shared" ca="1" si="51"/>
        <v>0</v>
      </c>
      <c r="AJ231" s="398">
        <f t="shared" si="51"/>
        <v>0</v>
      </c>
      <c r="AK231" s="398">
        <f t="shared" ca="1" si="51"/>
        <v>0</v>
      </c>
      <c r="AL231" s="398">
        <f t="shared" si="51"/>
        <v>0</v>
      </c>
      <c r="AM231" s="15"/>
      <c r="AN231" s="15"/>
      <c r="AO231" s="15"/>
    </row>
    <row r="232" spans="1:41" x14ac:dyDescent="0.2">
      <c r="A232" s="15"/>
      <c r="B232" s="462" t="s">
        <v>120</v>
      </c>
      <c r="C232" s="119"/>
      <c r="D232" s="451">
        <f>COUNTIF(D$63:D$112,$B232)</f>
        <v>0</v>
      </c>
      <c r="E232" s="399">
        <f>COUNTIF(E$63:E$112,$B232)</f>
        <v>0</v>
      </c>
      <c r="F232" s="399">
        <f>COUNTIF(F$63:F$112,$B232)</f>
        <v>0</v>
      </c>
      <c r="G232" s="399">
        <f>COUNTIF(G$63:G$112,$B232)</f>
        <v>0</v>
      </c>
      <c r="H232" s="452">
        <f>COUNTIF(H$63:H$112,$B232)</f>
        <v>0</v>
      </c>
      <c r="I232" s="453">
        <f t="shared" si="49"/>
        <v>0</v>
      </c>
      <c r="J232" s="399">
        <f t="shared" si="49"/>
        <v>0</v>
      </c>
      <c r="K232" s="399">
        <f t="shared" si="49"/>
        <v>1</v>
      </c>
      <c r="L232" s="399">
        <f t="shared" si="49"/>
        <v>0</v>
      </c>
      <c r="M232" s="399">
        <f t="shared" si="49"/>
        <v>0</v>
      </c>
      <c r="N232" s="399">
        <f t="shared" si="50"/>
        <v>0</v>
      </c>
      <c r="O232" s="399">
        <f t="shared" si="50"/>
        <v>0</v>
      </c>
      <c r="P232" s="399">
        <f t="shared" si="50"/>
        <v>0</v>
      </c>
      <c r="Q232" s="399">
        <f t="shared" si="50"/>
        <v>0</v>
      </c>
      <c r="R232" s="399">
        <f t="shared" si="50"/>
        <v>1</v>
      </c>
      <c r="S232" s="399">
        <f t="shared" si="50"/>
        <v>0</v>
      </c>
      <c r="T232" s="399">
        <f t="shared" si="50"/>
        <v>0</v>
      </c>
      <c r="U232" s="399">
        <f t="shared" si="50"/>
        <v>0</v>
      </c>
      <c r="V232" s="399">
        <f t="shared" si="50"/>
        <v>0</v>
      </c>
      <c r="W232" s="399">
        <f t="shared" si="50"/>
        <v>0</v>
      </c>
      <c r="X232" s="399">
        <f t="shared" si="51"/>
        <v>0</v>
      </c>
      <c r="Y232" s="399">
        <f t="shared" si="51"/>
        <v>1</v>
      </c>
      <c r="Z232" s="399">
        <f t="shared" si="51"/>
        <v>0</v>
      </c>
      <c r="AA232" s="399">
        <f t="shared" si="51"/>
        <v>0</v>
      </c>
      <c r="AB232" s="399">
        <f t="shared" si="51"/>
        <v>0</v>
      </c>
      <c r="AC232" s="399">
        <f t="shared" si="51"/>
        <v>0</v>
      </c>
      <c r="AD232" s="399">
        <f t="shared" si="51"/>
        <v>0</v>
      </c>
      <c r="AE232" s="399">
        <f t="shared" si="51"/>
        <v>0</v>
      </c>
      <c r="AF232" s="399">
        <f t="shared" si="51"/>
        <v>1</v>
      </c>
      <c r="AG232" s="399">
        <f t="shared" si="51"/>
        <v>0</v>
      </c>
      <c r="AH232" s="399">
        <f t="shared" si="51"/>
        <v>0</v>
      </c>
      <c r="AI232" s="399">
        <f t="shared" ca="1" si="51"/>
        <v>0</v>
      </c>
      <c r="AJ232" s="399">
        <f t="shared" si="51"/>
        <v>0</v>
      </c>
      <c r="AK232" s="399">
        <f t="shared" ca="1" si="51"/>
        <v>0</v>
      </c>
      <c r="AL232" s="399">
        <f t="shared" si="51"/>
        <v>0</v>
      </c>
      <c r="AM232" s="15"/>
      <c r="AN232" s="15"/>
      <c r="AO232" s="15"/>
    </row>
    <row r="233" spans="1:41" x14ac:dyDescent="0.2">
      <c r="A233" s="15"/>
      <c r="B233" s="462" t="s">
        <v>142</v>
      </c>
      <c r="C233" s="119"/>
      <c r="D233" s="451">
        <f>COUNTIF(D$63:D$112,$B233)</f>
        <v>0</v>
      </c>
      <c r="E233" s="399">
        <f>COUNTIF(E$63:E$112,$B233)</f>
        <v>0</v>
      </c>
      <c r="F233" s="399">
        <f>COUNTIF(F$63:F$112,$B233)</f>
        <v>0</v>
      </c>
      <c r="G233" s="399">
        <f>COUNTIF(G$63:G$112,$B233)</f>
        <v>0</v>
      </c>
      <c r="H233" s="452">
        <f>COUNTIF(H$63:H$112,$B233)</f>
        <v>0</v>
      </c>
      <c r="I233" s="453">
        <f t="shared" si="49"/>
        <v>0</v>
      </c>
      <c r="J233" s="399">
        <f t="shared" si="49"/>
        <v>0</v>
      </c>
      <c r="K233" s="399">
        <f t="shared" si="49"/>
        <v>1</v>
      </c>
      <c r="L233" s="399">
        <f t="shared" si="49"/>
        <v>0</v>
      </c>
      <c r="M233" s="399">
        <f t="shared" si="49"/>
        <v>0</v>
      </c>
      <c r="N233" s="399">
        <f t="shared" si="50"/>
        <v>0</v>
      </c>
      <c r="O233" s="399">
        <f t="shared" si="50"/>
        <v>0</v>
      </c>
      <c r="P233" s="399">
        <f t="shared" si="50"/>
        <v>0</v>
      </c>
      <c r="Q233" s="399">
        <f t="shared" si="50"/>
        <v>0</v>
      </c>
      <c r="R233" s="399">
        <f t="shared" si="50"/>
        <v>1</v>
      </c>
      <c r="S233" s="399">
        <f t="shared" si="50"/>
        <v>0</v>
      </c>
      <c r="T233" s="399">
        <f t="shared" si="50"/>
        <v>0</v>
      </c>
      <c r="U233" s="399">
        <f t="shared" si="50"/>
        <v>0</v>
      </c>
      <c r="V233" s="399">
        <f t="shared" si="50"/>
        <v>0</v>
      </c>
      <c r="W233" s="399">
        <f t="shared" si="50"/>
        <v>0</v>
      </c>
      <c r="X233" s="399">
        <f t="shared" si="51"/>
        <v>0</v>
      </c>
      <c r="Y233" s="399">
        <f t="shared" si="51"/>
        <v>1</v>
      </c>
      <c r="Z233" s="399">
        <f t="shared" si="51"/>
        <v>0</v>
      </c>
      <c r="AA233" s="399">
        <f t="shared" si="51"/>
        <v>0</v>
      </c>
      <c r="AB233" s="399">
        <f t="shared" si="51"/>
        <v>0</v>
      </c>
      <c r="AC233" s="399">
        <f t="shared" si="51"/>
        <v>0</v>
      </c>
      <c r="AD233" s="399">
        <f t="shared" si="51"/>
        <v>0</v>
      </c>
      <c r="AE233" s="399">
        <f t="shared" si="51"/>
        <v>0</v>
      </c>
      <c r="AF233" s="399">
        <f t="shared" si="51"/>
        <v>1</v>
      </c>
      <c r="AG233" s="399">
        <f t="shared" si="51"/>
        <v>0</v>
      </c>
      <c r="AH233" s="399">
        <f t="shared" si="51"/>
        <v>0</v>
      </c>
      <c r="AI233" s="399">
        <f t="shared" ca="1" si="51"/>
        <v>0</v>
      </c>
      <c r="AJ233" s="399">
        <f t="shared" si="51"/>
        <v>0</v>
      </c>
      <c r="AK233" s="399">
        <f t="shared" ca="1" si="51"/>
        <v>0</v>
      </c>
      <c r="AL233" s="399">
        <f t="shared" si="51"/>
        <v>0</v>
      </c>
      <c r="AM233" s="15"/>
      <c r="AN233" s="15"/>
      <c r="AO233" s="15"/>
    </row>
    <row r="234" spans="1:41" ht="19" thickBot="1" x14ac:dyDescent="0.25">
      <c r="A234" s="15"/>
      <c r="B234" s="462" t="s">
        <v>39</v>
      </c>
      <c r="C234" s="121"/>
      <c r="D234" s="123">
        <f>COUNTIF(D$63:D$112,$B234)</f>
        <v>0</v>
      </c>
      <c r="E234" s="122">
        <f>COUNTIF(E$63:E$112,$B234)</f>
        <v>0</v>
      </c>
      <c r="F234" s="122">
        <f>COUNTIF(F$63:F$112,$B234)</f>
        <v>0</v>
      </c>
      <c r="G234" s="122">
        <f>COUNTIF(G$63:G$112,$B234)</f>
        <v>0</v>
      </c>
      <c r="H234" s="124">
        <f>COUNTIF(H$63:H$112,$B234)</f>
        <v>0</v>
      </c>
      <c r="I234" s="454">
        <f t="shared" si="49"/>
        <v>0</v>
      </c>
      <c r="J234" s="122">
        <f t="shared" si="49"/>
        <v>0</v>
      </c>
      <c r="K234" s="122">
        <f t="shared" si="49"/>
        <v>0</v>
      </c>
      <c r="L234" s="122">
        <f t="shared" si="49"/>
        <v>0</v>
      </c>
      <c r="M234" s="122">
        <f t="shared" si="49"/>
        <v>0</v>
      </c>
      <c r="N234" s="122">
        <f t="shared" si="50"/>
        <v>0</v>
      </c>
      <c r="O234" s="122">
        <f t="shared" si="50"/>
        <v>0</v>
      </c>
      <c r="P234" s="122">
        <f t="shared" si="50"/>
        <v>0</v>
      </c>
      <c r="Q234" s="122">
        <f t="shared" si="50"/>
        <v>0</v>
      </c>
      <c r="R234" s="122">
        <f t="shared" si="50"/>
        <v>0</v>
      </c>
      <c r="S234" s="122">
        <f t="shared" si="50"/>
        <v>0</v>
      </c>
      <c r="T234" s="122">
        <f t="shared" si="50"/>
        <v>0</v>
      </c>
      <c r="U234" s="122">
        <f t="shared" si="50"/>
        <v>0</v>
      </c>
      <c r="V234" s="122">
        <f t="shared" si="50"/>
        <v>0</v>
      </c>
      <c r="W234" s="122">
        <f t="shared" si="50"/>
        <v>0</v>
      </c>
      <c r="X234" s="122">
        <f t="shared" si="51"/>
        <v>0</v>
      </c>
      <c r="Y234" s="122">
        <f t="shared" si="51"/>
        <v>0</v>
      </c>
      <c r="Z234" s="122">
        <f t="shared" si="51"/>
        <v>0</v>
      </c>
      <c r="AA234" s="122">
        <f t="shared" si="51"/>
        <v>0</v>
      </c>
      <c r="AB234" s="122">
        <f t="shared" si="51"/>
        <v>0</v>
      </c>
      <c r="AC234" s="122">
        <f t="shared" si="51"/>
        <v>0</v>
      </c>
      <c r="AD234" s="122">
        <f t="shared" si="51"/>
        <v>0</v>
      </c>
      <c r="AE234" s="122">
        <f t="shared" si="51"/>
        <v>0</v>
      </c>
      <c r="AF234" s="122">
        <f t="shared" si="51"/>
        <v>0</v>
      </c>
      <c r="AG234" s="122">
        <f t="shared" si="51"/>
        <v>0</v>
      </c>
      <c r="AH234" s="122">
        <f t="shared" si="51"/>
        <v>0</v>
      </c>
      <c r="AI234" s="122">
        <f t="shared" ca="1" si="51"/>
        <v>0</v>
      </c>
      <c r="AJ234" s="122">
        <f t="shared" si="51"/>
        <v>0</v>
      </c>
      <c r="AK234" s="122">
        <f t="shared" ca="1" si="51"/>
        <v>0</v>
      </c>
      <c r="AL234" s="122">
        <f t="shared" si="51"/>
        <v>0</v>
      </c>
      <c r="AM234" s="15"/>
      <c r="AN234" s="15"/>
      <c r="AO234" s="15"/>
    </row>
    <row r="235" spans="1:41" x14ac:dyDescent="0.2">
      <c r="A235" s="15"/>
      <c r="B235" s="462" t="s">
        <v>162</v>
      </c>
      <c r="C235" s="120"/>
      <c r="D235" s="397">
        <f>COUNTIF(D$63:D$112,$B235)</f>
        <v>0</v>
      </c>
      <c r="E235" s="398">
        <f>COUNTIF(E$63:E$112,$B235)</f>
        <v>0</v>
      </c>
      <c r="F235" s="398">
        <f>COUNTIF(F$63:F$112,$B235)</f>
        <v>0</v>
      </c>
      <c r="G235" s="398">
        <f>COUNTIF(G$63:G$112,$B235)</f>
        <v>0</v>
      </c>
      <c r="H235" s="424">
        <f>COUNTIF(H$63:H$112,$B235)</f>
        <v>0</v>
      </c>
      <c r="I235" s="448">
        <f t="shared" si="49"/>
        <v>0</v>
      </c>
      <c r="J235" s="398">
        <f t="shared" si="49"/>
        <v>0</v>
      </c>
      <c r="K235" s="398">
        <f t="shared" si="49"/>
        <v>0</v>
      </c>
      <c r="L235" s="398">
        <f t="shared" si="49"/>
        <v>0</v>
      </c>
      <c r="M235" s="398">
        <f t="shared" si="49"/>
        <v>0</v>
      </c>
      <c r="N235" s="398">
        <f t="shared" si="50"/>
        <v>0</v>
      </c>
      <c r="O235" s="398">
        <f t="shared" si="50"/>
        <v>0</v>
      </c>
      <c r="P235" s="398">
        <f t="shared" si="50"/>
        <v>0</v>
      </c>
      <c r="Q235" s="398">
        <f t="shared" si="50"/>
        <v>0</v>
      </c>
      <c r="R235" s="398">
        <f t="shared" si="50"/>
        <v>0</v>
      </c>
      <c r="S235" s="398">
        <f t="shared" si="50"/>
        <v>0</v>
      </c>
      <c r="T235" s="398">
        <f t="shared" si="50"/>
        <v>0</v>
      </c>
      <c r="U235" s="398">
        <f t="shared" si="50"/>
        <v>0</v>
      </c>
      <c r="V235" s="398">
        <f t="shared" si="50"/>
        <v>0</v>
      </c>
      <c r="W235" s="398">
        <f t="shared" si="50"/>
        <v>0</v>
      </c>
      <c r="X235" s="398">
        <f t="shared" si="51"/>
        <v>0</v>
      </c>
      <c r="Y235" s="398">
        <f t="shared" si="51"/>
        <v>0</v>
      </c>
      <c r="Z235" s="398">
        <f t="shared" si="51"/>
        <v>0</v>
      </c>
      <c r="AA235" s="398">
        <f t="shared" si="51"/>
        <v>0</v>
      </c>
      <c r="AB235" s="398">
        <f t="shared" si="51"/>
        <v>0</v>
      </c>
      <c r="AC235" s="398">
        <f t="shared" si="51"/>
        <v>0</v>
      </c>
      <c r="AD235" s="398">
        <f t="shared" si="51"/>
        <v>0</v>
      </c>
      <c r="AE235" s="398">
        <f t="shared" si="51"/>
        <v>0</v>
      </c>
      <c r="AF235" s="398">
        <f t="shared" si="51"/>
        <v>0</v>
      </c>
      <c r="AG235" s="398">
        <f t="shared" si="51"/>
        <v>0</v>
      </c>
      <c r="AH235" s="398">
        <f t="shared" si="51"/>
        <v>0</v>
      </c>
      <c r="AI235" s="398">
        <f t="shared" ca="1" si="51"/>
        <v>0</v>
      </c>
      <c r="AJ235" s="398">
        <f t="shared" si="51"/>
        <v>0</v>
      </c>
      <c r="AK235" s="398">
        <f t="shared" ca="1" si="51"/>
        <v>0</v>
      </c>
      <c r="AL235" s="398">
        <f t="shared" si="51"/>
        <v>0</v>
      </c>
      <c r="AM235" s="15"/>
      <c r="AN235" s="15"/>
      <c r="AO235" s="15"/>
    </row>
    <row r="236" spans="1:41" x14ac:dyDescent="0.2">
      <c r="A236" s="15"/>
      <c r="B236" s="462" t="s">
        <v>129</v>
      </c>
      <c r="C236" s="119"/>
      <c r="D236" s="451">
        <f>COUNTIF(D$63:D$112,$B236)</f>
        <v>0</v>
      </c>
      <c r="E236" s="399">
        <f>COUNTIF(E$63:E$112,$B236)</f>
        <v>0</v>
      </c>
      <c r="F236" s="399">
        <f>COUNTIF(F$63:F$112,$B236)</f>
        <v>0</v>
      </c>
      <c r="G236" s="399">
        <f>COUNTIF(G$63:G$112,$B236)</f>
        <v>0</v>
      </c>
      <c r="H236" s="452">
        <f>COUNTIF(H$63:H$112,$B236)</f>
        <v>0</v>
      </c>
      <c r="I236" s="453">
        <f t="shared" si="49"/>
        <v>0</v>
      </c>
      <c r="J236" s="399">
        <f t="shared" si="49"/>
        <v>0</v>
      </c>
      <c r="K236" s="399">
        <f t="shared" si="49"/>
        <v>1</v>
      </c>
      <c r="L236" s="399">
        <f t="shared" si="49"/>
        <v>0</v>
      </c>
      <c r="M236" s="399">
        <f t="shared" si="49"/>
        <v>0</v>
      </c>
      <c r="N236" s="399">
        <f t="shared" si="50"/>
        <v>0</v>
      </c>
      <c r="O236" s="399">
        <f t="shared" si="50"/>
        <v>0</v>
      </c>
      <c r="P236" s="399">
        <f t="shared" si="50"/>
        <v>0</v>
      </c>
      <c r="Q236" s="399">
        <f t="shared" si="50"/>
        <v>0</v>
      </c>
      <c r="R236" s="399">
        <f t="shared" si="50"/>
        <v>1</v>
      </c>
      <c r="S236" s="399">
        <f t="shared" si="50"/>
        <v>0</v>
      </c>
      <c r="T236" s="399">
        <f t="shared" si="50"/>
        <v>0</v>
      </c>
      <c r="U236" s="399">
        <f t="shared" si="50"/>
        <v>0</v>
      </c>
      <c r="V236" s="399">
        <f t="shared" si="50"/>
        <v>0</v>
      </c>
      <c r="W236" s="399">
        <f t="shared" si="50"/>
        <v>0</v>
      </c>
      <c r="X236" s="399">
        <f t="shared" si="51"/>
        <v>1</v>
      </c>
      <c r="Y236" s="399">
        <f t="shared" si="51"/>
        <v>0</v>
      </c>
      <c r="Z236" s="399">
        <f t="shared" si="51"/>
        <v>0</v>
      </c>
      <c r="AA236" s="399">
        <f t="shared" si="51"/>
        <v>0</v>
      </c>
      <c r="AB236" s="399">
        <f t="shared" si="51"/>
        <v>0</v>
      </c>
      <c r="AC236" s="399">
        <f t="shared" si="51"/>
        <v>0</v>
      </c>
      <c r="AD236" s="399">
        <f t="shared" si="51"/>
        <v>0</v>
      </c>
      <c r="AE236" s="399">
        <f t="shared" si="51"/>
        <v>0</v>
      </c>
      <c r="AF236" s="399">
        <f t="shared" si="51"/>
        <v>1</v>
      </c>
      <c r="AG236" s="399">
        <f t="shared" si="51"/>
        <v>0</v>
      </c>
      <c r="AH236" s="399">
        <f t="shared" si="51"/>
        <v>0</v>
      </c>
      <c r="AI236" s="399">
        <f t="shared" ca="1" si="51"/>
        <v>0</v>
      </c>
      <c r="AJ236" s="399">
        <f t="shared" si="51"/>
        <v>0</v>
      </c>
      <c r="AK236" s="399">
        <f t="shared" ca="1" si="51"/>
        <v>0</v>
      </c>
      <c r="AL236" s="399">
        <f t="shared" si="51"/>
        <v>0</v>
      </c>
      <c r="AM236" s="15"/>
      <c r="AN236" s="15"/>
      <c r="AO236" s="15"/>
    </row>
    <row r="237" spans="1:41" x14ac:dyDescent="0.2">
      <c r="A237" s="15"/>
      <c r="B237" s="462" t="s">
        <v>143</v>
      </c>
      <c r="C237" s="119"/>
      <c r="D237" s="451">
        <f>COUNTIF(D$63:D$112,$B237)</f>
        <v>0</v>
      </c>
      <c r="E237" s="399">
        <f>COUNTIF(E$63:E$112,$B237)</f>
        <v>0</v>
      </c>
      <c r="F237" s="399">
        <f>COUNTIF(F$63:F$112,$B237)</f>
        <v>0</v>
      </c>
      <c r="G237" s="399">
        <f>COUNTIF(G$63:G$112,$B237)</f>
        <v>0</v>
      </c>
      <c r="H237" s="452">
        <f>COUNTIF(H$63:H$112,$B237)</f>
        <v>0</v>
      </c>
      <c r="I237" s="453">
        <f t="shared" si="49"/>
        <v>0</v>
      </c>
      <c r="J237" s="399">
        <f t="shared" si="49"/>
        <v>0</v>
      </c>
      <c r="K237" s="399">
        <f t="shared" si="49"/>
        <v>1</v>
      </c>
      <c r="L237" s="399">
        <f t="shared" si="49"/>
        <v>0</v>
      </c>
      <c r="M237" s="399">
        <f t="shared" si="49"/>
        <v>0</v>
      </c>
      <c r="N237" s="399">
        <f t="shared" si="50"/>
        <v>0</v>
      </c>
      <c r="O237" s="399">
        <f t="shared" si="50"/>
        <v>0</v>
      </c>
      <c r="P237" s="399">
        <f t="shared" si="50"/>
        <v>0</v>
      </c>
      <c r="Q237" s="399">
        <f t="shared" si="50"/>
        <v>0</v>
      </c>
      <c r="R237" s="399">
        <f t="shared" si="50"/>
        <v>1</v>
      </c>
      <c r="S237" s="399">
        <f t="shared" si="50"/>
        <v>0</v>
      </c>
      <c r="T237" s="399">
        <f t="shared" si="50"/>
        <v>0</v>
      </c>
      <c r="U237" s="399">
        <f t="shared" si="50"/>
        <v>0</v>
      </c>
      <c r="V237" s="399">
        <f t="shared" si="50"/>
        <v>0</v>
      </c>
      <c r="W237" s="399">
        <f t="shared" si="50"/>
        <v>0</v>
      </c>
      <c r="X237" s="399">
        <f t="shared" si="51"/>
        <v>0</v>
      </c>
      <c r="Y237" s="399">
        <f t="shared" si="51"/>
        <v>1</v>
      </c>
      <c r="Z237" s="399">
        <f t="shared" si="51"/>
        <v>0</v>
      </c>
      <c r="AA237" s="399">
        <f t="shared" si="51"/>
        <v>0</v>
      </c>
      <c r="AB237" s="399">
        <f t="shared" si="51"/>
        <v>0</v>
      </c>
      <c r="AC237" s="399">
        <f t="shared" si="51"/>
        <v>0</v>
      </c>
      <c r="AD237" s="399">
        <f t="shared" si="51"/>
        <v>0</v>
      </c>
      <c r="AE237" s="399">
        <f t="shared" si="51"/>
        <v>0</v>
      </c>
      <c r="AF237" s="399">
        <f t="shared" si="51"/>
        <v>1</v>
      </c>
      <c r="AG237" s="399">
        <f t="shared" si="51"/>
        <v>0</v>
      </c>
      <c r="AH237" s="399">
        <f t="shared" si="51"/>
        <v>0</v>
      </c>
      <c r="AI237" s="399">
        <f t="shared" ca="1" si="51"/>
        <v>0</v>
      </c>
      <c r="AJ237" s="399">
        <f t="shared" si="51"/>
        <v>0</v>
      </c>
      <c r="AK237" s="399">
        <f t="shared" ca="1" si="51"/>
        <v>0</v>
      </c>
      <c r="AL237" s="399">
        <f t="shared" si="51"/>
        <v>0</v>
      </c>
      <c r="AM237" s="15"/>
      <c r="AN237" s="15"/>
      <c r="AO237" s="15"/>
    </row>
    <row r="238" spans="1:41" ht="19" thickBot="1" x14ac:dyDescent="0.25">
      <c r="A238" s="15"/>
      <c r="B238" s="462" t="s">
        <v>40</v>
      </c>
      <c r="C238" s="121"/>
      <c r="D238" s="123">
        <f>COUNTIF(D$63:D$112,$B238)</f>
        <v>0</v>
      </c>
      <c r="E238" s="122">
        <f>COUNTIF(E$63:E$112,$B238)</f>
        <v>0</v>
      </c>
      <c r="F238" s="122">
        <f>COUNTIF(F$63:F$112,$B238)</f>
        <v>0</v>
      </c>
      <c r="G238" s="122">
        <f>COUNTIF(G$63:G$112,$B238)</f>
        <v>0</v>
      </c>
      <c r="H238" s="124">
        <f>COUNTIF(H$63:H$112,$B238)</f>
        <v>0</v>
      </c>
      <c r="I238" s="454">
        <f t="shared" si="49"/>
        <v>0</v>
      </c>
      <c r="J238" s="122">
        <f t="shared" si="49"/>
        <v>0</v>
      </c>
      <c r="K238" s="122">
        <f t="shared" si="49"/>
        <v>0</v>
      </c>
      <c r="L238" s="122">
        <f t="shared" si="49"/>
        <v>0</v>
      </c>
      <c r="M238" s="122">
        <f t="shared" si="49"/>
        <v>0</v>
      </c>
      <c r="N238" s="122">
        <f t="shared" si="50"/>
        <v>0</v>
      </c>
      <c r="O238" s="122">
        <f t="shared" si="50"/>
        <v>0</v>
      </c>
      <c r="P238" s="122">
        <f t="shared" si="50"/>
        <v>0</v>
      </c>
      <c r="Q238" s="122">
        <f t="shared" si="50"/>
        <v>0</v>
      </c>
      <c r="R238" s="122">
        <f t="shared" si="50"/>
        <v>0</v>
      </c>
      <c r="S238" s="122">
        <f t="shared" si="50"/>
        <v>0</v>
      </c>
      <c r="T238" s="122">
        <f t="shared" si="50"/>
        <v>0</v>
      </c>
      <c r="U238" s="122">
        <f t="shared" si="50"/>
        <v>0</v>
      </c>
      <c r="V238" s="122">
        <f t="shared" si="50"/>
        <v>0</v>
      </c>
      <c r="W238" s="122">
        <f t="shared" si="50"/>
        <v>0</v>
      </c>
      <c r="X238" s="122">
        <f t="shared" si="51"/>
        <v>0</v>
      </c>
      <c r="Y238" s="122">
        <f t="shared" si="51"/>
        <v>0</v>
      </c>
      <c r="Z238" s="122">
        <f t="shared" si="51"/>
        <v>0</v>
      </c>
      <c r="AA238" s="122">
        <f t="shared" si="51"/>
        <v>0</v>
      </c>
      <c r="AB238" s="122">
        <f t="shared" si="51"/>
        <v>0</v>
      </c>
      <c r="AC238" s="122">
        <f t="shared" si="51"/>
        <v>0</v>
      </c>
      <c r="AD238" s="122">
        <f t="shared" si="51"/>
        <v>0</v>
      </c>
      <c r="AE238" s="122">
        <f t="shared" si="51"/>
        <v>0</v>
      </c>
      <c r="AF238" s="122">
        <f t="shared" si="51"/>
        <v>0</v>
      </c>
      <c r="AG238" s="122">
        <f t="shared" si="51"/>
        <v>0</v>
      </c>
      <c r="AH238" s="122">
        <f t="shared" si="51"/>
        <v>0</v>
      </c>
      <c r="AI238" s="122">
        <f t="shared" ca="1" si="51"/>
        <v>0</v>
      </c>
      <c r="AJ238" s="122">
        <f t="shared" si="51"/>
        <v>0</v>
      </c>
      <c r="AK238" s="122">
        <f t="shared" ca="1" si="51"/>
        <v>0</v>
      </c>
      <c r="AL238" s="122">
        <f t="shared" si="51"/>
        <v>0</v>
      </c>
      <c r="AM238" s="15"/>
      <c r="AN238" s="15"/>
      <c r="AO238" s="15"/>
    </row>
    <row r="239" spans="1:41" x14ac:dyDescent="0.2">
      <c r="A239" s="15"/>
      <c r="B239" s="462" t="s">
        <v>170</v>
      </c>
      <c r="C239" s="120"/>
      <c r="D239" s="397">
        <f>COUNTIF(D$63:D$112,$B239)</f>
        <v>0</v>
      </c>
      <c r="E239" s="398">
        <f>COUNTIF(E$63:E$112,$B239)</f>
        <v>0</v>
      </c>
      <c r="F239" s="398">
        <f>COUNTIF(F$63:F$112,$B239)</f>
        <v>0</v>
      </c>
      <c r="G239" s="398">
        <f>COUNTIF(G$63:G$112,$B239)</f>
        <v>0</v>
      </c>
      <c r="H239" s="424">
        <f>COUNTIF(H$63:H$112,$B239)</f>
        <v>0</v>
      </c>
      <c r="I239" s="448">
        <f t="shared" ref="I239:M248" si="52">COUNTIF(I$7:I$112,$B239)</f>
        <v>0</v>
      </c>
      <c r="J239" s="398">
        <f t="shared" si="52"/>
        <v>0</v>
      </c>
      <c r="K239" s="398">
        <f t="shared" si="52"/>
        <v>0</v>
      </c>
      <c r="L239" s="398">
        <f t="shared" si="52"/>
        <v>0</v>
      </c>
      <c r="M239" s="398">
        <f t="shared" si="52"/>
        <v>0</v>
      </c>
      <c r="N239" s="398">
        <f t="shared" ref="N239:W248" si="53">COUNTIF(N$7:N$112,$B239)</f>
        <v>0</v>
      </c>
      <c r="O239" s="398">
        <f t="shared" si="53"/>
        <v>0</v>
      </c>
      <c r="P239" s="398">
        <f t="shared" si="53"/>
        <v>0</v>
      </c>
      <c r="Q239" s="398">
        <f t="shared" si="53"/>
        <v>0</v>
      </c>
      <c r="R239" s="398">
        <f t="shared" si="53"/>
        <v>0</v>
      </c>
      <c r="S239" s="398">
        <f t="shared" si="53"/>
        <v>0</v>
      </c>
      <c r="T239" s="398">
        <f t="shared" si="53"/>
        <v>0</v>
      </c>
      <c r="U239" s="398">
        <f t="shared" si="53"/>
        <v>0</v>
      </c>
      <c r="V239" s="398">
        <f t="shared" si="53"/>
        <v>0</v>
      </c>
      <c r="W239" s="398">
        <f t="shared" si="53"/>
        <v>0</v>
      </c>
      <c r="X239" s="398">
        <f t="shared" ref="X239:AL248" si="54">COUNTIF(X$7:X$112,$B239)</f>
        <v>0</v>
      </c>
      <c r="Y239" s="398">
        <f t="shared" si="54"/>
        <v>0</v>
      </c>
      <c r="Z239" s="398">
        <f t="shared" si="54"/>
        <v>0</v>
      </c>
      <c r="AA239" s="398">
        <f t="shared" si="54"/>
        <v>0</v>
      </c>
      <c r="AB239" s="398">
        <f t="shared" si="54"/>
        <v>0</v>
      </c>
      <c r="AC239" s="398">
        <f t="shared" si="54"/>
        <v>0</v>
      </c>
      <c r="AD239" s="398">
        <f t="shared" si="54"/>
        <v>0</v>
      </c>
      <c r="AE239" s="398">
        <f t="shared" si="54"/>
        <v>0</v>
      </c>
      <c r="AF239" s="398">
        <f t="shared" si="54"/>
        <v>0</v>
      </c>
      <c r="AG239" s="398">
        <f t="shared" si="54"/>
        <v>0</v>
      </c>
      <c r="AH239" s="398">
        <f t="shared" si="54"/>
        <v>0</v>
      </c>
      <c r="AI239" s="398">
        <f t="shared" ca="1" si="54"/>
        <v>0</v>
      </c>
      <c r="AJ239" s="398">
        <f t="shared" si="54"/>
        <v>0</v>
      </c>
      <c r="AK239" s="398">
        <f t="shared" ca="1" si="54"/>
        <v>0</v>
      </c>
      <c r="AL239" s="398">
        <f t="shared" si="54"/>
        <v>0</v>
      </c>
      <c r="AM239" s="15"/>
      <c r="AN239" s="15"/>
      <c r="AO239" s="15"/>
    </row>
    <row r="240" spans="1:41" x14ac:dyDescent="0.2">
      <c r="A240" s="15"/>
      <c r="B240" s="462" t="s">
        <v>123</v>
      </c>
      <c r="C240" s="119"/>
      <c r="D240" s="451">
        <f>COUNTIF(D$63:D$112,$B240)</f>
        <v>0</v>
      </c>
      <c r="E240" s="399">
        <f>COUNTIF(E$63:E$112,$B240)</f>
        <v>0</v>
      </c>
      <c r="F240" s="399">
        <f>COUNTIF(F$63:F$112,$B240)</f>
        <v>0</v>
      </c>
      <c r="G240" s="399">
        <f>COUNTIF(G$63:G$112,$B240)</f>
        <v>0</v>
      </c>
      <c r="H240" s="452">
        <f>COUNTIF(H$63:H$112,$B240)</f>
        <v>0</v>
      </c>
      <c r="I240" s="453">
        <f t="shared" si="52"/>
        <v>1</v>
      </c>
      <c r="J240" s="399">
        <f t="shared" si="52"/>
        <v>0</v>
      </c>
      <c r="K240" s="399">
        <f t="shared" si="52"/>
        <v>0</v>
      </c>
      <c r="L240" s="399">
        <f t="shared" si="52"/>
        <v>1</v>
      </c>
      <c r="M240" s="399">
        <f t="shared" si="52"/>
        <v>1</v>
      </c>
      <c r="N240" s="399">
        <f t="shared" si="53"/>
        <v>1</v>
      </c>
      <c r="O240" s="399">
        <f t="shared" si="53"/>
        <v>1</v>
      </c>
      <c r="P240" s="399">
        <f t="shared" si="53"/>
        <v>1</v>
      </c>
      <c r="Q240" s="399">
        <f t="shared" si="53"/>
        <v>0</v>
      </c>
      <c r="R240" s="399">
        <f t="shared" si="53"/>
        <v>0</v>
      </c>
      <c r="S240" s="399">
        <f t="shared" si="53"/>
        <v>1</v>
      </c>
      <c r="T240" s="399">
        <f t="shared" si="53"/>
        <v>1</v>
      </c>
      <c r="U240" s="399">
        <f t="shared" si="53"/>
        <v>1</v>
      </c>
      <c r="V240" s="399">
        <f t="shared" si="53"/>
        <v>1</v>
      </c>
      <c r="W240" s="399">
        <f t="shared" si="53"/>
        <v>1</v>
      </c>
      <c r="X240" s="399">
        <f t="shared" si="54"/>
        <v>0</v>
      </c>
      <c r="Y240" s="399">
        <f t="shared" si="54"/>
        <v>0</v>
      </c>
      <c r="Z240" s="399">
        <f t="shared" si="54"/>
        <v>1</v>
      </c>
      <c r="AA240" s="399">
        <f t="shared" si="54"/>
        <v>1</v>
      </c>
      <c r="AB240" s="399">
        <f t="shared" si="54"/>
        <v>1</v>
      </c>
      <c r="AC240" s="399">
        <f t="shared" si="54"/>
        <v>1</v>
      </c>
      <c r="AD240" s="399">
        <f t="shared" si="54"/>
        <v>1</v>
      </c>
      <c r="AE240" s="399">
        <f t="shared" si="54"/>
        <v>0</v>
      </c>
      <c r="AF240" s="399">
        <f t="shared" si="54"/>
        <v>0</v>
      </c>
      <c r="AG240" s="399">
        <f t="shared" si="54"/>
        <v>1</v>
      </c>
      <c r="AH240" s="399">
        <f t="shared" si="54"/>
        <v>0</v>
      </c>
      <c r="AI240" s="399">
        <f t="shared" ca="1" si="54"/>
        <v>0</v>
      </c>
      <c r="AJ240" s="399">
        <f t="shared" si="54"/>
        <v>0</v>
      </c>
      <c r="AK240" s="399">
        <f t="shared" ca="1" si="54"/>
        <v>0</v>
      </c>
      <c r="AL240" s="399">
        <f t="shared" si="54"/>
        <v>0</v>
      </c>
      <c r="AM240" s="15"/>
      <c r="AN240" s="15"/>
      <c r="AO240" s="15"/>
    </row>
    <row r="241" spans="1:41" x14ac:dyDescent="0.2">
      <c r="A241" s="15"/>
      <c r="B241" s="462" t="s">
        <v>159</v>
      </c>
      <c r="C241" s="119"/>
      <c r="D241" s="451">
        <f>COUNTIF(D$63:D$112,$B241)</f>
        <v>0</v>
      </c>
      <c r="E241" s="399">
        <f>COUNTIF(E$63:E$112,$B241)</f>
        <v>0</v>
      </c>
      <c r="F241" s="399">
        <f>COUNTIF(F$63:F$112,$B241)</f>
        <v>0</v>
      </c>
      <c r="G241" s="399">
        <f>COUNTIF(G$63:G$112,$B241)</f>
        <v>0</v>
      </c>
      <c r="H241" s="452">
        <f>COUNTIF(H$63:H$112,$B241)</f>
        <v>0</v>
      </c>
      <c r="I241" s="453">
        <f t="shared" si="52"/>
        <v>1</v>
      </c>
      <c r="J241" s="399">
        <f t="shared" si="52"/>
        <v>0</v>
      </c>
      <c r="K241" s="399">
        <f t="shared" si="52"/>
        <v>0</v>
      </c>
      <c r="L241" s="399">
        <f t="shared" si="52"/>
        <v>1</v>
      </c>
      <c r="M241" s="399">
        <f t="shared" si="52"/>
        <v>1</v>
      </c>
      <c r="N241" s="399">
        <f t="shared" si="53"/>
        <v>1</v>
      </c>
      <c r="O241" s="399">
        <f t="shared" si="53"/>
        <v>1</v>
      </c>
      <c r="P241" s="399">
        <f t="shared" si="53"/>
        <v>1</v>
      </c>
      <c r="Q241" s="399">
        <f t="shared" si="53"/>
        <v>0</v>
      </c>
      <c r="R241" s="399">
        <f t="shared" si="53"/>
        <v>0</v>
      </c>
      <c r="S241" s="399">
        <f t="shared" si="53"/>
        <v>1</v>
      </c>
      <c r="T241" s="399">
        <f t="shared" si="53"/>
        <v>1</v>
      </c>
      <c r="U241" s="399">
        <f t="shared" si="53"/>
        <v>1</v>
      </c>
      <c r="V241" s="399">
        <f t="shared" si="53"/>
        <v>1</v>
      </c>
      <c r="W241" s="399">
        <f t="shared" si="53"/>
        <v>1</v>
      </c>
      <c r="X241" s="399">
        <f t="shared" si="54"/>
        <v>0</v>
      </c>
      <c r="Y241" s="399">
        <f t="shared" si="54"/>
        <v>0</v>
      </c>
      <c r="Z241" s="399">
        <f t="shared" si="54"/>
        <v>1</v>
      </c>
      <c r="AA241" s="399">
        <f t="shared" si="54"/>
        <v>1</v>
      </c>
      <c r="AB241" s="399">
        <f t="shared" si="54"/>
        <v>1</v>
      </c>
      <c r="AC241" s="399">
        <f t="shared" si="54"/>
        <v>1</v>
      </c>
      <c r="AD241" s="399">
        <f t="shared" si="54"/>
        <v>1</v>
      </c>
      <c r="AE241" s="399">
        <f t="shared" si="54"/>
        <v>0</v>
      </c>
      <c r="AF241" s="399">
        <f t="shared" si="54"/>
        <v>0</v>
      </c>
      <c r="AG241" s="399">
        <f t="shared" si="54"/>
        <v>1</v>
      </c>
      <c r="AH241" s="399">
        <f t="shared" si="54"/>
        <v>0</v>
      </c>
      <c r="AI241" s="399">
        <f t="shared" ca="1" si="54"/>
        <v>0</v>
      </c>
      <c r="AJ241" s="399">
        <f t="shared" si="54"/>
        <v>0</v>
      </c>
      <c r="AK241" s="399">
        <f t="shared" ca="1" si="54"/>
        <v>0</v>
      </c>
      <c r="AL241" s="399">
        <f t="shared" si="54"/>
        <v>0</v>
      </c>
      <c r="AM241" s="15"/>
      <c r="AN241" s="15"/>
      <c r="AO241" s="15"/>
    </row>
    <row r="242" spans="1:41" ht="19" thickBot="1" x14ac:dyDescent="0.25">
      <c r="A242" s="15"/>
      <c r="B242" s="462" t="s">
        <v>41</v>
      </c>
      <c r="C242" s="121"/>
      <c r="D242" s="123">
        <f>COUNTIF(D$63:D$112,$B242)</f>
        <v>0</v>
      </c>
      <c r="E242" s="122">
        <f>COUNTIF(E$63:E$112,$B242)</f>
        <v>0</v>
      </c>
      <c r="F242" s="122">
        <f>COUNTIF(F$63:F$112,$B242)</f>
        <v>0</v>
      </c>
      <c r="G242" s="122">
        <f>COUNTIF(G$63:G$112,$B242)</f>
        <v>0</v>
      </c>
      <c r="H242" s="124">
        <f>COUNTIF(H$63:H$112,$B242)</f>
        <v>0</v>
      </c>
      <c r="I242" s="454">
        <f t="shared" si="52"/>
        <v>0</v>
      </c>
      <c r="J242" s="122">
        <f t="shared" si="52"/>
        <v>0</v>
      </c>
      <c r="K242" s="122">
        <f t="shared" si="52"/>
        <v>0</v>
      </c>
      <c r="L242" s="122">
        <f t="shared" si="52"/>
        <v>0</v>
      </c>
      <c r="M242" s="122">
        <f t="shared" si="52"/>
        <v>0</v>
      </c>
      <c r="N242" s="122">
        <f t="shared" si="53"/>
        <v>0</v>
      </c>
      <c r="O242" s="122">
        <f t="shared" si="53"/>
        <v>0</v>
      </c>
      <c r="P242" s="122">
        <f t="shared" si="53"/>
        <v>0</v>
      </c>
      <c r="Q242" s="122">
        <f t="shared" si="53"/>
        <v>0</v>
      </c>
      <c r="R242" s="122">
        <f t="shared" si="53"/>
        <v>0</v>
      </c>
      <c r="S242" s="122">
        <f t="shared" si="53"/>
        <v>0</v>
      </c>
      <c r="T242" s="122">
        <f t="shared" si="53"/>
        <v>0</v>
      </c>
      <c r="U242" s="122">
        <f t="shared" si="53"/>
        <v>0</v>
      </c>
      <c r="V242" s="122">
        <f t="shared" si="53"/>
        <v>0</v>
      </c>
      <c r="W242" s="122">
        <f t="shared" si="53"/>
        <v>0</v>
      </c>
      <c r="X242" s="122">
        <f t="shared" si="54"/>
        <v>0</v>
      </c>
      <c r="Y242" s="122">
        <f t="shared" si="54"/>
        <v>0</v>
      </c>
      <c r="Z242" s="122">
        <f t="shared" si="54"/>
        <v>0</v>
      </c>
      <c r="AA242" s="122">
        <f t="shared" si="54"/>
        <v>0</v>
      </c>
      <c r="AB242" s="122">
        <f t="shared" si="54"/>
        <v>0</v>
      </c>
      <c r="AC242" s="122">
        <f t="shared" si="54"/>
        <v>0</v>
      </c>
      <c r="AD242" s="122">
        <f t="shared" si="54"/>
        <v>0</v>
      </c>
      <c r="AE242" s="122">
        <f t="shared" si="54"/>
        <v>0</v>
      </c>
      <c r="AF242" s="122">
        <f t="shared" si="54"/>
        <v>0</v>
      </c>
      <c r="AG242" s="122">
        <f t="shared" si="54"/>
        <v>0</v>
      </c>
      <c r="AH242" s="122">
        <f t="shared" si="54"/>
        <v>0</v>
      </c>
      <c r="AI242" s="122">
        <f t="shared" ca="1" si="54"/>
        <v>0</v>
      </c>
      <c r="AJ242" s="122">
        <f t="shared" si="54"/>
        <v>0</v>
      </c>
      <c r="AK242" s="122">
        <f t="shared" ca="1" si="54"/>
        <v>0</v>
      </c>
      <c r="AL242" s="122">
        <f t="shared" si="54"/>
        <v>0</v>
      </c>
      <c r="AM242" s="15"/>
      <c r="AN242" s="15"/>
      <c r="AO242" s="15"/>
    </row>
    <row r="243" spans="1:41" x14ac:dyDescent="0.2">
      <c r="A243" s="15"/>
      <c r="B243" s="462" t="s">
        <v>190</v>
      </c>
      <c r="C243" s="120"/>
      <c r="D243" s="397">
        <f>COUNTIF(D$63:D$112,$B243)</f>
        <v>0</v>
      </c>
      <c r="E243" s="398">
        <f>COUNTIF(E$63:E$112,$B243)</f>
        <v>0</v>
      </c>
      <c r="F243" s="398">
        <f>COUNTIF(F$63:F$112,$B243)</f>
        <v>0</v>
      </c>
      <c r="G243" s="398">
        <f>COUNTIF(G$63:G$112,$B243)</f>
        <v>0</v>
      </c>
      <c r="H243" s="424">
        <f>COUNTIF(H$63:H$112,$B243)</f>
        <v>0</v>
      </c>
      <c r="I243" s="448">
        <f t="shared" si="52"/>
        <v>0</v>
      </c>
      <c r="J243" s="398">
        <f t="shared" si="52"/>
        <v>0</v>
      </c>
      <c r="K243" s="398">
        <f t="shared" si="52"/>
        <v>0</v>
      </c>
      <c r="L243" s="398">
        <f t="shared" si="52"/>
        <v>0</v>
      </c>
      <c r="M243" s="398">
        <f t="shared" si="52"/>
        <v>0</v>
      </c>
      <c r="N243" s="398">
        <f t="shared" si="53"/>
        <v>0</v>
      </c>
      <c r="O243" s="398">
        <f t="shared" si="53"/>
        <v>0</v>
      </c>
      <c r="P243" s="398">
        <f t="shared" si="53"/>
        <v>0</v>
      </c>
      <c r="Q243" s="398">
        <f t="shared" si="53"/>
        <v>0</v>
      </c>
      <c r="R243" s="398">
        <f t="shared" si="53"/>
        <v>0</v>
      </c>
      <c r="S243" s="398">
        <f t="shared" si="53"/>
        <v>0</v>
      </c>
      <c r="T243" s="398">
        <f t="shared" si="53"/>
        <v>0</v>
      </c>
      <c r="U243" s="398">
        <f t="shared" si="53"/>
        <v>0</v>
      </c>
      <c r="V243" s="398">
        <f t="shared" si="53"/>
        <v>0</v>
      </c>
      <c r="W243" s="398">
        <f t="shared" si="53"/>
        <v>0</v>
      </c>
      <c r="X243" s="398">
        <f t="shared" si="54"/>
        <v>0</v>
      </c>
      <c r="Y243" s="398">
        <f t="shared" si="54"/>
        <v>0</v>
      </c>
      <c r="Z243" s="398">
        <f t="shared" si="54"/>
        <v>0</v>
      </c>
      <c r="AA243" s="398">
        <f t="shared" si="54"/>
        <v>0</v>
      </c>
      <c r="AB243" s="398">
        <f t="shared" si="54"/>
        <v>0</v>
      </c>
      <c r="AC243" s="398">
        <f t="shared" si="54"/>
        <v>0</v>
      </c>
      <c r="AD243" s="398">
        <f t="shared" si="54"/>
        <v>0</v>
      </c>
      <c r="AE243" s="398">
        <f t="shared" si="54"/>
        <v>0</v>
      </c>
      <c r="AF243" s="398">
        <f t="shared" si="54"/>
        <v>0</v>
      </c>
      <c r="AG243" s="398">
        <f t="shared" si="54"/>
        <v>0</v>
      </c>
      <c r="AH243" s="398">
        <f t="shared" si="54"/>
        <v>0</v>
      </c>
      <c r="AI243" s="398">
        <f t="shared" ca="1" si="54"/>
        <v>0</v>
      </c>
      <c r="AJ243" s="398">
        <f t="shared" si="54"/>
        <v>0</v>
      </c>
      <c r="AK243" s="398">
        <f t="shared" ca="1" si="54"/>
        <v>0</v>
      </c>
      <c r="AL243" s="398">
        <f t="shared" si="54"/>
        <v>0</v>
      </c>
      <c r="AM243" s="15"/>
      <c r="AN243" s="15"/>
      <c r="AO243" s="15"/>
    </row>
    <row r="244" spans="1:41" x14ac:dyDescent="0.2">
      <c r="A244" s="15"/>
      <c r="B244" s="462" t="s">
        <v>191</v>
      </c>
      <c r="C244" s="119"/>
      <c r="D244" s="451">
        <f>COUNTIF(D$63:D$112,$B244)</f>
        <v>0</v>
      </c>
      <c r="E244" s="399">
        <f>COUNTIF(E$63:E$112,$B244)</f>
        <v>0</v>
      </c>
      <c r="F244" s="399">
        <f>COUNTIF(F$63:F$112,$B244)</f>
        <v>0</v>
      </c>
      <c r="G244" s="399">
        <f>COUNTIF(G$63:G$112,$B244)</f>
        <v>0</v>
      </c>
      <c r="H244" s="452">
        <f>COUNTIF(H$63:H$112,$B244)</f>
        <v>0</v>
      </c>
      <c r="I244" s="453">
        <f t="shared" si="52"/>
        <v>1</v>
      </c>
      <c r="J244" s="399">
        <f t="shared" si="52"/>
        <v>1</v>
      </c>
      <c r="K244" s="399">
        <f t="shared" si="52"/>
        <v>1</v>
      </c>
      <c r="L244" s="399">
        <f t="shared" si="52"/>
        <v>1</v>
      </c>
      <c r="M244" s="399">
        <f t="shared" si="52"/>
        <v>1</v>
      </c>
      <c r="N244" s="399">
        <f t="shared" si="53"/>
        <v>1</v>
      </c>
      <c r="O244" s="399">
        <f t="shared" si="53"/>
        <v>1</v>
      </c>
      <c r="P244" s="399">
        <f t="shared" si="53"/>
        <v>1</v>
      </c>
      <c r="Q244" s="399">
        <f t="shared" si="53"/>
        <v>1</v>
      </c>
      <c r="R244" s="399">
        <f t="shared" si="53"/>
        <v>1</v>
      </c>
      <c r="S244" s="399">
        <f t="shared" si="53"/>
        <v>1</v>
      </c>
      <c r="T244" s="399">
        <f t="shared" si="53"/>
        <v>1</v>
      </c>
      <c r="U244" s="399">
        <f t="shared" si="53"/>
        <v>1</v>
      </c>
      <c r="V244" s="399">
        <f t="shared" si="53"/>
        <v>1</v>
      </c>
      <c r="W244" s="399">
        <f t="shared" si="53"/>
        <v>1</v>
      </c>
      <c r="X244" s="399">
        <f t="shared" si="54"/>
        <v>1</v>
      </c>
      <c r="Y244" s="399">
        <f t="shared" si="54"/>
        <v>1</v>
      </c>
      <c r="Z244" s="399">
        <f t="shared" si="54"/>
        <v>1</v>
      </c>
      <c r="AA244" s="399">
        <f t="shared" si="54"/>
        <v>1</v>
      </c>
      <c r="AB244" s="399">
        <f t="shared" si="54"/>
        <v>1</v>
      </c>
      <c r="AC244" s="399">
        <f t="shared" si="54"/>
        <v>1</v>
      </c>
      <c r="AD244" s="399">
        <f t="shared" si="54"/>
        <v>1</v>
      </c>
      <c r="AE244" s="399">
        <f t="shared" si="54"/>
        <v>1</v>
      </c>
      <c r="AF244" s="399">
        <f t="shared" si="54"/>
        <v>1</v>
      </c>
      <c r="AG244" s="399">
        <f t="shared" si="54"/>
        <v>1</v>
      </c>
      <c r="AH244" s="399">
        <f t="shared" si="54"/>
        <v>0</v>
      </c>
      <c r="AI244" s="399">
        <f t="shared" ca="1" si="54"/>
        <v>0</v>
      </c>
      <c r="AJ244" s="399">
        <f t="shared" si="54"/>
        <v>0</v>
      </c>
      <c r="AK244" s="399">
        <f t="shared" ca="1" si="54"/>
        <v>0</v>
      </c>
      <c r="AL244" s="399">
        <f t="shared" si="54"/>
        <v>0</v>
      </c>
      <c r="AM244" s="15"/>
      <c r="AN244" s="15"/>
      <c r="AO244" s="15"/>
    </row>
    <row r="245" spans="1:41" x14ac:dyDescent="0.2">
      <c r="A245" s="15"/>
      <c r="B245" s="462" t="s">
        <v>192</v>
      </c>
      <c r="C245" s="119"/>
      <c r="D245" s="451">
        <f>COUNTIF(D$63:D$112,$B245)</f>
        <v>0</v>
      </c>
      <c r="E245" s="399">
        <f>COUNTIF(E$63:E$112,$B245)</f>
        <v>0</v>
      </c>
      <c r="F245" s="399">
        <f>COUNTIF(F$63:F$112,$B245)</f>
        <v>0</v>
      </c>
      <c r="G245" s="399">
        <f>COUNTIF(G$63:G$112,$B245)</f>
        <v>0</v>
      </c>
      <c r="H245" s="452">
        <f>COUNTIF(H$63:H$112,$B245)</f>
        <v>0</v>
      </c>
      <c r="I245" s="453">
        <f t="shared" si="52"/>
        <v>1</v>
      </c>
      <c r="J245" s="399">
        <f t="shared" si="52"/>
        <v>1</v>
      </c>
      <c r="K245" s="399">
        <f t="shared" si="52"/>
        <v>1</v>
      </c>
      <c r="L245" s="399">
        <f t="shared" si="52"/>
        <v>1</v>
      </c>
      <c r="M245" s="399">
        <f t="shared" si="52"/>
        <v>1</v>
      </c>
      <c r="N245" s="399">
        <f t="shared" si="53"/>
        <v>1</v>
      </c>
      <c r="O245" s="399">
        <f t="shared" si="53"/>
        <v>1</v>
      </c>
      <c r="P245" s="399">
        <f t="shared" si="53"/>
        <v>1</v>
      </c>
      <c r="Q245" s="399">
        <f t="shared" si="53"/>
        <v>1</v>
      </c>
      <c r="R245" s="399">
        <f t="shared" si="53"/>
        <v>1</v>
      </c>
      <c r="S245" s="399">
        <f t="shared" si="53"/>
        <v>1</v>
      </c>
      <c r="T245" s="399">
        <f t="shared" si="53"/>
        <v>1</v>
      </c>
      <c r="U245" s="399">
        <f t="shared" si="53"/>
        <v>1</v>
      </c>
      <c r="V245" s="399">
        <f t="shared" si="53"/>
        <v>1</v>
      </c>
      <c r="W245" s="399">
        <f t="shared" si="53"/>
        <v>1</v>
      </c>
      <c r="X245" s="399">
        <f t="shared" si="54"/>
        <v>1</v>
      </c>
      <c r="Y245" s="399">
        <f t="shared" si="54"/>
        <v>1</v>
      </c>
      <c r="Z245" s="399">
        <f t="shared" si="54"/>
        <v>1</v>
      </c>
      <c r="AA245" s="399">
        <f t="shared" si="54"/>
        <v>1</v>
      </c>
      <c r="AB245" s="399">
        <f t="shared" si="54"/>
        <v>1</v>
      </c>
      <c r="AC245" s="399">
        <f t="shared" si="54"/>
        <v>1</v>
      </c>
      <c r="AD245" s="399">
        <f t="shared" si="54"/>
        <v>1</v>
      </c>
      <c r="AE245" s="399">
        <f t="shared" si="54"/>
        <v>1</v>
      </c>
      <c r="AF245" s="399">
        <f t="shared" si="54"/>
        <v>1</v>
      </c>
      <c r="AG245" s="399">
        <f t="shared" si="54"/>
        <v>1</v>
      </c>
      <c r="AH245" s="399">
        <f t="shared" si="54"/>
        <v>0</v>
      </c>
      <c r="AI245" s="399">
        <f t="shared" ca="1" si="54"/>
        <v>0</v>
      </c>
      <c r="AJ245" s="399">
        <f t="shared" si="54"/>
        <v>0</v>
      </c>
      <c r="AK245" s="399">
        <f t="shared" ca="1" si="54"/>
        <v>0</v>
      </c>
      <c r="AL245" s="399">
        <f t="shared" si="54"/>
        <v>0</v>
      </c>
      <c r="AM245" s="15"/>
      <c r="AN245" s="15"/>
      <c r="AO245" s="15"/>
    </row>
    <row r="246" spans="1:41" ht="19" thickBot="1" x14ac:dyDescent="0.25">
      <c r="A246" s="15"/>
      <c r="B246" s="462" t="s">
        <v>42</v>
      </c>
      <c r="C246" s="121"/>
      <c r="D246" s="123">
        <f>COUNTIF(D$63:D$112,$B246)</f>
        <v>0</v>
      </c>
      <c r="E246" s="122">
        <f>COUNTIF(E$63:E$112,$B246)</f>
        <v>0</v>
      </c>
      <c r="F246" s="122">
        <f>COUNTIF(F$63:F$112,$B246)</f>
        <v>0</v>
      </c>
      <c r="G246" s="122">
        <f>COUNTIF(G$63:G$112,$B246)</f>
        <v>0</v>
      </c>
      <c r="H246" s="124">
        <f>COUNTIF(H$63:H$112,$B246)</f>
        <v>0</v>
      </c>
      <c r="I246" s="454">
        <f t="shared" si="52"/>
        <v>0</v>
      </c>
      <c r="J246" s="122">
        <f t="shared" si="52"/>
        <v>0</v>
      </c>
      <c r="K246" s="122">
        <f t="shared" si="52"/>
        <v>0</v>
      </c>
      <c r="L246" s="122">
        <f t="shared" si="52"/>
        <v>0</v>
      </c>
      <c r="M246" s="122">
        <f t="shared" si="52"/>
        <v>0</v>
      </c>
      <c r="N246" s="122">
        <f t="shared" si="53"/>
        <v>0</v>
      </c>
      <c r="O246" s="122">
        <f t="shared" si="53"/>
        <v>0</v>
      </c>
      <c r="P246" s="122">
        <f t="shared" si="53"/>
        <v>0</v>
      </c>
      <c r="Q246" s="122">
        <f t="shared" si="53"/>
        <v>0</v>
      </c>
      <c r="R246" s="122">
        <f t="shared" si="53"/>
        <v>0</v>
      </c>
      <c r="S246" s="122">
        <f t="shared" si="53"/>
        <v>0</v>
      </c>
      <c r="T246" s="122">
        <f t="shared" si="53"/>
        <v>0</v>
      </c>
      <c r="U246" s="122">
        <f t="shared" si="53"/>
        <v>0</v>
      </c>
      <c r="V246" s="122">
        <f t="shared" si="53"/>
        <v>0</v>
      </c>
      <c r="W246" s="122">
        <f t="shared" si="53"/>
        <v>0</v>
      </c>
      <c r="X246" s="122">
        <f t="shared" si="54"/>
        <v>0</v>
      </c>
      <c r="Y246" s="122">
        <f t="shared" si="54"/>
        <v>0</v>
      </c>
      <c r="Z246" s="122">
        <f t="shared" si="54"/>
        <v>0</v>
      </c>
      <c r="AA246" s="122">
        <f t="shared" si="54"/>
        <v>0</v>
      </c>
      <c r="AB246" s="122">
        <f t="shared" si="54"/>
        <v>0</v>
      </c>
      <c r="AC246" s="122">
        <f t="shared" si="54"/>
        <v>0</v>
      </c>
      <c r="AD246" s="122">
        <f t="shared" si="54"/>
        <v>0</v>
      </c>
      <c r="AE246" s="122">
        <f t="shared" si="54"/>
        <v>0</v>
      </c>
      <c r="AF246" s="122">
        <f t="shared" si="54"/>
        <v>0</v>
      </c>
      <c r="AG246" s="122">
        <f t="shared" si="54"/>
        <v>0</v>
      </c>
      <c r="AH246" s="122">
        <f t="shared" si="54"/>
        <v>0</v>
      </c>
      <c r="AI246" s="122">
        <f t="shared" ca="1" si="54"/>
        <v>0</v>
      </c>
      <c r="AJ246" s="122">
        <f t="shared" si="54"/>
        <v>0</v>
      </c>
      <c r="AK246" s="122">
        <f t="shared" ca="1" si="54"/>
        <v>0</v>
      </c>
      <c r="AL246" s="122">
        <f t="shared" si="54"/>
        <v>0</v>
      </c>
      <c r="AM246" s="15"/>
      <c r="AN246" s="15"/>
      <c r="AO246" s="15"/>
    </row>
    <row r="247" spans="1:41" x14ac:dyDescent="0.2">
      <c r="A247" s="15"/>
      <c r="B247" s="462" t="s">
        <v>96</v>
      </c>
      <c r="C247" s="120"/>
      <c r="D247" s="397">
        <f>COUNTIF(D$63:D$112,$B247)</f>
        <v>0</v>
      </c>
      <c r="E247" s="398">
        <f>COUNTIF(E$63:E$112,$B247)</f>
        <v>0</v>
      </c>
      <c r="F247" s="398">
        <f>COUNTIF(F$63:F$112,$B247)</f>
        <v>0</v>
      </c>
      <c r="G247" s="398">
        <f>COUNTIF(G$63:G$112,$B247)</f>
        <v>0</v>
      </c>
      <c r="H247" s="424">
        <f>COUNTIF(H$63:H$112,$B247)</f>
        <v>0</v>
      </c>
      <c r="I247" s="397">
        <f t="shared" si="52"/>
        <v>0</v>
      </c>
      <c r="J247" s="398">
        <f t="shared" si="52"/>
        <v>0</v>
      </c>
      <c r="K247" s="398">
        <f t="shared" si="52"/>
        <v>0</v>
      </c>
      <c r="L247" s="398">
        <f t="shared" si="52"/>
        <v>0</v>
      </c>
      <c r="M247" s="398">
        <f t="shared" si="52"/>
        <v>0</v>
      </c>
      <c r="N247" s="398">
        <f t="shared" si="53"/>
        <v>0</v>
      </c>
      <c r="O247" s="398">
        <f t="shared" si="53"/>
        <v>0</v>
      </c>
      <c r="P247" s="398">
        <f t="shared" si="53"/>
        <v>0</v>
      </c>
      <c r="Q247" s="398">
        <f t="shared" si="53"/>
        <v>0</v>
      </c>
      <c r="R247" s="398">
        <f t="shared" si="53"/>
        <v>0</v>
      </c>
      <c r="S247" s="398">
        <f t="shared" si="53"/>
        <v>0</v>
      </c>
      <c r="T247" s="398">
        <f t="shared" si="53"/>
        <v>0</v>
      </c>
      <c r="U247" s="398">
        <f t="shared" si="53"/>
        <v>0</v>
      </c>
      <c r="V247" s="398">
        <f t="shared" si="53"/>
        <v>0</v>
      </c>
      <c r="W247" s="398">
        <f t="shared" si="53"/>
        <v>0</v>
      </c>
      <c r="X247" s="398">
        <f t="shared" si="54"/>
        <v>0</v>
      </c>
      <c r="Y247" s="398">
        <f t="shared" si="54"/>
        <v>0</v>
      </c>
      <c r="Z247" s="398">
        <f t="shared" si="54"/>
        <v>0</v>
      </c>
      <c r="AA247" s="398">
        <f t="shared" si="54"/>
        <v>0</v>
      </c>
      <c r="AB247" s="398">
        <f t="shared" si="54"/>
        <v>0</v>
      </c>
      <c r="AC247" s="398">
        <f t="shared" si="54"/>
        <v>0</v>
      </c>
      <c r="AD247" s="398">
        <f t="shared" si="54"/>
        <v>0</v>
      </c>
      <c r="AE247" s="398">
        <f t="shared" si="54"/>
        <v>0</v>
      </c>
      <c r="AF247" s="398">
        <f t="shared" si="54"/>
        <v>0</v>
      </c>
      <c r="AG247" s="398">
        <f t="shared" si="54"/>
        <v>0</v>
      </c>
      <c r="AH247" s="398">
        <f t="shared" si="54"/>
        <v>0</v>
      </c>
      <c r="AI247" s="398">
        <f t="shared" ca="1" si="54"/>
        <v>0</v>
      </c>
      <c r="AJ247" s="398">
        <f t="shared" si="54"/>
        <v>0</v>
      </c>
      <c r="AK247" s="398">
        <f t="shared" ca="1" si="54"/>
        <v>0</v>
      </c>
      <c r="AL247" s="398">
        <f t="shared" si="54"/>
        <v>0</v>
      </c>
      <c r="AM247" s="15"/>
      <c r="AN247" s="15"/>
      <c r="AO247" s="15"/>
    </row>
    <row r="248" spans="1:41" ht="19" thickBot="1" x14ac:dyDescent="0.25">
      <c r="A248" s="15"/>
      <c r="B248" s="462" t="s">
        <v>97</v>
      </c>
      <c r="C248" s="119"/>
      <c r="D248" s="123">
        <f>COUNTIF(D$63:D$112,$B248)</f>
        <v>0</v>
      </c>
      <c r="E248" s="122">
        <f>COUNTIF(E$63:E$112,$B248)</f>
        <v>0</v>
      </c>
      <c r="F248" s="122">
        <f>COUNTIF(F$63:F$112,$B248)</f>
        <v>0</v>
      </c>
      <c r="G248" s="122">
        <f>COUNTIF(G$63:G$112,$B248)</f>
        <v>0</v>
      </c>
      <c r="H248" s="124">
        <f>COUNTIF(H$63:H$112,$B248)</f>
        <v>0</v>
      </c>
      <c r="I248" s="451">
        <f t="shared" si="52"/>
        <v>0</v>
      </c>
      <c r="J248" s="399">
        <f t="shared" si="52"/>
        <v>0</v>
      </c>
      <c r="K248" s="399">
        <f t="shared" si="52"/>
        <v>0</v>
      </c>
      <c r="L248" s="399">
        <f t="shared" si="52"/>
        <v>0</v>
      </c>
      <c r="M248" s="399">
        <f t="shared" si="52"/>
        <v>0</v>
      </c>
      <c r="N248" s="399">
        <f t="shared" si="53"/>
        <v>0</v>
      </c>
      <c r="O248" s="399">
        <f t="shared" si="53"/>
        <v>0</v>
      </c>
      <c r="P248" s="399">
        <f t="shared" si="53"/>
        <v>0</v>
      </c>
      <c r="Q248" s="399">
        <f t="shared" si="53"/>
        <v>0</v>
      </c>
      <c r="R248" s="399">
        <f t="shared" si="53"/>
        <v>0</v>
      </c>
      <c r="S248" s="399">
        <f t="shared" si="53"/>
        <v>0</v>
      </c>
      <c r="T248" s="399">
        <f t="shared" si="53"/>
        <v>0</v>
      </c>
      <c r="U248" s="399">
        <f t="shared" si="53"/>
        <v>0</v>
      </c>
      <c r="V248" s="399">
        <f t="shared" si="53"/>
        <v>0</v>
      </c>
      <c r="W248" s="399">
        <f t="shared" si="53"/>
        <v>0</v>
      </c>
      <c r="X248" s="399">
        <f t="shared" si="54"/>
        <v>0</v>
      </c>
      <c r="Y248" s="399">
        <f t="shared" si="54"/>
        <v>0</v>
      </c>
      <c r="Z248" s="399">
        <f t="shared" si="54"/>
        <v>0</v>
      </c>
      <c r="AA248" s="399">
        <f t="shared" si="54"/>
        <v>0</v>
      </c>
      <c r="AB248" s="399">
        <f t="shared" si="54"/>
        <v>0</v>
      </c>
      <c r="AC248" s="399">
        <f t="shared" si="54"/>
        <v>0</v>
      </c>
      <c r="AD248" s="399">
        <f t="shared" si="54"/>
        <v>0</v>
      </c>
      <c r="AE248" s="399">
        <f t="shared" si="54"/>
        <v>0</v>
      </c>
      <c r="AF248" s="399">
        <f t="shared" si="54"/>
        <v>0</v>
      </c>
      <c r="AG248" s="399">
        <f t="shared" si="54"/>
        <v>0</v>
      </c>
      <c r="AH248" s="399">
        <f t="shared" si="54"/>
        <v>0</v>
      </c>
      <c r="AI248" s="399">
        <f t="shared" ca="1" si="54"/>
        <v>0</v>
      </c>
      <c r="AJ248" s="399">
        <f t="shared" si="54"/>
        <v>0</v>
      </c>
      <c r="AK248" s="399">
        <f t="shared" ca="1" si="54"/>
        <v>0</v>
      </c>
      <c r="AL248" s="399">
        <f t="shared" si="54"/>
        <v>0</v>
      </c>
      <c r="AM248" s="15"/>
      <c r="AN248" s="15"/>
      <c r="AO248" s="15"/>
    </row>
    <row r="249" spans="1:41" x14ac:dyDescent="0.2">
      <c r="A249" s="15"/>
      <c r="B249" s="462" t="s">
        <v>90</v>
      </c>
      <c r="D249" s="397">
        <f>COUNTIF(D$63:D$112,$B249)</f>
        <v>0</v>
      </c>
      <c r="E249" s="398">
        <f>COUNTIF(E$63:E$112,$B249)</f>
        <v>0</v>
      </c>
      <c r="F249" s="398">
        <f>COUNTIF(F$63:F$112,$B249)</f>
        <v>0</v>
      </c>
      <c r="G249" s="398">
        <f>COUNTIF(G$63:G$112,$B249)</f>
        <v>0</v>
      </c>
      <c r="H249" s="424">
        <f>COUNTIF(H$63:H$112,$B249)</f>
        <v>0</v>
      </c>
      <c r="I249" s="397">
        <f t="shared" ref="I249:M258" si="55">COUNTIF(I$7:I$112,$B249)</f>
        <v>0</v>
      </c>
      <c r="J249" s="398">
        <f t="shared" si="55"/>
        <v>0</v>
      </c>
      <c r="K249" s="398">
        <f t="shared" si="55"/>
        <v>0</v>
      </c>
      <c r="L249" s="398">
        <f t="shared" si="55"/>
        <v>0</v>
      </c>
      <c r="M249" s="398">
        <f t="shared" si="55"/>
        <v>0</v>
      </c>
      <c r="N249" s="398">
        <f t="shared" ref="N249:W258" si="56">COUNTIF(N$7:N$112,$B249)</f>
        <v>0</v>
      </c>
      <c r="O249" s="398">
        <f t="shared" si="56"/>
        <v>0</v>
      </c>
      <c r="P249" s="398">
        <f t="shared" si="56"/>
        <v>0</v>
      </c>
      <c r="Q249" s="398">
        <f t="shared" si="56"/>
        <v>0</v>
      </c>
      <c r="R249" s="398">
        <f t="shared" si="56"/>
        <v>0</v>
      </c>
      <c r="S249" s="398">
        <f t="shared" si="56"/>
        <v>0</v>
      </c>
      <c r="T249" s="398">
        <f t="shared" si="56"/>
        <v>0</v>
      </c>
      <c r="U249" s="398">
        <f t="shared" si="56"/>
        <v>0</v>
      </c>
      <c r="V249" s="398">
        <f t="shared" si="56"/>
        <v>0</v>
      </c>
      <c r="W249" s="398">
        <f t="shared" si="56"/>
        <v>0</v>
      </c>
      <c r="X249" s="398">
        <f t="shared" ref="X249:AL258" si="57">COUNTIF(X$7:X$112,$B249)</f>
        <v>0</v>
      </c>
      <c r="Y249" s="398">
        <f t="shared" si="57"/>
        <v>0</v>
      </c>
      <c r="Z249" s="398">
        <f t="shared" si="57"/>
        <v>0</v>
      </c>
      <c r="AA249" s="398">
        <f t="shared" si="57"/>
        <v>0</v>
      </c>
      <c r="AB249" s="398">
        <f t="shared" si="57"/>
        <v>0</v>
      </c>
      <c r="AC249" s="398">
        <f t="shared" si="57"/>
        <v>0</v>
      </c>
      <c r="AD249" s="398">
        <f t="shared" si="57"/>
        <v>0</v>
      </c>
      <c r="AE249" s="398">
        <f t="shared" si="57"/>
        <v>0</v>
      </c>
      <c r="AF249" s="398">
        <f t="shared" si="57"/>
        <v>0</v>
      </c>
      <c r="AG249" s="398">
        <f t="shared" si="57"/>
        <v>0</v>
      </c>
      <c r="AH249" s="398">
        <f t="shared" si="57"/>
        <v>0</v>
      </c>
      <c r="AI249" s="398">
        <f t="shared" ca="1" si="57"/>
        <v>0</v>
      </c>
      <c r="AJ249" s="398">
        <f t="shared" si="57"/>
        <v>0</v>
      </c>
      <c r="AK249" s="398">
        <f t="shared" ca="1" si="57"/>
        <v>0</v>
      </c>
      <c r="AL249" s="398">
        <f t="shared" si="57"/>
        <v>0</v>
      </c>
      <c r="AM249" s="15"/>
      <c r="AN249" s="15"/>
      <c r="AO249" s="15"/>
    </row>
    <row r="250" spans="1:41" x14ac:dyDescent="0.2">
      <c r="A250" s="15"/>
      <c r="B250" s="462" t="s">
        <v>89</v>
      </c>
      <c r="D250" s="451">
        <f>COUNTIF(D$63:D$112,$B250)</f>
        <v>0</v>
      </c>
      <c r="E250" s="399">
        <f>COUNTIF(E$63:E$112,$B250)</f>
        <v>0</v>
      </c>
      <c r="F250" s="399">
        <f>COUNTIF(F$63:F$112,$B250)</f>
        <v>0</v>
      </c>
      <c r="G250" s="399">
        <f>COUNTIF(G$63:G$112,$B250)</f>
        <v>0</v>
      </c>
      <c r="H250" s="452">
        <f>COUNTIF(H$63:H$112,$B250)</f>
        <v>0</v>
      </c>
      <c r="I250" s="463">
        <f t="shared" si="55"/>
        <v>0</v>
      </c>
      <c r="J250" s="127">
        <f t="shared" si="55"/>
        <v>0</v>
      </c>
      <c r="K250" s="127">
        <f t="shared" si="55"/>
        <v>0</v>
      </c>
      <c r="L250" s="127">
        <f t="shared" si="55"/>
        <v>0</v>
      </c>
      <c r="M250" s="127">
        <f t="shared" si="55"/>
        <v>0</v>
      </c>
      <c r="N250" s="127">
        <f t="shared" si="56"/>
        <v>0</v>
      </c>
      <c r="O250" s="127">
        <f t="shared" si="56"/>
        <v>0</v>
      </c>
      <c r="P250" s="127">
        <f t="shared" si="56"/>
        <v>0</v>
      </c>
      <c r="Q250" s="127">
        <f t="shared" si="56"/>
        <v>0</v>
      </c>
      <c r="R250" s="127">
        <f t="shared" si="56"/>
        <v>0</v>
      </c>
      <c r="S250" s="127">
        <f t="shared" si="56"/>
        <v>0</v>
      </c>
      <c r="T250" s="127">
        <f t="shared" si="56"/>
        <v>0</v>
      </c>
      <c r="U250" s="127">
        <f t="shared" si="56"/>
        <v>0</v>
      </c>
      <c r="V250" s="127">
        <f t="shared" si="56"/>
        <v>0</v>
      </c>
      <c r="W250" s="127">
        <f t="shared" si="56"/>
        <v>0</v>
      </c>
      <c r="X250" s="127">
        <f t="shared" si="57"/>
        <v>0</v>
      </c>
      <c r="Y250" s="127">
        <f t="shared" si="57"/>
        <v>0</v>
      </c>
      <c r="Z250" s="127">
        <f t="shared" si="57"/>
        <v>0</v>
      </c>
      <c r="AA250" s="127">
        <f t="shared" si="57"/>
        <v>0</v>
      </c>
      <c r="AB250" s="127">
        <f t="shared" si="57"/>
        <v>0</v>
      </c>
      <c r="AC250" s="127">
        <f t="shared" si="57"/>
        <v>0</v>
      </c>
      <c r="AD250" s="127">
        <f t="shared" si="57"/>
        <v>0</v>
      </c>
      <c r="AE250" s="127">
        <f t="shared" si="57"/>
        <v>0</v>
      </c>
      <c r="AF250" s="127">
        <f t="shared" si="57"/>
        <v>0</v>
      </c>
      <c r="AG250" s="127">
        <f t="shared" si="57"/>
        <v>0</v>
      </c>
      <c r="AH250" s="127">
        <f t="shared" si="57"/>
        <v>0</v>
      </c>
      <c r="AI250" s="127">
        <f t="shared" ca="1" si="57"/>
        <v>0</v>
      </c>
      <c r="AJ250" s="127">
        <f t="shared" si="57"/>
        <v>0</v>
      </c>
      <c r="AK250" s="127">
        <f t="shared" ca="1" si="57"/>
        <v>0</v>
      </c>
      <c r="AL250" s="127">
        <f t="shared" si="57"/>
        <v>0</v>
      </c>
      <c r="AM250" s="15"/>
      <c r="AN250" s="15"/>
      <c r="AO250" s="15"/>
    </row>
    <row r="251" spans="1:41" x14ac:dyDescent="0.2">
      <c r="A251" s="15"/>
      <c r="B251" s="462" t="s">
        <v>93</v>
      </c>
      <c r="D251" s="451">
        <f>COUNTIF(D$63:D$112,$B251)</f>
        <v>0</v>
      </c>
      <c r="E251" s="399">
        <f>COUNTIF(E$63:E$112,$B251)</f>
        <v>0</v>
      </c>
      <c r="F251" s="399">
        <f>COUNTIF(F$63:F$112,$B251)</f>
        <v>0</v>
      </c>
      <c r="G251" s="399">
        <f>COUNTIF(G$63:G$112,$B251)</f>
        <v>0</v>
      </c>
      <c r="H251" s="452">
        <f>COUNTIF(H$63:H$112,$B251)</f>
        <v>0</v>
      </c>
      <c r="I251" s="451">
        <f t="shared" si="55"/>
        <v>0</v>
      </c>
      <c r="J251" s="399">
        <f t="shared" si="55"/>
        <v>0</v>
      </c>
      <c r="K251" s="399">
        <f t="shared" si="55"/>
        <v>0</v>
      </c>
      <c r="L251" s="399">
        <f t="shared" si="55"/>
        <v>0</v>
      </c>
      <c r="M251" s="399">
        <f t="shared" si="55"/>
        <v>0</v>
      </c>
      <c r="N251" s="399">
        <f t="shared" si="56"/>
        <v>0</v>
      </c>
      <c r="O251" s="399">
        <f t="shared" si="56"/>
        <v>0</v>
      </c>
      <c r="P251" s="399">
        <f t="shared" si="56"/>
        <v>0</v>
      </c>
      <c r="Q251" s="399">
        <f t="shared" si="56"/>
        <v>0</v>
      </c>
      <c r="R251" s="399">
        <f t="shared" si="56"/>
        <v>0</v>
      </c>
      <c r="S251" s="399">
        <f t="shared" si="56"/>
        <v>0</v>
      </c>
      <c r="T251" s="399">
        <f t="shared" si="56"/>
        <v>0</v>
      </c>
      <c r="U251" s="399">
        <f t="shared" si="56"/>
        <v>0</v>
      </c>
      <c r="V251" s="399">
        <f t="shared" si="56"/>
        <v>0</v>
      </c>
      <c r="W251" s="399">
        <f t="shared" si="56"/>
        <v>0</v>
      </c>
      <c r="X251" s="399">
        <f t="shared" si="57"/>
        <v>0</v>
      </c>
      <c r="Y251" s="399">
        <f t="shared" si="57"/>
        <v>0</v>
      </c>
      <c r="Z251" s="399">
        <f t="shared" si="57"/>
        <v>0</v>
      </c>
      <c r="AA251" s="399">
        <f t="shared" si="57"/>
        <v>0</v>
      </c>
      <c r="AB251" s="399">
        <f t="shared" si="57"/>
        <v>0</v>
      </c>
      <c r="AC251" s="399">
        <f t="shared" si="57"/>
        <v>0</v>
      </c>
      <c r="AD251" s="399">
        <f t="shared" si="57"/>
        <v>0</v>
      </c>
      <c r="AE251" s="399">
        <f t="shared" si="57"/>
        <v>0</v>
      </c>
      <c r="AF251" s="399">
        <f t="shared" si="57"/>
        <v>0</v>
      </c>
      <c r="AG251" s="399">
        <f t="shared" si="57"/>
        <v>0</v>
      </c>
      <c r="AH251" s="399">
        <f t="shared" si="57"/>
        <v>0</v>
      </c>
      <c r="AI251" s="399">
        <f t="shared" ca="1" si="57"/>
        <v>0</v>
      </c>
      <c r="AJ251" s="399">
        <f t="shared" si="57"/>
        <v>0</v>
      </c>
      <c r="AK251" s="399">
        <f t="shared" ca="1" si="57"/>
        <v>0</v>
      </c>
      <c r="AL251" s="399">
        <f t="shared" si="57"/>
        <v>0</v>
      </c>
      <c r="AM251" s="15"/>
      <c r="AN251" s="15"/>
      <c r="AO251" s="15"/>
    </row>
    <row r="252" spans="1:41" x14ac:dyDescent="0.2">
      <c r="A252" s="15"/>
      <c r="B252" s="462" t="s">
        <v>91</v>
      </c>
      <c r="D252" s="451">
        <f>COUNTIF(D$63:D$112,$B252)</f>
        <v>0</v>
      </c>
      <c r="E252" s="399">
        <f>COUNTIF(E$63:E$112,$B252)</f>
        <v>0</v>
      </c>
      <c r="F252" s="399">
        <f>COUNTIF(F$63:F$112,$B252)</f>
        <v>0</v>
      </c>
      <c r="G252" s="399">
        <f>COUNTIF(G$63:G$112,$B252)</f>
        <v>0</v>
      </c>
      <c r="H252" s="452">
        <f>COUNTIF(H$63:H$112,$B252)</f>
        <v>0</v>
      </c>
      <c r="I252" s="451">
        <f t="shared" si="55"/>
        <v>0</v>
      </c>
      <c r="J252" s="399">
        <f t="shared" si="55"/>
        <v>0</v>
      </c>
      <c r="K252" s="399">
        <f t="shared" si="55"/>
        <v>0</v>
      </c>
      <c r="L252" s="399">
        <f t="shared" si="55"/>
        <v>0</v>
      </c>
      <c r="M252" s="399">
        <f t="shared" si="55"/>
        <v>0</v>
      </c>
      <c r="N252" s="399">
        <f t="shared" si="56"/>
        <v>0</v>
      </c>
      <c r="O252" s="399">
        <f t="shared" si="56"/>
        <v>0</v>
      </c>
      <c r="P252" s="399">
        <f t="shared" si="56"/>
        <v>0</v>
      </c>
      <c r="Q252" s="399">
        <f t="shared" si="56"/>
        <v>0</v>
      </c>
      <c r="R252" s="399">
        <f t="shared" si="56"/>
        <v>0</v>
      </c>
      <c r="S252" s="399">
        <f t="shared" si="56"/>
        <v>0</v>
      </c>
      <c r="T252" s="399">
        <f t="shared" si="56"/>
        <v>0</v>
      </c>
      <c r="U252" s="399">
        <f t="shared" si="56"/>
        <v>0</v>
      </c>
      <c r="V252" s="399">
        <f t="shared" si="56"/>
        <v>0</v>
      </c>
      <c r="W252" s="399">
        <f t="shared" si="56"/>
        <v>0</v>
      </c>
      <c r="X252" s="399">
        <f t="shared" si="57"/>
        <v>0</v>
      </c>
      <c r="Y252" s="399">
        <f t="shared" si="57"/>
        <v>0</v>
      </c>
      <c r="Z252" s="399">
        <f t="shared" si="57"/>
        <v>0</v>
      </c>
      <c r="AA252" s="399">
        <f t="shared" si="57"/>
        <v>0</v>
      </c>
      <c r="AB252" s="399">
        <f t="shared" si="57"/>
        <v>0</v>
      </c>
      <c r="AC252" s="399">
        <f t="shared" si="57"/>
        <v>0</v>
      </c>
      <c r="AD252" s="399">
        <f t="shared" si="57"/>
        <v>0</v>
      </c>
      <c r="AE252" s="399">
        <f t="shared" si="57"/>
        <v>0</v>
      </c>
      <c r="AF252" s="399">
        <f t="shared" si="57"/>
        <v>0</v>
      </c>
      <c r="AG252" s="399">
        <f t="shared" si="57"/>
        <v>0</v>
      </c>
      <c r="AH252" s="399">
        <f t="shared" si="57"/>
        <v>0</v>
      </c>
      <c r="AI252" s="399">
        <f t="shared" ca="1" si="57"/>
        <v>0</v>
      </c>
      <c r="AJ252" s="399">
        <f t="shared" si="57"/>
        <v>0</v>
      </c>
      <c r="AK252" s="399">
        <f t="shared" ca="1" si="57"/>
        <v>0</v>
      </c>
      <c r="AL252" s="399">
        <f t="shared" si="57"/>
        <v>0</v>
      </c>
      <c r="AM252" s="15"/>
      <c r="AN252" s="15"/>
      <c r="AO252" s="15"/>
    </row>
    <row r="253" spans="1:41" ht="19" thickBot="1" x14ac:dyDescent="0.25">
      <c r="A253" s="15"/>
      <c r="B253" s="462" t="s">
        <v>92</v>
      </c>
      <c r="D253" s="123">
        <f>COUNTIF(D$63:D$112,$B253)</f>
        <v>0</v>
      </c>
      <c r="E253" s="122">
        <f>COUNTIF(E$63:E$112,$B253)</f>
        <v>0</v>
      </c>
      <c r="F253" s="122">
        <f>COUNTIF(F$63:F$112,$B253)</f>
        <v>0</v>
      </c>
      <c r="G253" s="122">
        <f>COUNTIF(G$63:G$112,$B253)</f>
        <v>0</v>
      </c>
      <c r="H253" s="124">
        <f>COUNTIF(H$63:H$112,$B253)</f>
        <v>0</v>
      </c>
      <c r="I253" s="123">
        <f t="shared" si="55"/>
        <v>0</v>
      </c>
      <c r="J253" s="122">
        <f t="shared" si="55"/>
        <v>0</v>
      </c>
      <c r="K253" s="122">
        <f t="shared" si="55"/>
        <v>0</v>
      </c>
      <c r="L253" s="122">
        <f t="shared" si="55"/>
        <v>0</v>
      </c>
      <c r="M253" s="122">
        <f t="shared" si="55"/>
        <v>0</v>
      </c>
      <c r="N253" s="122">
        <f t="shared" si="56"/>
        <v>0</v>
      </c>
      <c r="O253" s="122">
        <f t="shared" si="56"/>
        <v>0</v>
      </c>
      <c r="P253" s="122">
        <f t="shared" si="56"/>
        <v>0</v>
      </c>
      <c r="Q253" s="122">
        <f t="shared" si="56"/>
        <v>0</v>
      </c>
      <c r="R253" s="122">
        <f t="shared" si="56"/>
        <v>0</v>
      </c>
      <c r="S253" s="122">
        <f t="shared" si="56"/>
        <v>0</v>
      </c>
      <c r="T253" s="122">
        <f t="shared" si="56"/>
        <v>0</v>
      </c>
      <c r="U253" s="122">
        <f t="shared" si="56"/>
        <v>0</v>
      </c>
      <c r="V253" s="122">
        <f t="shared" si="56"/>
        <v>0</v>
      </c>
      <c r="W253" s="122">
        <f t="shared" si="56"/>
        <v>0</v>
      </c>
      <c r="X253" s="122">
        <f t="shared" si="57"/>
        <v>0</v>
      </c>
      <c r="Y253" s="122">
        <f t="shared" si="57"/>
        <v>0</v>
      </c>
      <c r="Z253" s="122">
        <f t="shared" si="57"/>
        <v>0</v>
      </c>
      <c r="AA253" s="122">
        <f t="shared" si="57"/>
        <v>0</v>
      </c>
      <c r="AB253" s="122">
        <f t="shared" si="57"/>
        <v>0</v>
      </c>
      <c r="AC253" s="122">
        <f t="shared" si="57"/>
        <v>0</v>
      </c>
      <c r="AD253" s="122">
        <f t="shared" si="57"/>
        <v>0</v>
      </c>
      <c r="AE253" s="122">
        <f t="shared" si="57"/>
        <v>0</v>
      </c>
      <c r="AF253" s="122">
        <f t="shared" si="57"/>
        <v>0</v>
      </c>
      <c r="AG253" s="122">
        <f t="shared" si="57"/>
        <v>0</v>
      </c>
      <c r="AH253" s="122">
        <f t="shared" si="57"/>
        <v>0</v>
      </c>
      <c r="AI253" s="122">
        <f t="shared" ca="1" si="57"/>
        <v>0</v>
      </c>
      <c r="AJ253" s="122">
        <f t="shared" si="57"/>
        <v>0</v>
      </c>
      <c r="AK253" s="122">
        <f t="shared" ca="1" si="57"/>
        <v>0</v>
      </c>
      <c r="AL253" s="122">
        <f t="shared" si="57"/>
        <v>0</v>
      </c>
      <c r="AM253" s="15"/>
      <c r="AN253" s="15"/>
      <c r="AO253" s="15"/>
    </row>
    <row r="254" spans="1:41" x14ac:dyDescent="0.2">
      <c r="A254" s="15"/>
      <c r="B254" s="462">
        <v>8</v>
      </c>
      <c r="D254" s="127">
        <f>COUNTIF(D$63:D$112,$B254)</f>
        <v>0</v>
      </c>
      <c r="E254" s="127">
        <f>COUNTIF(E$63:E$112,$B254)</f>
        <v>0</v>
      </c>
      <c r="F254" s="127">
        <f>COUNTIF(F$63:F$112,$B254)</f>
        <v>0</v>
      </c>
      <c r="G254" s="127">
        <f>COUNTIF(G$63:G$112,$B254)</f>
        <v>0</v>
      </c>
      <c r="H254" s="127">
        <f>COUNTIF(H$63:H$112,$B254)</f>
        <v>0</v>
      </c>
      <c r="I254" s="127">
        <f t="shared" si="55"/>
        <v>1</v>
      </c>
      <c r="J254" s="127">
        <f t="shared" si="55"/>
        <v>1</v>
      </c>
      <c r="K254" s="127">
        <f t="shared" si="55"/>
        <v>1</v>
      </c>
      <c r="L254" s="127">
        <f t="shared" si="55"/>
        <v>1</v>
      </c>
      <c r="M254" s="127">
        <f t="shared" si="55"/>
        <v>1</v>
      </c>
      <c r="N254" s="127">
        <f t="shared" si="56"/>
        <v>1</v>
      </c>
      <c r="O254" s="127">
        <f t="shared" si="56"/>
        <v>2</v>
      </c>
      <c r="P254" s="127">
        <f t="shared" si="56"/>
        <v>0</v>
      </c>
      <c r="Q254" s="127">
        <f t="shared" si="56"/>
        <v>1</v>
      </c>
      <c r="R254" s="127">
        <f t="shared" si="56"/>
        <v>1</v>
      </c>
      <c r="S254" s="127">
        <f t="shared" si="56"/>
        <v>2</v>
      </c>
      <c r="T254" s="127">
        <f t="shared" si="56"/>
        <v>2</v>
      </c>
      <c r="U254" s="127">
        <f t="shared" si="56"/>
        <v>1</v>
      </c>
      <c r="V254" s="127">
        <f t="shared" si="56"/>
        <v>2</v>
      </c>
      <c r="W254" s="127">
        <f t="shared" si="56"/>
        <v>0</v>
      </c>
      <c r="X254" s="127">
        <f t="shared" si="57"/>
        <v>1</v>
      </c>
      <c r="Y254" s="127">
        <f t="shared" si="57"/>
        <v>1</v>
      </c>
      <c r="Z254" s="127">
        <f t="shared" si="57"/>
        <v>1</v>
      </c>
      <c r="AA254" s="127">
        <f t="shared" si="57"/>
        <v>1</v>
      </c>
      <c r="AB254" s="127">
        <f t="shared" si="57"/>
        <v>1</v>
      </c>
      <c r="AC254" s="127">
        <f t="shared" si="57"/>
        <v>1</v>
      </c>
      <c r="AD254" s="127">
        <f t="shared" si="57"/>
        <v>1</v>
      </c>
      <c r="AE254" s="127">
        <f t="shared" si="57"/>
        <v>1</v>
      </c>
      <c r="AF254" s="127">
        <f t="shared" si="57"/>
        <v>1</v>
      </c>
      <c r="AG254" s="127">
        <f t="shared" si="57"/>
        <v>1</v>
      </c>
      <c r="AH254" s="127">
        <f t="shared" si="57"/>
        <v>0</v>
      </c>
      <c r="AI254" s="127">
        <f t="shared" ca="1" si="57"/>
        <v>0</v>
      </c>
      <c r="AJ254" s="127">
        <f t="shared" si="57"/>
        <v>1</v>
      </c>
      <c r="AK254" s="127">
        <f t="shared" ca="1" si="57"/>
        <v>3</v>
      </c>
      <c r="AL254" s="127">
        <f t="shared" si="57"/>
        <v>0</v>
      </c>
      <c r="AM254" s="15"/>
      <c r="AN254" s="15"/>
      <c r="AO254" s="15"/>
    </row>
    <row r="255" spans="1:41" x14ac:dyDescent="0.2">
      <c r="A255" s="15"/>
      <c r="B255" s="462">
        <v>10</v>
      </c>
      <c r="D255" s="399">
        <f>COUNTIF(D$63:D$112,$B255)</f>
        <v>0</v>
      </c>
      <c r="E255" s="399">
        <f>COUNTIF(E$63:E$112,$B255)</f>
        <v>0</v>
      </c>
      <c r="F255" s="399">
        <f>COUNTIF(F$63:F$112,$B255)</f>
        <v>0</v>
      </c>
      <c r="G255" s="399">
        <f>COUNTIF(G$63:G$112,$B255)</f>
        <v>0</v>
      </c>
      <c r="H255" s="399">
        <f>COUNTIF(H$63:H$112,$B255)</f>
        <v>0</v>
      </c>
      <c r="I255" s="399">
        <f t="shared" si="55"/>
        <v>0</v>
      </c>
      <c r="J255" s="399">
        <f t="shared" si="55"/>
        <v>0</v>
      </c>
      <c r="K255" s="399">
        <f t="shared" si="55"/>
        <v>0</v>
      </c>
      <c r="L255" s="399">
        <f t="shared" si="55"/>
        <v>0</v>
      </c>
      <c r="M255" s="399">
        <f t="shared" si="55"/>
        <v>0</v>
      </c>
      <c r="N255" s="399">
        <f t="shared" si="56"/>
        <v>0</v>
      </c>
      <c r="O255" s="399">
        <f t="shared" si="56"/>
        <v>0</v>
      </c>
      <c r="P255" s="399">
        <f t="shared" si="56"/>
        <v>0</v>
      </c>
      <c r="Q255" s="399">
        <f t="shared" si="56"/>
        <v>0</v>
      </c>
      <c r="R255" s="399">
        <f t="shared" si="56"/>
        <v>0</v>
      </c>
      <c r="S255" s="399">
        <f t="shared" si="56"/>
        <v>0</v>
      </c>
      <c r="T255" s="399">
        <f t="shared" si="56"/>
        <v>0</v>
      </c>
      <c r="U255" s="399">
        <f t="shared" si="56"/>
        <v>0</v>
      </c>
      <c r="V255" s="399">
        <f t="shared" si="56"/>
        <v>0</v>
      </c>
      <c r="W255" s="399">
        <f t="shared" si="56"/>
        <v>0</v>
      </c>
      <c r="X255" s="399">
        <f t="shared" si="57"/>
        <v>0</v>
      </c>
      <c r="Y255" s="399">
        <f t="shared" si="57"/>
        <v>0</v>
      </c>
      <c r="Z255" s="399">
        <f t="shared" si="57"/>
        <v>0</v>
      </c>
      <c r="AA255" s="399">
        <f t="shared" si="57"/>
        <v>0</v>
      </c>
      <c r="AB255" s="399">
        <f t="shared" si="57"/>
        <v>0</v>
      </c>
      <c r="AC255" s="399">
        <f t="shared" si="57"/>
        <v>0</v>
      </c>
      <c r="AD255" s="399">
        <f t="shared" si="57"/>
        <v>0</v>
      </c>
      <c r="AE255" s="399">
        <f t="shared" si="57"/>
        <v>0</v>
      </c>
      <c r="AF255" s="399">
        <f t="shared" si="57"/>
        <v>0</v>
      </c>
      <c r="AG255" s="399">
        <f t="shared" si="57"/>
        <v>0</v>
      </c>
      <c r="AH255" s="399">
        <f t="shared" si="57"/>
        <v>0</v>
      </c>
      <c r="AI255" s="399">
        <f t="shared" ca="1" si="57"/>
        <v>0</v>
      </c>
      <c r="AJ255" s="399">
        <f t="shared" si="57"/>
        <v>2</v>
      </c>
      <c r="AK255" s="399">
        <f t="shared" ca="1" si="57"/>
        <v>4</v>
      </c>
      <c r="AL255" s="399">
        <f t="shared" si="57"/>
        <v>0</v>
      </c>
      <c r="AM255" s="15"/>
      <c r="AN255" s="15"/>
      <c r="AO255" s="15"/>
    </row>
    <row r="256" spans="1:41" x14ac:dyDescent="0.2">
      <c r="A256" s="15"/>
      <c r="B256" s="462">
        <v>0</v>
      </c>
      <c r="D256" s="399">
        <f>COUNTIF(D$63:D$112,$B256)</f>
        <v>0</v>
      </c>
      <c r="E256" s="399">
        <f>COUNTIF(E$63:E$112,$B256)</f>
        <v>0</v>
      </c>
      <c r="F256" s="399">
        <f>COUNTIF(F$63:F$112,$B256)</f>
        <v>0</v>
      </c>
      <c r="G256" s="399">
        <f>COUNTIF(G$63:G$112,$B256)</f>
        <v>0</v>
      </c>
      <c r="H256" s="399">
        <f>COUNTIF(H$63:H$112,$B256)</f>
        <v>0</v>
      </c>
      <c r="I256" s="399">
        <f t="shared" si="55"/>
        <v>0</v>
      </c>
      <c r="J256" s="399">
        <f t="shared" si="55"/>
        <v>0</v>
      </c>
      <c r="K256" s="399">
        <f t="shared" si="55"/>
        <v>0</v>
      </c>
      <c r="L256" s="399">
        <f t="shared" si="55"/>
        <v>0</v>
      </c>
      <c r="M256" s="399">
        <f t="shared" si="55"/>
        <v>0</v>
      </c>
      <c r="N256" s="399">
        <f t="shared" si="56"/>
        <v>0</v>
      </c>
      <c r="O256" s="399">
        <f t="shared" si="56"/>
        <v>0</v>
      </c>
      <c r="P256" s="399">
        <f t="shared" si="56"/>
        <v>0</v>
      </c>
      <c r="Q256" s="399">
        <f t="shared" si="56"/>
        <v>0</v>
      </c>
      <c r="R256" s="399">
        <f t="shared" si="56"/>
        <v>0</v>
      </c>
      <c r="S256" s="399">
        <f t="shared" si="56"/>
        <v>0</v>
      </c>
      <c r="T256" s="399">
        <f t="shared" si="56"/>
        <v>0</v>
      </c>
      <c r="U256" s="399">
        <f t="shared" si="56"/>
        <v>0</v>
      </c>
      <c r="V256" s="399">
        <f t="shared" si="56"/>
        <v>0</v>
      </c>
      <c r="W256" s="399">
        <f t="shared" si="56"/>
        <v>0</v>
      </c>
      <c r="X256" s="399">
        <f t="shared" si="57"/>
        <v>0</v>
      </c>
      <c r="Y256" s="399">
        <f t="shared" si="57"/>
        <v>0</v>
      </c>
      <c r="Z256" s="399">
        <f t="shared" si="57"/>
        <v>0</v>
      </c>
      <c r="AA256" s="399">
        <f t="shared" si="57"/>
        <v>0</v>
      </c>
      <c r="AB256" s="399">
        <f t="shared" si="57"/>
        <v>0</v>
      </c>
      <c r="AC256" s="399">
        <f t="shared" si="57"/>
        <v>0</v>
      </c>
      <c r="AD256" s="399">
        <f t="shared" si="57"/>
        <v>0</v>
      </c>
      <c r="AE256" s="399">
        <f t="shared" si="57"/>
        <v>0</v>
      </c>
      <c r="AF256" s="399">
        <f t="shared" si="57"/>
        <v>0</v>
      </c>
      <c r="AG256" s="399">
        <f t="shared" si="57"/>
        <v>0</v>
      </c>
      <c r="AH256" s="399">
        <f t="shared" si="57"/>
        <v>0</v>
      </c>
      <c r="AI256" s="399">
        <f t="shared" ca="1" si="57"/>
        <v>1</v>
      </c>
      <c r="AJ256" s="399">
        <f t="shared" si="57"/>
        <v>1</v>
      </c>
      <c r="AK256" s="399">
        <f t="shared" ca="1" si="57"/>
        <v>5</v>
      </c>
      <c r="AL256" s="399">
        <f t="shared" si="57"/>
        <v>0</v>
      </c>
      <c r="AM256" s="15"/>
      <c r="AN256" s="15"/>
      <c r="AO256" s="15"/>
    </row>
    <row r="257" spans="1:41" x14ac:dyDescent="0.2">
      <c r="A257" s="15"/>
      <c r="B257" s="462" t="s">
        <v>46</v>
      </c>
      <c r="D257" s="399">
        <f>COUNTIF(D$63:D$112,$B257)</f>
        <v>0</v>
      </c>
      <c r="E257" s="399">
        <f>COUNTIF(E$63:E$112,$B257)</f>
        <v>0</v>
      </c>
      <c r="F257" s="399">
        <f>COUNTIF(F$63:F$112,$B257)</f>
        <v>0</v>
      </c>
      <c r="G257" s="399">
        <f>COUNTIF(G$63:G$112,$B257)</f>
        <v>0</v>
      </c>
      <c r="H257" s="399">
        <f>COUNTIF(H$63:H$112,$B257)</f>
        <v>0</v>
      </c>
      <c r="I257" s="399">
        <f t="shared" si="55"/>
        <v>5</v>
      </c>
      <c r="J257" s="399">
        <f t="shared" si="55"/>
        <v>5</v>
      </c>
      <c r="K257" s="399">
        <f t="shared" si="55"/>
        <v>5</v>
      </c>
      <c r="L257" s="399">
        <f t="shared" si="55"/>
        <v>5</v>
      </c>
      <c r="M257" s="399">
        <f t="shared" si="55"/>
        <v>5</v>
      </c>
      <c r="N257" s="399">
        <f t="shared" si="56"/>
        <v>5</v>
      </c>
      <c r="O257" s="399">
        <f t="shared" si="56"/>
        <v>5</v>
      </c>
      <c r="P257" s="399">
        <f t="shared" si="56"/>
        <v>5</v>
      </c>
      <c r="Q257" s="399">
        <f t="shared" si="56"/>
        <v>6</v>
      </c>
      <c r="R257" s="399">
        <f t="shared" si="56"/>
        <v>6</v>
      </c>
      <c r="S257" s="399">
        <f t="shared" si="56"/>
        <v>8</v>
      </c>
      <c r="T257" s="399">
        <f t="shared" si="56"/>
        <v>8</v>
      </c>
      <c r="U257" s="399">
        <f t="shared" si="56"/>
        <v>8</v>
      </c>
      <c r="V257" s="399">
        <f t="shared" si="56"/>
        <v>7</v>
      </c>
      <c r="W257" s="399">
        <f t="shared" si="56"/>
        <v>8</v>
      </c>
      <c r="X257" s="399">
        <f t="shared" si="57"/>
        <v>8</v>
      </c>
      <c r="Y257" s="399">
        <f t="shared" si="57"/>
        <v>8</v>
      </c>
      <c r="Z257" s="399">
        <f t="shared" si="57"/>
        <v>8</v>
      </c>
      <c r="AA257" s="399">
        <f t="shared" si="57"/>
        <v>7</v>
      </c>
      <c r="AB257" s="399">
        <f t="shared" si="57"/>
        <v>7</v>
      </c>
      <c r="AC257" s="399">
        <f t="shared" si="57"/>
        <v>7</v>
      </c>
      <c r="AD257" s="399">
        <f t="shared" si="57"/>
        <v>7</v>
      </c>
      <c r="AE257" s="399">
        <f t="shared" si="57"/>
        <v>7</v>
      </c>
      <c r="AF257" s="399">
        <f t="shared" si="57"/>
        <v>7</v>
      </c>
      <c r="AG257" s="399">
        <f t="shared" si="57"/>
        <v>7</v>
      </c>
      <c r="AH257" s="399">
        <f t="shared" si="57"/>
        <v>0</v>
      </c>
      <c r="AI257" s="399">
        <f t="shared" ca="1" si="57"/>
        <v>0</v>
      </c>
      <c r="AJ257" s="399">
        <f t="shared" si="57"/>
        <v>0</v>
      </c>
      <c r="AK257" s="399">
        <f t="shared" ca="1" si="57"/>
        <v>0</v>
      </c>
      <c r="AL257" s="399">
        <f t="shared" si="57"/>
        <v>0</v>
      </c>
      <c r="AM257" s="15"/>
      <c r="AN257" s="15"/>
      <c r="AO257" s="15"/>
    </row>
    <row r="258" spans="1:41" x14ac:dyDescent="0.2">
      <c r="A258" s="15"/>
      <c r="B258" s="462" t="s">
        <v>51</v>
      </c>
      <c r="D258" s="399">
        <f>COUNTIF(D$63:D$112,$B258)</f>
        <v>0</v>
      </c>
      <c r="E258" s="399">
        <f>COUNTIF(E$63:E$112,$B258)</f>
        <v>0</v>
      </c>
      <c r="F258" s="399">
        <f>COUNTIF(F$63:F$112,$B258)</f>
        <v>0</v>
      </c>
      <c r="G258" s="399">
        <f>COUNTIF(G$63:G$112,$B258)</f>
        <v>0</v>
      </c>
      <c r="H258" s="399">
        <f>COUNTIF(H$63:H$112,$B258)</f>
        <v>0</v>
      </c>
      <c r="I258" s="399">
        <f t="shared" si="55"/>
        <v>0</v>
      </c>
      <c r="J258" s="399">
        <f t="shared" si="55"/>
        <v>0</v>
      </c>
      <c r="K258" s="399">
        <f t="shared" si="55"/>
        <v>0</v>
      </c>
      <c r="L258" s="399">
        <f t="shared" si="55"/>
        <v>0</v>
      </c>
      <c r="M258" s="399">
        <f t="shared" si="55"/>
        <v>0</v>
      </c>
      <c r="N258" s="399">
        <f t="shared" si="56"/>
        <v>0</v>
      </c>
      <c r="O258" s="399">
        <f t="shared" si="56"/>
        <v>0</v>
      </c>
      <c r="P258" s="399">
        <f t="shared" si="56"/>
        <v>0</v>
      </c>
      <c r="Q258" s="399">
        <f t="shared" si="56"/>
        <v>0</v>
      </c>
      <c r="R258" s="399">
        <f t="shared" si="56"/>
        <v>0</v>
      </c>
      <c r="S258" s="399">
        <f t="shared" si="56"/>
        <v>0</v>
      </c>
      <c r="T258" s="399">
        <f t="shared" si="56"/>
        <v>0</v>
      </c>
      <c r="U258" s="399">
        <f t="shared" si="56"/>
        <v>0</v>
      </c>
      <c r="V258" s="399">
        <f t="shared" si="56"/>
        <v>0</v>
      </c>
      <c r="W258" s="399">
        <f t="shared" si="56"/>
        <v>0</v>
      </c>
      <c r="X258" s="399">
        <f t="shared" si="57"/>
        <v>0</v>
      </c>
      <c r="Y258" s="399">
        <f t="shared" si="57"/>
        <v>0</v>
      </c>
      <c r="Z258" s="399">
        <f t="shared" si="57"/>
        <v>0</v>
      </c>
      <c r="AA258" s="399">
        <f t="shared" si="57"/>
        <v>0</v>
      </c>
      <c r="AB258" s="399">
        <f t="shared" si="57"/>
        <v>0</v>
      </c>
      <c r="AC258" s="399">
        <f t="shared" si="57"/>
        <v>0</v>
      </c>
      <c r="AD258" s="399">
        <f t="shared" si="57"/>
        <v>0</v>
      </c>
      <c r="AE258" s="399">
        <f t="shared" si="57"/>
        <v>0</v>
      </c>
      <c r="AF258" s="399">
        <f t="shared" si="57"/>
        <v>0</v>
      </c>
      <c r="AG258" s="399">
        <f t="shared" si="57"/>
        <v>0</v>
      </c>
      <c r="AH258" s="399">
        <f t="shared" si="57"/>
        <v>0</v>
      </c>
      <c r="AI258" s="399">
        <f t="shared" ca="1" si="57"/>
        <v>0</v>
      </c>
      <c r="AJ258" s="399">
        <f t="shared" si="57"/>
        <v>0</v>
      </c>
      <c r="AK258" s="399">
        <f t="shared" ca="1" si="57"/>
        <v>0</v>
      </c>
      <c r="AL258" s="399">
        <f t="shared" si="57"/>
        <v>0</v>
      </c>
      <c r="AM258" s="15"/>
      <c r="AN258" s="15"/>
      <c r="AO258" s="15"/>
    </row>
    <row r="259" spans="1:41" x14ac:dyDescent="0.2">
      <c r="A259" s="15"/>
      <c r="B259" s="462" t="s">
        <v>47</v>
      </c>
      <c r="D259" s="399">
        <f>COUNTIF(D$63:D$112,$B259)</f>
        <v>0</v>
      </c>
      <c r="E259" s="399">
        <f>COUNTIF(E$63:E$112,$B259)</f>
        <v>0</v>
      </c>
      <c r="F259" s="399">
        <f>COUNTIF(F$63:F$112,$B259)</f>
        <v>0</v>
      </c>
      <c r="G259" s="399">
        <f>COUNTIF(G$63:G$112,$B259)</f>
        <v>0</v>
      </c>
      <c r="H259" s="399">
        <f>COUNTIF(H$63:H$112,$B259)</f>
        <v>0</v>
      </c>
      <c r="I259" s="399">
        <f t="shared" ref="I259:AL259" si="58">COUNTIF(I$7:I$112,$B259)+COUNTIF(I$7:I$112,"")-COUNTBLANK($B$7:$B$112)</f>
        <v>18</v>
      </c>
      <c r="J259" s="399">
        <f t="shared" si="58"/>
        <v>32</v>
      </c>
      <c r="K259" s="399">
        <f t="shared" si="58"/>
        <v>30</v>
      </c>
      <c r="L259" s="399">
        <f t="shared" si="58"/>
        <v>18</v>
      </c>
      <c r="M259" s="399">
        <f t="shared" si="58"/>
        <v>18</v>
      </c>
      <c r="N259" s="399">
        <f t="shared" si="58"/>
        <v>18</v>
      </c>
      <c r="O259" s="399">
        <f t="shared" si="58"/>
        <v>17</v>
      </c>
      <c r="P259" s="399">
        <f t="shared" si="58"/>
        <v>19</v>
      </c>
      <c r="Q259" s="399">
        <f t="shared" si="58"/>
        <v>31</v>
      </c>
      <c r="R259" s="399">
        <f t="shared" si="58"/>
        <v>29</v>
      </c>
      <c r="S259" s="399">
        <f t="shared" si="58"/>
        <v>14</v>
      </c>
      <c r="T259" s="399">
        <f t="shared" si="58"/>
        <v>14</v>
      </c>
      <c r="U259" s="399">
        <f t="shared" si="58"/>
        <v>15</v>
      </c>
      <c r="V259" s="399">
        <f t="shared" si="58"/>
        <v>15</v>
      </c>
      <c r="W259" s="399">
        <f t="shared" si="58"/>
        <v>16</v>
      </c>
      <c r="X259" s="399">
        <f t="shared" si="58"/>
        <v>28</v>
      </c>
      <c r="Y259" s="399">
        <f t="shared" si="58"/>
        <v>28</v>
      </c>
      <c r="Z259" s="399">
        <f t="shared" si="58"/>
        <v>15</v>
      </c>
      <c r="AA259" s="399">
        <f t="shared" si="58"/>
        <v>16</v>
      </c>
      <c r="AB259" s="399">
        <f t="shared" si="58"/>
        <v>16</v>
      </c>
      <c r="AC259" s="399">
        <f t="shared" si="58"/>
        <v>16</v>
      </c>
      <c r="AD259" s="399">
        <f t="shared" si="58"/>
        <v>16</v>
      </c>
      <c r="AE259" s="399">
        <f t="shared" si="58"/>
        <v>30</v>
      </c>
      <c r="AF259" s="399">
        <f t="shared" si="58"/>
        <v>28</v>
      </c>
      <c r="AG259" s="399">
        <f t="shared" si="58"/>
        <v>16</v>
      </c>
      <c r="AH259" s="399">
        <f t="shared" si="58"/>
        <v>58</v>
      </c>
      <c r="AI259" s="399">
        <f t="shared" ca="1" si="58"/>
        <v>2</v>
      </c>
      <c r="AJ259" s="399">
        <f t="shared" si="58"/>
        <v>14</v>
      </c>
      <c r="AK259" s="399">
        <f t="shared" ca="1" si="58"/>
        <v>2</v>
      </c>
      <c r="AL259" s="399">
        <f t="shared" si="58"/>
        <v>58</v>
      </c>
      <c r="AM259" s="15"/>
      <c r="AN259" s="15"/>
      <c r="AO259" s="15"/>
    </row>
    <row r="260" spans="1:41" x14ac:dyDescent="0.2">
      <c r="A260" s="15"/>
      <c r="B260" s="462" t="s">
        <v>49</v>
      </c>
      <c r="D260" s="399">
        <f>COUNTIF(D$63:D$112,$B260)</f>
        <v>0</v>
      </c>
      <c r="E260" s="399">
        <f>COUNTIF(E$63:E$112,$B260)</f>
        <v>0</v>
      </c>
      <c r="F260" s="399">
        <f>COUNTIF(F$63:F$112,$B260)</f>
        <v>0</v>
      </c>
      <c r="G260" s="399">
        <f>COUNTIF(G$63:G$112,$B260)</f>
        <v>0</v>
      </c>
      <c r="H260" s="399">
        <f>COUNTIF(H$63:H$112,$B260)</f>
        <v>0</v>
      </c>
      <c r="I260" s="399">
        <f t="shared" ref="I260:R263" si="59">COUNTIF(I$7:I$112,$B260)</f>
        <v>0</v>
      </c>
      <c r="J260" s="399">
        <f t="shared" si="59"/>
        <v>0</v>
      </c>
      <c r="K260" s="399">
        <f t="shared" si="59"/>
        <v>0</v>
      </c>
      <c r="L260" s="399">
        <f t="shared" si="59"/>
        <v>0</v>
      </c>
      <c r="M260" s="399">
        <f t="shared" si="59"/>
        <v>0</v>
      </c>
      <c r="N260" s="399">
        <f t="shared" si="59"/>
        <v>0</v>
      </c>
      <c r="O260" s="399">
        <f t="shared" si="59"/>
        <v>0</v>
      </c>
      <c r="P260" s="399">
        <f t="shared" si="59"/>
        <v>0</v>
      </c>
      <c r="Q260" s="399">
        <f t="shared" si="59"/>
        <v>0</v>
      </c>
      <c r="R260" s="399">
        <f t="shared" si="59"/>
        <v>0</v>
      </c>
      <c r="S260" s="399">
        <f t="shared" ref="S260:AB263" si="60">COUNTIF(S$7:S$112,$B260)</f>
        <v>0</v>
      </c>
      <c r="T260" s="399">
        <f t="shared" si="60"/>
        <v>0</v>
      </c>
      <c r="U260" s="399">
        <f t="shared" si="60"/>
        <v>0</v>
      </c>
      <c r="V260" s="399">
        <f t="shared" si="60"/>
        <v>0</v>
      </c>
      <c r="W260" s="399">
        <f t="shared" si="60"/>
        <v>0</v>
      </c>
      <c r="X260" s="399">
        <f t="shared" si="60"/>
        <v>0</v>
      </c>
      <c r="Y260" s="399">
        <f t="shared" si="60"/>
        <v>0</v>
      </c>
      <c r="Z260" s="399">
        <f t="shared" si="60"/>
        <v>0</v>
      </c>
      <c r="AA260" s="399">
        <f t="shared" si="60"/>
        <v>0</v>
      </c>
      <c r="AB260" s="399">
        <f t="shared" si="60"/>
        <v>0</v>
      </c>
      <c r="AC260" s="399">
        <f t="shared" ref="AC260:AL263" si="61">COUNTIF(AC$7:AC$112,$B260)</f>
        <v>0</v>
      </c>
      <c r="AD260" s="399">
        <f t="shared" si="61"/>
        <v>0</v>
      </c>
      <c r="AE260" s="399">
        <f t="shared" si="61"/>
        <v>0</v>
      </c>
      <c r="AF260" s="399">
        <f t="shared" si="61"/>
        <v>0</v>
      </c>
      <c r="AG260" s="399">
        <f t="shared" si="61"/>
        <v>0</v>
      </c>
      <c r="AH260" s="399">
        <f t="shared" si="61"/>
        <v>0</v>
      </c>
      <c r="AI260" s="399">
        <f t="shared" ca="1" si="61"/>
        <v>0</v>
      </c>
      <c r="AJ260" s="399">
        <f t="shared" si="61"/>
        <v>0</v>
      </c>
      <c r="AK260" s="399">
        <f t="shared" ca="1" si="61"/>
        <v>0</v>
      </c>
      <c r="AL260" s="399">
        <f t="shared" si="61"/>
        <v>0</v>
      </c>
      <c r="AM260" s="15"/>
      <c r="AN260" s="15"/>
      <c r="AO260" s="15"/>
    </row>
    <row r="261" spans="1:41" x14ac:dyDescent="0.2">
      <c r="A261" s="15"/>
      <c r="B261" s="462" t="s">
        <v>53</v>
      </c>
      <c r="D261" s="399">
        <f>COUNTIF(D$63:D$112,$B261)</f>
        <v>0</v>
      </c>
      <c r="E261" s="399">
        <f>COUNTIF(E$63:E$112,$B261)</f>
        <v>0</v>
      </c>
      <c r="F261" s="399">
        <f>COUNTIF(F$63:F$112,$B261)</f>
        <v>0</v>
      </c>
      <c r="G261" s="399">
        <f>COUNTIF(G$63:G$112,$B261)</f>
        <v>0</v>
      </c>
      <c r="H261" s="399">
        <f>COUNTIF(H$63:H$112,$B261)</f>
        <v>0</v>
      </c>
      <c r="I261" s="399">
        <f t="shared" si="59"/>
        <v>0</v>
      </c>
      <c r="J261" s="399">
        <f t="shared" si="59"/>
        <v>0</v>
      </c>
      <c r="K261" s="399">
        <f t="shared" si="59"/>
        <v>0</v>
      </c>
      <c r="L261" s="399">
        <f t="shared" si="59"/>
        <v>0</v>
      </c>
      <c r="M261" s="399">
        <f t="shared" si="59"/>
        <v>0</v>
      </c>
      <c r="N261" s="399">
        <f t="shared" si="59"/>
        <v>0</v>
      </c>
      <c r="O261" s="399">
        <f t="shared" si="59"/>
        <v>0</v>
      </c>
      <c r="P261" s="399">
        <f t="shared" si="59"/>
        <v>0</v>
      </c>
      <c r="Q261" s="399">
        <f t="shared" si="59"/>
        <v>0</v>
      </c>
      <c r="R261" s="399">
        <f t="shared" si="59"/>
        <v>0</v>
      </c>
      <c r="S261" s="399">
        <f t="shared" si="60"/>
        <v>0</v>
      </c>
      <c r="T261" s="399">
        <f t="shared" si="60"/>
        <v>0</v>
      </c>
      <c r="U261" s="399">
        <f t="shared" si="60"/>
        <v>0</v>
      </c>
      <c r="V261" s="399">
        <f t="shared" si="60"/>
        <v>0</v>
      </c>
      <c r="W261" s="399">
        <f t="shared" si="60"/>
        <v>0</v>
      </c>
      <c r="X261" s="399">
        <f t="shared" si="60"/>
        <v>0</v>
      </c>
      <c r="Y261" s="399">
        <f t="shared" si="60"/>
        <v>0</v>
      </c>
      <c r="Z261" s="399">
        <f t="shared" si="60"/>
        <v>0</v>
      </c>
      <c r="AA261" s="399">
        <f t="shared" si="60"/>
        <v>0</v>
      </c>
      <c r="AB261" s="399">
        <f t="shared" si="60"/>
        <v>0</v>
      </c>
      <c r="AC261" s="399">
        <f t="shared" si="61"/>
        <v>0</v>
      </c>
      <c r="AD261" s="399">
        <f t="shared" si="61"/>
        <v>0</v>
      </c>
      <c r="AE261" s="399">
        <f t="shared" si="61"/>
        <v>0</v>
      </c>
      <c r="AF261" s="399">
        <f t="shared" si="61"/>
        <v>0</v>
      </c>
      <c r="AG261" s="399">
        <f t="shared" si="61"/>
        <v>0</v>
      </c>
      <c r="AH261" s="399">
        <f t="shared" si="61"/>
        <v>0</v>
      </c>
      <c r="AI261" s="399">
        <f t="shared" ca="1" si="61"/>
        <v>0</v>
      </c>
      <c r="AJ261" s="399">
        <f t="shared" si="61"/>
        <v>0</v>
      </c>
      <c r="AK261" s="399">
        <f t="shared" ca="1" si="61"/>
        <v>0</v>
      </c>
      <c r="AL261" s="399">
        <f t="shared" si="61"/>
        <v>0</v>
      </c>
      <c r="AM261" s="15"/>
      <c r="AN261" s="15"/>
      <c r="AO261" s="15"/>
    </row>
    <row r="262" spans="1:41" x14ac:dyDescent="0.2">
      <c r="A262" s="15"/>
      <c r="B262" s="462" t="s">
        <v>50</v>
      </c>
      <c r="D262" s="399">
        <f>COUNTIF(D$63:D$112,$B262)</f>
        <v>0</v>
      </c>
      <c r="E262" s="399">
        <f>COUNTIF(E$63:E$112,$B262)</f>
        <v>0</v>
      </c>
      <c r="F262" s="399">
        <f>COUNTIF(F$63:F$112,$B262)</f>
        <v>0</v>
      </c>
      <c r="G262" s="399">
        <f>COUNTIF(G$63:G$112,$B262)</f>
        <v>0</v>
      </c>
      <c r="H262" s="399">
        <f>COUNTIF(H$63:H$112,$B262)</f>
        <v>0</v>
      </c>
      <c r="I262" s="399">
        <f t="shared" si="59"/>
        <v>0</v>
      </c>
      <c r="J262" s="399">
        <f t="shared" si="59"/>
        <v>0</v>
      </c>
      <c r="K262" s="399">
        <f t="shared" si="59"/>
        <v>0</v>
      </c>
      <c r="L262" s="399">
        <f t="shared" si="59"/>
        <v>0</v>
      </c>
      <c r="M262" s="399">
        <f t="shared" si="59"/>
        <v>0</v>
      </c>
      <c r="N262" s="399">
        <f t="shared" si="59"/>
        <v>0</v>
      </c>
      <c r="O262" s="399">
        <f t="shared" si="59"/>
        <v>0</v>
      </c>
      <c r="P262" s="399">
        <f t="shared" si="59"/>
        <v>0</v>
      </c>
      <c r="Q262" s="399">
        <f t="shared" si="59"/>
        <v>0</v>
      </c>
      <c r="R262" s="399">
        <f t="shared" si="59"/>
        <v>0</v>
      </c>
      <c r="S262" s="399">
        <f t="shared" si="60"/>
        <v>0</v>
      </c>
      <c r="T262" s="399">
        <f t="shared" si="60"/>
        <v>0</v>
      </c>
      <c r="U262" s="399">
        <f t="shared" si="60"/>
        <v>0</v>
      </c>
      <c r="V262" s="399">
        <f t="shared" si="60"/>
        <v>0</v>
      </c>
      <c r="W262" s="399">
        <f t="shared" si="60"/>
        <v>0</v>
      </c>
      <c r="X262" s="399">
        <f t="shared" si="60"/>
        <v>0</v>
      </c>
      <c r="Y262" s="399">
        <f t="shared" si="60"/>
        <v>0</v>
      </c>
      <c r="Z262" s="399">
        <f t="shared" si="60"/>
        <v>0</v>
      </c>
      <c r="AA262" s="399">
        <f t="shared" si="60"/>
        <v>0</v>
      </c>
      <c r="AB262" s="399">
        <f t="shared" si="60"/>
        <v>0</v>
      </c>
      <c r="AC262" s="399">
        <f t="shared" si="61"/>
        <v>0</v>
      </c>
      <c r="AD262" s="399">
        <f t="shared" si="61"/>
        <v>0</v>
      </c>
      <c r="AE262" s="399">
        <f t="shared" si="61"/>
        <v>0</v>
      </c>
      <c r="AF262" s="399">
        <f t="shared" si="61"/>
        <v>0</v>
      </c>
      <c r="AG262" s="399">
        <f t="shared" si="61"/>
        <v>0</v>
      </c>
      <c r="AH262" s="399">
        <f t="shared" si="61"/>
        <v>0</v>
      </c>
      <c r="AI262" s="399">
        <f t="shared" ca="1" si="61"/>
        <v>0</v>
      </c>
      <c r="AJ262" s="399">
        <f t="shared" si="61"/>
        <v>0</v>
      </c>
      <c r="AK262" s="399">
        <f t="shared" ca="1" si="61"/>
        <v>0</v>
      </c>
      <c r="AL262" s="399">
        <f t="shared" si="61"/>
        <v>0</v>
      </c>
      <c r="AM262" s="15"/>
      <c r="AN262" s="15"/>
      <c r="AO262" s="15"/>
    </row>
    <row r="263" spans="1:41" x14ac:dyDescent="0.2">
      <c r="A263" s="15"/>
      <c r="B263" s="464" t="s">
        <v>60</v>
      </c>
      <c r="D263" s="399">
        <f>COUNTIF(D$63:D$112,$B263)</f>
        <v>0</v>
      </c>
      <c r="E263" s="399">
        <f>COUNTIF(E$63:E$112,$B263)</f>
        <v>0</v>
      </c>
      <c r="F263" s="399">
        <f>COUNTIF(F$63:F$112,$B263)</f>
        <v>0</v>
      </c>
      <c r="G263" s="399">
        <f>COUNTIF(G$63:G$112,$B263)</f>
        <v>0</v>
      </c>
      <c r="H263" s="399">
        <f>COUNTIF(H$63:H$112,$B263)</f>
        <v>0</v>
      </c>
      <c r="I263" s="399">
        <f t="shared" si="59"/>
        <v>0</v>
      </c>
      <c r="J263" s="399">
        <f t="shared" si="59"/>
        <v>0</v>
      </c>
      <c r="K263" s="399">
        <f t="shared" si="59"/>
        <v>0</v>
      </c>
      <c r="L263" s="399">
        <f t="shared" si="59"/>
        <v>0</v>
      </c>
      <c r="M263" s="399">
        <f t="shared" si="59"/>
        <v>0</v>
      </c>
      <c r="N263" s="399">
        <f t="shared" si="59"/>
        <v>0</v>
      </c>
      <c r="O263" s="399">
        <f t="shared" si="59"/>
        <v>0</v>
      </c>
      <c r="P263" s="399">
        <f t="shared" si="59"/>
        <v>0</v>
      </c>
      <c r="Q263" s="399">
        <f t="shared" si="59"/>
        <v>0</v>
      </c>
      <c r="R263" s="399">
        <f t="shared" si="59"/>
        <v>0</v>
      </c>
      <c r="S263" s="399">
        <f t="shared" si="60"/>
        <v>0</v>
      </c>
      <c r="T263" s="399">
        <f t="shared" si="60"/>
        <v>0</v>
      </c>
      <c r="U263" s="399">
        <f t="shared" si="60"/>
        <v>0</v>
      </c>
      <c r="V263" s="399">
        <f t="shared" si="60"/>
        <v>0</v>
      </c>
      <c r="W263" s="399">
        <f t="shared" si="60"/>
        <v>0</v>
      </c>
      <c r="X263" s="399">
        <f t="shared" si="60"/>
        <v>0</v>
      </c>
      <c r="Y263" s="399">
        <f t="shared" si="60"/>
        <v>0</v>
      </c>
      <c r="Z263" s="399">
        <f t="shared" si="60"/>
        <v>0</v>
      </c>
      <c r="AA263" s="399">
        <f t="shared" si="60"/>
        <v>0</v>
      </c>
      <c r="AB263" s="399">
        <f t="shared" si="60"/>
        <v>0</v>
      </c>
      <c r="AC263" s="399">
        <f t="shared" si="61"/>
        <v>0</v>
      </c>
      <c r="AD263" s="399">
        <f t="shared" si="61"/>
        <v>0</v>
      </c>
      <c r="AE263" s="399">
        <f t="shared" si="61"/>
        <v>0</v>
      </c>
      <c r="AF263" s="399">
        <f t="shared" si="61"/>
        <v>0</v>
      </c>
      <c r="AG263" s="399">
        <f t="shared" si="61"/>
        <v>0</v>
      </c>
      <c r="AH263" s="399">
        <f t="shared" si="61"/>
        <v>0</v>
      </c>
      <c r="AI263" s="399">
        <f t="shared" ca="1" si="61"/>
        <v>0</v>
      </c>
      <c r="AJ263" s="399">
        <f t="shared" si="61"/>
        <v>0</v>
      </c>
      <c r="AK263" s="399">
        <f t="shared" ca="1" si="61"/>
        <v>0</v>
      </c>
      <c r="AL263" s="399">
        <f t="shared" si="61"/>
        <v>0</v>
      </c>
      <c r="AM263" s="15"/>
      <c r="AN263" s="15"/>
      <c r="AO263" s="15"/>
    </row>
    <row r="265" spans="1:41" x14ac:dyDescent="0.2">
      <c r="A265" s="15"/>
      <c r="I265" s="23">
        <f t="shared" ref="I265:AK265" si="62">SUBTOTAL(9,I119:I264)</f>
        <v>58</v>
      </c>
      <c r="J265" s="23">
        <f t="shared" si="62"/>
        <v>58</v>
      </c>
      <c r="K265" s="23">
        <f t="shared" si="62"/>
        <v>58</v>
      </c>
      <c r="L265" s="23">
        <f t="shared" si="62"/>
        <v>58</v>
      </c>
      <c r="M265" s="23">
        <f t="shared" si="62"/>
        <v>58</v>
      </c>
      <c r="N265" s="23">
        <f t="shared" si="62"/>
        <v>58</v>
      </c>
      <c r="O265" s="23">
        <f t="shared" si="62"/>
        <v>58</v>
      </c>
      <c r="P265" s="23">
        <f t="shared" si="62"/>
        <v>58</v>
      </c>
      <c r="Q265" s="23">
        <f t="shared" si="62"/>
        <v>58</v>
      </c>
      <c r="R265" s="23">
        <f t="shared" si="62"/>
        <v>58</v>
      </c>
      <c r="S265" s="23">
        <f t="shared" si="62"/>
        <v>58</v>
      </c>
      <c r="T265" s="23">
        <f t="shared" si="62"/>
        <v>58</v>
      </c>
      <c r="U265" s="23">
        <f t="shared" si="62"/>
        <v>58</v>
      </c>
      <c r="V265" s="23">
        <f t="shared" si="62"/>
        <v>58</v>
      </c>
      <c r="W265" s="23">
        <f t="shared" si="62"/>
        <v>58</v>
      </c>
      <c r="X265" s="23">
        <f t="shared" si="62"/>
        <v>58</v>
      </c>
      <c r="Y265" s="23">
        <f t="shared" si="62"/>
        <v>58</v>
      </c>
      <c r="Z265" s="23">
        <f t="shared" si="62"/>
        <v>58</v>
      </c>
      <c r="AA265" s="23">
        <f t="shared" si="62"/>
        <v>58</v>
      </c>
      <c r="AB265" s="23">
        <f t="shared" si="62"/>
        <v>58</v>
      </c>
      <c r="AC265" s="23">
        <f t="shared" si="62"/>
        <v>58</v>
      </c>
      <c r="AD265" s="23">
        <f t="shared" si="62"/>
        <v>58</v>
      </c>
      <c r="AE265" s="23">
        <f t="shared" si="62"/>
        <v>58</v>
      </c>
      <c r="AF265" s="23">
        <f t="shared" si="62"/>
        <v>58</v>
      </c>
      <c r="AG265" s="23">
        <f t="shared" si="62"/>
        <v>58</v>
      </c>
      <c r="AH265" s="23">
        <f t="shared" si="62"/>
        <v>58</v>
      </c>
      <c r="AI265" s="23">
        <f t="shared" ca="1" si="62"/>
        <v>3</v>
      </c>
      <c r="AJ265" s="23">
        <f t="shared" si="62"/>
        <v>18</v>
      </c>
      <c r="AK265" s="23">
        <f t="shared" ca="1" si="62"/>
        <v>14</v>
      </c>
      <c r="AL265" s="23">
        <f t="shared" ref="AL265" si="63">SUBTOTAL(9,AL119:AL264)</f>
        <v>58</v>
      </c>
      <c r="AM265" s="15"/>
      <c r="AN265" s="15"/>
      <c r="AO265" s="15"/>
    </row>
  </sheetData>
  <autoFilter ref="A43:A75">
    <sortState ref="A44:AP109">
      <sortCondition ref="A43:A75"/>
    </sortState>
  </autoFilter>
  <sortState ref="B18:AM68">
    <sortCondition ref="B18"/>
  </sortState>
  <mergeCells count="48">
    <mergeCell ref="D76:AL76"/>
    <mergeCell ref="A65:AL65"/>
    <mergeCell ref="B66:AL66"/>
    <mergeCell ref="D68:AL68"/>
    <mergeCell ref="B67:AL67"/>
    <mergeCell ref="D69:AL69"/>
    <mergeCell ref="D70:AL70"/>
    <mergeCell ref="D71:AL71"/>
    <mergeCell ref="D72:AL72"/>
    <mergeCell ref="D73:AL73"/>
    <mergeCell ref="D74:AL74"/>
    <mergeCell ref="D75:AL75"/>
    <mergeCell ref="D82:AL82"/>
    <mergeCell ref="D83:AL83"/>
    <mergeCell ref="D84:AL84"/>
    <mergeCell ref="D85:AL85"/>
    <mergeCell ref="D86:AL86"/>
    <mergeCell ref="D77:AL77"/>
    <mergeCell ref="D78:AL78"/>
    <mergeCell ref="D79:AL79"/>
    <mergeCell ref="D80:AL80"/>
    <mergeCell ref="D81:AL81"/>
    <mergeCell ref="B92:AL92"/>
    <mergeCell ref="D87:AL87"/>
    <mergeCell ref="D89:AL89"/>
    <mergeCell ref="D90:AL90"/>
    <mergeCell ref="D91:AL91"/>
    <mergeCell ref="D88:AL88"/>
    <mergeCell ref="D104:AL104"/>
    <mergeCell ref="D94:AL94"/>
    <mergeCell ref="D95:AL95"/>
    <mergeCell ref="D96:AL96"/>
    <mergeCell ref="D97:AL97"/>
    <mergeCell ref="D98:AL98"/>
    <mergeCell ref="D103:AL103"/>
    <mergeCell ref="B93:AL93"/>
    <mergeCell ref="D99:AL99"/>
    <mergeCell ref="D100:AL100"/>
    <mergeCell ref="D101:AL101"/>
    <mergeCell ref="D102:AL102"/>
    <mergeCell ref="D111:AL111"/>
    <mergeCell ref="D112:AL112"/>
    <mergeCell ref="D105:AL105"/>
    <mergeCell ref="D106:AL106"/>
    <mergeCell ref="D107:AL107"/>
    <mergeCell ref="D108:AL108"/>
    <mergeCell ref="D109:AL109"/>
    <mergeCell ref="D110:AL110"/>
  </mergeCells>
  <phoneticPr fontId="0" type="noConversion"/>
  <conditionalFormatting sqref="D123:I246 D247:AF253 D119:AF122 J123:AF162 J167:AF246">
    <cfRule type="expression" dxfId="764" priority="152">
      <formula>I119&gt;1</formula>
    </cfRule>
  </conditionalFormatting>
  <conditionalFormatting sqref="AT76:AT112 AT63:AT74 AO7:AO62">
    <cfRule type="cellIs" dxfId="763" priority="147" operator="equal">
      <formula>0</formula>
    </cfRule>
  </conditionalFormatting>
  <conditionalFormatting sqref="D6:AG6">
    <cfRule type="expression" dxfId="762" priority="132" stopIfTrue="1">
      <formula>WEEKDAY(D6,2)=6</formula>
    </cfRule>
    <cfRule type="expression" dxfId="761" priority="133" stopIfTrue="1">
      <formula>OR(WEEKDAY(D6,2)=7,I5="")</formula>
    </cfRule>
  </conditionalFormatting>
  <conditionalFormatting sqref="AH119:AH162 AH167:AH253">
    <cfRule type="expression" dxfId="760" priority="542">
      <formula>#REF!&gt;1</formula>
    </cfRule>
  </conditionalFormatting>
  <conditionalFormatting sqref="AT75">
    <cfRule type="cellIs" dxfId="759" priority="129" operator="equal">
      <formula>0</formula>
    </cfRule>
  </conditionalFormatting>
  <conditionalFormatting sqref="AI167:AL253 AI119:AL162">
    <cfRule type="expression" dxfId="758" priority="545">
      <formula>AM119&gt;1</formula>
    </cfRule>
  </conditionalFormatting>
  <conditionalFormatting sqref="AG119:AG162 AG167:AG253">
    <cfRule type="expression" dxfId="757" priority="549">
      <formula>#REF!&gt;1</formula>
    </cfRule>
  </conditionalFormatting>
  <conditionalFormatting sqref="I63:AL64 D7:AG62">
    <cfRule type="cellIs" dxfId="756" priority="127" operator="equal">
      <formula>10</formula>
    </cfRule>
    <cfRule type="cellIs" dxfId="755" priority="128" operator="equal">
      <formula>8</formula>
    </cfRule>
  </conditionalFormatting>
  <conditionalFormatting sqref="P55:T55">
    <cfRule type="cellIs" dxfId="754" priority="117" operator="equal">
      <formula>10</formula>
    </cfRule>
    <cfRule type="cellIs" dxfId="753" priority="118" operator="equal">
      <formula>8</formula>
    </cfRule>
  </conditionalFormatting>
  <conditionalFormatting sqref="R45">
    <cfRule type="cellIs" dxfId="752" priority="115" operator="equal">
      <formula>10</formula>
    </cfRule>
    <cfRule type="cellIs" dxfId="751" priority="116" operator="equal">
      <formula>8</formula>
    </cfRule>
  </conditionalFormatting>
  <conditionalFormatting sqref="D29">
    <cfRule type="cellIs" dxfId="750" priority="75" operator="equal">
      <formula>10</formula>
    </cfRule>
    <cfRule type="cellIs" dxfId="749" priority="76" operator="equal">
      <formula>8</formula>
    </cfRule>
  </conditionalFormatting>
  <conditionalFormatting sqref="K29">
    <cfRule type="cellIs" dxfId="748" priority="73" operator="equal">
      <formula>10</formula>
    </cfRule>
    <cfRule type="cellIs" dxfId="747" priority="74" operator="equal">
      <formula>8</formula>
    </cfRule>
  </conditionalFormatting>
  <conditionalFormatting sqref="R29">
    <cfRule type="cellIs" dxfId="746" priority="71" operator="equal">
      <formula>10</formula>
    </cfRule>
    <cfRule type="cellIs" dxfId="745" priority="72" operator="equal">
      <formula>8</formula>
    </cfRule>
  </conditionalFormatting>
  <conditionalFormatting sqref="Y29">
    <cfRule type="cellIs" dxfId="744" priority="69" operator="equal">
      <formula>10</formula>
    </cfRule>
    <cfRule type="cellIs" dxfId="743" priority="70" operator="equal">
      <formula>8</formula>
    </cfRule>
  </conditionalFormatting>
  <conditionalFormatting sqref="AF29">
    <cfRule type="cellIs" dxfId="742" priority="67" operator="equal">
      <formula>10</formula>
    </cfRule>
    <cfRule type="cellIs" dxfId="741" priority="68" operator="equal">
      <formula>8</formula>
    </cfRule>
  </conditionalFormatting>
  <conditionalFormatting sqref="P44:T44">
    <cfRule type="cellIs" dxfId="740" priority="63" operator="equal">
      <formula>10</formula>
    </cfRule>
    <cfRule type="cellIs" dxfId="739" priority="64" operator="equal">
      <formula>8</formula>
    </cfRule>
  </conditionalFormatting>
  <conditionalFormatting sqref="R34">
    <cfRule type="cellIs" dxfId="738" priority="61" operator="equal">
      <formula>10</formula>
    </cfRule>
    <cfRule type="cellIs" dxfId="737" priority="62" operator="equal">
      <formula>8</formula>
    </cfRule>
  </conditionalFormatting>
  <conditionalFormatting sqref="D18">
    <cfRule type="cellIs" dxfId="736" priority="39" operator="equal">
      <formula>10</formula>
    </cfRule>
    <cfRule type="cellIs" dxfId="735" priority="40" operator="equal">
      <formula>8</formula>
    </cfRule>
  </conditionalFormatting>
  <conditionalFormatting sqref="K18">
    <cfRule type="cellIs" dxfId="734" priority="37" operator="equal">
      <formula>10</formula>
    </cfRule>
    <cfRule type="cellIs" dxfId="733" priority="38" operator="equal">
      <formula>8</formula>
    </cfRule>
  </conditionalFormatting>
  <conditionalFormatting sqref="R18">
    <cfRule type="cellIs" dxfId="732" priority="35" operator="equal">
      <formula>10</formula>
    </cfRule>
    <cfRule type="cellIs" dxfId="731" priority="36" operator="equal">
      <formula>8</formula>
    </cfRule>
  </conditionalFormatting>
  <conditionalFormatting sqref="Y18">
    <cfRule type="cellIs" dxfId="730" priority="33" operator="equal">
      <formula>10</formula>
    </cfRule>
    <cfRule type="cellIs" dxfId="729" priority="34" operator="equal">
      <formula>8</formula>
    </cfRule>
  </conditionalFormatting>
  <conditionalFormatting sqref="AF18">
    <cfRule type="cellIs" dxfId="728" priority="31" operator="equal">
      <formula>10</formula>
    </cfRule>
    <cfRule type="cellIs" dxfId="727" priority="32" operator="equal">
      <formula>8</formula>
    </cfRule>
  </conditionalFormatting>
  <conditionalFormatting sqref="P54:T54">
    <cfRule type="cellIs" dxfId="726" priority="29" operator="equal">
      <formula>10</formula>
    </cfRule>
    <cfRule type="cellIs" dxfId="725" priority="30" operator="equal">
      <formula>8</formula>
    </cfRule>
  </conditionalFormatting>
  <conditionalFormatting sqref="R44">
    <cfRule type="cellIs" dxfId="724" priority="27" operator="equal">
      <formula>10</formula>
    </cfRule>
    <cfRule type="cellIs" dxfId="723" priority="28" operator="equal">
      <formula>8</formula>
    </cfRule>
  </conditionalFormatting>
  <conditionalFormatting sqref="P43:T43">
    <cfRule type="cellIs" dxfId="722" priority="23" operator="equal">
      <formula>10</formula>
    </cfRule>
    <cfRule type="cellIs" dxfId="721" priority="24" operator="equal">
      <formula>8</formula>
    </cfRule>
  </conditionalFormatting>
  <conditionalFormatting sqref="R33">
    <cfRule type="cellIs" dxfId="720" priority="21" operator="equal">
      <formula>10</formula>
    </cfRule>
    <cfRule type="cellIs" dxfId="719" priority="22" operator="equal">
      <formula>8</formula>
    </cfRule>
  </conditionalFormatting>
  <dataValidations disablePrompts="1" count="1">
    <dataValidation type="list" allowBlank="1" showInputMessage="1" showErrorMessage="1" sqref="AT5">
      <formula1>дата</formula1>
    </dataValidation>
  </dataValidations>
  <pageMargins left="0.19685039370078741" right="0" top="0.11811023622047245" bottom="0" header="0.15748031496062992" footer="0.51181102362204722"/>
  <pageSetup paperSize="9" scale="34" orientation="landscape" r:id="rId1"/>
  <headerFooter alignWithMargins="0"/>
  <rowBreaks count="4" manualBreakCount="4">
    <brk id="31" max="16383" man="1"/>
    <brk id="64" max="16383" man="1"/>
    <brk id="112" max="16383" man="1"/>
    <brk id="193" max="47" man="1"/>
  </rowBreaks>
  <colBreaks count="1" manualBreakCount="1">
    <brk id="38" max="10485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 enableFormatConditionsCalculation="0">
    <tabColor rgb="FFFF99CC"/>
  </sheetPr>
  <dimension ref="A1:AM304"/>
  <sheetViews>
    <sheetView view="pageBreakPreview" zoomScale="75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12.5" style="14" customWidth="1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10.83203125" style="14" bestFit="1" customWidth="1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</v>
      </c>
      <c r="I1" s="50"/>
      <c r="J1" s="278">
        <v>0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520"/>
      <c r="C4" s="520"/>
      <c r="D4" s="520"/>
      <c r="E4" s="520"/>
      <c r="F4" s="558" t="s">
        <v>259</v>
      </c>
      <c r="G4" s="558">
        <f ca="1">IF(K1=1,C8-3,IF(K1=7,C8-2,C8-1))</f>
        <v>43707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43709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43709</v>
      </c>
      <c r="D8" s="654"/>
      <c r="E8" s="654"/>
      <c r="F8" s="277">
        <f ca="1">C8</f>
        <v>43709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Сотрудник 5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Водитель 14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23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8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16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522"/>
      <c r="J13" s="522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24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25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Водитель 22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8"/>
        <v>Водитель 30</v>
      </c>
      <c r="AI16" s="423"/>
      <c r="AJ16" s="422" t="str">
        <f t="shared" ca="1" si="4"/>
        <v>00:00</v>
      </c>
      <c r="AK16" s="422" t="e">
        <f t="shared" ca="1" si="5"/>
        <v>#VALUE!</v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18о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29</v>
      </c>
      <c r="AI17" s="423"/>
      <c r="AJ17" s="422" t="e">
        <f t="shared" ca="1" si="4"/>
        <v>#VALUE!</v>
      </c>
      <c r="AK17" s="422" t="str">
        <f t="shared" ca="1" si="5"/>
        <v>00:00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5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20</v>
      </c>
      <c r="AI18" s="423"/>
      <c r="AJ18" s="422" t="str">
        <f t="shared" ca="1" si="4"/>
        <v>00:00</v>
      </c>
      <c r="AK18" s="422" t="e">
        <f t="shared" ca="1" si="5"/>
        <v>#VALUE!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---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8"/>
        <v>Водитель 11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8"/>
        <v>Водитель 16</v>
      </c>
      <c r="AI20" s="423"/>
      <c r="AJ20" s="422" t="str">
        <f t="shared" ca="1" si="4"/>
        <v>09:00</v>
      </c>
      <c r="AK20" s="422" t="str">
        <f t="shared" ca="1" si="5"/>
        <v>18:00</v>
      </c>
      <c r="AL20" s="422" t="str">
        <f t="shared" ca="1" si="6"/>
        <v>13:00</v>
      </c>
      <c r="AM20" s="422" t="str">
        <f t="shared" ca="1" si="7"/>
        <v>14:00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19о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2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7">IFERROR(B23-L$129,"")</f>
        <v/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3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---</v>
      </c>
      <c r="S23" s="180"/>
      <c r="T23" s="194" t="str">
        <f ca="1">IF(OR(S23=2,E23="---",K23=""),"",--"0:12")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8"/>
        <v>Сотрудник 8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8"/>
        <v>Сотрудник 15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20о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17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9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20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8"/>
        <v>Сотрудник 22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Водитель 1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21о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Водитель 5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Водитель 6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5</v>
      </c>
      <c r="F31" s="54" t="s">
        <v>355</v>
      </c>
      <c r="G31" s="634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Сотрудник 5</v>
      </c>
      <c r="S31" s="180"/>
      <c r="T31" s="194" t="str">
        <f ca="1">IF(OR(S31=2,E31="---",K31=""),"",--"0:17")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1</v>
      </c>
      <c r="AE31" s="49" t="b">
        <f t="shared" ca="1" si="2"/>
        <v>0</v>
      </c>
      <c r="AG31" s="49">
        <v>24</v>
      </c>
      <c r="AH31" s="423" t="str">
        <f t="shared" ca="1" si="8"/>
        <v>Водитель 7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14</v>
      </c>
      <c r="F32" s="55" t="s">
        <v>356</v>
      </c>
      <c r="G32" s="634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Водитель 14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2</v>
      </c>
      <c r="AE32" s="49" t="b">
        <f t="shared" ca="1" si="2"/>
        <v>0</v>
      </c>
      <c r="AG32" s="49">
        <v>25</v>
      </c>
      <c r="AH32" s="423" t="str">
        <f t="shared" ca="1" si="8"/>
        <v>Водитель 13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22о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19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Водитель 20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23</v>
      </c>
      <c r="F35" s="54" t="s">
        <v>355</v>
      </c>
      <c r="G35" s="634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23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3</v>
      </c>
      <c r="AE35" s="49" t="b">
        <f t="shared" ca="1" si="2"/>
        <v>0</v>
      </c>
      <c r="AG35" s="49">
        <v>28</v>
      </c>
      <c r="AH35" s="423" t="str">
        <f t="shared" ca="1" si="8"/>
        <v>Водитель 27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8</v>
      </c>
      <c r="F36" s="55" t="s">
        <v>356</v>
      </c>
      <c r="G36" s="634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8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4</v>
      </c>
      <c r="AE36" s="49" t="b">
        <f t="shared" ca="1" si="2"/>
        <v>0</v>
      </c>
      <c r="AG36" s="49">
        <v>29</v>
      </c>
      <c r="AH36" s="423" t="str">
        <f t="shared" ca="1" si="8"/>
        <v>Водитель 30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24о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e">
        <f t="shared" ca="1" si="8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4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e">
        <f t="shared" ca="1" si="8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16</v>
      </c>
      <c r="F39" s="54" t="s">
        <v>355</v>
      </c>
      <c r="G39" s="634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16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5</v>
      </c>
      <c r="AE39" s="49" t="b">
        <f t="shared" ca="1" si="2"/>
        <v>0</v>
      </c>
      <c r="AG39" s="49">
        <v>32</v>
      </c>
      <c r="AH39" s="423" t="e">
        <f t="shared" ca="1" si="8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24</v>
      </c>
      <c r="F40" s="55" t="s">
        <v>356</v>
      </c>
      <c r="G40" s="634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24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6</v>
      </c>
      <c r="AE40" s="49" t="b">
        <f t="shared" ca="1" si="2"/>
        <v>0</v>
      </c>
      <c r="AG40" s="49">
        <v>33</v>
      </c>
      <c r="AH40" s="423" t="e">
        <f t="shared" ca="1" si="8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26о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27о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355</v>
      </c>
      <c r="G47" s="634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25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7</v>
      </c>
      <c r="AE47" s="49" t="b">
        <f t="shared" ca="1" si="2"/>
        <v>0</v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22</v>
      </c>
      <c r="F48" s="55" t="s">
        <v>356</v>
      </c>
      <c r="G48" s="634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22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8</v>
      </c>
      <c r="AE48" s="49" t="b">
        <f t="shared" ca="1" si="2"/>
        <v>0</v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28о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7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557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29о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---</v>
      </c>
      <c r="S55" s="180"/>
      <c r="T55" s="194" t="str">
        <f ca="1">IF(OR(S55=2,E55="---",K55=""),"",--"0:12")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55о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58о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34">IFERROR(B63-L$129,"")</f>
        <v/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 t="str">
        <f ca="1">IF(COUNTIF($R$8:$R$128,R63)&gt;1,"",MAX($AD$8:AD62)+1)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 t="str">
        <f ca="1">IF(COUNTIF($R$8:$R$128,R64)&gt;1,"",MAX($AD$8:AD63)+1)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-</v>
      </c>
      <c r="I65" s="233"/>
      <c r="J65" s="236"/>
      <c r="K65" s="231"/>
      <c r="L65" s="226"/>
      <c r="M65" s="227"/>
      <c r="N65" s="227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-</v>
      </c>
      <c r="I69" s="233"/>
      <c r="J69" s="236"/>
      <c r="K69" s="231"/>
      <c r="L69" s="226"/>
      <c r="M69" s="227"/>
      <c r="N69" s="227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7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 t="str">
        <f ca="1">IF(COUNTIF($R$8:$R$128,R71)&gt;1,"",MAX($AD$8:AD70)+1)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 t="str">
        <f ca="1">IF(COUNTIF($R$8:$R$128,R72)&gt;1,"",MAX($AD$8:AD71)+1)</f>
        <v/>
      </c>
      <c r="AE72" s="49" t="str">
        <f t="shared" ref="AE72:AE89" ca="1" si="42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43">TEXT(INDEX($U$8:$U$254,MATCH($AG72,$AD$8:$AD$254,)),"[чч]:мм")</f>
        <v>#N/A</v>
      </c>
      <c r="AK72" s="422" t="e">
        <f t="shared" ref="AK72:AK117" ca="1" si="44">TEXT(INDEX($AA$8:$AA$254,MATCH($AG72,$AD$8:$AD$254,)),"[чч]:мм")</f>
        <v>#N/A</v>
      </c>
      <c r="AL72" s="422" t="e">
        <f t="shared" ref="AL72:AL117" ca="1" si="45">TEXT(INDEX($W$8:$W$254,MATCH($AG72,$AD$8:$AD$254,)),"[чч]:мм")</f>
        <v>#N/A</v>
      </c>
      <c r="AM72" s="422" t="e">
        <f t="shared" ref="AM72:AM117" ca="1" si="46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-</v>
      </c>
      <c r="I73" s="233"/>
      <c r="J73" s="236"/>
      <c r="K73" s="231"/>
      <c r="L73" s="226"/>
      <c r="M73" s="227"/>
      <c r="N73" s="227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42"/>
        <v/>
      </c>
      <c r="AG73" s="49">
        <v>66</v>
      </c>
      <c r="AH73" s="423" t="e">
        <f t="shared" ref="AH73:AH117" ca="1" si="47">INDEX($R$8:$R$254,MATCH(AG73,$AD$8:$AD$254,))</f>
        <v>#N/A</v>
      </c>
      <c r="AI73" s="423"/>
      <c r="AJ73" s="422" t="e">
        <f t="shared" ca="1" si="43"/>
        <v>#N/A</v>
      </c>
      <c r="AK73" s="422" t="e">
        <f t="shared" ca="1" si="44"/>
        <v>#N/A</v>
      </c>
      <c r="AL73" s="422" t="e">
        <f t="shared" ca="1" si="45"/>
        <v>#N/A</v>
      </c>
      <c r="AM73" s="422" t="e">
        <f t="shared" ca="1" si="46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8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ca="1" si="42"/>
        <v/>
      </c>
      <c r="AG74" s="49">
        <v>67</v>
      </c>
      <c r="AH74" s="423" t="e">
        <f t="shared" ca="1" si="47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 t="str">
        <f ca="1">IF(COUNTIF($R$8:$R$128,R75)&gt;1,"",MAX($AD$8:AD74)+1)</f>
        <v/>
      </c>
      <c r="AE75" s="49" t="str">
        <f t="shared" ca="1" si="42"/>
        <v/>
      </c>
      <c r="AG75" s="49">
        <v>68</v>
      </c>
      <c r="AH75" s="423" t="e">
        <f t="shared" ca="1" si="47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IF(OR(E76="---",S76=1,K76=""),"",--"0:21")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 t="str">
        <f ca="1">IF(COUNTIF($R$8:$R$128,R76)&gt;1,"",MAX($AD$8:AD75)+1)</f>
        <v/>
      </c>
      <c r="AE76" s="49" t="str">
        <f t="shared" ca="1" si="42"/>
        <v/>
      </c>
      <c r="AG76" s="49">
        <v>69</v>
      </c>
      <c r="AH76" s="423" t="e">
        <f t="shared" ca="1" si="47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1"/>
      <c r="L77" s="226"/>
      <c r="M77" s="227"/>
      <c r="N77" s="227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2"/>
        <v/>
      </c>
      <c r="AG77" s="49">
        <v>70</v>
      </c>
      <c r="AH77" s="423" t="e">
        <f t="shared" ca="1" si="47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50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8"/>
        <v/>
      </c>
      <c r="X78" s="195"/>
      <c r="Y78" s="196" t="str">
        <f t="shared" ca="1" si="39"/>
        <v/>
      </c>
      <c r="Z78" s="165"/>
      <c r="AA78" s="99" t="str">
        <f t="shared" ref="AA78:AA89" ca="1" si="52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2"/>
        <v/>
      </c>
      <c r="AG78" s="49">
        <v>71</v>
      </c>
      <c r="AH78" s="423" t="e">
        <f t="shared" ca="1" si="47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3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2"/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2"/>
        <v/>
      </c>
      <c r="AG79" s="49">
        <v>72</v>
      </c>
      <c r="AH79" s="423" t="e">
        <f t="shared" ca="1" si="47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51"/>
        <v>---</v>
      </c>
      <c r="S80" s="180"/>
      <c r="T80" s="194" t="str">
        <f ca="1">IF(OR(S80=2,E80="---",K80=""),"",--"0:30")</f>
        <v/>
      </c>
      <c r="U80" s="95" t="str">
        <f t="shared" ca="1" si="53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IF(OR(E80="---",S80=1,K80=""),"",--"0:21")</f>
        <v/>
      </c>
      <c r="AA80" s="100" t="str">
        <f t="shared" ca="1" si="52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2"/>
        <v/>
      </c>
      <c r="AG80" s="49">
        <v>73</v>
      </c>
      <c r="AH80" s="423" t="e">
        <f t="shared" ca="1" si="47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1"/>
      <c r="L81" s="226"/>
      <c r="M81" s="227"/>
      <c r="N81" s="227"/>
      <c r="O81" s="177"/>
      <c r="P81" s="49"/>
      <c r="Q81" s="188" t="str">
        <f>A78</f>
        <v/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3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2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2"/>
        <v/>
      </c>
      <c r="AG81" s="49">
        <v>74</v>
      </c>
      <c r="AH81" s="423" t="e">
        <f t="shared" ca="1" si="47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55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3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2"/>
        <v/>
      </c>
      <c r="AG82" s="49">
        <v>75</v>
      </c>
      <c r="AH82" s="423" t="e">
        <f t="shared" ca="1" si="47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3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2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2"/>
        <v/>
      </c>
      <c r="AG83" s="49">
        <v>76</v>
      </c>
      <c r="AH83" s="423" t="e">
        <f t="shared" ca="1" si="47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51"/>
        <v>---</v>
      </c>
      <c r="S84" s="180"/>
      <c r="T84" s="194" t="str">
        <f ca="1">IF(OR(S84=2,E84="---",K84=""),"",--"0:30")</f>
        <v/>
      </c>
      <c r="U84" s="95" t="str">
        <f t="shared" ca="1" si="53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IF(OR(E84="---",S84=1,K84=""),"",--"0:21")</f>
        <v/>
      </c>
      <c r="AA84" s="100" t="str">
        <f t="shared" ca="1" si="52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2"/>
        <v/>
      </c>
      <c r="AG84" s="49">
        <v>77</v>
      </c>
      <c r="AH84" s="423" t="e">
        <f t="shared" ca="1" si="47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1"/>
      <c r="L85" s="226"/>
      <c r="M85" s="227"/>
      <c r="N85" s="227"/>
      <c r="O85" s="177"/>
      <c r="P85" s="49"/>
      <c r="Q85" s="188" t="str">
        <f>A82</f>
        <v/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3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2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2"/>
        <v/>
      </c>
      <c r="AG85" s="49">
        <v>78</v>
      </c>
      <c r="AH85" s="423" t="e">
        <f t="shared" ca="1" si="47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57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3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2"/>
        <v/>
      </c>
      <c r="AG86" s="49">
        <v>79</v>
      </c>
      <c r="AH86" s="423" t="e">
        <f t="shared" ca="1" si="47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3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2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2"/>
        <v/>
      </c>
      <c r="AG87" s="49">
        <v>80</v>
      </c>
      <c r="AH87" s="423" t="e">
        <f t="shared" ca="1" si="47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3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2"/>
        <v/>
      </c>
      <c r="AG88" s="49">
        <v>81</v>
      </c>
      <c r="AH88" s="423" t="e">
        <f t="shared" ca="1" si="47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1"/>
      <c r="L89" s="226"/>
      <c r="M89" s="227"/>
      <c r="N89" s="227"/>
      <c r="O89" s="177"/>
      <c r="P89" s="49"/>
      <c r="Q89" s="188" t="str">
        <f>A86</f>
        <v/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3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2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2"/>
        <v/>
      </c>
      <c r="AG89" s="49">
        <v>82</v>
      </c>
      <c r="AH89" s="423" t="e">
        <f t="shared" ca="1" si="47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9">IF(R90="---","",INDEX(ВРЕМЯ_диапазон,MATCH(R90,ВРЕМЯ_ФИО,),$H$1)=SUMIF($R$90:$R$97,R90,$AB$90:$AB$97))</f>
        <v/>
      </c>
      <c r="AG90" s="49">
        <v>83</v>
      </c>
      <c r="AH90" s="423" t="e">
        <f t="shared" ca="1" si="47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8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9"/>
        <v>0</v>
      </c>
      <c r="AG91" s="49">
        <v>84</v>
      </c>
      <c r="AH91" s="423" t="e">
        <f t="shared" ca="1" si="47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30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30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0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9</v>
      </c>
      <c r="AE92" s="49" t="b">
        <f t="shared" ca="1" si="59"/>
        <v>1</v>
      </c>
      <c r="AG92" s="49">
        <v>85</v>
      </c>
      <c r="AH92" s="423" t="e">
        <f t="shared" ca="1" si="47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59"/>
        <v/>
      </c>
      <c r="AG93" s="49">
        <v>86</v>
      </c>
      <c r="AH93" s="423" t="e">
        <f t="shared" ca="1" si="47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1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59"/>
        <v/>
      </c>
      <c r="AG94" s="49">
        <v>87</v>
      </c>
      <c r="AH94" s="423" t="e">
        <f t="shared" ca="1" si="47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8"/>
        <v/>
      </c>
      <c r="AC95" s="434" t="e">
        <f t="shared" ca="1" si="60"/>
        <v>#VALUE!</v>
      </c>
      <c r="AD95" s="50" t="str">
        <f ca="1">IF(COUNTIF($R$8:$R$128,R95)&gt;1,"",MAX($AD$8:AD94)+1)</f>
        <v/>
      </c>
      <c r="AE95" s="49" t="b">
        <f t="shared" ca="1" si="59"/>
        <v>0</v>
      </c>
      <c r="AG95" s="49">
        <v>88</v>
      </c>
      <c r="AH95" s="423" t="e">
        <f t="shared" ca="1" si="47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3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Водитель 3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8"/>
        <v/>
      </c>
      <c r="AC96" s="434" t="e">
        <f t="shared" ca="1" si="60"/>
        <v>#VALUE!</v>
      </c>
      <c r="AD96" s="50" t="str">
        <f ca="1">IF(COUNTIF($R$8:$R$128,R96)&gt;1,"",MAX($AD$8:AD95)+1)</f>
        <v/>
      </c>
      <c r="AE96" s="49" t="b">
        <f t="shared" ca="1" si="59"/>
        <v>0</v>
      </c>
      <c r="AG96" s="49">
        <v>89</v>
      </c>
      <c r="AH96" s="423" t="e">
        <f t="shared" ca="1" si="47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59"/>
        <v/>
      </c>
      <c r="AG97" s="49">
        <v>90</v>
      </c>
      <c r="AH97" s="423" t="e">
        <f t="shared" ca="1" si="47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7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2"/>
        <v>0</v>
      </c>
      <c r="AG99" s="49">
        <v>92</v>
      </c>
      <c r="AH99" s="423" t="e">
        <f t="shared" ca="1" si="47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2"/>
        <v>0</v>
      </c>
      <c r="AG100" s="49">
        <v>93</v>
      </c>
      <c r="AH100" s="423" t="e">
        <f t="shared" ca="1" si="47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7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7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62"/>
        <v>0</v>
      </c>
      <c r="AG103" s="49">
        <v>96</v>
      </c>
      <c r="AH103" s="423" t="e">
        <f t="shared" ca="1" si="47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3"/>
        <v>#VALUE!</v>
      </c>
      <c r="AD104" s="50">
        <f ca="1">IF(COUNTIF($R$8:$R$128,R104)&gt;1,"",MAX($AD$8:AD103)+1)</f>
        <v>10</v>
      </c>
      <c r="AE104" s="49" t="b">
        <f t="shared" ca="1" si="62"/>
        <v>0</v>
      </c>
      <c r="AG104" s="49">
        <v>97</v>
      </c>
      <c r="AH104" s="423" t="e">
        <f t="shared" ca="1" si="47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ref="AE105:AE113" ca="1" si="6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7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4"/>
        <v/>
      </c>
      <c r="AG106" s="49">
        <v>99</v>
      </c>
      <c r="AH106" s="423" t="e">
        <f t="shared" ca="1" si="47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4"/>
        <v>0</v>
      </c>
      <c r="AG107" s="49">
        <v>100</v>
      </c>
      <c r="AH107" s="423" t="e">
        <f t="shared" ca="1" si="47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20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20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11</v>
      </c>
      <c r="AE108" s="49" t="b">
        <f t="shared" ca="1" si="64"/>
        <v>1</v>
      </c>
      <c r="AG108" s="49">
        <v>101</v>
      </c>
      <c r="AH108" s="423" t="e">
        <f t="shared" ca="1" si="47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7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7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5"/>
        <v>#VALUE!</v>
      </c>
      <c r="AD111" s="50" t="str">
        <f ca="1">IF(COUNTIF($R$8:$R$128,R111)&gt;1,"",MAX($AD$8:AD110)+1)</f>
        <v/>
      </c>
      <c r="AE111" s="49" t="b">
        <f t="shared" ca="1" si="64"/>
        <v>0</v>
      </c>
      <c r="AG111" s="49">
        <v>104</v>
      </c>
      <c r="AH111" s="423" t="e">
        <f t="shared" ca="1" si="47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5"/>
        <v>#VALUE!</v>
      </c>
      <c r="AD112" s="50">
        <f ca="1">IF(COUNTIF($R$8:$R$128,R112)&gt;1,"",MAX($AD$8:AD111)+1)</f>
        <v>12</v>
      </c>
      <c r="AE112" s="49" t="b">
        <f t="shared" ca="1" si="64"/>
        <v>0</v>
      </c>
      <c r="AG112" s="49">
        <v>105</v>
      </c>
      <c r="AH112" s="423" t="e">
        <f t="shared" ca="1" si="47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7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7">IF(R114="---","",INDEX(ВРЕМЯ_диапазон,MATCH(R114,ВРЕМЯ_ФИО,),$H$1)=AB114)</f>
        <v/>
      </c>
      <c r="AG114" s="49">
        <v>107</v>
      </c>
      <c r="AH114" s="423" t="e">
        <f t="shared" ca="1" si="47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8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7"/>
        <v/>
      </c>
      <c r="AG115" s="49">
        <v>108</v>
      </c>
      <c r="AH115" s="423" t="e">
        <f t="shared" ca="1" si="47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9">IF(E116="---","","обучение")</f>
        <v>обучение</v>
      </c>
      <c r="B116" s="144" t="str">
        <f t="shared" ref="B116:B127" ca="1" si="70">IF(E116="---","","9:00-13:00")</f>
        <v>9:00-13:00</v>
      </c>
      <c r="C116" s="642" t="str">
        <f t="shared" ref="C116:C127" ca="1" si="71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16</v>
      </c>
      <c r="F116" s="159" t="str">
        <f t="shared" ref="F116:F127" ca="1" si="7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6"/>
        <v>обучение</v>
      </c>
      <c r="R116" s="189" t="str">
        <f t="shared" ca="1" si="51"/>
        <v>Водитель 16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58"/>
        <v>8</v>
      </c>
      <c r="AC116" s="129">
        <f t="shared" ca="1" si="68"/>
        <v>0</v>
      </c>
      <c r="AD116" s="50">
        <f ca="1">IF(COUNTIF($R$8:$R$128,R116)&gt;1,"",MAX($AD$8:AD115)+1)</f>
        <v>13</v>
      </c>
      <c r="AE116" s="49" t="b">
        <f t="shared" ca="1" si="67"/>
        <v>1</v>
      </c>
      <c r="AG116" s="49">
        <v>109</v>
      </c>
      <c r="AH116" s="423" t="e">
        <f t="shared" ca="1" si="47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9"/>
        <v/>
      </c>
      <c r="B117" s="145" t="str">
        <f t="shared" ca="1" si="70"/>
        <v/>
      </c>
      <c r="C117" s="636" t="str">
        <f t="shared" ca="1" si="71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2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6"/>
        <v/>
      </c>
      <c r="R117" s="191" t="str">
        <f t="shared" ca="1" si="51"/>
        <v>---</v>
      </c>
      <c r="S117" s="180"/>
      <c r="T117" s="106"/>
      <c r="U117" s="95" t="str">
        <f t="shared" ref="U117:U125" ca="1" si="73">IF(OR(S117=2,E117="---"),"",K117-T117)</f>
        <v/>
      </c>
      <c r="V117" s="176"/>
      <c r="W117" s="97" t="str">
        <f t="shared" ref="W117:W125" ca="1" si="74">IF(OR(E117="---",L117="",S117=2),"",L117+V117)</f>
        <v/>
      </c>
      <c r="X117" s="82"/>
      <c r="Y117" s="97" t="str">
        <f t="shared" ref="Y117:Y125" ca="1" si="75">IF(OR(E117="---",M117="",S117=1),"",IF(S117=2,M117-X117,MIN(M117-X117,W117+"2:00")))</f>
        <v/>
      </c>
      <c r="Z117" s="92"/>
      <c r="AA117" s="100" t="str">
        <f t="shared" ref="AA117:AA125" ca="1" si="76">IF(OR(E117="---",S117=1),"",N117+Z117)</f>
        <v/>
      </c>
      <c r="AB117" s="89" t="str">
        <f t="shared" ca="1" si="58"/>
        <v/>
      </c>
      <c r="AC117" s="128" t="str">
        <f t="shared" ca="1" si="68"/>
        <v/>
      </c>
      <c r="AD117" s="50" t="str">
        <f ca="1">IF(COUNTIF($R$8:$R$128,R117)&gt;1,"",MAX($AD$8:AD116)+1)</f>
        <v/>
      </c>
      <c r="AE117" s="49" t="str">
        <f t="shared" ca="1" si="67"/>
        <v/>
      </c>
      <c r="AG117" s="49">
        <v>110</v>
      </c>
      <c r="AH117" s="423" t="e">
        <f t="shared" ca="1" si="47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9"/>
        <v/>
      </c>
      <c r="B118" s="145" t="str">
        <f t="shared" ca="1" si="70"/>
        <v/>
      </c>
      <c r="C118" s="636" t="str">
        <f t="shared" ca="1" si="71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2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6"/>
        <v/>
      </c>
      <c r="R118" s="191" t="str">
        <f t="shared" ca="1" si="51"/>
        <v>---</v>
      </c>
      <c r="S118" s="180"/>
      <c r="T118" s="106"/>
      <c r="U118" s="95" t="str">
        <f t="shared" ca="1" si="73"/>
        <v/>
      </c>
      <c r="V118" s="176"/>
      <c r="W118" s="97" t="str">
        <f t="shared" ca="1" si="74"/>
        <v/>
      </c>
      <c r="X118" s="82"/>
      <c r="Y118" s="97" t="str">
        <f t="shared" ca="1" si="75"/>
        <v/>
      </c>
      <c r="Z118" s="92"/>
      <c r="AA118" s="100" t="str">
        <f t="shared" ca="1" si="76"/>
        <v/>
      </c>
      <c r="AB118" s="89" t="str">
        <f t="shared" ca="1" si="58"/>
        <v/>
      </c>
      <c r="AC118" s="128" t="str">
        <f t="shared" ca="1" si="68"/>
        <v/>
      </c>
      <c r="AD118" s="50" t="str">
        <f ca="1">IF(COUNTIF($R$8:$R$128,R118)&gt;1,"",MAX($AD$8:AD117)+1)</f>
        <v/>
      </c>
      <c r="AE118" s="49" t="str">
        <f t="shared" ca="1" si="67"/>
        <v/>
      </c>
    </row>
    <row r="119" spans="1:39" ht="23" customHeight="1" x14ac:dyDescent="0.15">
      <c r="A119" s="142" t="str">
        <f t="shared" ca="1" si="69"/>
        <v/>
      </c>
      <c r="B119" s="145" t="str">
        <f t="shared" ca="1" si="70"/>
        <v/>
      </c>
      <c r="C119" s="636" t="str">
        <f t="shared" ca="1" si="71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2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6"/>
        <v/>
      </c>
      <c r="R119" s="191" t="str">
        <f t="shared" ca="1" si="51"/>
        <v>---</v>
      </c>
      <c r="S119" s="180"/>
      <c r="T119" s="106"/>
      <c r="U119" s="95" t="str">
        <f t="shared" ca="1" si="73"/>
        <v/>
      </c>
      <c r="V119" s="176"/>
      <c r="W119" s="97" t="str">
        <f t="shared" ca="1" si="74"/>
        <v/>
      </c>
      <c r="X119" s="82"/>
      <c r="Y119" s="97" t="str">
        <f t="shared" ca="1" si="75"/>
        <v/>
      </c>
      <c r="Z119" s="92"/>
      <c r="AA119" s="100" t="str">
        <f t="shared" ca="1" si="76"/>
        <v/>
      </c>
      <c r="AB119" s="89" t="str">
        <f t="shared" ca="1" si="58"/>
        <v/>
      </c>
      <c r="AC119" s="128" t="str">
        <f t="shared" ca="1" si="68"/>
        <v/>
      </c>
      <c r="AD119" s="50" t="str">
        <f ca="1">IF(COUNTIF($R$8:$R$128,R119)&gt;1,"",MAX($AD$8:AD118)+1)</f>
        <v/>
      </c>
      <c r="AE119" s="49" t="str">
        <f t="shared" ca="1" si="67"/>
        <v/>
      </c>
    </row>
    <row r="120" spans="1:39" ht="23" customHeight="1" x14ac:dyDescent="0.15">
      <c r="A120" s="142" t="str">
        <f t="shared" ca="1" si="69"/>
        <v/>
      </c>
      <c r="B120" s="145" t="str">
        <f t="shared" ca="1" si="70"/>
        <v/>
      </c>
      <c r="C120" s="636" t="str">
        <f t="shared" ca="1" si="71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2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6"/>
        <v/>
      </c>
      <c r="R120" s="191" t="str">
        <f t="shared" ca="1" si="51"/>
        <v>---</v>
      </c>
      <c r="S120" s="180"/>
      <c r="T120" s="106"/>
      <c r="U120" s="95" t="str">
        <f t="shared" ca="1" si="73"/>
        <v/>
      </c>
      <c r="V120" s="176"/>
      <c r="W120" s="97" t="str">
        <f t="shared" ca="1" si="74"/>
        <v/>
      </c>
      <c r="X120" s="82"/>
      <c r="Y120" s="97" t="str">
        <f t="shared" ca="1" si="75"/>
        <v/>
      </c>
      <c r="Z120" s="92"/>
      <c r="AA120" s="100" t="str">
        <f t="shared" ca="1" si="76"/>
        <v/>
      </c>
      <c r="AB120" s="89" t="str">
        <f t="shared" ca="1" si="58"/>
        <v/>
      </c>
      <c r="AC120" s="128" t="str">
        <f t="shared" ca="1" si="68"/>
        <v/>
      </c>
      <c r="AD120" s="50" t="str">
        <f ca="1">IF(COUNTIF($R$8:$R$128,R120)&gt;1,"",MAX($AD$8:AD119)+1)</f>
        <v/>
      </c>
      <c r="AE120" s="49" t="str">
        <f t="shared" ca="1" si="67"/>
        <v/>
      </c>
    </row>
    <row r="121" spans="1:39" ht="23" customHeight="1" x14ac:dyDescent="0.15">
      <c r="A121" s="142" t="str">
        <f t="shared" ca="1" si="69"/>
        <v/>
      </c>
      <c r="B121" s="145" t="str">
        <f t="shared" ca="1" si="70"/>
        <v/>
      </c>
      <c r="C121" s="636" t="str">
        <f t="shared" ca="1" si="71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2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6"/>
        <v/>
      </c>
      <c r="R121" s="191" t="str">
        <f t="shared" ca="1" si="51"/>
        <v>---</v>
      </c>
      <c r="S121" s="180"/>
      <c r="T121" s="106"/>
      <c r="U121" s="95" t="str">
        <f t="shared" ca="1" si="73"/>
        <v/>
      </c>
      <c r="V121" s="176"/>
      <c r="W121" s="97" t="str">
        <f t="shared" ca="1" si="74"/>
        <v/>
      </c>
      <c r="X121" s="82"/>
      <c r="Y121" s="97" t="str">
        <f t="shared" ca="1" si="75"/>
        <v/>
      </c>
      <c r="Z121" s="92"/>
      <c r="AA121" s="100" t="str">
        <f t="shared" ca="1" si="76"/>
        <v/>
      </c>
      <c r="AB121" s="89" t="str">
        <f t="shared" ca="1" si="58"/>
        <v/>
      </c>
      <c r="AC121" s="128" t="str">
        <f t="shared" ca="1" si="68"/>
        <v/>
      </c>
      <c r="AD121" s="50" t="str">
        <f ca="1">IF(COUNTIF($R$8:$R$128,R121)&gt;1,"",MAX($AD$8:AD120)+1)</f>
        <v/>
      </c>
      <c r="AE121" s="49" t="str">
        <f t="shared" ca="1" si="67"/>
        <v/>
      </c>
    </row>
    <row r="122" spans="1:39" ht="23" customHeight="1" x14ac:dyDescent="0.15">
      <c r="A122" s="142" t="str">
        <f t="shared" ca="1" si="69"/>
        <v/>
      </c>
      <c r="B122" s="145" t="str">
        <f t="shared" ca="1" si="70"/>
        <v/>
      </c>
      <c r="C122" s="636" t="str">
        <f t="shared" ca="1" si="71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2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6"/>
        <v/>
      </c>
      <c r="R122" s="191" t="str">
        <f t="shared" ca="1" si="51"/>
        <v>---</v>
      </c>
      <c r="S122" s="180"/>
      <c r="T122" s="106"/>
      <c r="U122" s="95" t="str">
        <f t="shared" ca="1" si="73"/>
        <v/>
      </c>
      <c r="V122" s="176"/>
      <c r="W122" s="97" t="str">
        <f t="shared" ca="1" si="74"/>
        <v/>
      </c>
      <c r="X122" s="82"/>
      <c r="Y122" s="97" t="str">
        <f t="shared" ca="1" si="75"/>
        <v/>
      </c>
      <c r="Z122" s="92"/>
      <c r="AA122" s="100" t="str">
        <f t="shared" ca="1" si="76"/>
        <v/>
      </c>
      <c r="AB122" s="89" t="str">
        <f t="shared" ca="1" si="58"/>
        <v/>
      </c>
      <c r="AC122" s="128" t="str">
        <f t="shared" ca="1" si="68"/>
        <v/>
      </c>
      <c r="AD122" s="50" t="str">
        <f ca="1">IF(COUNTIF($R$8:$R$128,R122)&gt;1,"",MAX($AD$8:AD121)+1)</f>
        <v/>
      </c>
      <c r="AE122" s="49" t="str">
        <f t="shared" ca="1" si="67"/>
        <v/>
      </c>
    </row>
    <row r="123" spans="1:39" ht="23" customHeight="1" x14ac:dyDescent="0.15">
      <c r="A123" s="142" t="str">
        <f t="shared" ca="1" si="69"/>
        <v/>
      </c>
      <c r="B123" s="145" t="str">
        <f t="shared" ca="1" si="70"/>
        <v/>
      </c>
      <c r="C123" s="636" t="str">
        <f t="shared" ca="1" si="71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2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6"/>
        <v/>
      </c>
      <c r="R123" s="191" t="str">
        <f t="shared" ca="1" si="51"/>
        <v>---</v>
      </c>
      <c r="S123" s="180"/>
      <c r="T123" s="106"/>
      <c r="U123" s="95" t="str">
        <f t="shared" ca="1" si="73"/>
        <v/>
      </c>
      <c r="V123" s="176"/>
      <c r="W123" s="97" t="str">
        <f t="shared" ca="1" si="74"/>
        <v/>
      </c>
      <c r="X123" s="82"/>
      <c r="Y123" s="97" t="str">
        <f t="shared" ca="1" si="75"/>
        <v/>
      </c>
      <c r="Z123" s="92"/>
      <c r="AA123" s="100" t="str">
        <f t="shared" ca="1" si="76"/>
        <v/>
      </c>
      <c r="AB123" s="89" t="str">
        <f t="shared" ca="1" si="58"/>
        <v/>
      </c>
      <c r="AC123" s="128" t="str">
        <f t="shared" ca="1" si="68"/>
        <v/>
      </c>
      <c r="AD123" s="50" t="str">
        <f ca="1">IF(COUNTIF($R$8:$R$128,R123)&gt;1,"",MAX($AD$8:AD122)+1)</f>
        <v/>
      </c>
      <c r="AE123" s="49" t="str">
        <f t="shared" ca="1" si="67"/>
        <v/>
      </c>
    </row>
    <row r="124" spans="1:39" ht="23" customHeight="1" x14ac:dyDescent="0.15">
      <c r="A124" s="142" t="str">
        <f t="shared" ca="1" si="69"/>
        <v/>
      </c>
      <c r="B124" s="145" t="str">
        <f t="shared" ca="1" si="70"/>
        <v/>
      </c>
      <c r="C124" s="636" t="str">
        <f t="shared" ca="1" si="71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2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6"/>
        <v/>
      </c>
      <c r="R124" s="191" t="str">
        <f t="shared" ca="1" si="51"/>
        <v>---</v>
      </c>
      <c r="S124" s="180"/>
      <c r="T124" s="106"/>
      <c r="U124" s="95" t="str">
        <f t="shared" ca="1" si="73"/>
        <v/>
      </c>
      <c r="V124" s="176"/>
      <c r="W124" s="97" t="str">
        <f t="shared" ca="1" si="74"/>
        <v/>
      </c>
      <c r="X124" s="82"/>
      <c r="Y124" s="97" t="str">
        <f t="shared" ca="1" si="75"/>
        <v/>
      </c>
      <c r="Z124" s="92"/>
      <c r="AA124" s="100" t="str">
        <f t="shared" ca="1" si="76"/>
        <v/>
      </c>
      <c r="AB124" s="89" t="str">
        <f t="shared" ca="1" si="58"/>
        <v/>
      </c>
      <c r="AC124" s="128" t="str">
        <f t="shared" ca="1" si="68"/>
        <v/>
      </c>
      <c r="AD124" s="50" t="str">
        <f ca="1">IF(COUNTIF($R$8:$R$128,R124)&gt;1,"",MAX($AD$8:AD123)+1)</f>
        <v/>
      </c>
      <c r="AE124" s="49" t="str">
        <f t="shared" ca="1" si="67"/>
        <v/>
      </c>
    </row>
    <row r="125" spans="1:39" ht="23" customHeight="1" x14ac:dyDescent="0.15">
      <c r="A125" s="142" t="str">
        <f t="shared" ca="1" si="69"/>
        <v/>
      </c>
      <c r="B125" s="145" t="str">
        <f t="shared" ca="1" si="70"/>
        <v/>
      </c>
      <c r="C125" s="636" t="str">
        <f t="shared" ca="1" si="71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2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6"/>
        <v/>
      </c>
      <c r="R125" s="191" t="str">
        <f t="shared" ca="1" si="51"/>
        <v>---</v>
      </c>
      <c r="S125" s="180"/>
      <c r="T125" s="106"/>
      <c r="U125" s="95" t="str">
        <f t="shared" ca="1" si="73"/>
        <v/>
      </c>
      <c r="V125" s="176"/>
      <c r="W125" s="97" t="str">
        <f t="shared" ca="1" si="74"/>
        <v/>
      </c>
      <c r="X125" s="82"/>
      <c r="Y125" s="97" t="str">
        <f t="shared" ca="1" si="75"/>
        <v/>
      </c>
      <c r="Z125" s="92"/>
      <c r="AA125" s="100" t="str">
        <f t="shared" ca="1" si="76"/>
        <v/>
      </c>
      <c r="AB125" s="89" t="str">
        <f t="shared" ca="1" si="58"/>
        <v/>
      </c>
      <c r="AC125" s="128" t="str">
        <f t="shared" ca="1" si="68"/>
        <v/>
      </c>
      <c r="AD125" s="50" t="str">
        <f ca="1">IF(COUNTIF($R$8:$R$128,R125)&gt;1,"",MAX($AD$8:AD124)+1)</f>
        <v/>
      </c>
      <c r="AE125" s="49" t="str">
        <f t="shared" ca="1" si="67"/>
        <v/>
      </c>
    </row>
    <row r="126" spans="1:39" ht="23" customHeight="1" x14ac:dyDescent="0.15">
      <c r="A126" s="142" t="s">
        <v>49</v>
      </c>
      <c r="B126" s="145" t="str">
        <f t="shared" ca="1" si="70"/>
        <v/>
      </c>
      <c r="C126" s="636" t="str">
        <f t="shared" ca="1" si="71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2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6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8"/>
        <v/>
      </c>
      <c r="AD126" s="50" t="str">
        <f ca="1">IF(COUNTIF($R$8:$R$128,R126)&gt;1,"",MAX($AD$8:AD125)+1)</f>
        <v/>
      </c>
      <c r="AE126" s="49" t="str">
        <f t="shared" ca="1" si="67"/>
        <v/>
      </c>
    </row>
    <row r="127" spans="1:39" ht="23" customHeight="1" thickBot="1" x14ac:dyDescent="0.2">
      <c r="A127" s="143" t="s">
        <v>49</v>
      </c>
      <c r="B127" s="146" t="str">
        <f t="shared" ca="1" si="70"/>
        <v/>
      </c>
      <c r="C127" s="643" t="str">
        <f t="shared" ca="1" si="71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2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6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8"/>
        <v/>
      </c>
      <c r="AD127" s="50" t="str">
        <f ca="1">IF(COUNTIF($R$8:$R$128,R127)&gt;1,"",MAX($AD$8:AD126)+1)</f>
        <v/>
      </c>
      <c r="AE127" s="49" t="str">
        <f t="shared" ca="1" si="67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42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7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7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7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7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7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7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7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14</v>
      </c>
      <c r="AE174" s="418"/>
      <c r="AF174" s="418"/>
    </row>
    <row r="175" spans="4:32" ht="15" customHeight="1" x14ac:dyDescent="0.25">
      <c r="D175" s="107">
        <f t="shared" si="77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8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15</v>
      </c>
    </row>
    <row r="176" spans="4:32" ht="15" customHeight="1" x14ac:dyDescent="0.25">
      <c r="D176" s="107">
        <f t="shared" si="77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8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16</v>
      </c>
    </row>
    <row r="177" spans="4:30" ht="15" customHeight="1" x14ac:dyDescent="0.25">
      <c r="D177" s="107">
        <f t="shared" si="77"/>
        <v>4</v>
      </c>
      <c r="E177" s="102" t="str">
        <f t="array" aca="1" ref="E177" ca="1">IFERROR(INDEX(График!B$7:B$112,SMALL(IF(INDEX(График!$I$7:$AL$112,0,$H$1)=F177,ROW(D$1:D$101)),G177)),"")</f>
        <v>Сотрудник 15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8"/>
        <v>Сотрудник 15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17</v>
      </c>
    </row>
    <row r="178" spans="4:30" ht="15" customHeight="1" x14ac:dyDescent="0.25">
      <c r="D178" s="107">
        <f t="shared" si="77"/>
        <v>5</v>
      </c>
      <c r="E178" s="102" t="str">
        <f t="array" aca="1" ref="E178" ca="1">IFERROR(INDEX(График!B$7:B$112,SMALL(IF(INDEX(График!$I$7:$AL$112,0,$H$1)=F178,ROW(D$1:D$101)),G178)),"")</f>
        <v>Сотрудник 17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8"/>
        <v>Сотрудник 17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18</v>
      </c>
    </row>
    <row r="179" spans="4:30" ht="15" customHeight="1" x14ac:dyDescent="0.25">
      <c r="D179" s="107">
        <f t="shared" si="77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8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19</v>
      </c>
    </row>
    <row r="180" spans="4:30" ht="15" customHeight="1" x14ac:dyDescent="0.25">
      <c r="D180" s="107">
        <f t="shared" si="77"/>
        <v>7</v>
      </c>
      <c r="E180" s="102" t="str">
        <f t="array" aca="1" ref="E180" ca="1">IFERROR(INDEX(График!B$7:B$112,SMALL(IF(INDEX(График!$I$7:$AL$112,0,$H$1)=F180,ROW(D$1:D$101)),G180)),"")</f>
        <v>Сотрудник 22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8"/>
        <v>Сотрудник 22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20</v>
      </c>
    </row>
    <row r="181" spans="4:30" ht="15" customHeight="1" x14ac:dyDescent="0.25">
      <c r="D181" s="107">
        <f t="shared" si="77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8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21</v>
      </c>
    </row>
    <row r="182" spans="4:30" ht="15" customHeight="1" x14ac:dyDescent="0.25">
      <c r="D182" s="107">
        <f t="shared" si="77"/>
        <v>9</v>
      </c>
      <c r="E182" s="102" t="str">
        <f t="array" aca="1" ref="E182" ca="1">IFERROR(INDEX(График!B$7:B$112,SMALL(IF(INDEX(График!$I$7:$AL$112,0,$H$1)=F182,ROW(D$1:D$101)),G182)),"")</f>
        <v>Водитель 5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8"/>
        <v>Водитель 5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22</v>
      </c>
    </row>
    <row r="183" spans="4:30" ht="15" customHeight="1" x14ac:dyDescent="0.25">
      <c r="D183" s="107">
        <f t="shared" si="77"/>
        <v>10</v>
      </c>
      <c r="E183" s="102" t="str">
        <f t="array" aca="1" ref="E183" ca="1">IFERROR(INDEX(График!B$7:B$112,SMALL(IF(INDEX(График!$I$7:$AL$112,0,$H$1)=F183,ROW(D$1:D$101)),G183)),"")</f>
        <v>Водитель 6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8"/>
        <v>Водитель 6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23</v>
      </c>
    </row>
    <row r="184" spans="4:30" ht="15" customHeight="1" x14ac:dyDescent="0.25">
      <c r="D184" s="107">
        <f t="shared" si="77"/>
        <v>11</v>
      </c>
      <c r="E184" s="102" t="str">
        <f t="array" aca="1" ref="E184" ca="1">IFERROR(INDEX(График!B$7:B$112,SMALL(IF(INDEX(График!$I$7:$AL$112,0,$H$1)=F184,ROW(D$1:D$101)),G184)),"")</f>
        <v>Водитель 7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8"/>
        <v>Водитель 7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24</v>
      </c>
    </row>
    <row r="185" spans="4:30" ht="15" customHeight="1" x14ac:dyDescent="0.25">
      <c r="D185" s="107">
        <f t="shared" si="77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8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25</v>
      </c>
    </row>
    <row r="186" spans="4:30" ht="15" customHeight="1" x14ac:dyDescent="0.25">
      <c r="D186" s="107">
        <f t="shared" si="77"/>
        <v>13</v>
      </c>
      <c r="E186" s="102" t="str">
        <f t="array" aca="1" ref="E186" ca="1">IFERROR(INDEX(График!B$7:B$112,SMALL(IF(INDEX(График!$I$7:$AL$112,0,$H$1)=F186,ROW(D$1:D$101)),G186)),"")</f>
        <v>Водитель 19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8"/>
        <v>Водитель 19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26</v>
      </c>
    </row>
    <row r="187" spans="4:30" ht="15" customHeight="1" x14ac:dyDescent="0.25">
      <c r="D187" s="107">
        <f t="shared" si="77"/>
        <v>14</v>
      </c>
      <c r="E187" s="102" t="str">
        <f t="array" aca="1" ref="E187" ca="1">IFERROR(INDEX(График!B$7:B$112,SMALL(IF(INDEX(График!$I$7:$AL$112,0,$H$1)=F187,ROW(D$1:D$101)),G187)),"")</f>
        <v>Водитель 20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8"/>
        <v>Водитель 20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27</v>
      </c>
    </row>
    <row r="188" spans="4:30" ht="15" customHeight="1" x14ac:dyDescent="0.25">
      <c r="D188" s="107">
        <f t="shared" si="77"/>
        <v>15</v>
      </c>
      <c r="E188" s="102" t="str">
        <f t="array" aca="1" ref="E188" ca="1">IFERROR(INDEX(График!B$7:B$112,SMALL(IF(INDEX(График!$I$7:$AL$112,0,$H$1)=F188,ROW(D$1:D$101)),G188)),"")</f>
        <v>Водитель 27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8"/>
        <v>Водитель 27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28</v>
      </c>
    </row>
    <row r="189" spans="4:30" ht="15" customHeight="1" x14ac:dyDescent="0.25">
      <c r="D189" s="107">
        <f t="shared" si="77"/>
        <v>16</v>
      </c>
      <c r="E189" s="102" t="str">
        <f t="array" aca="1" ref="E189" ca="1">IFERROR(INDEX(График!B$7:B$112,SMALL(IF(INDEX(График!$I$7:$AL$112,0,$H$1)=F189,ROW(D$1:D$101)),G189)),"")</f>
        <v>Водитель 30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8"/>
        <v>Водитель 30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29</v>
      </c>
    </row>
    <row r="190" spans="4:30" ht="15" customHeight="1" x14ac:dyDescent="0.25">
      <c r="D190" s="107">
        <f t="shared" si="77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8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7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8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7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8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7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8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7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8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7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8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7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8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7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8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7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8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9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8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9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8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9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8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9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8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9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8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9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8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C121:D121"/>
    <mergeCell ref="A128:G128"/>
    <mergeCell ref="C124:D124"/>
    <mergeCell ref="C125:D125"/>
    <mergeCell ref="C126:D126"/>
    <mergeCell ref="C122:D122"/>
    <mergeCell ref="Q4:AC4"/>
    <mergeCell ref="Q5:AC5"/>
    <mergeCell ref="Q3:AC3"/>
    <mergeCell ref="C26:D26"/>
    <mergeCell ref="C30:D30"/>
    <mergeCell ref="G18:G21"/>
    <mergeCell ref="C18:D18"/>
    <mergeCell ref="K12:K13"/>
    <mergeCell ref="L12:L13"/>
    <mergeCell ref="M12:M13"/>
    <mergeCell ref="N12:N13"/>
    <mergeCell ref="G22:G25"/>
    <mergeCell ref="A5:G5"/>
    <mergeCell ref="A7:G7"/>
    <mergeCell ref="G26:G29"/>
    <mergeCell ref="G30:G33"/>
    <mergeCell ref="C70:D70"/>
    <mergeCell ref="G70:G73"/>
    <mergeCell ref="C34:D34"/>
    <mergeCell ref="C38:D38"/>
    <mergeCell ref="G38:G41"/>
    <mergeCell ref="G34:G37"/>
    <mergeCell ref="A2:G2"/>
    <mergeCell ref="A3:G3"/>
    <mergeCell ref="A6:G6"/>
    <mergeCell ref="C22:D22"/>
    <mergeCell ref="A12:A13"/>
    <mergeCell ref="B12:D12"/>
    <mergeCell ref="E12:E13"/>
    <mergeCell ref="F12:F13"/>
    <mergeCell ref="G14:G17"/>
    <mergeCell ref="C14:D14"/>
    <mergeCell ref="G12:G13"/>
    <mergeCell ref="C8:E8"/>
    <mergeCell ref="C78:D78"/>
    <mergeCell ref="C123:D123"/>
    <mergeCell ref="C127:D127"/>
    <mergeCell ref="C82:D82"/>
    <mergeCell ref="G82:G85"/>
    <mergeCell ref="C86:D86"/>
    <mergeCell ref="G86:G89"/>
    <mergeCell ref="G110:G113"/>
    <mergeCell ref="C110:D110"/>
    <mergeCell ref="G78:G81"/>
    <mergeCell ref="C90:D90"/>
    <mergeCell ref="G90:G93"/>
    <mergeCell ref="C94:D94"/>
    <mergeCell ref="G94:G97"/>
    <mergeCell ref="C98:D98"/>
    <mergeCell ref="G98:G101"/>
    <mergeCell ref="C74:D74"/>
    <mergeCell ref="G74:G77"/>
    <mergeCell ref="G42:G45"/>
    <mergeCell ref="G46:G49"/>
    <mergeCell ref="G50:G53"/>
    <mergeCell ref="G54:G57"/>
    <mergeCell ref="C50:D50"/>
    <mergeCell ref="C54:D54"/>
    <mergeCell ref="C42:D42"/>
    <mergeCell ref="C46:D46"/>
    <mergeCell ref="G58:G61"/>
    <mergeCell ref="G62:G65"/>
    <mergeCell ref="C58:D58"/>
    <mergeCell ref="C62:D62"/>
    <mergeCell ref="C66:D66"/>
    <mergeCell ref="G66:G69"/>
    <mergeCell ref="C102:D102"/>
    <mergeCell ref="G102:G105"/>
    <mergeCell ref="C106:D106"/>
    <mergeCell ref="G106:G109"/>
    <mergeCell ref="C120:D120"/>
    <mergeCell ref="B114:D114"/>
    <mergeCell ref="B115:D115"/>
    <mergeCell ref="C116:D116"/>
    <mergeCell ref="C117:D117"/>
    <mergeCell ref="C118:D118"/>
    <mergeCell ref="C119:D119"/>
  </mergeCells>
  <conditionalFormatting sqref="L14 L18 L22 L26 L30 L34 L38 L42 L46 L50 L54 L58 L62 L66 L70 L78 L82 L86 L90 L94 L98 L102 L106 L110">
    <cfRule type="expression" dxfId="718" priority="18">
      <formula>L14&lt;K14</formula>
    </cfRule>
  </conditionalFormatting>
  <conditionalFormatting sqref="M14 M18 M22 M26 M30 M34 M38 M42 M46 M50 M54 M58 M62 M66 M70 M78 M82 M86 M90 M94 M98 M102 M106 M110">
    <cfRule type="expression" dxfId="717" priority="19">
      <formula>M14&lt;L14</formula>
    </cfRule>
  </conditionalFormatting>
  <conditionalFormatting sqref="N14 O14:O97 O106:O113 N18 N22 N26 N30 N34 N38 N42 N46 N50 N54 N58 N62 N66 N70 N78 N82 N86 N90 N94 N98 N102 N106 N110">
    <cfRule type="expression" dxfId="716" priority="17">
      <formula>AND(N14&lt;M14,M14&lt;&gt;"")</formula>
    </cfRule>
  </conditionalFormatting>
  <conditionalFormatting sqref="R8:R97 R106:R115">
    <cfRule type="duplicateValues" dxfId="715" priority="16"/>
  </conditionalFormatting>
  <conditionalFormatting sqref="O98:O105">
    <cfRule type="expression" dxfId="714" priority="15">
      <formula>AND(O98&lt;N98,N98&lt;&gt;"")</formula>
    </cfRule>
  </conditionalFormatting>
  <conditionalFormatting sqref="R98:R105">
    <cfRule type="duplicateValues" dxfId="713" priority="14"/>
  </conditionalFormatting>
  <conditionalFormatting sqref="R116:R127">
    <cfRule type="duplicateValues" dxfId="712" priority="13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711" priority="1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710" priority="1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709" priority="10">
      <formula>AND(N15&lt;M15,M15&lt;&gt;"")</formula>
    </cfRule>
  </conditionalFormatting>
  <conditionalFormatting sqref="M115">
    <cfRule type="expression" dxfId="708" priority="5">
      <formula>M115&lt;L115</formula>
    </cfRule>
  </conditionalFormatting>
  <conditionalFormatting sqref="M114">
    <cfRule type="expression" dxfId="707" priority="8">
      <formula>M114&lt;L114</formula>
    </cfRule>
  </conditionalFormatting>
  <conditionalFormatting sqref="L114">
    <cfRule type="expression" dxfId="706" priority="7">
      <formula>L114&lt;K114</formula>
    </cfRule>
  </conditionalFormatting>
  <conditionalFormatting sqref="N114">
    <cfRule type="expression" dxfId="705" priority="9">
      <formula>AND(N114&lt;M114,M114&lt;&gt;"")</formula>
    </cfRule>
  </conditionalFormatting>
  <conditionalFormatting sqref="L115">
    <cfRule type="expression" dxfId="704" priority="4">
      <formula>L115&lt;K115</formula>
    </cfRule>
  </conditionalFormatting>
  <conditionalFormatting sqref="N115">
    <cfRule type="expression" dxfId="703" priority="6">
      <formula>AND(N115&lt;M115,M115&lt;&gt;"")</formula>
    </cfRule>
  </conditionalFormatting>
  <conditionalFormatting sqref="L74">
    <cfRule type="expression" dxfId="702" priority="2">
      <formula>L74&lt;K74</formula>
    </cfRule>
  </conditionalFormatting>
  <conditionalFormatting sqref="M74">
    <cfRule type="expression" dxfId="701" priority="3">
      <formula>M74&lt;L74</formula>
    </cfRule>
  </conditionalFormatting>
  <conditionalFormatting sqref="N74">
    <cfRule type="expression" dxfId="700" priority="1">
      <formula>AND(N74&lt;M74,M74&lt;&gt;"")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errorStyle="warning" allowBlank="1" showInputMessage="1" showErrorMessage="1" sqref="G14:G113">
      <formula1>авто</formula1>
    </dataValidation>
    <dataValidation type="list" allowBlank="1" showInputMessage="1" showErrorMessage="1" sqref="G114:G115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 enableFormatConditionsCalculation="0">
    <tabColor theme="0" tint="-0.14999847407452621"/>
    <pageSetUpPr fitToPage="1"/>
  </sheetPr>
  <dimension ref="A1:AM300"/>
  <sheetViews>
    <sheetView view="pageBreakPreview" topLeftCell="A3" zoomScale="67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8" width="8.83203125" style="14"/>
    <col min="29" max="29" width="10.5" style="14" bestFit="1" customWidth="1"/>
    <col min="3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</v>
      </c>
      <c r="I1" s="50"/>
      <c r="J1" s="278">
        <v>0</v>
      </c>
      <c r="K1" s="278">
        <v>1</v>
      </c>
      <c r="Q1" s="182" t="str">
        <f>HYPERLINK("#"&amp;"Q3:AC123","Печать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393"/>
      <c r="C4" s="393"/>
      <c r="D4" s="393"/>
      <c r="E4" s="393"/>
      <c r="F4" s="558" t="s">
        <v>259</v>
      </c>
      <c r="G4" s="558">
        <f ca="1">IF(K1=1,C8-3,IF(K1=7,C8-2,C8-1))</f>
        <v>43707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43710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43710</v>
      </c>
      <c r="D8" s="654"/>
      <c r="E8" s="654"/>
      <c r="F8" s="277">
        <f ca="1">C8</f>
        <v>43710</v>
      </c>
      <c r="G8" s="276" t="s">
        <v>30</v>
      </c>
      <c r="J8" s="49" t="s">
        <v>257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3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Сотрудник 10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Водитель 28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23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17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392"/>
      <c r="J13" s="392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12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29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15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IF(OR(S15=2,E15="---",K15=""),"",--"0:12")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Водитель 22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8"/>
        <v>Сотрудник 7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3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ref="AC18:AC29" ca="1" si="16">IF(U18="","",(MIN(0.25,W18)-MIN(U18,0.25)+MIN(0.25,AA18)-MIN(Y18,0.25)+MAX(22/24,W18)-MAX(22/24,U18)+MAX(22/24,AA18)-MAX(22/24,Y18))*24)</f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24</v>
      </c>
      <c r="AI18" s="423"/>
      <c r="AJ18" s="422" t="str">
        <f t="shared" ca="1" si="4"/>
        <v>09:00</v>
      </c>
      <c r="AK18" s="422" t="str">
        <f t="shared" ca="1" si="5"/>
        <v>18:00</v>
      </c>
      <c r="AL18" s="422" t="str">
        <f t="shared" ca="1" si="6"/>
        <v>13:00</v>
      </c>
      <c r="AM18" s="422" t="str">
        <f t="shared" ca="1" si="7"/>
        <v>14:00</v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---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7">IF(OR(E19="---",K19=""),"",ROUND(IF(S19=1,(W19-U19)*24,IF(S19=2,(AA19-Y19)*24,(MOD(AA19-U19,1)-(N(Y19)-N(W19)))*24)),2))</f>
        <v/>
      </c>
      <c r="AC19" s="128" t="str">
        <f t="shared" ca="1" si="16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8"/>
        <v>Сотрудник 2</v>
      </c>
      <c r="AI19" s="423"/>
      <c r="AJ19" s="422" t="str">
        <f t="shared" ca="1" si="4"/>
        <v>00:00</v>
      </c>
      <c r="AK19" s="422" t="str">
        <f t="shared" ca="1" si="5"/>
        <v>00:00</v>
      </c>
      <c r="AL19" s="422" t="str">
        <f t="shared" ca="1" si="6"/>
        <v>00:00</v>
      </c>
      <c r="AM19" s="422" t="str">
        <f t="shared" ca="1" si="7"/>
        <v>00:00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7"/>
        <v/>
      </c>
      <c r="AC20" s="128" t="str">
        <f t="shared" ca="1" si="16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8"/>
        <v>Сотрудник 3</v>
      </c>
      <c r="AI20" s="423"/>
      <c r="AJ20" s="422" t="str">
        <f t="shared" ca="1" si="4"/>
        <v>00:00</v>
      </c>
      <c r="AK20" s="422" t="str">
        <f t="shared" ca="1" si="5"/>
        <v>00:00</v>
      </c>
      <c r="AL20" s="422" t="str">
        <f t="shared" ca="1" si="6"/>
        <v>00:00</v>
      </c>
      <c r="AM20" s="422" t="str">
        <f t="shared" ca="1" si="7"/>
        <v>00:00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7"/>
        <v/>
      </c>
      <c r="AC21" s="130" t="str">
        <f t="shared" ca="1" si="16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7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8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6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8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9">IF(OR(E23="---",K23=""),"",ROUND(IF(S23=1,(W23-U23)*24,IF(S23=2,(AA23-Y23)*24,(MOD(AA23-U23,1)-(N(Y23)-N(W23)))*24)),2))</f>
        <v/>
      </c>
      <c r="AC23" s="128" t="str">
        <f t="shared" ca="1" si="16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8"/>
        <v>Сотрудник 9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9"/>
        <v/>
      </c>
      <c r="AC24" s="128" t="str">
        <f t="shared" ca="1" si="16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8"/>
        <v>Сотрудник 13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9"/>
        <v/>
      </c>
      <c r="AC25" s="130" t="str">
        <f t="shared" ca="1" si="16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14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20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6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16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1">IF(OR(E27="---",K27=""),"",ROUND(IF(S27=1,(W27-U27)*24,IF(S27=2,(AA27-Y27)*24,(MOD(AA27-U27,1)-(N(Y27)-N(W27)))*24)),2))</f>
        <v/>
      </c>
      <c r="AC27" s="128" t="str">
        <f t="shared" ca="1" si="16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8"/>
        <v>Сотрудник 19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557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1"/>
        <v/>
      </c>
      <c r="AC28" s="128" t="str">
        <f t="shared" ca="1" si="16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Сотрудник 21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1"/>
        <v/>
      </c>
      <c r="AC29" s="130" t="str">
        <f t="shared" ca="1" si="16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22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2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ref="AA30:AA69" ca="1" si="23">IF(OR(E30="---",S30=1,K30=""),"",N30+Z30)</f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24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23"/>
        <v/>
      </c>
      <c r="AB31" s="89" t="str">
        <f t="shared" ca="1" si="14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8"/>
        <v>Сотрудник 25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23"/>
        <v/>
      </c>
      <c r="AB32" s="89" t="str">
        <f t="shared" ca="1" si="14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8"/>
        <v>Водитель 1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23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2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4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ref="AC34:AC37" ca="1" si="25">IF(U34="","",(MIN(0.25,W34)-MIN(U34,0.25)+MIN(0.25,AA34)-MIN(Y34,0.25)+MAX(22/24,W34)-MAX(22/24,U34)+MAX(22/24,AA34)-MAX(22/24,Y34))*24)</f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Водитель 3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6">IF(OR(E35="---",K35=""),"",ROUND(IF(S35=1,(W35-U35)*24,IF(S35=2,(AA35-Y35)*24,(MOD(AA35-U35,1)-(N(Y35)-N(W35)))*24)),2))</f>
        <v/>
      </c>
      <c r="AC35" s="128" t="str">
        <f t="shared" ca="1" si="25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8"/>
        <v>Водитель 4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6"/>
        <v/>
      </c>
      <c r="AC36" s="128" t="str">
        <f t="shared" ca="1" si="25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8"/>
        <v>Водитель 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6"/>
        <v/>
      </c>
      <c r="AC37" s="130" t="str">
        <f t="shared" ca="1" si="25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Водитель 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7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23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Водитель 7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---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23"/>
        <v/>
      </c>
      <c r="AB39" s="89" t="str">
        <f t="shared" ca="1" si="14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str">
        <f t="shared" ca="1" si="8"/>
        <v>Водитель 8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557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---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23"/>
        <v/>
      </c>
      <c r="AB40" s="89" t="str">
        <f t="shared" ca="1" si="14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ref="AE40:AE71" ca="1" si="28">IF(R40="---","",INDEX(ВРЕМЯ_диапазон,MATCH(R40,ВРЕМЯ_ФИО,),$H$1)=AB40)</f>
        <v/>
      </c>
      <c r="AG40" s="49">
        <v>33</v>
      </c>
      <c r="AH40" s="423" t="str">
        <f t="shared" ca="1" si="8"/>
        <v>Водитель 9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23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8"/>
        <v/>
      </c>
      <c r="AG41" s="49">
        <v>34</v>
      </c>
      <c r="AH41" s="423" t="str">
        <f t="shared" ca="1" si="8"/>
        <v>Водитель 10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9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23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8"/>
        <v/>
      </c>
      <c r="AG42" s="49">
        <v>35</v>
      </c>
      <c r="AH42" s="423" t="str">
        <f t="shared" ca="1" si="8"/>
        <v>Водитель 13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---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23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8"/>
        <v/>
      </c>
      <c r="AG43" s="49">
        <v>36</v>
      </c>
      <c r="AH43" s="423" t="str">
        <f t="shared" ca="1" si="8"/>
        <v>Водитель 15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23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8"/>
        <v/>
      </c>
      <c r="AG44" s="49">
        <v>37</v>
      </c>
      <c r="AH44" s="423" t="str">
        <f t="shared" ca="1" si="8"/>
        <v>Водитель 16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23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8"/>
        <v/>
      </c>
      <c r="AG45" s="49">
        <v>38</v>
      </c>
      <c r="AH45" s="423" t="str">
        <f t="shared" ca="1" si="8"/>
        <v>Водитель 20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30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23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8"/>
        <v/>
      </c>
      <c r="AG46" s="49">
        <v>39</v>
      </c>
      <c r="AH46" s="423" t="str">
        <f t="shared" ca="1" si="8"/>
        <v>Водитель 26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23"/>
        <v/>
      </c>
      <c r="AB47" s="89" t="str">
        <f t="shared" ca="1" si="14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8"/>
        <v/>
      </c>
      <c r="AG47" s="49">
        <v>40</v>
      </c>
      <c r="AH47" s="423" t="str">
        <f t="shared" ca="1" si="8"/>
        <v>Водитель 27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23"/>
        <v/>
      </c>
      <c r="AB48" s="89" t="str">
        <f t="shared" ca="1" si="14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8"/>
        <v/>
      </c>
      <c r="AG48" s="49">
        <v>41</v>
      </c>
      <c r="AH48" s="423" t="str">
        <f t="shared" ca="1" si="8"/>
        <v>Водитель 30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23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8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31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ref="AC50:AC53" ca="1" si="32">IF(U50="","",(MIN(0.25,W50)-MIN(U50,0.25)+MIN(0.25,AA50)-MIN(Y50,0.25)+MAX(22/24,W50)-MAX(22/24,U50)+MAX(22/24,AA50)-MAX(22/24,Y50))*24)</f>
        <v/>
      </c>
      <c r="AD50" s="50" t="str">
        <f ca="1">IF(COUNTIF($R$8:$R$128,R50)&gt;1,"",MAX($AD$8:AD49)+1)</f>
        <v/>
      </c>
      <c r="AE50" s="49" t="str">
        <f t="shared" ca="1" si="28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33">IF(OR(E51="---",K51=""),"",ROUND(IF(S51=1,(W51-U51)*24,IF(S51=2,(AA51-Y51)*24,(MOD(AA51-U51,1)-(N(Y51)-N(W51)))*24)),2))</f>
        <v/>
      </c>
      <c r="AC51" s="128" t="str">
        <f t="shared" ca="1" si="32"/>
        <v/>
      </c>
      <c r="AD51" s="50" t="str">
        <f ca="1">IF(COUNTIF($R$8:$R$128,R51)&gt;1,"",MAX($AD$8:AD50)+1)</f>
        <v/>
      </c>
      <c r="AE51" s="49" t="str">
        <f t="shared" ca="1" si="28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33"/>
        <v/>
      </c>
      <c r="AC52" s="128" t="str">
        <f t="shared" ca="1" si="32"/>
        <v/>
      </c>
      <c r="AD52" s="50" t="str">
        <f ca="1">IF(COUNTIF($R$8:$R$128,R52)&gt;1,"",MAX($AD$8:AD51)+1)</f>
        <v/>
      </c>
      <c r="AE52" s="49" t="str">
        <f t="shared" ca="1" si="28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33"/>
        <v/>
      </c>
      <c r="AC53" s="130" t="str">
        <f t="shared" ca="1" si="32"/>
        <v/>
      </c>
      <c r="AD53" s="50" t="str">
        <f ca="1">IF(COUNTIF($R$8:$R$128,R53)&gt;1,"",MAX($AD$8:AD52)+1)</f>
        <v/>
      </c>
      <c r="AE53" s="49" t="str">
        <f t="shared" ca="1" si="28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34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23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8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10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23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1</v>
      </c>
      <c r="AE55" s="49" t="b">
        <f t="shared" ca="1" si="28"/>
        <v>0</v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28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28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23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</v>
      </c>
      <c r="AE56" s="49" t="b">
        <f t="shared" ca="1" si="28"/>
        <v>0</v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23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8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5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6">IF(OR(E58="---",L58="",S58=2),"",L58+V58)</f>
        <v/>
      </c>
      <c r="X58" s="195"/>
      <c r="Y58" s="196" t="str">
        <f t="shared" ref="Y58:Y65" ca="1" si="37">IF(OR(E58="---",M58="",S58=1),"",IF(S58=2,M58-X58,MIN(M58-X58,W58+"2:00")))</f>
        <v/>
      </c>
      <c r="Z58" s="165"/>
      <c r="AA58" s="99" t="str">
        <f t="shared" ref="AA58:AA65" ca="1" si="38">IF(OR(E58="---",S58=1,K58=""),"",N58+Z58)</f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ref="AC58:AC65" ca="1" si="39">IF(U58="","",(MIN(0.25,W58)-MIN(U58,0.25)+MIN(0.25,AA58)-MIN(Y58,0.25)+MAX(22/24,W58)-MAX(22/24,U58)+MAX(22/24,AA58)-MAX(22/24,Y58))*24)</f>
        <v/>
      </c>
      <c r="AD58" s="50" t="str">
        <f ca="1">IF(COUNTIF($R$8:$R$128,R58)&gt;1,"",MAX($AD$8:AD57)+1)</f>
        <v/>
      </c>
      <c r="AE58" s="49" t="str">
        <f t="shared" ca="1" si="28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6"/>
        <v/>
      </c>
      <c r="X59" s="194"/>
      <c r="Y59" s="95" t="str">
        <f t="shared" ca="1" si="37"/>
        <v/>
      </c>
      <c r="Z59" s="495"/>
      <c r="AA59" s="100" t="str">
        <f t="shared" ca="1" si="38"/>
        <v/>
      </c>
      <c r="AB59" s="89" t="str">
        <f t="shared" ref="AB59:AB61" ca="1" si="40">IF(OR(E59="---",K59=""),"",ROUND(IF(S59=1,(W59-U59)*24,IF(S59=2,(AA59-Y59)*24,(MOD(AA59-U59,1)-(N(Y59)-N(W59)))*24)),2))</f>
        <v/>
      </c>
      <c r="AC59" s="128" t="str">
        <f t="shared" ca="1" si="39"/>
        <v/>
      </c>
      <c r="AD59" s="50" t="str">
        <f ca="1">IF(COUNTIF($R$8:$R$128,R59)&gt;1,"",MAX($AD$8:AD58)+1)</f>
        <v/>
      </c>
      <c r="AE59" s="49" t="str">
        <f t="shared" ca="1" si="28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6"/>
        <v/>
      </c>
      <c r="X60" s="194"/>
      <c r="Y60" s="95" t="str">
        <f t="shared" ca="1" si="37"/>
        <v/>
      </c>
      <c r="Z60" s="495" t="str">
        <f ca="1">IF(OR(E60="---",S60=1,K60=""),"",--"0:15")</f>
        <v/>
      </c>
      <c r="AA60" s="100" t="str">
        <f t="shared" ca="1" si="38"/>
        <v/>
      </c>
      <c r="AB60" s="89" t="str">
        <f t="shared" ca="1" si="40"/>
        <v/>
      </c>
      <c r="AC60" s="128" t="str">
        <f t="shared" ca="1" si="39"/>
        <v/>
      </c>
      <c r="AD60" s="50" t="str">
        <f ca="1">IF(COUNTIF($R$8:$R$128,R60)&gt;1,"",MAX($AD$8:AD59)+1)</f>
        <v/>
      </c>
      <c r="AE60" s="49" t="str">
        <f t="shared" ca="1" si="28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6"/>
        <v/>
      </c>
      <c r="X61" s="83"/>
      <c r="Y61" s="98" t="str">
        <f t="shared" ca="1" si="37"/>
        <v/>
      </c>
      <c r="Z61" s="166"/>
      <c r="AA61" s="101" t="str">
        <f t="shared" ca="1" si="38"/>
        <v/>
      </c>
      <c r="AB61" s="90" t="str">
        <f t="shared" ca="1" si="40"/>
        <v/>
      </c>
      <c r="AC61" s="130" t="str">
        <f t="shared" ca="1" si="39"/>
        <v/>
      </c>
      <c r="AD61" s="50" t="str">
        <f ca="1">IF(COUNTIF($R$8:$R$128,R61)&gt;1,"",MAX($AD$8:AD60)+1)</f>
        <v/>
      </c>
      <c r="AE61" s="49" t="str">
        <f t="shared" ca="1" si="28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41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6"/>
        <v/>
      </c>
      <c r="X62" s="195"/>
      <c r="Y62" s="196" t="str">
        <f t="shared" ca="1" si="37"/>
        <v/>
      </c>
      <c r="Z62" s="165"/>
      <c r="AA62" s="99" t="str">
        <f t="shared" ca="1" si="38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39"/>
        <v/>
      </c>
      <c r="AD62" s="50" t="str">
        <f ca="1">IF(COUNTIF($R$8:$R$128,R62)&gt;1,"",MAX($AD$8:AD61)+1)</f>
        <v/>
      </c>
      <c r="AE62" s="49" t="str">
        <f t="shared" ca="1" si="28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23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23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6"/>
        <v/>
      </c>
      <c r="X63" s="194"/>
      <c r="Y63" s="95" t="str">
        <f t="shared" ca="1" si="37"/>
        <v/>
      </c>
      <c r="Z63" s="495"/>
      <c r="AA63" s="100" t="str">
        <f t="shared" ca="1" si="38"/>
        <v/>
      </c>
      <c r="AB63" s="89" t="str">
        <f t="shared" ref="AB63:AB65" ca="1" si="42">IF(OR(E63="---",K63=""),"",ROUND(IF(S63=1,(W63-U63)*24,IF(S63=2,(AA63-Y63)*24,(MOD(AA63-U63,1)-(N(Y63)-N(W63)))*24)),2))</f>
        <v/>
      </c>
      <c r="AC63" s="128" t="str">
        <f t="shared" ca="1" si="39"/>
        <v/>
      </c>
      <c r="AD63" s="50">
        <f ca="1">IF(COUNTIF($R$8:$R$128,R63)&gt;1,"",MAX($AD$8:AD62)+1)</f>
        <v>3</v>
      </c>
      <c r="AE63" s="49" t="b">
        <f t="shared" ca="1" si="28"/>
        <v>0</v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14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14</v>
      </c>
      <c r="S64" s="180"/>
      <c r="T64" s="194" t="str">
        <f ca="1">IF(OR(S64=2,E64="---",K64=""),"",--"0:30")</f>
        <v/>
      </c>
      <c r="U64" s="95" t="str">
        <f t="shared" ca="1" si="13"/>
        <v/>
      </c>
      <c r="V64" s="194"/>
      <c r="W64" s="95" t="str">
        <f t="shared" ca="1" si="36"/>
        <v/>
      </c>
      <c r="X64" s="194"/>
      <c r="Y64" s="95" t="str">
        <f t="shared" ca="1" si="37"/>
        <v/>
      </c>
      <c r="Z64" s="495" t="str">
        <f ca="1">IF(OR(E64="---",S64=1,K64=""),"",--"0:21")</f>
        <v/>
      </c>
      <c r="AA64" s="100" t="str">
        <f t="shared" ca="1" si="38"/>
        <v/>
      </c>
      <c r="AB64" s="89" t="str">
        <f t="shared" ca="1" si="42"/>
        <v/>
      </c>
      <c r="AC64" s="128" t="str">
        <f t="shared" ca="1" si="39"/>
        <v/>
      </c>
      <c r="AD64" s="50">
        <f ca="1">IF(COUNTIF($R$8:$R$128,R64)&gt;1,"",MAX($AD$8:AD63)+1)</f>
        <v>4</v>
      </c>
      <c r="AE64" s="49" t="b">
        <f t="shared" ca="1" si="28"/>
        <v>0</v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1"/>
      <c r="L65" s="226"/>
      <c r="M65" s="227"/>
      <c r="N65" s="227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6"/>
        <v/>
      </c>
      <c r="X65" s="83"/>
      <c r="Y65" s="98" t="str">
        <f t="shared" ca="1" si="37"/>
        <v/>
      </c>
      <c r="Z65" s="166"/>
      <c r="AA65" s="101" t="str">
        <f t="shared" ca="1" si="38"/>
        <v/>
      </c>
      <c r="AB65" s="90" t="str">
        <f t="shared" ca="1" si="42"/>
        <v/>
      </c>
      <c r="AC65" s="130" t="str">
        <f t="shared" ca="1" si="39"/>
        <v/>
      </c>
      <c r="AD65" s="50" t="str">
        <f ca="1">IF(COUNTIF($R$8:$R$128,R65)&gt;1,"",MAX($AD$8:AD64)+1)</f>
        <v/>
      </c>
      <c r="AE65" s="49" t="str">
        <f t="shared" ca="1" si="28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43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23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8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23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8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---</v>
      </c>
      <c r="S68" s="180"/>
      <c r="T68" s="194" t="str">
        <f ca="1">IF(OR(S68=2,E68="---",K68=""),"",--"0:30")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23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8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1"/>
      <c r="L69" s="226"/>
      <c r="M69" s="227"/>
      <c r="N69" s="227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23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8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44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45">IF(OR(E70="---",L70="",S70=2),"",L70+V70)</f>
        <v/>
      </c>
      <c r="X70" s="195"/>
      <c r="Y70" s="196" t="str">
        <f t="shared" ref="Y70:Y89" ca="1" si="46">IF(OR(E70="---",M70="",S70=1),"",IF(S70=2,M70-X70,MIN(M70-X70,W70+"2:00")))</f>
        <v/>
      </c>
      <c r="Z70" s="165"/>
      <c r="AA70" s="99" t="str">
        <f t="shared" ref="AA70:AA89" ca="1" si="47">IF(OR(E70="---",S70=1,K70=""),"",N70+Z70)</f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8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17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17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45"/>
        <v/>
      </c>
      <c r="X71" s="194"/>
      <c r="Y71" s="95" t="str">
        <f t="shared" ca="1" si="46"/>
        <v/>
      </c>
      <c r="Z71" s="495"/>
      <c r="AA71" s="100" t="str">
        <f t="shared" ca="1" si="47"/>
        <v/>
      </c>
      <c r="AB71" s="89" t="str">
        <f t="shared" ref="AB71:AB73" ca="1" si="48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5</v>
      </c>
      <c r="AE71" s="49" t="b">
        <f t="shared" ca="1" si="28"/>
        <v>0</v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12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12</v>
      </c>
      <c r="S72" s="180"/>
      <c r="T72" s="194" t="str">
        <f ca="1">IF(OR(S72=2,E72="---",K72=""),"",--"0:30")</f>
        <v/>
      </c>
      <c r="U72" s="95" t="str">
        <f t="shared" ca="1" si="13"/>
        <v/>
      </c>
      <c r="V72" s="194"/>
      <c r="W72" s="95" t="str">
        <f t="shared" ca="1" si="45"/>
        <v/>
      </c>
      <c r="X72" s="194"/>
      <c r="Y72" s="95" t="str">
        <f t="shared" ca="1" si="46"/>
        <v/>
      </c>
      <c r="Z72" s="495" t="str">
        <f ca="1">IF(OR(E72="---",S72=1,K72=""),"",--"0:21")</f>
        <v/>
      </c>
      <c r="AA72" s="100" t="str">
        <f t="shared" ca="1" si="47"/>
        <v/>
      </c>
      <c r="AB72" s="89" t="str">
        <f t="shared" ca="1" si="48"/>
        <v/>
      </c>
      <c r="AC72" s="128" t="str">
        <f t="shared" ref="AC72:AC73" ca="1" si="49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6</v>
      </c>
      <c r="AE72" s="49" t="b">
        <f t="shared" ref="AE72:AE89" ca="1" si="50">IF(R72="---","",INDEX(ВРЕМЯ_диапазон,MATCH(R72,ВРЕМЯ_ФИО,),$H$1)=AB72)</f>
        <v>0</v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51">TEXT(INDEX($U$8:$U$254,MATCH($AG72,$AD$8:$AD$254,)),"[чч]:мм")</f>
        <v>#N/A</v>
      </c>
      <c r="AK72" s="422" t="e">
        <f t="shared" ref="AK72:AK117" ca="1" si="52">TEXT(INDEX($AA$8:$AA$254,MATCH($AG72,$AD$8:$AD$254,)),"[чч]:мм")</f>
        <v>#N/A</v>
      </c>
      <c r="AL72" s="422" t="e">
        <f t="shared" ref="AL72:AL117" ca="1" si="53">TEXT(INDEX($W$8:$W$254,MATCH($AG72,$AD$8:$AD$254,)),"[чч]:мм")</f>
        <v>#N/A</v>
      </c>
      <c r="AM72" s="422" t="e">
        <f t="shared" ref="AM72:AM117" ca="1" si="54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1"/>
      <c r="L73" s="226"/>
      <c r="M73" s="227"/>
      <c r="N73" s="227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45"/>
        <v/>
      </c>
      <c r="X73" s="83"/>
      <c r="Y73" s="98" t="str">
        <f t="shared" ca="1" si="46"/>
        <v/>
      </c>
      <c r="Z73" s="166"/>
      <c r="AA73" s="101" t="str">
        <f t="shared" ca="1" si="47"/>
        <v/>
      </c>
      <c r="AB73" s="90" t="str">
        <f t="shared" ca="1" si="48"/>
        <v/>
      </c>
      <c r="AC73" s="130" t="str">
        <f t="shared" ca="1" si="49"/>
        <v/>
      </c>
      <c r="AD73" s="50" t="str">
        <f ca="1">IF(COUNTIF($R$8:$R$128,R73)&gt;1,"",MAX($AD$8:AD72)+1)</f>
        <v/>
      </c>
      <c r="AE73" s="49" t="str">
        <f t="shared" ca="1" si="50"/>
        <v/>
      </c>
      <c r="AG73" s="49">
        <v>66</v>
      </c>
      <c r="AH73" s="423" t="e">
        <f t="shared" ref="AH73:AH117" ca="1" si="55">INDEX($R$8:$R$254,MATCH(AG73,$AD$8:$AD$254,))</f>
        <v>#N/A</v>
      </c>
      <c r="AI73" s="423"/>
      <c r="AJ73" s="422" t="e">
        <f t="shared" ca="1" si="51"/>
        <v>#N/A</v>
      </c>
      <c r="AK73" s="422" t="e">
        <f t="shared" ca="1" si="52"/>
        <v>#N/A</v>
      </c>
      <c r="AL73" s="422" t="e">
        <f t="shared" ca="1" si="53"/>
        <v>#N/A</v>
      </c>
      <c r="AM73" s="422" t="e">
        <f t="shared" ca="1" si="54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56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45"/>
        <v/>
      </c>
      <c r="X74" s="195"/>
      <c r="Y74" s="196" t="str">
        <f t="shared" ca="1" si="46"/>
        <v/>
      </c>
      <c r="Z74" s="165"/>
      <c r="AA74" s="99" t="str">
        <f t="shared" ca="1" si="47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ref="AC74:AC89" ca="1" si="57">IF(U74="","",(MIN(0.25,W74)-MIN(U74,0.25)+MIN(0.25,AA74)-MIN(Y74,0.25)+MAX(22/24,W74)-MAX(22/24,U74)+MAX(22/24,AA74)-MAX(22/24,Y74))*24)</f>
        <v/>
      </c>
      <c r="AD74" s="50" t="str">
        <f ca="1">IF(COUNTIF($R$8:$R$128,R74)&gt;1,"",MAX($AD$8:AD73)+1)</f>
        <v/>
      </c>
      <c r="AE74" s="49" t="str">
        <f t="shared" ca="1" si="50"/>
        <v/>
      </c>
      <c r="AG74" s="49">
        <v>67</v>
      </c>
      <c r="AH74" s="423" t="e">
        <f t="shared" ca="1" si="55"/>
        <v>#N/A</v>
      </c>
      <c r="AI74" s="423"/>
      <c r="AJ74" s="422" t="e">
        <f t="shared" ca="1" si="51"/>
        <v>#N/A</v>
      </c>
      <c r="AK74" s="422" t="e">
        <f t="shared" ca="1" si="52"/>
        <v>#N/A</v>
      </c>
      <c r="AL74" s="422" t="e">
        <f t="shared" ca="1" si="53"/>
        <v>#N/A</v>
      </c>
      <c r="AM74" s="422" t="e">
        <f t="shared" ca="1" si="54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15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15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45"/>
        <v/>
      </c>
      <c r="X75" s="194"/>
      <c r="Y75" s="95" t="str">
        <f t="shared" ca="1" si="46"/>
        <v/>
      </c>
      <c r="Z75" s="495"/>
      <c r="AA75" s="100" t="str">
        <f t="shared" ca="1" si="47"/>
        <v/>
      </c>
      <c r="AB75" s="89" t="str">
        <f t="shared" ref="AB75:AB77" ca="1" si="58">IF(OR(E75="---",K75=""),"",ROUND(IF(S75=1,(W75-U75)*24,IF(S75=2,(AA75-Y75)*24,(MOD(AA75-U75,1)-(N(Y75)-N(W75)))*24)),2))</f>
        <v/>
      </c>
      <c r="AC75" s="128" t="str">
        <f t="shared" ca="1" si="57"/>
        <v/>
      </c>
      <c r="AD75" s="50">
        <f ca="1">IF(COUNTIF($R$8:$R$128,R75)&gt;1,"",MAX($AD$8:AD74)+1)</f>
        <v>7</v>
      </c>
      <c r="AE75" s="49" t="b">
        <f t="shared" ca="1" si="50"/>
        <v>0</v>
      </c>
      <c r="AG75" s="49">
        <v>68</v>
      </c>
      <c r="AH75" s="423" t="e">
        <f t="shared" ca="1" si="55"/>
        <v>#N/A</v>
      </c>
      <c r="AI75" s="423"/>
      <c r="AJ75" s="422" t="e">
        <f t="shared" ca="1" si="51"/>
        <v>#N/A</v>
      </c>
      <c r="AK75" s="422" t="e">
        <f t="shared" ca="1" si="52"/>
        <v>#N/A</v>
      </c>
      <c r="AL75" s="422" t="e">
        <f t="shared" ca="1" si="53"/>
        <v>#N/A</v>
      </c>
      <c r="AM75" s="422" t="e">
        <f t="shared" ca="1" si="54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22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45"/>
        <v/>
      </c>
      <c r="X76" s="194"/>
      <c r="Y76" s="95" t="str">
        <f t="shared" ca="1" si="46"/>
        <v/>
      </c>
      <c r="Z76" s="495" t="str">
        <f ca="1">IF(OR(E76="---",S76=1,K76=""),"",--"0:21")</f>
        <v/>
      </c>
      <c r="AA76" s="100" t="str">
        <f t="shared" ca="1" si="47"/>
        <v/>
      </c>
      <c r="AB76" s="89" t="str">
        <f t="shared" ca="1" si="58"/>
        <v/>
      </c>
      <c r="AC76" s="128" t="str">
        <f t="shared" ca="1" si="57"/>
        <v/>
      </c>
      <c r="AD76" s="50">
        <f ca="1">IF(COUNTIF($R$8:$R$128,R76)&gt;1,"",MAX($AD$8:AD75)+1)</f>
        <v>8</v>
      </c>
      <c r="AE76" s="49" t="b">
        <f t="shared" ca="1" si="50"/>
        <v>0</v>
      </c>
      <c r="AG76" s="49">
        <v>69</v>
      </c>
      <c r="AH76" s="423" t="e">
        <f t="shared" ca="1" si="55"/>
        <v>#N/A</v>
      </c>
      <c r="AI76" s="423"/>
      <c r="AJ76" s="422" t="e">
        <f t="shared" ca="1" si="51"/>
        <v>#N/A</v>
      </c>
      <c r="AK76" s="422" t="e">
        <f t="shared" ca="1" si="52"/>
        <v>#N/A</v>
      </c>
      <c r="AL76" s="422" t="e">
        <f t="shared" ca="1" si="53"/>
        <v>#N/A</v>
      </c>
      <c r="AM76" s="422" t="e">
        <f t="shared" ca="1" si="54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1"/>
      <c r="L77" s="226"/>
      <c r="M77" s="227"/>
      <c r="N77" s="227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45"/>
        <v/>
      </c>
      <c r="X77" s="83"/>
      <c r="Y77" s="98" t="str">
        <f t="shared" ca="1" si="46"/>
        <v/>
      </c>
      <c r="Z77" s="166"/>
      <c r="AA77" s="101" t="str">
        <f t="shared" ca="1" si="47"/>
        <v/>
      </c>
      <c r="AB77" s="90" t="str">
        <f t="shared" ca="1" si="58"/>
        <v/>
      </c>
      <c r="AC77" s="130" t="str">
        <f t="shared" ca="1" si="57"/>
        <v/>
      </c>
      <c r="AD77" s="50" t="str">
        <f ca="1">IF(COUNTIF($R$8:$R$128,R77)&gt;1,"",MAX($AD$8:AD76)+1)</f>
        <v/>
      </c>
      <c r="AE77" s="49" t="str">
        <f t="shared" ca="1" si="50"/>
        <v/>
      </c>
      <c r="AG77" s="49">
        <v>70</v>
      </c>
      <c r="AH77" s="423" t="e">
        <f t="shared" ca="1" si="55"/>
        <v>#N/A</v>
      </c>
      <c r="AI77" s="423"/>
      <c r="AJ77" s="422" t="e">
        <f t="shared" ca="1" si="51"/>
        <v>#N/A</v>
      </c>
      <c r="AK77" s="422" t="e">
        <f t="shared" ca="1" si="52"/>
        <v>#N/A</v>
      </c>
      <c r="AL77" s="422" t="e">
        <f t="shared" ca="1" si="53"/>
        <v>#N/A</v>
      </c>
      <c r="AM77" s="422" t="e">
        <f t="shared" ca="1" si="54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60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45"/>
        <v/>
      </c>
      <c r="X78" s="195"/>
      <c r="Y78" s="196" t="str">
        <f t="shared" ca="1" si="46"/>
        <v/>
      </c>
      <c r="Z78" s="165"/>
      <c r="AA78" s="99" t="str">
        <f t="shared" ca="1" si="47"/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57"/>
        <v/>
      </c>
      <c r="AD78" s="50" t="str">
        <f ca="1">IF(COUNTIF($R$8:$R$128,R78)&gt;1,"",MAX($AD$8:AD77)+1)</f>
        <v/>
      </c>
      <c r="AE78" s="49" t="str">
        <f t="shared" ca="1" si="50"/>
        <v/>
      </c>
      <c r="AG78" s="49">
        <v>71</v>
      </c>
      <c r="AH78" s="423" t="e">
        <f t="shared" ca="1" si="55"/>
        <v>#N/A</v>
      </c>
      <c r="AI78" s="423"/>
      <c r="AJ78" s="422" t="e">
        <f t="shared" ca="1" si="51"/>
        <v>#N/A</v>
      </c>
      <c r="AK78" s="422" t="e">
        <f t="shared" ca="1" si="52"/>
        <v>#N/A</v>
      </c>
      <c r="AL78" s="422" t="e">
        <f t="shared" ca="1" si="53"/>
        <v>#N/A</v>
      </c>
      <c r="AM78" s="422" t="e">
        <f t="shared" ca="1" si="54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60"/>
        <v>---</v>
      </c>
      <c r="S79" s="180"/>
      <c r="T79" s="194" t="str">
        <f ca="1">IF(OR(S79=2,E79="---",K79=""),"",--"0:17")</f>
        <v/>
      </c>
      <c r="U79" s="95" t="str">
        <f t="shared" ref="U79:U89" ca="1" si="61">IF(OR(S79=2,E79="---",K79=""),"",K79-T79)</f>
        <v/>
      </c>
      <c r="V79" s="194"/>
      <c r="W79" s="95" t="str">
        <f t="shared" ca="1" si="45"/>
        <v/>
      </c>
      <c r="X79" s="194"/>
      <c r="Y79" s="95" t="str">
        <f t="shared" ca="1" si="46"/>
        <v/>
      </c>
      <c r="Z79" s="495"/>
      <c r="AA79" s="100" t="str">
        <f t="shared" ca="1" si="47"/>
        <v/>
      </c>
      <c r="AB79" s="89" t="str">
        <f t="shared" ref="AB79:AB81" ca="1" si="62">IF(OR(E79="---",K79=""),"",ROUND(IF(S79=1,(W79-U79)*24,IF(S79=2,(AA79-Y79)*24,(MOD(AA79-U79,1)-(N(Y79)-N(W79)))*24)),2))</f>
        <v/>
      </c>
      <c r="AC79" s="128" t="str">
        <f t="shared" ca="1" si="57"/>
        <v/>
      </c>
      <c r="AD79" s="50" t="str">
        <f ca="1">IF(COUNTIF($R$8:$R$128,R79)&gt;1,"",MAX($AD$8:AD78)+1)</f>
        <v/>
      </c>
      <c r="AE79" s="49" t="str">
        <f t="shared" ca="1" si="50"/>
        <v/>
      </c>
      <c r="AG79" s="49">
        <v>72</v>
      </c>
      <c r="AH79" s="423" t="e">
        <f t="shared" ca="1" si="55"/>
        <v>#N/A</v>
      </c>
      <c r="AI79" s="423"/>
      <c r="AJ79" s="422" t="e">
        <f t="shared" ca="1" si="51"/>
        <v>#N/A</v>
      </c>
      <c r="AK79" s="422" t="e">
        <f t="shared" ca="1" si="52"/>
        <v>#N/A</v>
      </c>
      <c r="AL79" s="422" t="e">
        <f t="shared" ca="1" si="53"/>
        <v>#N/A</v>
      </c>
      <c r="AM79" s="422" t="e">
        <f t="shared" ca="1" si="54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60"/>
        <v>---</v>
      </c>
      <c r="S80" s="180"/>
      <c r="T80" s="194" t="str">
        <f ca="1">IF(OR(S80=2,E80="---",K80=""),"",--"0:30")</f>
        <v/>
      </c>
      <c r="U80" s="95" t="str">
        <f t="shared" ca="1" si="61"/>
        <v/>
      </c>
      <c r="V80" s="194"/>
      <c r="W80" s="95" t="str">
        <f t="shared" ca="1" si="45"/>
        <v/>
      </c>
      <c r="X80" s="194"/>
      <c r="Y80" s="95" t="str">
        <f t="shared" ca="1" si="46"/>
        <v/>
      </c>
      <c r="Z80" s="495" t="str">
        <f ca="1">IF(OR(E80="---",S80=1,K80=""),"",--"0:21")</f>
        <v/>
      </c>
      <c r="AA80" s="100" t="str">
        <f t="shared" ca="1" si="47"/>
        <v/>
      </c>
      <c r="AB80" s="89" t="str">
        <f t="shared" ca="1" si="62"/>
        <v/>
      </c>
      <c r="AC80" s="128" t="str">
        <f t="shared" ca="1" si="57"/>
        <v/>
      </c>
      <c r="AD80" s="50" t="str">
        <f ca="1">IF(COUNTIF($R$8:$R$128,R80)&gt;1,"",MAX($AD$8:AD79)+1)</f>
        <v/>
      </c>
      <c r="AE80" s="49" t="str">
        <f t="shared" ca="1" si="50"/>
        <v/>
      </c>
      <c r="AG80" s="49">
        <v>73</v>
      </c>
      <c r="AH80" s="423" t="e">
        <f t="shared" ca="1" si="55"/>
        <v>#N/A</v>
      </c>
      <c r="AI80" s="423"/>
      <c r="AJ80" s="422" t="e">
        <f t="shared" ca="1" si="51"/>
        <v>#N/A</v>
      </c>
      <c r="AK80" s="422" t="e">
        <f t="shared" ca="1" si="52"/>
        <v>#N/A</v>
      </c>
      <c r="AL80" s="422" t="e">
        <f t="shared" ca="1" si="53"/>
        <v>#N/A</v>
      </c>
      <c r="AM80" s="422" t="e">
        <f t="shared" ca="1" si="54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1"/>
      <c r="L81" s="226"/>
      <c r="M81" s="227"/>
      <c r="N81" s="227"/>
      <c r="O81" s="177"/>
      <c r="P81" s="49"/>
      <c r="Q81" s="188">
        <f>A78</f>
        <v>29</v>
      </c>
      <c r="R81" s="185" t="str">
        <f t="shared" ca="1" si="60"/>
        <v>---</v>
      </c>
      <c r="S81" s="181"/>
      <c r="T81" s="83" t="str">
        <f ca="1">IF(OR(S81=2,E81="---",K81=""),"",--"0:13")</f>
        <v/>
      </c>
      <c r="U81" s="98" t="str">
        <f t="shared" ca="1" si="61"/>
        <v/>
      </c>
      <c r="V81" s="83"/>
      <c r="W81" s="98" t="str">
        <f t="shared" ca="1" si="45"/>
        <v/>
      </c>
      <c r="X81" s="83"/>
      <c r="Y81" s="98" t="str">
        <f t="shared" ca="1" si="46"/>
        <v/>
      </c>
      <c r="Z81" s="166"/>
      <c r="AA81" s="101" t="str">
        <f t="shared" ca="1" si="47"/>
        <v/>
      </c>
      <c r="AB81" s="90" t="str">
        <f t="shared" ca="1" si="62"/>
        <v/>
      </c>
      <c r="AC81" s="130" t="str">
        <f t="shared" ca="1" si="57"/>
        <v/>
      </c>
      <c r="AD81" s="50" t="str">
        <f ca="1">IF(COUNTIF($R$8:$R$128,R81)&gt;1,"",MAX($AD$8:AD80)+1)</f>
        <v/>
      </c>
      <c r="AE81" s="49" t="str">
        <f t="shared" ca="1" si="50"/>
        <v/>
      </c>
      <c r="AG81" s="49">
        <v>74</v>
      </c>
      <c r="AH81" s="423" t="e">
        <f t="shared" ca="1" si="55"/>
        <v>#N/A</v>
      </c>
      <c r="AI81" s="423"/>
      <c r="AJ81" s="422" t="e">
        <f t="shared" ca="1" si="51"/>
        <v>#N/A</v>
      </c>
      <c r="AK81" s="422" t="e">
        <f t="shared" ca="1" si="52"/>
        <v>#N/A</v>
      </c>
      <c r="AL81" s="422" t="e">
        <f t="shared" ca="1" si="53"/>
        <v>#N/A</v>
      </c>
      <c r="AM81" s="422" t="e">
        <f t="shared" ca="1" si="54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63">IFERROR(B83-L$129,"")</f>
        <v>0.55555555555555558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60"/>
        <v>---</v>
      </c>
      <c r="S82" s="179"/>
      <c r="T82" s="195" t="str">
        <f ca="1">IF(OR(S82=2,E82="---",K82=""),"",--"0:17")</f>
        <v/>
      </c>
      <c r="U82" s="196" t="str">
        <f t="shared" ca="1" si="61"/>
        <v/>
      </c>
      <c r="V82" s="195"/>
      <c r="W82" s="196" t="str">
        <f t="shared" ca="1" si="45"/>
        <v/>
      </c>
      <c r="X82" s="195"/>
      <c r="Y82" s="196" t="str">
        <f t="shared" ca="1" si="46"/>
        <v/>
      </c>
      <c r="Z82" s="165"/>
      <c r="AA82" s="99" t="str">
        <f t="shared" ca="1" si="47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57"/>
        <v/>
      </c>
      <c r="AD82" s="50" t="str">
        <f ca="1">IF(COUNTIF($R$8:$R$128,R82)&gt;1,"",MAX($AD$8:AD81)+1)</f>
        <v/>
      </c>
      <c r="AE82" s="49" t="str">
        <f t="shared" ca="1" si="50"/>
        <v/>
      </c>
      <c r="AG82" s="49">
        <v>75</v>
      </c>
      <c r="AH82" s="423" t="e">
        <f t="shared" ca="1" si="55"/>
        <v>#N/A</v>
      </c>
      <c r="AI82" s="423"/>
      <c r="AJ82" s="422" t="e">
        <f t="shared" ca="1" si="51"/>
        <v>#N/A</v>
      </c>
      <c r="AK82" s="422" t="e">
        <f t="shared" ca="1" si="52"/>
        <v>#N/A</v>
      </c>
      <c r="AL82" s="422" t="e">
        <f t="shared" ca="1" si="53"/>
        <v>#N/A</v>
      </c>
      <c r="AM82" s="422" t="e">
        <f t="shared" ca="1" si="54"/>
        <v>#N/A</v>
      </c>
    </row>
    <row r="83" spans="1:39" ht="23" customHeight="1" outlineLevel="2" x14ac:dyDescent="0.15">
      <c r="A83" s="60"/>
      <c r="B83" s="516">
        <v>0.5625</v>
      </c>
      <c r="C83" s="33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60"/>
        <v>---</v>
      </c>
      <c r="S83" s="180"/>
      <c r="T83" s="194" t="str">
        <f ca="1">IF(OR(S83=2,E83="---",K83=""),"",--"0:17")</f>
        <v/>
      </c>
      <c r="U83" s="95" t="str">
        <f t="shared" ca="1" si="61"/>
        <v/>
      </c>
      <c r="V83" s="194"/>
      <c r="W83" s="95" t="str">
        <f t="shared" ca="1" si="45"/>
        <v/>
      </c>
      <c r="X83" s="194"/>
      <c r="Y83" s="95" t="str">
        <f t="shared" ca="1" si="46"/>
        <v/>
      </c>
      <c r="Z83" s="495"/>
      <c r="AA83" s="100" t="str">
        <f t="shared" ca="1" si="47"/>
        <v/>
      </c>
      <c r="AB83" s="89" t="str">
        <f t="shared" ref="AB83:AB85" ca="1" si="64">IF(OR(E83="---",K83=""),"",ROUND(IF(S83=1,(W83-U83)*24,IF(S83=2,(AA83-Y83)*24,(MOD(AA83-U83,1)-(N(Y83)-N(W83)))*24)),2))</f>
        <v/>
      </c>
      <c r="AC83" s="128" t="str">
        <f t="shared" ca="1" si="57"/>
        <v/>
      </c>
      <c r="AD83" s="50" t="str">
        <f ca="1">IF(COUNTIF($R$8:$R$128,R83)&gt;1,"",MAX($AD$8:AD82)+1)</f>
        <v/>
      </c>
      <c r="AE83" s="49" t="str">
        <f t="shared" ca="1" si="50"/>
        <v/>
      </c>
      <c r="AG83" s="49">
        <v>76</v>
      </c>
      <c r="AH83" s="423" t="e">
        <f t="shared" ca="1" si="55"/>
        <v>#N/A</v>
      </c>
      <c r="AI83" s="423"/>
      <c r="AJ83" s="422" t="e">
        <f t="shared" ca="1" si="51"/>
        <v>#N/A</v>
      </c>
      <c r="AK83" s="422" t="e">
        <f t="shared" ca="1" si="52"/>
        <v>#N/A</v>
      </c>
      <c r="AL83" s="422" t="e">
        <f t="shared" ca="1" si="53"/>
        <v>#N/A</v>
      </c>
      <c r="AM83" s="422" t="e">
        <f t="shared" ca="1" si="54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60"/>
        <v>---</v>
      </c>
      <c r="S84" s="180"/>
      <c r="T84" s="194" t="str">
        <f ca="1">IF(OR(S84=2,E84="---",K84=""),"",--"0:30")</f>
        <v/>
      </c>
      <c r="U84" s="95" t="str">
        <f t="shared" ca="1" si="61"/>
        <v/>
      </c>
      <c r="V84" s="194"/>
      <c r="W84" s="95" t="str">
        <f t="shared" ca="1" si="45"/>
        <v/>
      </c>
      <c r="X84" s="194"/>
      <c r="Y84" s="95" t="str">
        <f t="shared" ca="1" si="46"/>
        <v/>
      </c>
      <c r="Z84" s="495" t="str">
        <f ca="1">IF(OR(E84="---",S84=1,K84=""),"",--"0:21")</f>
        <v/>
      </c>
      <c r="AA84" s="100" t="str">
        <f t="shared" ca="1" si="47"/>
        <v/>
      </c>
      <c r="AB84" s="89" t="str">
        <f t="shared" ca="1" si="64"/>
        <v/>
      </c>
      <c r="AC84" s="128" t="str">
        <f t="shared" ca="1" si="57"/>
        <v/>
      </c>
      <c r="AD84" s="50" t="str">
        <f ca="1">IF(COUNTIF($R$8:$R$128,R84)&gt;1,"",MAX($AD$8:AD83)+1)</f>
        <v/>
      </c>
      <c r="AE84" s="49" t="str">
        <f t="shared" ca="1" si="50"/>
        <v/>
      </c>
      <c r="AG84" s="49">
        <v>77</v>
      </c>
      <c r="AH84" s="423" t="e">
        <f t="shared" ca="1" si="55"/>
        <v>#N/A</v>
      </c>
      <c r="AI84" s="423"/>
      <c r="AJ84" s="422" t="e">
        <f t="shared" ca="1" si="51"/>
        <v>#N/A</v>
      </c>
      <c r="AK84" s="422" t="e">
        <f t="shared" ca="1" si="52"/>
        <v>#N/A</v>
      </c>
      <c r="AL84" s="422" t="e">
        <f t="shared" ca="1" si="53"/>
        <v>#N/A</v>
      </c>
      <c r="AM84" s="422" t="e">
        <f t="shared" ca="1" si="54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1"/>
      <c r="L85" s="226"/>
      <c r="M85" s="227"/>
      <c r="N85" s="227"/>
      <c r="O85" s="177"/>
      <c r="P85" s="49"/>
      <c r="Q85" s="188">
        <f>A82</f>
        <v>55</v>
      </c>
      <c r="R85" s="185" t="str">
        <f t="shared" ca="1" si="60"/>
        <v>---</v>
      </c>
      <c r="S85" s="181"/>
      <c r="T85" s="83" t="str">
        <f ca="1">IF(OR(S85=2,E85="---",K85=""),"",--"0:13")</f>
        <v/>
      </c>
      <c r="U85" s="98" t="str">
        <f t="shared" ca="1" si="61"/>
        <v/>
      </c>
      <c r="V85" s="83"/>
      <c r="W85" s="98" t="str">
        <f t="shared" ca="1" si="45"/>
        <v/>
      </c>
      <c r="X85" s="83"/>
      <c r="Y85" s="98" t="str">
        <f t="shared" ca="1" si="46"/>
        <v/>
      </c>
      <c r="Z85" s="166"/>
      <c r="AA85" s="101" t="str">
        <f t="shared" ca="1" si="47"/>
        <v/>
      </c>
      <c r="AB85" s="90" t="str">
        <f t="shared" ca="1" si="64"/>
        <v/>
      </c>
      <c r="AC85" s="130" t="str">
        <f t="shared" ca="1" si="57"/>
        <v/>
      </c>
      <c r="AD85" s="50" t="str">
        <f ca="1">IF(COUNTIF($R$8:$R$128,R85)&gt;1,"",MAX($AD$8:AD84)+1)</f>
        <v/>
      </c>
      <c r="AE85" s="49" t="str">
        <f t="shared" ca="1" si="50"/>
        <v/>
      </c>
      <c r="AG85" s="49">
        <v>78</v>
      </c>
      <c r="AH85" s="423" t="e">
        <f t="shared" ca="1" si="55"/>
        <v>#N/A</v>
      </c>
      <c r="AI85" s="423"/>
      <c r="AJ85" s="422" t="e">
        <f t="shared" ca="1" si="51"/>
        <v>#N/A</v>
      </c>
      <c r="AK85" s="422" t="e">
        <f t="shared" ca="1" si="52"/>
        <v>#N/A</v>
      </c>
      <c r="AL85" s="422" t="e">
        <f t="shared" ca="1" si="53"/>
        <v>#N/A</v>
      </c>
      <c r="AM85" s="422" t="e">
        <f t="shared" ca="1" si="54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65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60"/>
        <v>---</v>
      </c>
      <c r="S86" s="179"/>
      <c r="T86" s="195" t="str">
        <f ca="1">IF(OR(S86=2,E86="---",K86=""),"",--"0:17")</f>
        <v/>
      </c>
      <c r="U86" s="196" t="str">
        <f t="shared" ca="1" si="61"/>
        <v/>
      </c>
      <c r="V86" s="195"/>
      <c r="W86" s="196" t="str">
        <f t="shared" ca="1" si="45"/>
        <v/>
      </c>
      <c r="X86" s="195"/>
      <c r="Y86" s="196" t="str">
        <f t="shared" ca="1" si="46"/>
        <v/>
      </c>
      <c r="Z86" s="165"/>
      <c r="AA86" s="99" t="str">
        <f t="shared" ca="1" si="47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57"/>
        <v/>
      </c>
      <c r="AD86" s="50" t="str">
        <f ca="1">IF(COUNTIF($R$8:$R$128,R86)&gt;1,"",MAX($AD$8:AD85)+1)</f>
        <v/>
      </c>
      <c r="AE86" s="49" t="str">
        <f t="shared" ca="1" si="50"/>
        <v/>
      </c>
      <c r="AG86" s="49">
        <v>79</v>
      </c>
      <c r="AH86" s="423" t="e">
        <f t="shared" ca="1" si="55"/>
        <v>#N/A</v>
      </c>
      <c r="AI86" s="423"/>
      <c r="AJ86" s="422" t="e">
        <f t="shared" ca="1" si="51"/>
        <v>#N/A</v>
      </c>
      <c r="AK86" s="422" t="e">
        <f t="shared" ca="1" si="52"/>
        <v>#N/A</v>
      </c>
      <c r="AL86" s="422" t="e">
        <f t="shared" ca="1" si="53"/>
        <v>#N/A</v>
      </c>
      <c r="AM86" s="422" t="e">
        <f t="shared" ca="1" si="54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60"/>
        <v>---</v>
      </c>
      <c r="S87" s="180"/>
      <c r="T87" s="194" t="str">
        <f ca="1">IF(OR(S87=2,E87="---",K87=""),"",--"0:17")</f>
        <v/>
      </c>
      <c r="U87" s="95" t="str">
        <f t="shared" ca="1" si="61"/>
        <v/>
      </c>
      <c r="V87" s="194"/>
      <c r="W87" s="95" t="str">
        <f t="shared" ca="1" si="45"/>
        <v/>
      </c>
      <c r="X87" s="194"/>
      <c r="Y87" s="95" t="str">
        <f t="shared" ca="1" si="46"/>
        <v/>
      </c>
      <c r="Z87" s="495"/>
      <c r="AA87" s="100" t="str">
        <f t="shared" ca="1" si="47"/>
        <v/>
      </c>
      <c r="AB87" s="89" t="str">
        <f t="shared" ref="AB87:AB125" ca="1" si="66">IF(OR(E87="---",K87=""),"",ROUND(IF(S87=1,(W87-U87)*24,IF(S87=2,(AA87-Y87)*24,(MOD(AA87-U87,1)-(N(Y87)-N(W87)))*24)),2))</f>
        <v/>
      </c>
      <c r="AC87" s="128" t="str">
        <f t="shared" ca="1" si="57"/>
        <v/>
      </c>
      <c r="AD87" s="50" t="str">
        <f ca="1">IF(COUNTIF($R$8:$R$128,R87)&gt;1,"",MAX($AD$8:AD86)+1)</f>
        <v/>
      </c>
      <c r="AE87" s="49" t="str">
        <f t="shared" ca="1" si="50"/>
        <v/>
      </c>
      <c r="AG87" s="49">
        <v>80</v>
      </c>
      <c r="AH87" s="423" t="e">
        <f t="shared" ca="1" si="55"/>
        <v>#N/A</v>
      </c>
      <c r="AI87" s="423"/>
      <c r="AJ87" s="422" t="e">
        <f t="shared" ca="1" si="51"/>
        <v>#N/A</v>
      </c>
      <c r="AK87" s="422" t="e">
        <f t="shared" ca="1" si="52"/>
        <v>#N/A</v>
      </c>
      <c r="AL87" s="422" t="e">
        <f t="shared" ca="1" si="53"/>
        <v>#N/A</v>
      </c>
      <c r="AM87" s="422" t="e">
        <f t="shared" ca="1" si="54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60"/>
        <v>---</v>
      </c>
      <c r="S88" s="180"/>
      <c r="T88" s="194" t="str">
        <f ca="1">IF(OR(S88=2,E88="---",K88=""),"",--"0:30")</f>
        <v/>
      </c>
      <c r="U88" s="95" t="str">
        <f t="shared" ca="1" si="61"/>
        <v/>
      </c>
      <c r="V88" s="194"/>
      <c r="W88" s="95" t="str">
        <f t="shared" ca="1" si="45"/>
        <v/>
      </c>
      <c r="X88" s="194"/>
      <c r="Y88" s="95" t="str">
        <f t="shared" ca="1" si="46"/>
        <v/>
      </c>
      <c r="Z88" s="495" t="str">
        <f ca="1">IF(OR(E88="---",S88=1,K88=""),"",--"0:21")</f>
        <v/>
      </c>
      <c r="AA88" s="100" t="str">
        <f t="shared" ca="1" si="47"/>
        <v/>
      </c>
      <c r="AB88" s="89" t="str">
        <f t="shared" ca="1" si="66"/>
        <v/>
      </c>
      <c r="AC88" s="128" t="str">
        <f t="shared" ca="1" si="57"/>
        <v/>
      </c>
      <c r="AD88" s="50" t="str">
        <f ca="1">IF(COUNTIF($R$8:$R$128,R88)&gt;1,"",MAX($AD$8:AD87)+1)</f>
        <v/>
      </c>
      <c r="AE88" s="49" t="str">
        <f t="shared" ca="1" si="50"/>
        <v/>
      </c>
      <c r="AG88" s="49">
        <v>81</v>
      </c>
      <c r="AH88" s="423" t="e">
        <f t="shared" ca="1" si="55"/>
        <v>#N/A</v>
      </c>
      <c r="AI88" s="423"/>
      <c r="AJ88" s="422" t="e">
        <f t="shared" ca="1" si="51"/>
        <v>#N/A</v>
      </c>
      <c r="AK88" s="422" t="e">
        <f t="shared" ca="1" si="52"/>
        <v>#N/A</v>
      </c>
      <c r="AL88" s="422" t="e">
        <f t="shared" ca="1" si="53"/>
        <v>#N/A</v>
      </c>
      <c r="AM88" s="422" t="e">
        <f t="shared" ca="1" si="54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1"/>
      <c r="L89" s="226"/>
      <c r="M89" s="227"/>
      <c r="N89" s="227"/>
      <c r="O89" s="177"/>
      <c r="P89" s="49"/>
      <c r="Q89" s="188">
        <f>A86</f>
        <v>58</v>
      </c>
      <c r="R89" s="185" t="str">
        <f t="shared" ca="1" si="60"/>
        <v>---</v>
      </c>
      <c r="S89" s="181"/>
      <c r="T89" s="83" t="str">
        <f ca="1">IF(OR(S89=2,E89="---",K89=""),"",--"0:13")</f>
        <v/>
      </c>
      <c r="U89" s="98" t="str">
        <f t="shared" ca="1" si="61"/>
        <v/>
      </c>
      <c r="V89" s="83"/>
      <c r="W89" s="98" t="str">
        <f t="shared" ca="1" si="45"/>
        <v/>
      </c>
      <c r="X89" s="83"/>
      <c r="Y89" s="98" t="str">
        <f t="shared" ca="1" si="46"/>
        <v/>
      </c>
      <c r="Z89" s="166"/>
      <c r="AA89" s="101" t="str">
        <f t="shared" ca="1" si="47"/>
        <v/>
      </c>
      <c r="AB89" s="90" t="str">
        <f t="shared" ca="1" si="66"/>
        <v/>
      </c>
      <c r="AC89" s="130" t="str">
        <f t="shared" ca="1" si="57"/>
        <v/>
      </c>
      <c r="AD89" s="50" t="str">
        <f ca="1">IF(COUNTIF($R$8:$R$128,R89)&gt;1,"",MAX($AD$8:AD88)+1)</f>
        <v/>
      </c>
      <c r="AE89" s="49" t="str">
        <f t="shared" ca="1" si="50"/>
        <v/>
      </c>
      <c r="AG89" s="49">
        <v>82</v>
      </c>
      <c r="AH89" s="423" t="e">
        <f t="shared" ca="1" si="55"/>
        <v>#N/A</v>
      </c>
      <c r="AI89" s="423"/>
      <c r="AJ89" s="422" t="e">
        <f t="shared" ca="1" si="51"/>
        <v>#N/A</v>
      </c>
      <c r="AK89" s="422" t="e">
        <f t="shared" ca="1" si="52"/>
        <v>#N/A</v>
      </c>
      <c r="AL89" s="422" t="e">
        <f t="shared" ca="1" si="53"/>
        <v>#N/A</v>
      </c>
      <c r="AM89" s="422" t="e">
        <f t="shared" ca="1" si="54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6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6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7">IF(R90="---","",INDEX(ВРЕМЯ_диапазон,MATCH(R90,ВРЕМЯ_ФИО,),$H$1)=SUMIF($R$90:$R$97,R90,$AB$90:$AB$97))</f>
        <v/>
      </c>
      <c r="AG90" s="49">
        <v>83</v>
      </c>
      <c r="AH90" s="423" t="e">
        <f t="shared" ca="1" si="55"/>
        <v>#N/A</v>
      </c>
      <c r="AI90" s="423"/>
      <c r="AJ90" s="422" t="e">
        <f t="shared" ca="1" si="51"/>
        <v>#N/A</v>
      </c>
      <c r="AK90" s="422" t="e">
        <f t="shared" ca="1" si="52"/>
        <v>#N/A</v>
      </c>
      <c r="AL90" s="422" t="e">
        <f t="shared" ca="1" si="53"/>
        <v>#N/A</v>
      </c>
      <c r="AM90" s="422" t="e">
        <f t="shared" ca="1" si="54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60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6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9</v>
      </c>
      <c r="AE91" s="49" t="b">
        <f t="shared" ca="1" si="67"/>
        <v>1</v>
      </c>
      <c r="AG91" s="49">
        <v>84</v>
      </c>
      <c r="AH91" s="423" t="e">
        <f t="shared" ca="1" si="55"/>
        <v>#N/A</v>
      </c>
      <c r="AI91" s="423"/>
      <c r="AJ91" s="422" t="e">
        <f t="shared" ca="1" si="51"/>
        <v>#N/A</v>
      </c>
      <c r="AK91" s="422" t="e">
        <f t="shared" ca="1" si="52"/>
        <v>#N/A</v>
      </c>
      <c r="AL91" s="422" t="e">
        <f t="shared" ca="1" si="53"/>
        <v>#N/A</v>
      </c>
      <c r="AM91" s="422" t="e">
        <f t="shared" ca="1" si="54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3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60"/>
        <v>Водитель 3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8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10</v>
      </c>
      <c r="AE92" s="49" t="b">
        <f t="shared" ca="1" si="67"/>
        <v>1</v>
      </c>
      <c r="AG92" s="49">
        <v>85</v>
      </c>
      <c r="AH92" s="423" t="e">
        <f t="shared" ca="1" si="55"/>
        <v>#N/A</v>
      </c>
      <c r="AI92" s="423"/>
      <c r="AJ92" s="422" t="e">
        <f t="shared" ca="1" si="51"/>
        <v>#N/A</v>
      </c>
      <c r="AK92" s="422" t="e">
        <f t="shared" ca="1" si="52"/>
        <v>#N/A</v>
      </c>
      <c r="AL92" s="422" t="e">
        <f t="shared" ca="1" si="53"/>
        <v>#N/A</v>
      </c>
      <c r="AM92" s="422" t="e">
        <f t="shared" ca="1" si="54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6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6"/>
        <v/>
      </c>
      <c r="AC93" s="130" t="str">
        <f t="shared" ca="1" si="68"/>
        <v/>
      </c>
      <c r="AD93" s="50" t="str">
        <f ca="1">IF(COUNTIF($R$8:$R$128,R93)&gt;1,"",MAX($AD$8:AD92)+1)</f>
        <v/>
      </c>
      <c r="AE93" s="49" t="str">
        <f t="shared" ca="1" si="67"/>
        <v/>
      </c>
      <c r="AG93" s="49">
        <v>86</v>
      </c>
      <c r="AH93" s="423" t="e">
        <f t="shared" ca="1" si="55"/>
        <v>#N/A</v>
      </c>
      <c r="AI93" s="423"/>
      <c r="AJ93" s="422" t="e">
        <f t="shared" ca="1" si="51"/>
        <v>#N/A</v>
      </c>
      <c r="AK93" s="422" t="e">
        <f t="shared" ca="1" si="52"/>
        <v>#N/A</v>
      </c>
      <c r="AL93" s="422" t="e">
        <f t="shared" ca="1" si="53"/>
        <v>#N/A</v>
      </c>
      <c r="AM93" s="422" t="e">
        <f t="shared" ca="1" si="54"/>
        <v>#N/A</v>
      </c>
    </row>
    <row r="94" spans="1:39" ht="23" customHeight="1" outlineLevel="2" thickBot="1" x14ac:dyDescent="0.2">
      <c r="A94" s="59" t="s">
        <v>256</v>
      </c>
      <c r="B94" s="515">
        <f t="shared" ref="B94" si="69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6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6"/>
        <v/>
      </c>
      <c r="AC94" s="432" t="str">
        <f t="shared" ca="1" si="68"/>
        <v/>
      </c>
      <c r="AD94" s="50" t="str">
        <f ca="1">IF(COUNTIF($R$8:$R$128,R94)&gt;1,"",MAX($AD$8:AD93)+1)</f>
        <v/>
      </c>
      <c r="AE94" s="49" t="str">
        <f t="shared" ca="1" si="67"/>
        <v/>
      </c>
      <c r="AG94" s="49">
        <v>87</v>
      </c>
      <c r="AH94" s="423" t="e">
        <f t="shared" ca="1" si="55"/>
        <v>#N/A</v>
      </c>
      <c r="AI94" s="423"/>
      <c r="AJ94" s="422" t="e">
        <f t="shared" ca="1" si="51"/>
        <v>#N/A</v>
      </c>
      <c r="AK94" s="422" t="e">
        <f t="shared" ca="1" si="52"/>
        <v>#N/A</v>
      </c>
      <c r="AL94" s="422" t="e">
        <f t="shared" ca="1" si="53"/>
        <v>#N/A</v>
      </c>
      <c r="AM94" s="422" t="e">
        <f t="shared" ca="1" si="54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6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66"/>
        <v/>
      </c>
      <c r="AC95" s="434" t="str">
        <f t="shared" ca="1" si="68"/>
        <v/>
      </c>
      <c r="AD95" s="50" t="str">
        <f ca="1">IF(COUNTIF($R$8:$R$128,R95)&gt;1,"",MAX($AD$8:AD94)+1)</f>
        <v/>
      </c>
      <c r="AE95" s="49" t="str">
        <f t="shared" ca="1" si="67"/>
        <v/>
      </c>
      <c r="AG95" s="49">
        <v>88</v>
      </c>
      <c r="AH95" s="423" t="e">
        <f t="shared" ca="1" si="55"/>
        <v>#N/A</v>
      </c>
      <c r="AI95" s="423"/>
      <c r="AJ95" s="422" t="e">
        <f t="shared" ca="1" si="51"/>
        <v>#N/A</v>
      </c>
      <c r="AK95" s="422" t="e">
        <f t="shared" ca="1" si="52"/>
        <v>#N/A</v>
      </c>
      <c r="AL95" s="422" t="e">
        <f t="shared" ca="1" si="53"/>
        <v>#N/A</v>
      </c>
      <c r="AM95" s="422" t="e">
        <f t="shared" ca="1" si="54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60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66"/>
        <v/>
      </c>
      <c r="AC96" s="434" t="str">
        <f t="shared" ca="1" si="68"/>
        <v/>
      </c>
      <c r="AD96" s="50" t="str">
        <f ca="1">IF(COUNTIF($R$8:$R$128,R96)&gt;1,"",MAX($AD$8:AD95)+1)</f>
        <v/>
      </c>
      <c r="AE96" s="49" t="str">
        <f t="shared" ca="1" si="67"/>
        <v/>
      </c>
      <c r="AG96" s="49">
        <v>89</v>
      </c>
      <c r="AH96" s="423" t="e">
        <f t="shared" ca="1" si="55"/>
        <v>#N/A</v>
      </c>
      <c r="AI96" s="423"/>
      <c r="AJ96" s="422" t="e">
        <f t="shared" ca="1" si="51"/>
        <v>#N/A</v>
      </c>
      <c r="AK96" s="422" t="e">
        <f t="shared" ca="1" si="52"/>
        <v>#N/A</v>
      </c>
      <c r="AL96" s="422" t="e">
        <f t="shared" ca="1" si="53"/>
        <v>#N/A</v>
      </c>
      <c r="AM96" s="422" t="e">
        <f t="shared" ca="1" si="54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6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6"/>
        <v/>
      </c>
      <c r="AC97" s="130" t="str">
        <f t="shared" ca="1" si="68"/>
        <v/>
      </c>
      <c r="AD97" s="50" t="str">
        <f ca="1">IF(COUNTIF($R$8:$R$128,R97)&gt;1,"",MAX($AD$8:AD96)+1)</f>
        <v/>
      </c>
      <c r="AE97" s="49" t="str">
        <f t="shared" ca="1" si="67"/>
        <v/>
      </c>
      <c r="AG97" s="49">
        <v>90</v>
      </c>
      <c r="AH97" s="423" t="e">
        <f t="shared" ca="1" si="55"/>
        <v>#N/A</v>
      </c>
      <c r="AI97" s="423"/>
      <c r="AJ97" s="422" t="e">
        <f t="shared" ca="1" si="51"/>
        <v>#N/A</v>
      </c>
      <c r="AK97" s="422" t="e">
        <f t="shared" ca="1" si="52"/>
        <v>#N/A</v>
      </c>
      <c r="AL97" s="422" t="e">
        <f t="shared" ca="1" si="53"/>
        <v>#N/A</v>
      </c>
      <c r="AM97" s="422" t="e">
        <f t="shared" ca="1" si="54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6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6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70">IF(R98="---","",INDEX(ВРЕМЯ_диапазон,MATCH(R98,ВРЕМЯ_ФИО,),$H$1)=SUMIF($R$98:$R$105,R98,$AB$98:$AB$105))</f>
        <v/>
      </c>
      <c r="AG98" s="49">
        <v>91</v>
      </c>
      <c r="AH98" s="423" t="e">
        <f t="shared" ca="1" si="55"/>
        <v>#N/A</v>
      </c>
      <c r="AI98" s="423"/>
      <c r="AJ98" s="422" t="e">
        <f t="shared" ca="1" si="51"/>
        <v>#N/A</v>
      </c>
      <c r="AK98" s="422" t="e">
        <f t="shared" ca="1" si="52"/>
        <v>#N/A</v>
      </c>
      <c r="AL98" s="422" t="e">
        <f t="shared" ca="1" si="53"/>
        <v>#N/A</v>
      </c>
      <c r="AM98" s="422" t="e">
        <f t="shared" ca="1" si="54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6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6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70"/>
        <v>0</v>
      </c>
      <c r="AG99" s="49">
        <v>92</v>
      </c>
      <c r="AH99" s="423" t="e">
        <f t="shared" ca="1" si="55"/>
        <v>#N/A</v>
      </c>
      <c r="AI99" s="423"/>
      <c r="AJ99" s="422" t="e">
        <f t="shared" ca="1" si="51"/>
        <v>#N/A</v>
      </c>
      <c r="AK99" s="422" t="e">
        <f t="shared" ca="1" si="52"/>
        <v>#N/A</v>
      </c>
      <c r="AL99" s="422" t="e">
        <f t="shared" ca="1" si="53"/>
        <v>#N/A</v>
      </c>
      <c r="AM99" s="422" t="e">
        <f t="shared" ca="1" si="54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60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6"/>
        <v/>
      </c>
      <c r="AC100" s="434" t="e">
        <f t="shared" ref="AC100:AC105" ca="1" si="7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70"/>
        <v>0</v>
      </c>
      <c r="AG100" s="49">
        <v>93</v>
      </c>
      <c r="AH100" s="423" t="e">
        <f t="shared" ca="1" si="55"/>
        <v>#N/A</v>
      </c>
      <c r="AI100" s="423"/>
      <c r="AJ100" s="422" t="e">
        <f t="shared" ca="1" si="51"/>
        <v>#N/A</v>
      </c>
      <c r="AK100" s="422" t="e">
        <f t="shared" ca="1" si="52"/>
        <v>#N/A</v>
      </c>
      <c r="AL100" s="422" t="e">
        <f t="shared" ca="1" si="53"/>
        <v>#N/A</v>
      </c>
      <c r="AM100" s="422" t="e">
        <f t="shared" ca="1" si="54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6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6"/>
        <v/>
      </c>
      <c r="AC101" s="130" t="str">
        <f t="shared" ca="1" si="71"/>
        <v/>
      </c>
      <c r="AD101" s="50" t="str">
        <f ca="1">IF(COUNTIF($R$8:$R$128,R101)&gt;1,"",MAX($AD$8:AD100)+1)</f>
        <v/>
      </c>
      <c r="AE101" s="49" t="str">
        <f t="shared" ca="1" si="70"/>
        <v/>
      </c>
      <c r="AG101" s="49">
        <v>94</v>
      </c>
      <c r="AH101" s="423" t="e">
        <f t="shared" ca="1" si="55"/>
        <v>#N/A</v>
      </c>
      <c r="AI101" s="423"/>
      <c r="AJ101" s="422" t="e">
        <f t="shared" ca="1" si="51"/>
        <v>#N/A</v>
      </c>
      <c r="AK101" s="422" t="e">
        <f t="shared" ca="1" si="52"/>
        <v>#N/A</v>
      </c>
      <c r="AL101" s="422" t="e">
        <f t="shared" ca="1" si="53"/>
        <v>#N/A</v>
      </c>
      <c r="AM101" s="422" t="e">
        <f t="shared" ca="1" si="54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6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6"/>
        <v/>
      </c>
      <c r="AC102" s="432" t="str">
        <f t="shared" ca="1" si="71"/>
        <v/>
      </c>
      <c r="AD102" s="50" t="str">
        <f ca="1">IF(COUNTIF($R$8:$R$128,R102)&gt;1,"",MAX($AD$8:AD101)+1)</f>
        <v/>
      </c>
      <c r="AE102" s="49" t="str">
        <f t="shared" ca="1" si="70"/>
        <v/>
      </c>
      <c r="AG102" s="49">
        <v>95</v>
      </c>
      <c r="AH102" s="423" t="e">
        <f t="shared" ca="1" si="55"/>
        <v>#N/A</v>
      </c>
      <c r="AI102" s="423"/>
      <c r="AJ102" s="422" t="e">
        <f t="shared" ca="1" si="51"/>
        <v>#N/A</v>
      </c>
      <c r="AK102" s="422" t="e">
        <f t="shared" ca="1" si="52"/>
        <v>#N/A</v>
      </c>
      <c r="AL102" s="422" t="e">
        <f t="shared" ca="1" si="53"/>
        <v>#N/A</v>
      </c>
      <c r="AM102" s="422" t="e">
        <f t="shared" ca="1" si="54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6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6"/>
        <v/>
      </c>
      <c r="AC103" s="434" t="e">
        <f t="shared" ca="1" si="71"/>
        <v>#VALUE!</v>
      </c>
      <c r="AD103" s="50" t="str">
        <f ca="1">IF(COUNTIF($R$8:$R$128,R103)&gt;1,"",MAX($AD$8:AD102)+1)</f>
        <v/>
      </c>
      <c r="AE103" s="49" t="b">
        <f t="shared" ca="1" si="70"/>
        <v>0</v>
      </c>
      <c r="AG103" s="49">
        <v>96</v>
      </c>
      <c r="AH103" s="423" t="e">
        <f t="shared" ca="1" si="55"/>
        <v>#N/A</v>
      </c>
      <c r="AI103" s="423"/>
      <c r="AJ103" s="422" t="e">
        <f t="shared" ca="1" si="51"/>
        <v>#N/A</v>
      </c>
      <c r="AK103" s="422" t="e">
        <f t="shared" ca="1" si="52"/>
        <v>#N/A</v>
      </c>
      <c r="AL103" s="422" t="e">
        <f t="shared" ca="1" si="53"/>
        <v>#N/A</v>
      </c>
      <c r="AM103" s="422" t="e">
        <f t="shared" ca="1" si="54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60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6"/>
        <v/>
      </c>
      <c r="AC104" s="434" t="e">
        <f t="shared" ca="1" si="71"/>
        <v>#VALUE!</v>
      </c>
      <c r="AD104" s="50" t="str">
        <f ca="1">IF(COUNTIF($R$8:$R$128,R104)&gt;1,"",MAX($AD$8:AD103)+1)</f>
        <v/>
      </c>
      <c r="AE104" s="49" t="b">
        <f t="shared" ca="1" si="70"/>
        <v>0</v>
      </c>
      <c r="AG104" s="49">
        <v>97</v>
      </c>
      <c r="AH104" s="423" t="e">
        <f t="shared" ca="1" si="55"/>
        <v>#N/A</v>
      </c>
      <c r="AI104" s="423"/>
      <c r="AJ104" s="422" t="e">
        <f t="shared" ca="1" si="51"/>
        <v>#N/A</v>
      </c>
      <c r="AK104" s="422" t="e">
        <f t="shared" ca="1" si="52"/>
        <v>#N/A</v>
      </c>
      <c r="AL104" s="422" t="e">
        <f t="shared" ca="1" si="53"/>
        <v>#N/A</v>
      </c>
      <c r="AM104" s="422" t="e">
        <f t="shared" ca="1" si="54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6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6"/>
        <v/>
      </c>
      <c r="AC105" s="130" t="str">
        <f t="shared" ca="1" si="71"/>
        <v/>
      </c>
      <c r="AD105" s="50" t="str">
        <f ca="1">IF(COUNTIF($R$8:$R$128,R105)&gt;1,"",MAX($AD$8:AD104)+1)</f>
        <v/>
      </c>
      <c r="AE105" s="49" t="str">
        <f t="shared" ref="AE105:AE113" ca="1" si="7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55"/>
        <v>#N/A</v>
      </c>
      <c r="AI105" s="423"/>
      <c r="AJ105" s="422" t="e">
        <f t="shared" ca="1" si="51"/>
        <v>#N/A</v>
      </c>
      <c r="AK105" s="422" t="e">
        <f t="shared" ca="1" si="52"/>
        <v>#N/A</v>
      </c>
      <c r="AL105" s="422" t="e">
        <f t="shared" ca="1" si="53"/>
        <v>#N/A</v>
      </c>
      <c r="AM105" s="422" t="e">
        <f t="shared" ca="1" si="54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6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6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72"/>
        <v/>
      </c>
      <c r="AG106" s="49">
        <v>99</v>
      </c>
      <c r="AH106" s="423" t="e">
        <f t="shared" ca="1" si="55"/>
        <v>#N/A</v>
      </c>
      <c r="AI106" s="423"/>
      <c r="AJ106" s="422" t="e">
        <f t="shared" ca="1" si="51"/>
        <v>#N/A</v>
      </c>
      <c r="AK106" s="422" t="e">
        <f t="shared" ca="1" si="52"/>
        <v>#N/A</v>
      </c>
      <c r="AL106" s="422" t="e">
        <f t="shared" ca="1" si="53"/>
        <v>#N/A</v>
      </c>
      <c r="AM106" s="422" t="e">
        <f t="shared" ca="1" si="54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60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6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72"/>
        <v>0</v>
      </c>
      <c r="AG107" s="49">
        <v>100</v>
      </c>
      <c r="AH107" s="423" t="e">
        <f t="shared" ca="1" si="55"/>
        <v>#N/A</v>
      </c>
      <c r="AI107" s="423"/>
      <c r="AJ107" s="422" t="e">
        <f t="shared" ca="1" si="51"/>
        <v>#N/A</v>
      </c>
      <c r="AK107" s="422" t="e">
        <f t="shared" ca="1" si="52"/>
        <v>#N/A</v>
      </c>
      <c r="AL107" s="422" t="e">
        <f t="shared" ca="1" si="53"/>
        <v>#N/A</v>
      </c>
      <c r="AM107" s="422" t="e">
        <f t="shared" ca="1" si="54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60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6"/>
        <v/>
      </c>
      <c r="AC108" s="434" t="e">
        <f t="shared" ref="AC108:AC113" ca="1" si="7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72"/>
        <v>0</v>
      </c>
      <c r="AG108" s="49">
        <v>101</v>
      </c>
      <c r="AH108" s="423" t="e">
        <f t="shared" ca="1" si="55"/>
        <v>#N/A</v>
      </c>
      <c r="AI108" s="423"/>
      <c r="AJ108" s="422" t="e">
        <f t="shared" ca="1" si="51"/>
        <v>#N/A</v>
      </c>
      <c r="AK108" s="422" t="e">
        <f t="shared" ca="1" si="52"/>
        <v>#N/A</v>
      </c>
      <c r="AL108" s="422" t="e">
        <f t="shared" ca="1" si="53"/>
        <v>#N/A</v>
      </c>
      <c r="AM108" s="422" t="e">
        <f t="shared" ca="1" si="54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6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6"/>
        <v/>
      </c>
      <c r="AC109" s="130" t="str">
        <f t="shared" ca="1" si="73"/>
        <v/>
      </c>
      <c r="AD109" s="50" t="str">
        <f ca="1">IF(COUNTIF($R$8:$R$128,R109)&gt;1,"",MAX($AD$8:AD108)+1)</f>
        <v/>
      </c>
      <c r="AE109" s="49" t="str">
        <f t="shared" ca="1" si="72"/>
        <v/>
      </c>
      <c r="AG109" s="49">
        <v>102</v>
      </c>
      <c r="AH109" s="423" t="e">
        <f t="shared" ca="1" si="55"/>
        <v>#N/A</v>
      </c>
      <c r="AI109" s="423"/>
      <c r="AJ109" s="422" t="e">
        <f t="shared" ca="1" si="51"/>
        <v>#N/A</v>
      </c>
      <c r="AK109" s="422" t="e">
        <f t="shared" ca="1" si="52"/>
        <v>#N/A</v>
      </c>
      <c r="AL109" s="422" t="e">
        <f t="shared" ca="1" si="53"/>
        <v>#N/A</v>
      </c>
      <c r="AM109" s="422" t="e">
        <f t="shared" ca="1" si="54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6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6"/>
        <v/>
      </c>
      <c r="AC110" s="432" t="str">
        <f t="shared" ca="1" si="73"/>
        <v/>
      </c>
      <c r="AD110" s="50" t="str">
        <f ca="1">IF(COUNTIF($R$8:$R$128,R110)&gt;1,"",MAX($AD$8:AD109)+1)</f>
        <v/>
      </c>
      <c r="AE110" s="49" t="str">
        <f t="shared" ca="1" si="72"/>
        <v/>
      </c>
      <c r="AG110" s="49">
        <v>103</v>
      </c>
      <c r="AH110" s="423" t="e">
        <f t="shared" ca="1" si="55"/>
        <v>#N/A</v>
      </c>
      <c r="AI110" s="423"/>
      <c r="AJ110" s="422" t="e">
        <f t="shared" ca="1" si="51"/>
        <v>#N/A</v>
      </c>
      <c r="AK110" s="422" t="e">
        <f t="shared" ca="1" si="52"/>
        <v>#N/A</v>
      </c>
      <c r="AL110" s="422" t="e">
        <f t="shared" ca="1" si="53"/>
        <v>#N/A</v>
      </c>
      <c r="AM110" s="422" t="e">
        <f t="shared" ca="1" si="54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60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6"/>
        <v/>
      </c>
      <c r="AC111" s="434" t="e">
        <f t="shared" ca="1" si="73"/>
        <v>#VALUE!</v>
      </c>
      <c r="AD111" s="50" t="str">
        <f ca="1">IF(COUNTIF($R$8:$R$128,R111)&gt;1,"",MAX($AD$8:AD110)+1)</f>
        <v/>
      </c>
      <c r="AE111" s="49" t="b">
        <f t="shared" ca="1" si="72"/>
        <v>0</v>
      </c>
      <c r="AG111" s="49">
        <v>104</v>
      </c>
      <c r="AH111" s="423" t="e">
        <f t="shared" ca="1" si="55"/>
        <v>#N/A</v>
      </c>
      <c r="AI111" s="423"/>
      <c r="AJ111" s="422" t="e">
        <f t="shared" ca="1" si="51"/>
        <v>#N/A</v>
      </c>
      <c r="AK111" s="422" t="e">
        <f t="shared" ca="1" si="52"/>
        <v>#N/A</v>
      </c>
      <c r="AL111" s="422" t="e">
        <f t="shared" ca="1" si="53"/>
        <v>#N/A</v>
      </c>
      <c r="AM111" s="422" t="e">
        <f t="shared" ca="1" si="54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60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6"/>
        <v/>
      </c>
      <c r="AC112" s="434" t="e">
        <f t="shared" ca="1" si="73"/>
        <v>#VALUE!</v>
      </c>
      <c r="AD112" s="50" t="str">
        <f ca="1">IF(COUNTIF($R$8:$R$128,R112)&gt;1,"",MAX($AD$8:AD111)+1)</f>
        <v/>
      </c>
      <c r="AE112" s="49" t="b">
        <f t="shared" ca="1" si="72"/>
        <v>0</v>
      </c>
      <c r="AG112" s="49">
        <v>105</v>
      </c>
      <c r="AH112" s="423" t="e">
        <f t="shared" ca="1" si="55"/>
        <v>#N/A</v>
      </c>
      <c r="AI112" s="423"/>
      <c r="AJ112" s="422" t="e">
        <f t="shared" ca="1" si="51"/>
        <v>#N/A</v>
      </c>
      <c r="AK112" s="422" t="e">
        <f t="shared" ca="1" si="52"/>
        <v>#N/A</v>
      </c>
      <c r="AL112" s="422" t="e">
        <f t="shared" ca="1" si="53"/>
        <v>#N/A</v>
      </c>
      <c r="AM112" s="422" t="e">
        <f t="shared" ca="1" si="54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6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6"/>
        <v/>
      </c>
      <c r="AC113" s="130" t="str">
        <f t="shared" ca="1" si="73"/>
        <v/>
      </c>
      <c r="AD113" s="50" t="str">
        <f ca="1">IF(COUNTIF($R$8:$R$128,R113)&gt;1,"",MAX($AD$8:AD112)+1)</f>
        <v/>
      </c>
      <c r="AE113" s="49" t="str">
        <f t="shared" ca="1" si="72"/>
        <v/>
      </c>
      <c r="AG113" s="49">
        <v>106</v>
      </c>
      <c r="AH113" s="423" t="e">
        <f t="shared" ca="1" si="55"/>
        <v>#N/A</v>
      </c>
      <c r="AI113" s="423"/>
      <c r="AJ113" s="422" t="e">
        <f t="shared" ca="1" si="51"/>
        <v>#N/A</v>
      </c>
      <c r="AK113" s="422" t="e">
        <f t="shared" ca="1" si="52"/>
        <v>#N/A</v>
      </c>
      <c r="AL113" s="422" t="e">
        <f t="shared" ca="1" si="53"/>
        <v>#N/A</v>
      </c>
      <c r="AM113" s="422" t="e">
        <f t="shared" ca="1" si="54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74">A114</f>
        <v>Резерв</v>
      </c>
      <c r="R114" s="189" t="str">
        <f t="shared" ca="1" si="6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66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75">IF(R114="---","",INDEX(ВРЕМЯ_диапазон,MATCH(R114,ВРЕМЯ_ФИО,),$H$1)=AB114)</f>
        <v/>
      </c>
      <c r="AG114" s="49">
        <v>107</v>
      </c>
      <c r="AH114" s="423" t="e">
        <f t="shared" ca="1" si="55"/>
        <v>#N/A</v>
      </c>
      <c r="AI114" s="423"/>
      <c r="AJ114" s="422" t="e">
        <f t="shared" ca="1" si="51"/>
        <v>#N/A</v>
      </c>
      <c r="AK114" s="422" t="e">
        <f t="shared" ca="1" si="52"/>
        <v>#N/A</v>
      </c>
      <c r="AL114" s="422" t="e">
        <f t="shared" ca="1" si="53"/>
        <v>#N/A</v>
      </c>
      <c r="AM114" s="422" t="e">
        <f t="shared" ca="1" si="54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74"/>
        <v>Резерв</v>
      </c>
      <c r="R115" s="190" t="str">
        <f t="shared" ca="1" si="6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6"/>
        <v/>
      </c>
      <c r="AC115" s="174" t="str">
        <f t="shared" ref="AC115:AC127" ca="1" si="7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75"/>
        <v/>
      </c>
      <c r="AG115" s="49">
        <v>108</v>
      </c>
      <c r="AH115" s="423" t="e">
        <f t="shared" ca="1" si="55"/>
        <v>#N/A</v>
      </c>
      <c r="AI115" s="423"/>
      <c r="AJ115" s="422" t="e">
        <f t="shared" ca="1" si="51"/>
        <v>#N/A</v>
      </c>
      <c r="AK115" s="422" t="e">
        <f t="shared" ca="1" si="52"/>
        <v>#N/A</v>
      </c>
      <c r="AL115" s="422" t="e">
        <f t="shared" ca="1" si="53"/>
        <v>#N/A</v>
      </c>
      <c r="AM115" s="422" t="e">
        <f t="shared" ca="1" si="54"/>
        <v>#N/A</v>
      </c>
    </row>
    <row r="116" spans="1:39" ht="23" customHeight="1" x14ac:dyDescent="0.15">
      <c r="A116" s="141" t="str">
        <f t="shared" ref="A116:A125" ca="1" si="77">IF(E116="---","","обучение")</f>
        <v>обучение</v>
      </c>
      <c r="B116" s="144" t="str">
        <f t="shared" ref="B116:B127" ca="1" si="78">IF(E116="---","","9:00-13:00")</f>
        <v>9:00-13:00</v>
      </c>
      <c r="C116" s="642" t="str">
        <f t="shared" ref="C116:C127" ca="1" si="79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24</v>
      </c>
      <c r="F116" s="159" t="str">
        <f t="shared" ref="F116:F127" ca="1" si="8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74"/>
        <v>обучение</v>
      </c>
      <c r="R116" s="189" t="str">
        <f t="shared" ca="1" si="60"/>
        <v>Водитель 24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6"/>
        <v>8</v>
      </c>
      <c r="AC116" s="129">
        <f t="shared" ca="1" si="76"/>
        <v>0</v>
      </c>
      <c r="AD116" s="50">
        <f ca="1">IF(COUNTIF($R$8:$R$128,R116)&gt;1,"",MAX($AD$8:AD115)+1)</f>
        <v>11</v>
      </c>
      <c r="AE116" s="49" t="b">
        <f t="shared" ca="1" si="75"/>
        <v>1</v>
      </c>
      <c r="AG116" s="49">
        <v>109</v>
      </c>
      <c r="AH116" s="423" t="e">
        <f t="shared" ca="1" si="55"/>
        <v>#N/A</v>
      </c>
      <c r="AI116" s="423"/>
      <c r="AJ116" s="422" t="e">
        <f t="shared" ca="1" si="51"/>
        <v>#N/A</v>
      </c>
      <c r="AK116" s="422" t="e">
        <f t="shared" ca="1" si="52"/>
        <v>#N/A</v>
      </c>
      <c r="AL116" s="422" t="e">
        <f t="shared" ca="1" si="53"/>
        <v>#N/A</v>
      </c>
      <c r="AM116" s="422" t="e">
        <f t="shared" ca="1" si="54"/>
        <v>#N/A</v>
      </c>
    </row>
    <row r="117" spans="1:39" ht="23" customHeight="1" x14ac:dyDescent="0.15">
      <c r="A117" s="142" t="str">
        <f t="shared" ca="1" si="77"/>
        <v/>
      </c>
      <c r="B117" s="145" t="str">
        <f t="shared" ca="1" si="78"/>
        <v/>
      </c>
      <c r="C117" s="636" t="str">
        <f t="shared" ca="1" si="79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80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74"/>
        <v/>
      </c>
      <c r="R117" s="191" t="str">
        <f t="shared" ca="1" si="60"/>
        <v>---</v>
      </c>
      <c r="S117" s="180"/>
      <c r="T117" s="106"/>
      <c r="U117" s="95" t="str">
        <f t="shared" ref="U117:U125" ca="1" si="81">IF(OR(S117=2,E117="---"),"",K117-T117)</f>
        <v/>
      </c>
      <c r="V117" s="176"/>
      <c r="W117" s="97" t="str">
        <f t="shared" ref="W117:W125" ca="1" si="82">IF(OR(E117="---",L117="",S117=2),"",L117+V117)</f>
        <v/>
      </c>
      <c r="X117" s="82"/>
      <c r="Y117" s="97" t="str">
        <f t="shared" ref="Y117:Y125" ca="1" si="83">IF(OR(E117="---",M117="",S117=1),"",IF(S117=2,M117-X117,MIN(M117-X117,W117+"2:00")))</f>
        <v/>
      </c>
      <c r="Z117" s="92"/>
      <c r="AA117" s="100" t="str">
        <f t="shared" ref="AA117:AA125" ca="1" si="84">IF(OR(E117="---",S117=1),"",N117+Z117)</f>
        <v/>
      </c>
      <c r="AB117" s="89" t="str">
        <f t="shared" ca="1" si="66"/>
        <v/>
      </c>
      <c r="AC117" s="128" t="str">
        <f t="shared" ca="1" si="76"/>
        <v/>
      </c>
      <c r="AD117" s="50" t="str">
        <f ca="1">IF(COUNTIF($R$8:$R$128,R117)&gt;1,"",MAX($AD$8:AD116)+1)</f>
        <v/>
      </c>
      <c r="AE117" s="49" t="str">
        <f t="shared" ca="1" si="75"/>
        <v/>
      </c>
      <c r="AG117" s="49">
        <v>110</v>
      </c>
      <c r="AH117" s="423" t="e">
        <f t="shared" ca="1" si="55"/>
        <v>#N/A</v>
      </c>
      <c r="AI117" s="423"/>
      <c r="AJ117" s="422" t="e">
        <f t="shared" ca="1" si="51"/>
        <v>#N/A</v>
      </c>
      <c r="AK117" s="422" t="e">
        <f t="shared" ca="1" si="52"/>
        <v>#N/A</v>
      </c>
      <c r="AL117" s="422" t="e">
        <f t="shared" ca="1" si="53"/>
        <v>#N/A</v>
      </c>
      <c r="AM117" s="422" t="e">
        <f t="shared" ca="1" si="54"/>
        <v>#N/A</v>
      </c>
    </row>
    <row r="118" spans="1:39" ht="23" customHeight="1" x14ac:dyDescent="0.15">
      <c r="A118" s="142" t="str">
        <f t="shared" ca="1" si="77"/>
        <v/>
      </c>
      <c r="B118" s="145" t="str">
        <f t="shared" ca="1" si="78"/>
        <v/>
      </c>
      <c r="C118" s="636" t="str">
        <f t="shared" ca="1" si="79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80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74"/>
        <v/>
      </c>
      <c r="R118" s="191" t="str">
        <f t="shared" ca="1" si="60"/>
        <v>---</v>
      </c>
      <c r="S118" s="180"/>
      <c r="T118" s="106"/>
      <c r="U118" s="95" t="str">
        <f t="shared" ca="1" si="81"/>
        <v/>
      </c>
      <c r="V118" s="176"/>
      <c r="W118" s="97" t="str">
        <f t="shared" ca="1" si="82"/>
        <v/>
      </c>
      <c r="X118" s="82"/>
      <c r="Y118" s="97" t="str">
        <f t="shared" ca="1" si="83"/>
        <v/>
      </c>
      <c r="Z118" s="92"/>
      <c r="AA118" s="100" t="str">
        <f t="shared" ca="1" si="84"/>
        <v/>
      </c>
      <c r="AB118" s="89" t="str">
        <f t="shared" ca="1" si="66"/>
        <v/>
      </c>
      <c r="AC118" s="128" t="str">
        <f t="shared" ca="1" si="76"/>
        <v/>
      </c>
      <c r="AD118" s="50" t="str">
        <f ca="1">IF(COUNTIF($R$8:$R$128,R118)&gt;1,"",MAX($AD$8:AD117)+1)</f>
        <v/>
      </c>
      <c r="AE118" s="49" t="str">
        <f t="shared" ca="1" si="75"/>
        <v/>
      </c>
    </row>
    <row r="119" spans="1:39" ht="23" customHeight="1" x14ac:dyDescent="0.15">
      <c r="A119" s="142" t="str">
        <f t="shared" ca="1" si="77"/>
        <v/>
      </c>
      <c r="B119" s="145" t="str">
        <f t="shared" ca="1" si="78"/>
        <v/>
      </c>
      <c r="C119" s="636" t="str">
        <f t="shared" ca="1" si="7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80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74"/>
        <v/>
      </c>
      <c r="R119" s="191" t="str">
        <f t="shared" ca="1" si="60"/>
        <v>---</v>
      </c>
      <c r="S119" s="180"/>
      <c r="T119" s="106"/>
      <c r="U119" s="95" t="str">
        <f t="shared" ca="1" si="81"/>
        <v/>
      </c>
      <c r="V119" s="176"/>
      <c r="W119" s="97" t="str">
        <f t="shared" ca="1" si="82"/>
        <v/>
      </c>
      <c r="X119" s="82"/>
      <c r="Y119" s="97" t="str">
        <f t="shared" ca="1" si="83"/>
        <v/>
      </c>
      <c r="Z119" s="92"/>
      <c r="AA119" s="100" t="str">
        <f t="shared" ca="1" si="84"/>
        <v/>
      </c>
      <c r="AB119" s="89" t="str">
        <f t="shared" ca="1" si="66"/>
        <v/>
      </c>
      <c r="AC119" s="128" t="str">
        <f t="shared" ca="1" si="76"/>
        <v/>
      </c>
      <c r="AD119" s="50" t="str">
        <f ca="1">IF(COUNTIF($R$8:$R$128,R119)&gt;1,"",MAX($AD$8:AD118)+1)</f>
        <v/>
      </c>
      <c r="AE119" s="49" t="str">
        <f t="shared" ca="1" si="75"/>
        <v/>
      </c>
    </row>
    <row r="120" spans="1:39" ht="23" customHeight="1" x14ac:dyDescent="0.15">
      <c r="A120" s="142" t="str">
        <f t="shared" ca="1" si="77"/>
        <v/>
      </c>
      <c r="B120" s="145" t="str">
        <f t="shared" ca="1" si="78"/>
        <v/>
      </c>
      <c r="C120" s="636" t="str">
        <f t="shared" ca="1" si="7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80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74"/>
        <v/>
      </c>
      <c r="R120" s="191" t="str">
        <f t="shared" ca="1" si="60"/>
        <v>---</v>
      </c>
      <c r="S120" s="180"/>
      <c r="T120" s="106"/>
      <c r="U120" s="95" t="str">
        <f t="shared" ca="1" si="81"/>
        <v/>
      </c>
      <c r="V120" s="176"/>
      <c r="W120" s="97" t="str">
        <f t="shared" ca="1" si="82"/>
        <v/>
      </c>
      <c r="X120" s="82"/>
      <c r="Y120" s="97" t="str">
        <f t="shared" ca="1" si="83"/>
        <v/>
      </c>
      <c r="Z120" s="92"/>
      <c r="AA120" s="100" t="str">
        <f t="shared" ca="1" si="84"/>
        <v/>
      </c>
      <c r="AB120" s="89" t="str">
        <f t="shared" ca="1" si="66"/>
        <v/>
      </c>
      <c r="AC120" s="128" t="str">
        <f t="shared" ca="1" si="76"/>
        <v/>
      </c>
      <c r="AD120" s="50" t="str">
        <f ca="1">IF(COUNTIF($R$8:$R$128,R120)&gt;1,"",MAX($AD$8:AD119)+1)</f>
        <v/>
      </c>
      <c r="AE120" s="49" t="str">
        <f t="shared" ca="1" si="75"/>
        <v/>
      </c>
    </row>
    <row r="121" spans="1:39" ht="23" customHeight="1" x14ac:dyDescent="0.15">
      <c r="A121" s="142" t="str">
        <f t="shared" ca="1" si="77"/>
        <v/>
      </c>
      <c r="B121" s="145" t="str">
        <f t="shared" ca="1" si="78"/>
        <v/>
      </c>
      <c r="C121" s="636" t="str">
        <f t="shared" ca="1" si="7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80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74"/>
        <v/>
      </c>
      <c r="R121" s="191" t="str">
        <f t="shared" ca="1" si="60"/>
        <v>---</v>
      </c>
      <c r="S121" s="180"/>
      <c r="T121" s="106"/>
      <c r="U121" s="95" t="str">
        <f t="shared" ca="1" si="81"/>
        <v/>
      </c>
      <c r="V121" s="176"/>
      <c r="W121" s="97" t="str">
        <f t="shared" ca="1" si="82"/>
        <v/>
      </c>
      <c r="X121" s="82"/>
      <c r="Y121" s="97" t="str">
        <f t="shared" ca="1" si="83"/>
        <v/>
      </c>
      <c r="Z121" s="92"/>
      <c r="AA121" s="100" t="str">
        <f t="shared" ca="1" si="84"/>
        <v/>
      </c>
      <c r="AB121" s="89" t="str">
        <f t="shared" ca="1" si="66"/>
        <v/>
      </c>
      <c r="AC121" s="128" t="str">
        <f t="shared" ca="1" si="76"/>
        <v/>
      </c>
      <c r="AD121" s="50" t="str">
        <f ca="1">IF(COUNTIF($R$8:$R$128,R121)&gt;1,"",MAX($AD$8:AD120)+1)</f>
        <v/>
      </c>
      <c r="AE121" s="49" t="str">
        <f t="shared" ca="1" si="75"/>
        <v/>
      </c>
    </row>
    <row r="122" spans="1:39" ht="23" customHeight="1" x14ac:dyDescent="0.15">
      <c r="A122" s="142" t="str">
        <f t="shared" ca="1" si="77"/>
        <v/>
      </c>
      <c r="B122" s="145" t="str">
        <f t="shared" ca="1" si="78"/>
        <v/>
      </c>
      <c r="C122" s="636" t="str">
        <f t="shared" ca="1" si="79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8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74"/>
        <v/>
      </c>
      <c r="R122" s="191" t="str">
        <f t="shared" ca="1" si="60"/>
        <v>---</v>
      </c>
      <c r="S122" s="180"/>
      <c r="T122" s="106"/>
      <c r="U122" s="95" t="str">
        <f t="shared" ca="1" si="81"/>
        <v/>
      </c>
      <c r="V122" s="176"/>
      <c r="W122" s="97" t="str">
        <f t="shared" ca="1" si="82"/>
        <v/>
      </c>
      <c r="X122" s="82"/>
      <c r="Y122" s="97" t="str">
        <f t="shared" ca="1" si="83"/>
        <v/>
      </c>
      <c r="Z122" s="92"/>
      <c r="AA122" s="100" t="str">
        <f t="shared" ca="1" si="84"/>
        <v/>
      </c>
      <c r="AB122" s="89" t="str">
        <f t="shared" ca="1" si="66"/>
        <v/>
      </c>
      <c r="AC122" s="128" t="str">
        <f t="shared" ca="1" si="76"/>
        <v/>
      </c>
      <c r="AD122" s="50" t="str">
        <f ca="1">IF(COUNTIF($R$8:$R$128,R122)&gt;1,"",MAX($AD$8:AD121)+1)</f>
        <v/>
      </c>
      <c r="AE122" s="49" t="str">
        <f t="shared" ca="1" si="75"/>
        <v/>
      </c>
    </row>
    <row r="123" spans="1:39" ht="23" customHeight="1" x14ac:dyDescent="0.15">
      <c r="A123" s="142" t="str">
        <f t="shared" ca="1" si="77"/>
        <v/>
      </c>
      <c r="B123" s="145" t="str">
        <f t="shared" ca="1" si="78"/>
        <v/>
      </c>
      <c r="C123" s="636" t="str">
        <f t="shared" ca="1" si="79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8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74"/>
        <v/>
      </c>
      <c r="R123" s="191" t="str">
        <f t="shared" ca="1" si="60"/>
        <v>---</v>
      </c>
      <c r="S123" s="180"/>
      <c r="T123" s="106"/>
      <c r="U123" s="95" t="str">
        <f t="shared" ca="1" si="81"/>
        <v/>
      </c>
      <c r="V123" s="176"/>
      <c r="W123" s="97" t="str">
        <f t="shared" ca="1" si="82"/>
        <v/>
      </c>
      <c r="X123" s="82"/>
      <c r="Y123" s="97" t="str">
        <f t="shared" ca="1" si="83"/>
        <v/>
      </c>
      <c r="Z123" s="92"/>
      <c r="AA123" s="100" t="str">
        <f t="shared" ca="1" si="84"/>
        <v/>
      </c>
      <c r="AB123" s="89" t="str">
        <f t="shared" ca="1" si="66"/>
        <v/>
      </c>
      <c r="AC123" s="128" t="str">
        <f t="shared" ca="1" si="76"/>
        <v/>
      </c>
      <c r="AD123" s="50" t="str">
        <f ca="1">IF(COUNTIF($R$8:$R$128,R123)&gt;1,"",MAX($AD$8:AD122)+1)</f>
        <v/>
      </c>
      <c r="AE123" s="49" t="str">
        <f t="shared" ca="1" si="75"/>
        <v/>
      </c>
    </row>
    <row r="124" spans="1:39" ht="23" customHeight="1" x14ac:dyDescent="0.15">
      <c r="A124" s="142" t="str">
        <f t="shared" ca="1" si="77"/>
        <v/>
      </c>
      <c r="B124" s="145" t="str">
        <f t="shared" ca="1" si="78"/>
        <v/>
      </c>
      <c r="C124" s="636" t="str">
        <f t="shared" ca="1" si="79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8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74"/>
        <v/>
      </c>
      <c r="R124" s="191" t="str">
        <f t="shared" ca="1" si="60"/>
        <v>---</v>
      </c>
      <c r="S124" s="180"/>
      <c r="T124" s="106"/>
      <c r="U124" s="95" t="str">
        <f t="shared" ca="1" si="81"/>
        <v/>
      </c>
      <c r="V124" s="176"/>
      <c r="W124" s="97" t="str">
        <f t="shared" ca="1" si="82"/>
        <v/>
      </c>
      <c r="X124" s="82"/>
      <c r="Y124" s="97" t="str">
        <f t="shared" ca="1" si="83"/>
        <v/>
      </c>
      <c r="Z124" s="92"/>
      <c r="AA124" s="100" t="str">
        <f t="shared" ca="1" si="84"/>
        <v/>
      </c>
      <c r="AB124" s="89" t="str">
        <f t="shared" ca="1" si="66"/>
        <v/>
      </c>
      <c r="AC124" s="128" t="str">
        <f t="shared" ca="1" si="76"/>
        <v/>
      </c>
      <c r="AD124" s="50" t="str">
        <f ca="1">IF(COUNTIF($R$8:$R$128,R124)&gt;1,"",MAX($AD$8:AD123)+1)</f>
        <v/>
      </c>
      <c r="AE124" s="49" t="str">
        <f t="shared" ca="1" si="75"/>
        <v/>
      </c>
    </row>
    <row r="125" spans="1:39" ht="23" customHeight="1" x14ac:dyDescent="0.15">
      <c r="A125" s="142" t="str">
        <f t="shared" ca="1" si="77"/>
        <v/>
      </c>
      <c r="B125" s="145" t="str">
        <f t="shared" ca="1" si="78"/>
        <v/>
      </c>
      <c r="C125" s="636" t="str">
        <f t="shared" ca="1" si="79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8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74"/>
        <v/>
      </c>
      <c r="R125" s="191" t="str">
        <f t="shared" ca="1" si="60"/>
        <v>---</v>
      </c>
      <c r="S125" s="180"/>
      <c r="T125" s="106"/>
      <c r="U125" s="95" t="str">
        <f t="shared" ca="1" si="81"/>
        <v/>
      </c>
      <c r="V125" s="176"/>
      <c r="W125" s="97" t="str">
        <f t="shared" ca="1" si="82"/>
        <v/>
      </c>
      <c r="X125" s="82"/>
      <c r="Y125" s="97" t="str">
        <f t="shared" ca="1" si="83"/>
        <v/>
      </c>
      <c r="Z125" s="92"/>
      <c r="AA125" s="100" t="str">
        <f t="shared" ca="1" si="84"/>
        <v/>
      </c>
      <c r="AB125" s="89" t="str">
        <f t="shared" ca="1" si="66"/>
        <v/>
      </c>
      <c r="AC125" s="128" t="str">
        <f t="shared" ca="1" si="76"/>
        <v/>
      </c>
      <c r="AD125" s="50" t="str">
        <f ca="1">IF(COUNTIF($R$8:$R$128,R125)&gt;1,"",MAX($AD$8:AD124)+1)</f>
        <v/>
      </c>
      <c r="AE125" s="49" t="str">
        <f t="shared" ca="1" si="75"/>
        <v/>
      </c>
    </row>
    <row r="126" spans="1:39" ht="23" customHeight="1" x14ac:dyDescent="0.15">
      <c r="A126" s="142" t="s">
        <v>49</v>
      </c>
      <c r="B126" s="145" t="str">
        <f t="shared" ca="1" si="78"/>
        <v/>
      </c>
      <c r="C126" s="636" t="str">
        <f t="shared" ca="1" si="7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80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74"/>
        <v>ОВ</v>
      </c>
      <c r="R126" s="191" t="str">
        <f t="shared" ca="1" si="6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76"/>
        <v/>
      </c>
      <c r="AD126" s="50" t="str">
        <f ca="1">IF(COUNTIF($R$8:$R$128,R126)&gt;1,"",MAX($AD$8:AD125)+1)</f>
        <v/>
      </c>
      <c r="AE126" s="49" t="str">
        <f t="shared" ca="1" si="75"/>
        <v/>
      </c>
    </row>
    <row r="127" spans="1:39" ht="23" customHeight="1" thickBot="1" x14ac:dyDescent="0.2">
      <c r="A127" s="143" t="s">
        <v>49</v>
      </c>
      <c r="B127" s="146" t="str">
        <f t="shared" ca="1" si="78"/>
        <v/>
      </c>
      <c r="C127" s="643" t="str">
        <f t="shared" ca="1" si="7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80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74"/>
        <v>ОВ</v>
      </c>
      <c r="R127" s="191" t="str">
        <f t="shared" ca="1" si="6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76"/>
        <v/>
      </c>
      <c r="AD127" s="50" t="str">
        <f ca="1">IF(COUNTIF($R$8:$R$128,R127)&gt;1,"",MAX($AD$8:AD126)+1)</f>
        <v/>
      </c>
      <c r="AE127" s="49" t="str">
        <f t="shared" ca="1" si="75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19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8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85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85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85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8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8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8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8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8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8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8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8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8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8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8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8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8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8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8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8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8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8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8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8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8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8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8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8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8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8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8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8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8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8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8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8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8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8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8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85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12</v>
      </c>
      <c r="AE174" s="418"/>
      <c r="AF174" s="418"/>
    </row>
    <row r="175" spans="4:32" ht="15" customHeight="1" x14ac:dyDescent="0.25">
      <c r="D175" s="107">
        <f t="shared" si="85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86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13</v>
      </c>
    </row>
    <row r="176" spans="4:32" ht="15" customHeight="1" x14ac:dyDescent="0.25">
      <c r="D176" s="107">
        <f t="shared" si="85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86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14</v>
      </c>
    </row>
    <row r="177" spans="4:30" ht="15" customHeight="1" x14ac:dyDescent="0.25">
      <c r="D177" s="107">
        <f t="shared" si="85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86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15</v>
      </c>
    </row>
    <row r="178" spans="4:30" ht="15" customHeight="1" x14ac:dyDescent="0.25">
      <c r="D178" s="107">
        <f t="shared" si="85"/>
        <v>5</v>
      </c>
      <c r="E178" s="102" t="str">
        <f t="array" aca="1" ref="E178" ca="1">IFERROR(INDEX(График!B$7:B$112,SMALL(IF(INDEX(График!$I$7:$AL$112,0,$H$1)=F178,ROW(D$1:D$101)),G178)),"")</f>
        <v>Сотрудник 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86"/>
        <v>Сотрудник 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16</v>
      </c>
    </row>
    <row r="179" spans="4:30" ht="15" customHeight="1" x14ac:dyDescent="0.25">
      <c r="D179" s="107">
        <f t="shared" si="85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86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17</v>
      </c>
    </row>
    <row r="180" spans="4:30" ht="15" customHeight="1" x14ac:dyDescent="0.25">
      <c r="D180" s="107">
        <f t="shared" si="85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86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18</v>
      </c>
    </row>
    <row r="181" spans="4:30" ht="15" customHeight="1" x14ac:dyDescent="0.25">
      <c r="D181" s="107">
        <f t="shared" si="85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86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19</v>
      </c>
    </row>
    <row r="182" spans="4:30" ht="15" customHeight="1" x14ac:dyDescent="0.25">
      <c r="D182" s="107">
        <f t="shared" si="85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86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20</v>
      </c>
    </row>
    <row r="183" spans="4:30" ht="15" customHeight="1" x14ac:dyDescent="0.25">
      <c r="D183" s="107">
        <f t="shared" si="85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86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21</v>
      </c>
    </row>
    <row r="184" spans="4:30" ht="15" customHeight="1" x14ac:dyDescent="0.25">
      <c r="D184" s="107">
        <f t="shared" si="85"/>
        <v>11</v>
      </c>
      <c r="E184" s="102" t="str">
        <f t="array" aca="1" ref="E184" ca="1">IFERROR(INDEX(График!B$7:B$112,SMALL(IF(INDEX(График!$I$7:$AL$112,0,$H$1)=F184,ROW(D$1:D$101)),G184)),"")</f>
        <v>Сотрудник 22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86"/>
        <v>Сотрудник 22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22</v>
      </c>
    </row>
    <row r="185" spans="4:30" ht="15" customHeight="1" x14ac:dyDescent="0.25">
      <c r="D185" s="107">
        <f t="shared" si="85"/>
        <v>12</v>
      </c>
      <c r="E185" s="102" t="str">
        <f t="array" aca="1" ref="E185" ca="1">IFERROR(INDEX(График!B$7:B$112,SMALL(IF(INDEX(График!$I$7:$AL$112,0,$H$1)=F185,ROW(D$1:D$101)),G185)),"")</f>
        <v>Сотрудник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86"/>
        <v>Сотрудник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23</v>
      </c>
    </row>
    <row r="186" spans="4:30" ht="15" customHeight="1" x14ac:dyDescent="0.25">
      <c r="D186" s="107">
        <f t="shared" si="85"/>
        <v>13</v>
      </c>
      <c r="E186" s="102" t="str">
        <f t="array" aca="1" ref="E186" ca="1">IFERROR(INDEX(График!B$7:B$112,SMALL(IF(INDEX(График!$I$7:$AL$112,0,$H$1)=F186,ROW(D$1:D$101)),G186)),"")</f>
        <v>Сотрудник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86"/>
        <v>Сотрудник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24</v>
      </c>
    </row>
    <row r="187" spans="4:30" ht="15" customHeight="1" x14ac:dyDescent="0.25">
      <c r="D187" s="107">
        <f t="shared" si="85"/>
        <v>14</v>
      </c>
      <c r="E187" s="102" t="str">
        <f t="array" aca="1" ref="E187" ca="1">IFERROR(INDEX(График!B$7:B$112,SMALL(IF(INDEX(График!$I$7:$AL$112,0,$H$1)=F187,ROW(D$1:D$101)),G187)),"")</f>
        <v>Водитель 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86"/>
        <v>Водитель 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25</v>
      </c>
    </row>
    <row r="188" spans="4:30" ht="15" customHeight="1" x14ac:dyDescent="0.25">
      <c r="D188" s="107">
        <f t="shared" si="85"/>
        <v>15</v>
      </c>
      <c r="E188" s="102" t="str">
        <f t="array" aca="1" ref="E188" ca="1">IFERROR(INDEX(График!B$7:B$112,SMALL(IF(INDEX(График!$I$7:$AL$112,0,$H$1)=F188,ROW(D$1:D$101)),G188)),"")</f>
        <v>Водитель 2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86"/>
        <v>Водитель 2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26</v>
      </c>
    </row>
    <row r="189" spans="4:30" ht="15" customHeight="1" x14ac:dyDescent="0.25">
      <c r="D189" s="107">
        <f t="shared" si="85"/>
        <v>16</v>
      </c>
      <c r="E189" s="102" t="str">
        <f t="array" aca="1" ref="E189" ca="1">IFERROR(INDEX(График!B$7:B$112,SMALL(IF(INDEX(График!$I$7:$AL$112,0,$H$1)=F189,ROW(D$1:D$101)),G189)),"")</f>
        <v>Водитель 3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86"/>
        <v>Водитель 3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27</v>
      </c>
    </row>
    <row r="190" spans="4:30" ht="15" customHeight="1" x14ac:dyDescent="0.25">
      <c r="D190" s="107">
        <f t="shared" si="85"/>
        <v>17</v>
      </c>
      <c r="E190" s="102" t="str">
        <f t="array" aca="1" ref="E190" ca="1">IFERROR(INDEX(График!B$7:B$112,SMALL(IF(INDEX(График!$I$7:$AL$112,0,$H$1)=F190,ROW(D$1:D$101)),G190)),"")</f>
        <v>Водитель 4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86"/>
        <v>Водитель 4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28</v>
      </c>
    </row>
    <row r="191" spans="4:30" ht="15" customHeight="1" x14ac:dyDescent="0.25">
      <c r="D191" s="107">
        <f t="shared" si="85"/>
        <v>18</v>
      </c>
      <c r="E191" s="102" t="str">
        <f t="array" aca="1" ref="E191" ca="1">IFERROR(INDEX(График!B$7:B$112,SMALL(IF(INDEX(График!$I$7:$AL$112,0,$H$1)=F191,ROW(D$1:D$101)),G191)),"")</f>
        <v>Водитель 5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86"/>
        <v>Водитель 5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29</v>
      </c>
    </row>
    <row r="192" spans="4:30" ht="15" customHeight="1" x14ac:dyDescent="0.25">
      <c r="D192" s="107">
        <f t="shared" si="85"/>
        <v>19</v>
      </c>
      <c r="E192" s="102" t="str">
        <f t="array" aca="1" ref="E192" ca="1">IFERROR(INDEX(График!B$7:B$112,SMALL(IF(INDEX(График!$I$7:$AL$112,0,$H$1)=F192,ROW(D$1:D$101)),G192)),"")</f>
        <v>Водитель 6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86"/>
        <v>Водитель 6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30</v>
      </c>
    </row>
    <row r="193" spans="4:30" ht="15" customHeight="1" x14ac:dyDescent="0.25">
      <c r="D193" s="107">
        <f t="shared" si="85"/>
        <v>20</v>
      </c>
      <c r="E193" s="102" t="str">
        <f t="array" aca="1" ref="E193" ca="1">IFERROR(INDEX(График!B$7:B$112,SMALL(IF(INDEX(График!$I$7:$AL$112,0,$H$1)=F193,ROW(D$1:D$101)),G193)),"")</f>
        <v>Водитель 7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86"/>
        <v>Водитель 7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31</v>
      </c>
    </row>
    <row r="194" spans="4:30" ht="15" customHeight="1" x14ac:dyDescent="0.25">
      <c r="D194" s="107">
        <f t="shared" si="85"/>
        <v>21</v>
      </c>
      <c r="E194" s="102" t="str">
        <f t="array" aca="1" ref="E194" ca="1">IFERROR(INDEX(График!B$7:B$112,SMALL(IF(INDEX(График!$I$7:$AL$112,0,$H$1)=F194,ROW(D$1:D$101)),G194)),"")</f>
        <v>Водитель 8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86"/>
        <v>Водитель 8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32</v>
      </c>
    </row>
    <row r="195" spans="4:30" ht="15" customHeight="1" x14ac:dyDescent="0.25">
      <c r="D195" s="107">
        <f t="shared" si="85"/>
        <v>22</v>
      </c>
      <c r="E195" s="102" t="str">
        <f t="array" aca="1" ref="E195" ca="1">IFERROR(INDEX(График!B$7:B$112,SMALL(IF(INDEX(График!$I$7:$AL$112,0,$H$1)=F195,ROW(D$1:D$101)),G195)),"")</f>
        <v>Водитель 9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86"/>
        <v>Водитель 9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33</v>
      </c>
    </row>
    <row r="196" spans="4:30" ht="15" customHeight="1" x14ac:dyDescent="0.25">
      <c r="D196" s="107">
        <f t="shared" si="85"/>
        <v>23</v>
      </c>
      <c r="E196" s="102" t="str">
        <f t="array" aca="1" ref="E196" ca="1">IFERROR(INDEX(График!B$7:B$112,SMALL(IF(INDEX(График!$I$7:$AL$112,0,$H$1)=F196,ROW(D$1:D$101)),G196)),"")</f>
        <v>Водитель 10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86"/>
        <v>Водитель 10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34</v>
      </c>
    </row>
    <row r="197" spans="4:30" ht="15" customHeight="1" x14ac:dyDescent="0.25">
      <c r="D197" s="107">
        <f t="shared" si="85"/>
        <v>24</v>
      </c>
      <c r="E197" s="102" t="str">
        <f t="array" aca="1" ref="E197" ca="1">IFERROR(INDEX(График!B$7:B$112,SMALL(IF(INDEX(График!$I$7:$AL$112,0,$H$1)=F197,ROW(D$1:D$101)),G197)),"")</f>
        <v>Водитель 13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86"/>
        <v>Водитель 13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35</v>
      </c>
    </row>
    <row r="198" spans="4:30" ht="15" customHeight="1" x14ac:dyDescent="0.25">
      <c r="D198" s="107">
        <f t="shared" si="85"/>
        <v>25</v>
      </c>
      <c r="E198" s="102" t="str">
        <f t="array" aca="1" ref="E198" ca="1">IFERROR(INDEX(График!B$7:B$112,SMALL(IF(INDEX(График!$I$7:$AL$112,0,$H$1)=F198,ROW(D$1:D$101)),G198)),"")</f>
        <v>Водитель 15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86"/>
        <v>Водитель 15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36</v>
      </c>
    </row>
    <row r="199" spans="4:30" ht="15" customHeight="1" x14ac:dyDescent="0.25">
      <c r="D199" s="107">
        <f t="shared" ref="D199:D259" si="87">G199</f>
        <v>26</v>
      </c>
      <c r="E199" s="102" t="str">
        <f t="array" aca="1" ref="E199" ca="1">IFERROR(INDEX(График!B$7:B$112,SMALL(IF(INDEX(График!$I$7:$AL$112,0,$H$1)=F199,ROW(D$1:D$101)),G199)),"")</f>
        <v>Водитель 16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86"/>
        <v>Водитель 16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37</v>
      </c>
    </row>
    <row r="200" spans="4:30" ht="15" customHeight="1" x14ac:dyDescent="0.25">
      <c r="D200" s="107">
        <f t="shared" si="87"/>
        <v>27</v>
      </c>
      <c r="E200" s="102" t="str">
        <f t="array" aca="1" ref="E200" ca="1">IFERROR(INDEX(График!B$7:B$112,SMALL(IF(INDEX(График!$I$7:$AL$112,0,$H$1)=F200,ROW(D$1:D$101)),G200)),"")</f>
        <v>Водитель 20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86"/>
        <v>Водитель 20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38</v>
      </c>
    </row>
    <row r="201" spans="4:30" ht="15" customHeight="1" x14ac:dyDescent="0.25">
      <c r="D201" s="107">
        <f t="shared" si="87"/>
        <v>28</v>
      </c>
      <c r="E201" s="102" t="str">
        <f t="array" aca="1" ref="E201" ca="1">IFERROR(INDEX(График!B$7:B$112,SMALL(IF(INDEX(График!$I$7:$AL$112,0,$H$1)=F201,ROW(D$1:D$101)),G201)),"")</f>
        <v>Водитель 26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86"/>
        <v>Водитель 26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39</v>
      </c>
    </row>
    <row r="202" spans="4:30" ht="15" customHeight="1" x14ac:dyDescent="0.25">
      <c r="D202" s="107">
        <f t="shared" si="87"/>
        <v>29</v>
      </c>
      <c r="E202" s="102" t="str">
        <f t="array" aca="1" ref="E202" ca="1">IFERROR(INDEX(График!B$7:B$112,SMALL(IF(INDEX(График!$I$7:$AL$112,0,$H$1)=F202,ROW(D$1:D$101)),G202)),"")</f>
        <v>Водитель 27</v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86"/>
        <v>Водитель 27</v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>
        <f ca="1">IF(E202="","",MAX($AD$70:AD201)+1)</f>
        <v>40</v>
      </c>
    </row>
    <row r="203" spans="4:30" ht="15" customHeight="1" x14ac:dyDescent="0.25">
      <c r="D203" s="107">
        <f t="shared" si="87"/>
        <v>30</v>
      </c>
      <c r="E203" s="102" t="str">
        <f t="array" aca="1" ref="E203" ca="1">IFERROR(INDEX(График!B$7:B$112,SMALL(IF(INDEX(График!$I$7:$AL$112,0,$H$1)=F203,ROW(D$1:D$101)),G203)),"")</f>
        <v>Водитель 30</v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86"/>
        <v>Водитель 30</v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>
        <f ca="1">IF(E203="","",MAX($AD$70:AD202)+1)</f>
        <v>41</v>
      </c>
    </row>
    <row r="204" spans="4:30" ht="15" customHeight="1" x14ac:dyDescent="0.25">
      <c r="D204" s="107">
        <f t="shared" si="8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8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8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8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8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8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8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8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8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8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8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8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8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8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8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8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8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8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8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8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8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8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8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8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8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8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8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8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8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8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8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8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8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8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8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8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 L18 L22 L26 L30 L34 L38 L42 L46 L50 L54 L58 L62 L66 L70 L74 L78 L82 L86">
    <cfRule type="expression" dxfId="699" priority="204">
      <formula>L14&lt;K14</formula>
    </cfRule>
  </conditionalFormatting>
  <conditionalFormatting sqref="M14 M18 M22 M26 M30 M34 M38 M42 M46 M50 M54 M58 M62 M66 M70 M74 M78 M82 M86">
    <cfRule type="expression" dxfId="698" priority="205">
      <formula>M14&lt;L14</formula>
    </cfRule>
  </conditionalFormatting>
  <conditionalFormatting sqref="N14 O14:O89 N18 N22 N26 N30 N34 N38 N42 N46 N50 N54 N58 N62 N66 N70 N74 N78 N82 N86">
    <cfRule type="expression" dxfId="697" priority="203">
      <formula>AND(N14&lt;M14,M14&lt;&gt;"")</formula>
    </cfRule>
  </conditionalFormatting>
  <conditionalFormatting sqref="R8:R89">
    <cfRule type="duplicateValues" dxfId="696" priority="59"/>
  </conditionalFormatting>
  <conditionalFormatting sqref="L15:L17 L19:L21 L23:L25 L27:L29 L31:L33 L35:L37 L39:L41 L43:L45 L47:L49 L51:L53 L55:L57 L59:L61 L63:L65 L67:L69 L71:L73 L75:L77 L79:L81 L83:L85 L87:L89">
    <cfRule type="expression" dxfId="695" priority="18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694" priority="19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693" priority="17">
      <formula>AND(N15&lt;M15,M15&lt;&gt;"")</formula>
    </cfRule>
  </conditionalFormatting>
  <conditionalFormatting sqref="L90 L94 L98 L102 L106 L110">
    <cfRule type="expression" dxfId="692" priority="15">
      <formula>L90&lt;K90</formula>
    </cfRule>
  </conditionalFormatting>
  <conditionalFormatting sqref="M90 M94 M98 M102 M106 M110">
    <cfRule type="expression" dxfId="691" priority="16">
      <formula>M90&lt;L90</formula>
    </cfRule>
  </conditionalFormatting>
  <conditionalFormatting sqref="O90:O97 O106:O113 N90 N94 N98 N102 N106 N110">
    <cfRule type="expression" dxfId="690" priority="14">
      <formula>AND(N90&lt;M90,M90&lt;&gt;"")</formula>
    </cfRule>
  </conditionalFormatting>
  <conditionalFormatting sqref="R90:R97 R106:R115">
    <cfRule type="duplicateValues" dxfId="689" priority="13"/>
  </conditionalFormatting>
  <conditionalFormatting sqref="O98:O105">
    <cfRule type="expression" dxfId="688" priority="12">
      <formula>AND(O98&lt;N98,N98&lt;&gt;"")</formula>
    </cfRule>
  </conditionalFormatting>
  <conditionalFormatting sqref="R98:R105">
    <cfRule type="duplicateValues" dxfId="687" priority="11"/>
  </conditionalFormatting>
  <conditionalFormatting sqref="R116:R127">
    <cfRule type="duplicateValues" dxfId="686" priority="10"/>
  </conditionalFormatting>
  <conditionalFormatting sqref="L91:L93 L95:L97 L99:L101 L103:L105 L107:L109 L111:L113">
    <cfRule type="expression" dxfId="685" priority="8">
      <formula>L91&lt;K91</formula>
    </cfRule>
  </conditionalFormatting>
  <conditionalFormatting sqref="M91:M93 M95:M97 M99:M101 M103:M105 M107:M109 M111:M113">
    <cfRule type="expression" dxfId="684" priority="9">
      <formula>M91&lt;L91</formula>
    </cfRule>
  </conditionalFormatting>
  <conditionalFormatting sqref="N91:N93 N95:N97 N99:N101 N103:N105 N107:N109 N111:N113">
    <cfRule type="expression" dxfId="683" priority="7">
      <formula>AND(N91&lt;M91,M91&lt;&gt;"")</formula>
    </cfRule>
  </conditionalFormatting>
  <conditionalFormatting sqref="M115">
    <cfRule type="expression" dxfId="682" priority="2">
      <formula>M115&lt;L115</formula>
    </cfRule>
  </conditionalFormatting>
  <conditionalFormatting sqref="M114">
    <cfRule type="expression" dxfId="681" priority="5">
      <formula>M114&lt;L114</formula>
    </cfRule>
  </conditionalFormatting>
  <conditionalFormatting sqref="L114">
    <cfRule type="expression" dxfId="680" priority="4">
      <formula>L114&lt;K114</formula>
    </cfRule>
  </conditionalFormatting>
  <conditionalFormatting sqref="N114">
    <cfRule type="expression" dxfId="679" priority="6">
      <formula>AND(N114&lt;M114,M114&lt;&gt;"")</formula>
    </cfRule>
  </conditionalFormatting>
  <conditionalFormatting sqref="L115">
    <cfRule type="expression" dxfId="678" priority="1">
      <formula>L115&lt;K115</formula>
    </cfRule>
  </conditionalFormatting>
  <conditionalFormatting sqref="N115">
    <cfRule type="expression" dxfId="677" priority="3">
      <formula>AND(N115&lt;M115,M115&lt;&gt;"")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27" orientation="portrait" verticalDpi="597" r:id="rId1"/>
  <rowBreaks count="1" manualBreakCount="1">
    <brk id="61" max="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 enableFormatConditionsCalculation="0">
    <tabColor theme="0" tint="-0.14999847407452621"/>
  </sheetPr>
  <dimension ref="A1:AM300"/>
  <sheetViews>
    <sheetView view="pageBreakPreview" topLeftCell="A34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8" width="8.83203125" style="14"/>
    <col min="29" max="29" width="10.5" style="14" bestFit="1" customWidth="1"/>
    <col min="3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</v>
      </c>
      <c r="I1" s="50"/>
      <c r="J1" s="278">
        <v>0</v>
      </c>
      <c r="K1" s="278">
        <v>2</v>
      </c>
      <c r="Q1" s="182" t="str">
        <f>HYPERLINK("#"&amp;"Q3:AC123","Печать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43710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43711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43711</v>
      </c>
      <c r="D8" s="654"/>
      <c r="E8" s="654"/>
      <c r="F8" s="277">
        <f ca="1">C8</f>
        <v>43711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36" t="str">
        <f ca="1">INDEX($R$8:$R$254,MATCH(AG8,$AD$8:$AD$254,))</f>
        <v>Сотрудник 13</v>
      </c>
      <c r="AI8" s="435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428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36" t="str">
        <f t="shared" ref="AH9:AH72" ca="1" si="3">INDEX($R$8:$R$254,MATCH(AG9,$AD$8:$AD$254,))</f>
        <v>Водитель 18</v>
      </c>
      <c r="AI9" s="435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36" t="str">
        <f t="shared" ca="1" si="3"/>
        <v>Сотрудник 22</v>
      </c>
      <c r="AI10" s="435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36" t="str">
        <f t="shared" ca="1" si="3"/>
        <v>Водитель 28</v>
      </c>
      <c r="AI11" s="435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36" t="str">
        <f t="shared" ca="1" si="3"/>
        <v>Сотрудник 3</v>
      </c>
      <c r="AI12" s="435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39"/>
      <c r="J13" s="43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36" t="str">
        <f t="shared" ca="1" si="3"/>
        <v>Водитель 12</v>
      </c>
      <c r="AI13" s="435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36" t="str">
        <f t="shared" ca="1" si="3"/>
        <v>Сотрудник 8</v>
      </c>
      <c r="AI14" s="435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36" t="str">
        <f t="shared" ca="1" si="3"/>
        <v>Водитель 19</v>
      </c>
      <c r="AI15" s="435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36" t="str">
        <f t="shared" ca="1" si="3"/>
        <v>Сотрудник 15</v>
      </c>
      <c r="AI16" s="435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1"/>
      <c r="L17" s="226"/>
      <c r="M17" s="227"/>
      <c r="N17" s="227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36" t="str">
        <f t="shared" ca="1" si="3"/>
        <v>Водитель 27</v>
      </c>
      <c r="AI17" s="435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36" t="str">
        <f t="shared" ca="1" si="3"/>
        <v>Сотрудник 12</v>
      </c>
      <c r="AI18" s="435"/>
      <c r="AJ18" s="422" t="str">
        <f t="shared" ca="1" si="4"/>
        <v>00:00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36" t="str">
        <f t="shared" ca="1" si="3"/>
        <v>Водитель 11</v>
      </c>
      <c r="AI19" s="435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36" t="str">
        <f t="shared" ca="1" si="3"/>
        <v>Сотрудник 17</v>
      </c>
      <c r="AI20" s="435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1"/>
      <c r="L21" s="226"/>
      <c r="M21" s="227"/>
      <c r="N21" s="227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36" t="str">
        <f t="shared" ca="1" si="3"/>
        <v>Водитель 5</v>
      </c>
      <c r="AI21" s="435"/>
      <c r="AJ21" s="422" t="e">
        <f t="shared" ca="1" si="4"/>
        <v>#VALUE!</v>
      </c>
      <c r="AK21" s="422" t="str">
        <f t="shared" ca="1" si="5"/>
        <v>00:00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36" t="str">
        <f t="shared" ca="1" si="3"/>
        <v>Водитель 1</v>
      </c>
      <c r="AI22" s="435"/>
      <c r="AJ22" s="422" t="str">
        <f t="shared" ca="1" si="4"/>
        <v>09:00</v>
      </c>
      <c r="AK22" s="422" t="str">
        <f t="shared" ca="1" si="5"/>
        <v>18:00</v>
      </c>
      <c r="AL22" s="422" t="str">
        <f t="shared" ca="1" si="6"/>
        <v>13:00</v>
      </c>
      <c r="AM22" s="422" t="str">
        <f t="shared" ca="1" si="7"/>
        <v>14:00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36" t="str">
        <f t="shared" ca="1" si="3"/>
        <v>Сотрудник 2</v>
      </c>
      <c r="AI23" s="435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36" t="str">
        <f t="shared" ca="1" si="3"/>
        <v>Сотрудник 5</v>
      </c>
      <c r="AI24" s="435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1"/>
      <c r="L25" s="226"/>
      <c r="M25" s="227"/>
      <c r="N25" s="227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36" t="str">
        <f t="shared" ca="1" si="3"/>
        <v>Сотрудник 7</v>
      </c>
      <c r="AI25" s="435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36" t="str">
        <f t="shared" ca="1" si="3"/>
        <v>Сотрудник 9</v>
      </c>
      <c r="AI26" s="435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36" t="str">
        <f t="shared" ca="1" si="3"/>
        <v>Сотрудник 12</v>
      </c>
      <c r="AI27" s="435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36" t="str">
        <f t="shared" ca="1" si="3"/>
        <v>Сотрудник 14</v>
      </c>
      <c r="AI28" s="435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1"/>
      <c r="L29" s="226"/>
      <c r="M29" s="227"/>
      <c r="N29" s="227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36" t="str">
        <f t="shared" ca="1" si="3"/>
        <v>Сотрудник 16</v>
      </c>
      <c r="AI29" s="435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36" t="str">
        <f t="shared" ca="1" si="3"/>
        <v>Сотрудник 19</v>
      </c>
      <c r="AI30" s="435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36" t="str">
        <f t="shared" ca="1" si="3"/>
        <v>Сотрудник 21</v>
      </c>
      <c r="AI31" s="435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36" t="str">
        <f t="shared" ca="1" si="3"/>
        <v>Сотрудник 23</v>
      </c>
      <c r="AI32" s="435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1"/>
      <c r="L33" s="226"/>
      <c r="M33" s="227"/>
      <c r="N33" s="227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36" t="str">
        <f t="shared" ca="1" si="3"/>
        <v>Сотрудник 24</v>
      </c>
      <c r="AI33" s="435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36" t="str">
        <f t="shared" ca="1" si="3"/>
        <v>Сотрудник 25</v>
      </c>
      <c r="AI34" s="435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36" t="str">
        <f t="shared" ca="1" si="3"/>
        <v>Водитель 2</v>
      </c>
      <c r="AI35" s="435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36" t="str">
        <f t="shared" ca="1" si="3"/>
        <v>Водитель 3</v>
      </c>
      <c r="AI36" s="435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1"/>
      <c r="L37" s="226"/>
      <c r="M37" s="227"/>
      <c r="N37" s="227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36" t="str">
        <f t="shared" ca="1" si="3"/>
        <v>Водитель 4</v>
      </c>
      <c r="AI37" s="435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36" t="str">
        <f t="shared" ca="1" si="3"/>
        <v>Водитель 6</v>
      </c>
      <c r="AI38" s="435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36" t="str">
        <f t="shared" ca="1" si="3"/>
        <v>Водитель 8</v>
      </c>
      <c r="AI39" s="435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36" t="str">
        <f t="shared" ca="1" si="3"/>
        <v>Водитель 9</v>
      </c>
      <c r="AI40" s="435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1"/>
      <c r="L41" s="226"/>
      <c r="M41" s="227"/>
      <c r="N41" s="227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36" t="str">
        <f t="shared" ca="1" si="3"/>
        <v>Водитель 10</v>
      </c>
      <c r="AI41" s="435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36" t="str">
        <f t="shared" ca="1" si="3"/>
        <v>Водитель 11</v>
      </c>
      <c r="AI42" s="435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36" t="str">
        <f t="shared" ca="1" si="3"/>
        <v>Водитель 14</v>
      </c>
      <c r="AI43" s="435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36" t="str">
        <f t="shared" ca="1" si="3"/>
        <v>Водитель 15</v>
      </c>
      <c r="AI44" s="435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1"/>
      <c r="L45" s="226"/>
      <c r="M45" s="227"/>
      <c r="N45" s="227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36" t="str">
        <f t="shared" ca="1" si="3"/>
        <v>Водитель 16</v>
      </c>
      <c r="AI45" s="435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36" t="str">
        <f t="shared" ca="1" si="3"/>
        <v>Водитель 20</v>
      </c>
      <c r="AI46" s="435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36" t="str">
        <f t="shared" ca="1" si="3"/>
        <v>Водитель 22</v>
      </c>
      <c r="AI47" s="435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36" t="str">
        <f t="shared" ca="1" si="3"/>
        <v>Водитель 24</v>
      </c>
      <c r="AI48" s="435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1"/>
      <c r="L49" s="226"/>
      <c r="M49" s="227"/>
      <c r="N49" s="227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36" t="str">
        <f t="shared" ca="1" si="3"/>
        <v>Водитель 26</v>
      </c>
      <c r="AI49" s="435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36" t="str">
        <f t="shared" ca="1" si="3"/>
        <v>Водитель 30</v>
      </c>
      <c r="AI50" s="435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36" t="e">
        <f t="shared" ca="1" si="3"/>
        <v>#N/A</v>
      </c>
      <c r="AI51" s="435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36" t="e">
        <f t="shared" ca="1" si="3"/>
        <v>#N/A</v>
      </c>
      <c r="AI52" s="435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1"/>
      <c r="L53" s="226"/>
      <c r="M53" s="227"/>
      <c r="N53" s="227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36" t="e">
        <f t="shared" ca="1" si="3"/>
        <v>#N/A</v>
      </c>
      <c r="AI53" s="435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36" t="e">
        <f t="shared" ca="1" si="3"/>
        <v>#N/A</v>
      </c>
      <c r="AI54" s="435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36" t="e">
        <f t="shared" ca="1" si="3"/>
        <v>#N/A</v>
      </c>
      <c r="AI55" s="435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36" t="e">
        <f t="shared" ca="1" si="3"/>
        <v>#N/A</v>
      </c>
      <c r="AI56" s="435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1"/>
      <c r="L57" s="226"/>
      <c r="M57" s="227"/>
      <c r="N57" s="227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36" t="e">
        <f t="shared" ca="1" si="3"/>
        <v>#N/A</v>
      </c>
      <c r="AI57" s="435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36" t="e">
        <f t="shared" ca="1" si="3"/>
        <v>#N/A</v>
      </c>
      <c r="AI58" s="435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36" t="e">
        <f t="shared" ca="1" si="3"/>
        <v>#N/A</v>
      </c>
      <c r="AI59" s="435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36" t="e">
        <f t="shared" ca="1" si="3"/>
        <v>#N/A</v>
      </c>
      <c r="AI60" s="435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1"/>
      <c r="L61" s="226"/>
      <c r="M61" s="227"/>
      <c r="N61" s="227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36" t="e">
        <f t="shared" ca="1" si="3"/>
        <v>#N/A</v>
      </c>
      <c r="AI61" s="435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36" t="e">
        <f t="shared" ca="1" si="3"/>
        <v>#N/A</v>
      </c>
      <c r="AI62" s="435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13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13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1</v>
      </c>
      <c r="AE63" s="49" t="b">
        <f t="shared" ca="1" si="2"/>
        <v>0</v>
      </c>
      <c r="AG63" s="49">
        <v>56</v>
      </c>
      <c r="AH63" s="436" t="e">
        <f t="shared" ca="1" si="3"/>
        <v>#N/A</v>
      </c>
      <c r="AI63" s="435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18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18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</v>
      </c>
      <c r="AE64" s="49" t="b">
        <f t="shared" ca="1" si="2"/>
        <v>0</v>
      </c>
      <c r="AG64" s="49">
        <v>57</v>
      </c>
      <c r="AH64" s="436" t="e">
        <f t="shared" ca="1" si="3"/>
        <v>#N/A</v>
      </c>
      <c r="AI64" s="435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1"/>
      <c r="L65" s="226"/>
      <c r="M65" s="227"/>
      <c r="N65" s="227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36" t="e">
        <f t="shared" ca="1" si="3"/>
        <v>#N/A</v>
      </c>
      <c r="AI65" s="435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36" t="e">
        <f t="shared" ca="1" si="3"/>
        <v>#N/A</v>
      </c>
      <c r="AI66" s="435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36" t="e">
        <f t="shared" ca="1" si="3"/>
        <v>#N/A</v>
      </c>
      <c r="AI67" s="435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36" t="e">
        <f t="shared" ca="1" si="3"/>
        <v>#N/A</v>
      </c>
      <c r="AI68" s="435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1"/>
      <c r="L69" s="226"/>
      <c r="M69" s="227"/>
      <c r="N69" s="227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36" t="e">
        <f t="shared" ca="1" si="3"/>
        <v>#N/A</v>
      </c>
      <c r="AI69" s="435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36" t="e">
        <f t="shared" ca="1" si="3"/>
        <v>#N/A</v>
      </c>
      <c r="AI70" s="435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22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22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3</v>
      </c>
      <c r="AE71" s="49" t="b">
        <f t="shared" ca="1" si="2"/>
        <v>0</v>
      </c>
      <c r="AG71" s="49">
        <v>64</v>
      </c>
      <c r="AH71" s="436" t="e">
        <f t="shared" ca="1" si="3"/>
        <v>#N/A</v>
      </c>
      <c r="AI71" s="435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557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28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28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4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36" t="e">
        <f t="shared" ca="1" si="3"/>
        <v>#N/A</v>
      </c>
      <c r="AI72" s="435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1"/>
      <c r="L73" s="226"/>
      <c r="M73" s="227"/>
      <c r="N73" s="227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36" t="e">
        <f t="shared" ref="AH73:AH117" ca="1" si="42">INDEX($R$8:$R$254,MATCH(AG73,$AD$8:$AD$254,))</f>
        <v>#N/A</v>
      </c>
      <c r="AI73" s="435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36" t="e">
        <f t="shared" ca="1" si="42"/>
        <v>#N/A</v>
      </c>
      <c r="AI74" s="435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/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3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3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5</v>
      </c>
      <c r="AE75" s="49" t="b">
        <f t="shared" ca="1" si="41"/>
        <v>0</v>
      </c>
      <c r="AG75" s="49">
        <v>68</v>
      </c>
      <c r="AH75" s="436" t="e">
        <f t="shared" ca="1" si="42"/>
        <v>#N/A</v>
      </c>
      <c r="AI75" s="435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12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12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6</v>
      </c>
      <c r="AE76" s="49" t="b">
        <f t="shared" ca="1" si="41"/>
        <v>0</v>
      </c>
      <c r="AG76" s="49">
        <v>69</v>
      </c>
      <c r="AH76" s="436" t="e">
        <f t="shared" ca="1" si="42"/>
        <v>#N/A</v>
      </c>
      <c r="AI76" s="435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1"/>
      <c r="L77" s="226"/>
      <c r="M77" s="227"/>
      <c r="N77" s="227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36" t="e">
        <f t="shared" ca="1" si="42"/>
        <v>#N/A</v>
      </c>
      <c r="AI77" s="435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>
        <v>0.54861111111111105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36" t="e">
        <f t="shared" ca="1" si="42"/>
        <v>#N/A</v>
      </c>
      <c r="AI78" s="435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Сотрудник 8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Сотрудник 8</v>
      </c>
      <c r="S79" s="180"/>
      <c r="T79" s="194" t="str">
        <f ca="1">IF(OR(S79=2,E79="---",K79=""),"",--"0:17")</f>
        <v/>
      </c>
      <c r="U79" s="95" t="str">
        <f t="shared" ref="U79:U89" ca="1" si="51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ref="AA79:AA89" ca="1" si="52">IF(OR(E79="---",S79=1,K79=""),"",N79+Z79)</f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>
        <f ca="1">IF(COUNTIF($R$8:$R$128,R79)&gt;1,"",MAX($AD$8:AD78)+1)</f>
        <v>7</v>
      </c>
      <c r="AE79" s="49" t="b">
        <f t="shared" ca="1" si="41"/>
        <v>0</v>
      </c>
      <c r="AG79" s="49">
        <v>72</v>
      </c>
      <c r="AH79" s="436" t="e">
        <f t="shared" ca="1" si="42"/>
        <v>#N/A</v>
      </c>
      <c r="AI79" s="435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Водитель 19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Водитель 19</v>
      </c>
      <c r="S80" s="180"/>
      <c r="T80" s="194" t="str">
        <f ca="1">IF(OR(S80=2,E80="---",K80=""),"",--"0:55")</f>
        <v/>
      </c>
      <c r="U80" s="95" t="str">
        <f t="shared" ca="1" si="51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2"/>
        <v/>
      </c>
      <c r="AB80" s="89" t="str">
        <f t="shared" ca="1" si="53"/>
        <v/>
      </c>
      <c r="AC80" s="128" t="str">
        <f t="shared" ca="1" si="40"/>
        <v/>
      </c>
      <c r="AD80" s="50">
        <f ca="1">IF(COUNTIF($R$8:$R$128,R80)&gt;1,"",MAX($AD$8:AD79)+1)</f>
        <v>8</v>
      </c>
      <c r="AE80" s="49" t="b">
        <f t="shared" ca="1" si="41"/>
        <v>0</v>
      </c>
      <c r="AG80" s="49">
        <v>73</v>
      </c>
      <c r="AH80" s="436" t="e">
        <f t="shared" ca="1" si="42"/>
        <v>#N/A</v>
      </c>
      <c r="AI80" s="435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1"/>
      <c r="L81" s="226"/>
      <c r="M81" s="227"/>
      <c r="N81" s="227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1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2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36" t="e">
        <f t="shared" ca="1" si="42"/>
        <v>#N/A</v>
      </c>
      <c r="AI81" s="435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0.55555555555555558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1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36" t="e">
        <f t="shared" ca="1" si="42"/>
        <v>#N/A</v>
      </c>
      <c r="AI82" s="435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0.5625</v>
      </c>
      <c r="C83" s="33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Сотрудник 15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Сотрудник 15</v>
      </c>
      <c r="S83" s="180"/>
      <c r="T83" s="194" t="str">
        <f ca="1">IF(OR(S83=2,E83="---",K83=""),"",--"0:17")</f>
        <v/>
      </c>
      <c r="U83" s="95" t="str">
        <f t="shared" ca="1" si="51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2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>
        <f ca="1">IF(COUNTIF($R$8:$R$128,R83)&gt;1,"",MAX($AD$8:AD82)+1)</f>
        <v>9</v>
      </c>
      <c r="AE83" s="49" t="b">
        <f t="shared" ca="1" si="41"/>
        <v>0</v>
      </c>
      <c r="AG83" s="49">
        <v>76</v>
      </c>
      <c r="AH83" s="436" t="e">
        <f t="shared" ca="1" si="42"/>
        <v>#N/A</v>
      </c>
      <c r="AI83" s="435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Водитель 27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Водитель 27</v>
      </c>
      <c r="S84" s="180"/>
      <c r="T84" s="194" t="str">
        <f ca="1">IF(OR(S84=2,E84="---",K84=""),"",--"0:55")</f>
        <v/>
      </c>
      <c r="U84" s="95" t="str">
        <f t="shared" ca="1" si="51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2"/>
        <v/>
      </c>
      <c r="AB84" s="89" t="str">
        <f t="shared" ca="1" si="55"/>
        <v/>
      </c>
      <c r="AC84" s="128" t="str">
        <f t="shared" ca="1" si="40"/>
        <v/>
      </c>
      <c r="AD84" s="50">
        <f ca="1">IF(COUNTIF($R$8:$R$128,R84)&gt;1,"",MAX($AD$8:AD83)+1)</f>
        <v>10</v>
      </c>
      <c r="AE84" s="49" t="b">
        <f t="shared" ca="1" si="41"/>
        <v>0</v>
      </c>
      <c r="AG84" s="49">
        <v>77</v>
      </c>
      <c r="AH84" s="436" t="e">
        <f t="shared" ca="1" si="42"/>
        <v>#N/A</v>
      </c>
      <c r="AI84" s="435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1"/>
      <c r="L85" s="226"/>
      <c r="M85" s="227"/>
      <c r="N85" s="227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1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2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36" t="e">
        <f t="shared" ca="1" si="42"/>
        <v>#N/A</v>
      </c>
      <c r="AI85" s="435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1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36" t="e">
        <f t="shared" ca="1" si="42"/>
        <v>#N/A</v>
      </c>
      <c r="AI86" s="435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1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2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36" t="e">
        <f t="shared" ca="1" si="42"/>
        <v>#N/A</v>
      </c>
      <c r="AI87" s="435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1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36" t="e">
        <f t="shared" ca="1" si="42"/>
        <v>#N/A</v>
      </c>
      <c r="AI88" s="435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1"/>
      <c r="L89" s="226"/>
      <c r="M89" s="227"/>
      <c r="N89" s="227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1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2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36" t="e">
        <f t="shared" ca="1" si="42"/>
        <v>#N/A</v>
      </c>
      <c r="AI89" s="435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36" t="e">
        <f t="shared" ca="1" si="42"/>
        <v>#N/A</v>
      </c>
      <c r="AI90" s="435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36" t="e">
        <f t="shared" ca="1" si="42"/>
        <v>#N/A</v>
      </c>
      <c r="AI91" s="435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36" t="e">
        <f t="shared" ca="1" si="42"/>
        <v>#N/A</v>
      </c>
      <c r="AI92" s="435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36" t="e">
        <f t="shared" ca="1" si="42"/>
        <v>#N/A</v>
      </c>
      <c r="AI93" s="435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36" t="e">
        <f t="shared" ca="1" si="42"/>
        <v>#N/A</v>
      </c>
      <c r="AI94" s="435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36" t="e">
        <f t="shared" ca="1" si="42"/>
        <v>#N/A</v>
      </c>
      <c r="AI95" s="435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36" t="e">
        <f t="shared" ca="1" si="42"/>
        <v>#N/A</v>
      </c>
      <c r="AI96" s="435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36" t="e">
        <f t="shared" ca="1" si="42"/>
        <v>#N/A</v>
      </c>
      <c r="AI97" s="435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36" t="e">
        <f t="shared" ca="1" si="42"/>
        <v>#N/A</v>
      </c>
      <c r="AI98" s="435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11</v>
      </c>
      <c r="AE99" s="49" t="b">
        <f t="shared" ca="1" si="61"/>
        <v>1</v>
      </c>
      <c r="AG99" s="49">
        <v>92</v>
      </c>
      <c r="AH99" s="436" t="e">
        <f t="shared" ca="1" si="42"/>
        <v>#N/A</v>
      </c>
      <c r="AI99" s="435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36" t="e">
        <f t="shared" ca="1" si="42"/>
        <v>#N/A</v>
      </c>
      <c r="AI100" s="435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36" t="e">
        <f t="shared" ca="1" si="42"/>
        <v>#N/A</v>
      </c>
      <c r="AI101" s="435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36" t="e">
        <f t="shared" ca="1" si="42"/>
        <v>#N/A</v>
      </c>
      <c r="AI102" s="435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4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4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36" t="e">
        <f t="shared" ca="1" si="42"/>
        <v>#N/A</v>
      </c>
      <c r="AI103" s="435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29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36" t="e">
        <f t="shared" ca="1" si="42"/>
        <v>#N/A</v>
      </c>
      <c r="AI104" s="435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36" t="e">
        <f t="shared" ca="1" si="42"/>
        <v>#N/A</v>
      </c>
      <c r="AI105" s="435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36" t="e">
        <f t="shared" ca="1" si="42"/>
        <v>#N/A</v>
      </c>
      <c r="AI106" s="435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36" t="e">
        <f t="shared" ca="1" si="42"/>
        <v>#N/A</v>
      </c>
      <c r="AI107" s="435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12</v>
      </c>
      <c r="AE108" s="49" t="b">
        <f t="shared" ca="1" si="63"/>
        <v>1</v>
      </c>
      <c r="AG108" s="49">
        <v>101</v>
      </c>
      <c r="AH108" s="436" t="e">
        <f t="shared" ca="1" si="42"/>
        <v>#N/A</v>
      </c>
      <c r="AI108" s="435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36" t="e">
        <f t="shared" ca="1" si="42"/>
        <v>#N/A</v>
      </c>
      <c r="AI109" s="435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36" t="e">
        <f t="shared" ca="1" si="42"/>
        <v>#N/A</v>
      </c>
      <c r="AI110" s="435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17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17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>
        <f ca="1">IF(COUNTIF($R$8:$R$128,R111)&gt;1,"",MAX($AD$8:AD110)+1)</f>
        <v>13</v>
      </c>
      <c r="AE111" s="49" t="b">
        <f t="shared" ca="1" si="63"/>
        <v>0</v>
      </c>
      <c r="AG111" s="49">
        <v>104</v>
      </c>
      <c r="AH111" s="436" t="e">
        <f t="shared" ca="1" si="42"/>
        <v>#N/A</v>
      </c>
      <c r="AI111" s="435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14</v>
      </c>
      <c r="AE112" s="49" t="b">
        <f t="shared" ca="1" si="63"/>
        <v>0</v>
      </c>
      <c r="AG112" s="49">
        <v>105</v>
      </c>
      <c r="AH112" s="436" t="e">
        <f t="shared" ca="1" si="42"/>
        <v>#N/A</v>
      </c>
      <c r="AI112" s="435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36" t="e">
        <f t="shared" ca="1" si="42"/>
        <v>#N/A</v>
      </c>
      <c r="AI113" s="435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36" t="e">
        <f t="shared" ca="1" si="42"/>
        <v>#N/A</v>
      </c>
      <c r="AI114" s="435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36" t="e">
        <f t="shared" ca="1" si="42"/>
        <v>#N/A</v>
      </c>
      <c r="AI115" s="435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5"/>
        <v>обучение</v>
      </c>
      <c r="R116" s="189" t="str">
        <f t="shared" ca="1" si="50"/>
        <v>Водитель 1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15</v>
      </c>
      <c r="AE116" s="49" t="b">
        <f t="shared" ca="1" si="66"/>
        <v>1</v>
      </c>
      <c r="AG116" s="49">
        <v>109</v>
      </c>
      <c r="AH116" s="436" t="e">
        <f t="shared" ca="1" si="42"/>
        <v>#N/A</v>
      </c>
      <c r="AI116" s="435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36" t="e">
        <f t="shared" ca="1" si="42"/>
        <v>#N/A</v>
      </c>
      <c r="AI117" s="435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x14ac:dyDescent="0.15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x14ac:dyDescent="0.15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x14ac:dyDescent="0.15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x14ac:dyDescent="0.15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-155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16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17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18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19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12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12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20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21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16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16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22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Сотрудник 19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Сотрудник 19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23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Сотрудник 21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Сотрудник 21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24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Сотрудник 23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Сотрудник 23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25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Сотрудник 24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Сотрудник 24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26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27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28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29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30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6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6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31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32</v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>Водитель 9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>Водитель 9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33</v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>Водитель 10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>Водитель 10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34</v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>Водитель 11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>Водитель 11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35</v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>Водитель 14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>Водитель 14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36</v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>Водитель 15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>Водитель 15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37</v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>Водитель 16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>Водитель 16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38</v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>Водитель 20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>Водитель 20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39</v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>Водитель 22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>Водитель 22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40</v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>Водитель 24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>Водитель 24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41</v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>Водитель 26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>Водитель 26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42</v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>Водитель 30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>Водитель 30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43</v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:L89">
    <cfRule type="expression" dxfId="676" priority="177">
      <formula>L14&lt;K14</formula>
    </cfRule>
  </conditionalFormatting>
  <conditionalFormatting sqref="M14:M89">
    <cfRule type="expression" dxfId="675" priority="178">
      <formula>M14&lt;L14</formula>
    </cfRule>
  </conditionalFormatting>
  <conditionalFormatting sqref="N14:O89">
    <cfRule type="expression" dxfId="674" priority="176">
      <formula>AND(N14&lt;M14,M14&lt;&gt;"")</formula>
    </cfRule>
  </conditionalFormatting>
  <conditionalFormatting sqref="R8:R89">
    <cfRule type="duplicateValues" dxfId="673" priority="32"/>
  </conditionalFormatting>
  <conditionalFormatting sqref="L90 L94 L98 L102 L106 L110">
    <cfRule type="expression" dxfId="672" priority="15">
      <formula>L90&lt;K90</formula>
    </cfRule>
  </conditionalFormatting>
  <conditionalFormatting sqref="M90 M94 M98 M102 M106 M110">
    <cfRule type="expression" dxfId="671" priority="16">
      <formula>M90&lt;L90</formula>
    </cfRule>
  </conditionalFormatting>
  <conditionalFormatting sqref="O90:O97 O106:O113 N90 N94 N98 N102 N106 N110">
    <cfRule type="expression" dxfId="670" priority="14">
      <formula>AND(N90&lt;M90,M90&lt;&gt;"")</formula>
    </cfRule>
  </conditionalFormatting>
  <conditionalFormatting sqref="R90:R97 R106:R115">
    <cfRule type="duplicateValues" dxfId="669" priority="13"/>
  </conditionalFormatting>
  <conditionalFormatting sqref="O98:O105">
    <cfRule type="expression" dxfId="668" priority="12">
      <formula>AND(O98&lt;N98,N98&lt;&gt;"")</formula>
    </cfRule>
  </conditionalFormatting>
  <conditionalFormatting sqref="R98:R105">
    <cfRule type="duplicateValues" dxfId="667" priority="11"/>
  </conditionalFormatting>
  <conditionalFormatting sqref="R116:R127">
    <cfRule type="duplicateValues" dxfId="666" priority="10"/>
  </conditionalFormatting>
  <conditionalFormatting sqref="L91:L93 L95:L97 L99:L101 L103:L105 L107:L109 L111:L113">
    <cfRule type="expression" dxfId="665" priority="8">
      <formula>L91&lt;K91</formula>
    </cfRule>
  </conditionalFormatting>
  <conditionalFormatting sqref="M91:M93 M95:M97 M99:M101 M103:M105 M107:M109 M111:M113">
    <cfRule type="expression" dxfId="664" priority="9">
      <formula>M91&lt;L91</formula>
    </cfRule>
  </conditionalFormatting>
  <conditionalFormatting sqref="N91:N93 N95:N97 N99:N101 N103:N105 N107:N109 N111:N113">
    <cfRule type="expression" dxfId="663" priority="7">
      <formula>AND(N91&lt;M91,M91&lt;&gt;"")</formula>
    </cfRule>
  </conditionalFormatting>
  <conditionalFormatting sqref="M115">
    <cfRule type="expression" dxfId="662" priority="2">
      <formula>M115&lt;L115</formula>
    </cfRule>
  </conditionalFormatting>
  <conditionalFormatting sqref="M114">
    <cfRule type="expression" dxfId="661" priority="5">
      <formula>M114&lt;L114</formula>
    </cfRule>
  </conditionalFormatting>
  <conditionalFormatting sqref="L114">
    <cfRule type="expression" dxfId="660" priority="4">
      <formula>L114&lt;K114</formula>
    </cfRule>
  </conditionalFormatting>
  <conditionalFormatting sqref="N114">
    <cfRule type="expression" dxfId="659" priority="6">
      <formula>AND(N114&lt;M114,M114&lt;&gt;"")</formula>
    </cfRule>
  </conditionalFormatting>
  <conditionalFormatting sqref="L115">
    <cfRule type="expression" dxfId="658" priority="1">
      <formula>L115&lt;K115</formula>
    </cfRule>
  </conditionalFormatting>
  <conditionalFormatting sqref="N115">
    <cfRule type="expression" dxfId="657" priority="3">
      <formula>AND(N115&lt;M115,M115&lt;&gt;"")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 enableFormatConditionsCalculation="0">
    <tabColor theme="0" tint="-0.14999847407452621"/>
    <pageSetUpPr fitToPage="1"/>
  </sheetPr>
  <dimension ref="A1:AM300"/>
  <sheetViews>
    <sheetView view="pageBreakPreview" topLeftCell="A61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4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43711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43712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43712</v>
      </c>
      <c r="D8" s="654"/>
      <c r="E8" s="654"/>
      <c r="F8" s="277">
        <f ca="1">C8</f>
        <v>43712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16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39"/>
      <c r="J13" s="43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 t="shared" ref="B14" si="8">IFERROR(B15-L$129, 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19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10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 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22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16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16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22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13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12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 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23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25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30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27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20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 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8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19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19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 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9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9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8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24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 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10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10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22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22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20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7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 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10</v>
      </c>
      <c r="AI38" s="423"/>
      <c r="AJ38" s="422" t="str">
        <f t="shared" ca="1" si="4"/>
        <v>09:00</v>
      </c>
      <c r="AK38" s="422" t="str">
        <f t="shared" ca="1" si="5"/>
        <v>18:00</v>
      </c>
      <c r="AL38" s="422" t="str">
        <f t="shared" ca="1" si="6"/>
        <v>13:00</v>
      </c>
      <c r="AM38" s="422" t="str">
        <f t="shared" ca="1" si="7"/>
        <v>14:00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22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22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5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12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12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12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 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1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14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23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23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23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 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3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25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27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27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 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20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20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21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24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 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28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8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8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15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15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 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 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3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3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26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 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 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24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24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4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4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2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42"/>
        <v/>
      </c>
      <c r="AG73" s="49">
        <v>66</v>
      </c>
      <c r="AH73" s="423" t="e">
        <f t="shared" ref="AH73:AH117" ca="1" si="43">INDEX($R$8:$R$254,MATCH(AG73,$AD$8:$AD$254,))</f>
        <v>#N/A</v>
      </c>
      <c r="AI73" s="423"/>
      <c r="AJ73" s="422" t="e">
        <f t="shared" ref="AJ73:AJ117" ca="1" si="44">TEXT(INDEX($U$8:$U$254,MATCH($AG73,$AD$8:$AD$254,)),"[чч]:мм")</f>
        <v>#N/A</v>
      </c>
      <c r="AK73" s="422" t="e">
        <f t="shared" ref="AK73:AK117" ca="1" si="45">TEXT(INDEX($AA$8:$AA$254,MATCH($AG73,$AD$8:$AD$254,)),"[чч]:мм")</f>
        <v>#N/A</v>
      </c>
      <c r="AL73" s="422" t="e">
        <f t="shared" ref="AL73:AL117" ca="1" si="46">TEXT(INDEX($W$8:$W$254,MATCH($AG73,$AD$8:$AD$254,)),"[чч]:мм")</f>
        <v>#N/A</v>
      </c>
      <c r="AM73" s="422" t="e">
        <f t="shared" ref="AM73:AM117" ca="1" si="47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8">IFERROR(B75-L$129, 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ca="1" si="42"/>
        <v/>
      </c>
      <c r="AG74" s="49">
        <v>67</v>
      </c>
      <c r="AH74" s="423" t="e">
        <f t="shared" ca="1" si="43"/>
        <v>#N/A</v>
      </c>
      <c r="AI74" s="423"/>
      <c r="AJ74" s="422" t="e">
        <f t="shared" ca="1" si="44"/>
        <v>#N/A</v>
      </c>
      <c r="AK74" s="422" t="e">
        <f t="shared" ca="1" si="45"/>
        <v>#N/A</v>
      </c>
      <c r="AL74" s="422" t="e">
        <f t="shared" ca="1" si="46"/>
        <v>#N/A</v>
      </c>
      <c r="AM74" s="422" t="e">
        <f t="shared" ca="1" si="47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2"/>
        <v>0</v>
      </c>
      <c r="AG75" s="49">
        <v>68</v>
      </c>
      <c r="AH75" s="423" t="e">
        <f t="shared" ca="1" si="43"/>
        <v>#N/A</v>
      </c>
      <c r="AI75" s="423"/>
      <c r="AJ75" s="422" t="e">
        <f t="shared" ca="1" si="44"/>
        <v>#N/A</v>
      </c>
      <c r="AK75" s="422" t="e">
        <f t="shared" ca="1" si="45"/>
        <v>#N/A</v>
      </c>
      <c r="AL75" s="422" t="e">
        <f t="shared" ca="1" si="46"/>
        <v>#N/A</v>
      </c>
      <c r="AM75" s="422" t="e">
        <f t="shared" ca="1" si="47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6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2"/>
        <v>0</v>
      </c>
      <c r="AG76" s="49">
        <v>69</v>
      </c>
      <c r="AH76" s="423" t="e">
        <f t="shared" ca="1" si="43"/>
        <v>#N/A</v>
      </c>
      <c r="AI76" s="423"/>
      <c r="AJ76" s="422" t="e">
        <f t="shared" ca="1" si="44"/>
        <v>#N/A</v>
      </c>
      <c r="AK76" s="422" t="e">
        <f t="shared" ca="1" si="45"/>
        <v>#N/A</v>
      </c>
      <c r="AL76" s="422" t="e">
        <f t="shared" ca="1" si="46"/>
        <v>#N/A</v>
      </c>
      <c r="AM76" s="422" t="e">
        <f t="shared" ca="1" si="47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2"/>
        <v/>
      </c>
      <c r="AG77" s="49">
        <v>70</v>
      </c>
      <c r="AH77" s="423" t="e">
        <f t="shared" ca="1" si="43"/>
        <v>#N/A</v>
      </c>
      <c r="AI77" s="423"/>
      <c r="AJ77" s="422" t="e">
        <f t="shared" ca="1" si="44"/>
        <v>#N/A</v>
      </c>
      <c r="AK77" s="422" t="e">
        <f t="shared" ca="1" si="45"/>
        <v>#N/A</v>
      </c>
      <c r="AL77" s="422" t="e">
        <f t="shared" ca="1" si="46"/>
        <v>#N/A</v>
      </c>
      <c r="AM77" s="422" t="e">
        <f t="shared" ca="1" si="47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 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>
        <v>0.52430555555555558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2"/>
        <v/>
      </c>
      <c r="AG78" s="49">
        <v>71</v>
      </c>
      <c r="AH78" s="423" t="e">
        <f t="shared" ca="1" si="43"/>
        <v>#N/A</v>
      </c>
      <c r="AI78" s="423"/>
      <c r="AJ78" s="422" t="e">
        <f t="shared" ca="1" si="44"/>
        <v>#N/A</v>
      </c>
      <c r="AK78" s="422" t="e">
        <f t="shared" ca="1" si="45"/>
        <v>#N/A</v>
      </c>
      <c r="AL78" s="422" t="e">
        <f t="shared" ca="1" si="46"/>
        <v>#N/A</v>
      </c>
      <c r="AM78" s="422" t="e">
        <f t="shared" ca="1" si="47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ref="AA79:AA89" ca="1" si="53">IF(OR(E79="---",S79=1,K79=""),"",N79+Z79)</f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2"/>
        <v/>
      </c>
      <c r="AG79" s="49">
        <v>72</v>
      </c>
      <c r="AH79" s="423" t="e">
        <f t="shared" ca="1" si="43"/>
        <v>#N/A</v>
      </c>
      <c r="AI79" s="423"/>
      <c r="AJ79" s="422" t="e">
        <f t="shared" ca="1" si="44"/>
        <v>#N/A</v>
      </c>
      <c r="AK79" s="422" t="e">
        <f t="shared" ca="1" si="45"/>
        <v>#N/A</v>
      </c>
      <c r="AL79" s="422" t="e">
        <f t="shared" ca="1" si="46"/>
        <v>#N/A</v>
      </c>
      <c r="AM79" s="422" t="e">
        <f t="shared" ca="1" si="47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2"/>
        <v/>
      </c>
      <c r="AG80" s="49">
        <v>73</v>
      </c>
      <c r="AH80" s="423" t="e">
        <f t="shared" ca="1" si="43"/>
        <v>#N/A</v>
      </c>
      <c r="AI80" s="423"/>
      <c r="AJ80" s="422" t="e">
        <f t="shared" ca="1" si="44"/>
        <v>#N/A</v>
      </c>
      <c r="AK80" s="422" t="e">
        <f t="shared" ca="1" si="45"/>
        <v>#N/A</v>
      </c>
      <c r="AL80" s="422" t="e">
        <f t="shared" ca="1" si="46"/>
        <v>#N/A</v>
      </c>
      <c r="AM80" s="422" t="e">
        <f t="shared" ca="1" si="47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3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2"/>
        <v/>
      </c>
      <c r="AG81" s="49">
        <v>74</v>
      </c>
      <c r="AH81" s="423" t="e">
        <f t="shared" ca="1" si="43"/>
        <v>#N/A</v>
      </c>
      <c r="AI81" s="423"/>
      <c r="AJ81" s="422" t="e">
        <f t="shared" ca="1" si="44"/>
        <v>#N/A</v>
      </c>
      <c r="AK81" s="422" t="e">
        <f t="shared" ca="1" si="45"/>
        <v>#N/A</v>
      </c>
      <c r="AL81" s="422" t="e">
        <f t="shared" ca="1" si="46"/>
        <v>#N/A</v>
      </c>
      <c r="AM81" s="422" t="e">
        <f t="shared" ca="1" si="47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 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2"/>
        <v/>
      </c>
      <c r="AG82" s="49">
        <v>75</v>
      </c>
      <c r="AH82" s="423" t="e">
        <f t="shared" ca="1" si="43"/>
        <v>#N/A</v>
      </c>
      <c r="AI82" s="423"/>
      <c r="AJ82" s="422" t="e">
        <f t="shared" ca="1" si="44"/>
        <v>#N/A</v>
      </c>
      <c r="AK82" s="422" t="e">
        <f t="shared" ca="1" si="45"/>
        <v>#N/A</v>
      </c>
      <c r="AL82" s="422" t="e">
        <f t="shared" ca="1" si="46"/>
        <v>#N/A</v>
      </c>
      <c r="AM82" s="422" t="e">
        <f t="shared" ca="1" si="47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3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2"/>
        <v/>
      </c>
      <c r="AG83" s="49">
        <v>76</v>
      </c>
      <c r="AH83" s="423" t="e">
        <f t="shared" ca="1" si="43"/>
        <v>#N/A</v>
      </c>
      <c r="AI83" s="423"/>
      <c r="AJ83" s="422" t="e">
        <f t="shared" ca="1" si="44"/>
        <v>#N/A</v>
      </c>
      <c r="AK83" s="422" t="e">
        <f t="shared" ca="1" si="45"/>
        <v>#N/A</v>
      </c>
      <c r="AL83" s="422" t="e">
        <f t="shared" ca="1" si="46"/>
        <v>#N/A</v>
      </c>
      <c r="AM83" s="422" t="e">
        <f t="shared" ca="1" si="47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2"/>
        <v/>
      </c>
      <c r="AG84" s="49">
        <v>77</v>
      </c>
      <c r="AH84" s="423" t="e">
        <f t="shared" ca="1" si="43"/>
        <v>#N/A</v>
      </c>
      <c r="AI84" s="423"/>
      <c r="AJ84" s="422" t="e">
        <f t="shared" ca="1" si="44"/>
        <v>#N/A</v>
      </c>
      <c r="AK84" s="422" t="e">
        <f t="shared" ca="1" si="45"/>
        <v>#N/A</v>
      </c>
      <c r="AL84" s="422" t="e">
        <f t="shared" ca="1" si="46"/>
        <v>#N/A</v>
      </c>
      <c r="AM84" s="422" t="e">
        <f t="shared" ca="1" si="47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3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2"/>
        <v/>
      </c>
      <c r="AG85" s="49">
        <v>78</v>
      </c>
      <c r="AH85" s="423" t="e">
        <f t="shared" ca="1" si="43"/>
        <v>#N/A</v>
      </c>
      <c r="AI85" s="423"/>
      <c r="AJ85" s="422" t="e">
        <f t="shared" ca="1" si="44"/>
        <v>#N/A</v>
      </c>
      <c r="AK85" s="422" t="e">
        <f t="shared" ca="1" si="45"/>
        <v>#N/A</v>
      </c>
      <c r="AL85" s="422" t="e">
        <f t="shared" ca="1" si="46"/>
        <v>#N/A</v>
      </c>
      <c r="AM85" s="422" t="e">
        <f t="shared" ca="1" si="47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 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2"/>
        <v/>
      </c>
      <c r="AG86" s="49">
        <v>79</v>
      </c>
      <c r="AH86" s="423" t="e">
        <f t="shared" ca="1" si="43"/>
        <v>#N/A</v>
      </c>
      <c r="AI86" s="423"/>
      <c r="AJ86" s="422" t="e">
        <f t="shared" ca="1" si="44"/>
        <v>#N/A</v>
      </c>
      <c r="AK86" s="422" t="e">
        <f t="shared" ca="1" si="45"/>
        <v>#N/A</v>
      </c>
      <c r="AL86" s="422" t="e">
        <f t="shared" ca="1" si="46"/>
        <v>#N/A</v>
      </c>
      <c r="AM86" s="422" t="e">
        <f t="shared" ca="1" si="47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3"/>
        <v/>
      </c>
      <c r="AB87" s="89" t="str">
        <f t="shared" ref="AB87:AB113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2"/>
        <v/>
      </c>
      <c r="AG87" s="49">
        <v>80</v>
      </c>
      <c r="AH87" s="423" t="e">
        <f t="shared" ca="1" si="43"/>
        <v>#N/A</v>
      </c>
      <c r="AI87" s="423"/>
      <c r="AJ87" s="422" t="e">
        <f t="shared" ca="1" si="44"/>
        <v>#N/A</v>
      </c>
      <c r="AK87" s="422" t="e">
        <f t="shared" ca="1" si="45"/>
        <v>#N/A</v>
      </c>
      <c r="AL87" s="422" t="e">
        <f t="shared" ca="1" si="46"/>
        <v>#N/A</v>
      </c>
      <c r="AM87" s="422" t="e">
        <f t="shared" ca="1" si="47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2"/>
        <v/>
      </c>
      <c r="AG88" s="49">
        <v>81</v>
      </c>
      <c r="AH88" s="423" t="e">
        <f t="shared" ca="1" si="43"/>
        <v>#N/A</v>
      </c>
      <c r="AI88" s="423"/>
      <c r="AJ88" s="422" t="e">
        <f t="shared" ca="1" si="44"/>
        <v>#N/A</v>
      </c>
      <c r="AK88" s="422" t="e">
        <f t="shared" ca="1" si="45"/>
        <v>#N/A</v>
      </c>
      <c r="AL88" s="422" t="e">
        <f t="shared" ca="1" si="46"/>
        <v>#N/A</v>
      </c>
      <c r="AM88" s="422" t="e">
        <f t="shared" ca="1" si="47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3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2"/>
        <v/>
      </c>
      <c r="AG89" s="49">
        <v>82</v>
      </c>
      <c r="AH89" s="423" t="e">
        <f t="shared" ca="1" si="43"/>
        <v>#N/A</v>
      </c>
      <c r="AI89" s="423"/>
      <c r="AJ89" s="422" t="e">
        <f t="shared" ca="1" si="44"/>
        <v>#N/A</v>
      </c>
      <c r="AK89" s="422" t="e">
        <f t="shared" ca="1" si="45"/>
        <v>#N/A</v>
      </c>
      <c r="AL89" s="422" t="e">
        <f t="shared" ca="1" si="46"/>
        <v>#N/A</v>
      </c>
      <c r="AM89" s="422" t="e">
        <f t="shared" ca="1" si="47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9">IF(R90="---","",INDEX(ВРЕМЯ_диапазон,MATCH(R90,ВРЕМЯ_ФИО,),$H$1)=SUMIF($R$90:$R$97,R90,$AB$90:$AB$97))</f>
        <v/>
      </c>
      <c r="AG90" s="49">
        <v>83</v>
      </c>
      <c r="AH90" s="423" t="e">
        <f t="shared" ca="1" si="43"/>
        <v>#N/A</v>
      </c>
      <c r="AI90" s="423"/>
      <c r="AJ90" s="422" t="e">
        <f t="shared" ca="1" si="44"/>
        <v>#N/A</v>
      </c>
      <c r="AK90" s="422" t="e">
        <f t="shared" ca="1" si="45"/>
        <v>#N/A</v>
      </c>
      <c r="AL90" s="422" t="e">
        <f t="shared" ca="1" si="46"/>
        <v>#N/A</v>
      </c>
      <c r="AM90" s="422" t="e">
        <f t="shared" ca="1" si="47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8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9"/>
        <v/>
      </c>
      <c r="AG91" s="49">
        <v>84</v>
      </c>
      <c r="AH91" s="423" t="e">
        <f t="shared" ca="1" si="43"/>
        <v>#N/A</v>
      </c>
      <c r="AI91" s="423"/>
      <c r="AJ91" s="422" t="e">
        <f t="shared" ca="1" si="44"/>
        <v>#N/A</v>
      </c>
      <c r="AK91" s="422" t="e">
        <f t="shared" ca="1" si="45"/>
        <v>#N/A</v>
      </c>
      <c r="AL91" s="422" t="e">
        <f t="shared" ca="1" si="46"/>
        <v>#N/A</v>
      </c>
      <c r="AM91" s="422" t="e">
        <f t="shared" ca="1" si="47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IF(E92="---","",N91+Z92)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0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9"/>
        <v/>
      </c>
      <c r="AG92" s="49">
        <v>85</v>
      </c>
      <c r="AH92" s="423" t="e">
        <f t="shared" ca="1" si="43"/>
        <v>#N/A</v>
      </c>
      <c r="AI92" s="423"/>
      <c r="AJ92" s="422" t="e">
        <f t="shared" ca="1" si="44"/>
        <v>#N/A</v>
      </c>
      <c r="AK92" s="422" t="e">
        <f t="shared" ca="1" si="45"/>
        <v>#N/A</v>
      </c>
      <c r="AL92" s="422" t="e">
        <f t="shared" ca="1" si="46"/>
        <v>#N/A</v>
      </c>
      <c r="AM92" s="422" t="e">
        <f t="shared" ca="1" si="47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59"/>
        <v/>
      </c>
      <c r="AG93" s="49">
        <v>86</v>
      </c>
      <c r="AH93" s="423" t="e">
        <f t="shared" ca="1" si="43"/>
        <v>#N/A</v>
      </c>
      <c r="AI93" s="423"/>
      <c r="AJ93" s="422" t="e">
        <f t="shared" ca="1" si="44"/>
        <v>#N/A</v>
      </c>
      <c r="AK93" s="422" t="e">
        <f t="shared" ca="1" si="45"/>
        <v>#N/A</v>
      </c>
      <c r="AL93" s="422" t="e">
        <f t="shared" ca="1" si="46"/>
        <v>#N/A</v>
      </c>
      <c r="AM93" s="422" t="e">
        <f t="shared" ca="1" si="47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59"/>
        <v/>
      </c>
      <c r="AG94" s="49">
        <v>87</v>
      </c>
      <c r="AH94" s="423" t="e">
        <f t="shared" ca="1" si="43"/>
        <v>#N/A</v>
      </c>
      <c r="AI94" s="423"/>
      <c r="AJ94" s="422" t="e">
        <f t="shared" ca="1" si="44"/>
        <v>#N/A</v>
      </c>
      <c r="AK94" s="422" t="e">
        <f t="shared" ca="1" si="45"/>
        <v>#N/A</v>
      </c>
      <c r="AL94" s="422" t="e">
        <f t="shared" ca="1" si="46"/>
        <v>#N/A</v>
      </c>
      <c r="AM94" s="422" t="e">
        <f t="shared" ca="1" si="47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355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8"/>
        <v/>
      </c>
      <c r="AC95" s="434" t="e">
        <f t="shared" ca="1" si="60"/>
        <v>#VALUE!</v>
      </c>
      <c r="AD95" s="50" t="str">
        <f ca="1">IF(COUNTIF($R$8:$R$128,R95)&gt;1,"",MAX($AD$8:AD94)+1)</f>
        <v/>
      </c>
      <c r="AE95" s="49" t="b">
        <f t="shared" ca="1" si="59"/>
        <v>0</v>
      </c>
      <c r="AG95" s="49">
        <v>88</v>
      </c>
      <c r="AH95" s="423" t="e">
        <f t="shared" ca="1" si="43"/>
        <v>#N/A</v>
      </c>
      <c r="AI95" s="423"/>
      <c r="AJ95" s="422" t="e">
        <f t="shared" ca="1" si="44"/>
        <v>#N/A</v>
      </c>
      <c r="AK95" s="422" t="e">
        <f t="shared" ca="1" si="45"/>
        <v>#N/A</v>
      </c>
      <c r="AL95" s="422" t="e">
        <f t="shared" ca="1" si="46"/>
        <v>#N/A</v>
      </c>
      <c r="AM95" s="422" t="e">
        <f t="shared" ca="1" si="47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356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8"/>
        <v/>
      </c>
      <c r="AC96" s="434" t="e">
        <f t="shared" ca="1" si="60"/>
        <v>#VALUE!</v>
      </c>
      <c r="AD96" s="50">
        <f ca="1">IF(COUNTIF($R$8:$R$128,R96)&gt;1,"",MAX($AD$8:AD95)+1)</f>
        <v>29</v>
      </c>
      <c r="AE96" s="49" t="b">
        <f t="shared" ca="1" si="59"/>
        <v>0</v>
      </c>
      <c r="AG96" s="49">
        <v>89</v>
      </c>
      <c r="AH96" s="423" t="e">
        <f t="shared" ca="1" si="43"/>
        <v>#N/A</v>
      </c>
      <c r="AI96" s="423"/>
      <c r="AJ96" s="422" t="e">
        <f t="shared" ca="1" si="44"/>
        <v>#N/A</v>
      </c>
      <c r="AK96" s="422" t="e">
        <f t="shared" ca="1" si="45"/>
        <v>#N/A</v>
      </c>
      <c r="AL96" s="422" t="e">
        <f t="shared" ca="1" si="46"/>
        <v>#N/A</v>
      </c>
      <c r="AM96" s="422" t="e">
        <f t="shared" ca="1" si="47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59"/>
        <v/>
      </c>
      <c r="AG97" s="49">
        <v>90</v>
      </c>
      <c r="AH97" s="423" t="e">
        <f t="shared" ca="1" si="43"/>
        <v>#N/A</v>
      </c>
      <c r="AI97" s="423"/>
      <c r="AJ97" s="422" t="e">
        <f t="shared" ca="1" si="44"/>
        <v>#N/A</v>
      </c>
      <c r="AK97" s="422" t="e">
        <f t="shared" ca="1" si="45"/>
        <v>#N/A</v>
      </c>
      <c r="AL97" s="422" t="e">
        <f t="shared" ca="1" si="46"/>
        <v>#N/A</v>
      </c>
      <c r="AM97" s="422" t="e">
        <f t="shared" ca="1" si="47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3"/>
        <v>#N/A</v>
      </c>
      <c r="AI98" s="423"/>
      <c r="AJ98" s="422" t="e">
        <f t="shared" ca="1" si="44"/>
        <v>#N/A</v>
      </c>
      <c r="AK98" s="422" t="e">
        <f t="shared" ca="1" si="45"/>
        <v>#N/A</v>
      </c>
      <c r="AL98" s="422" t="e">
        <f t="shared" ca="1" si="46"/>
        <v>#N/A</v>
      </c>
      <c r="AM98" s="422" t="e">
        <f t="shared" ca="1" si="47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4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4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3"/>
        <v>#N/A</v>
      </c>
      <c r="AI99" s="423"/>
      <c r="AJ99" s="422" t="e">
        <f t="shared" ca="1" si="44"/>
        <v>#N/A</v>
      </c>
      <c r="AK99" s="422" t="e">
        <f t="shared" ca="1" si="45"/>
        <v>#N/A</v>
      </c>
      <c r="AL99" s="422" t="e">
        <f t="shared" ca="1" si="46"/>
        <v>#N/A</v>
      </c>
      <c r="AM99" s="422" t="e">
        <f t="shared" ca="1" si="47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3"/>
        <v>#N/A</v>
      </c>
      <c r="AI100" s="423"/>
      <c r="AJ100" s="422" t="e">
        <f t="shared" ca="1" si="44"/>
        <v>#N/A</v>
      </c>
      <c r="AK100" s="422" t="e">
        <f t="shared" ca="1" si="45"/>
        <v>#N/A</v>
      </c>
      <c r="AL100" s="422" t="e">
        <f t="shared" ca="1" si="46"/>
        <v>#N/A</v>
      </c>
      <c r="AM100" s="422" t="e">
        <f t="shared" ca="1" si="47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3"/>
        <v>#N/A</v>
      </c>
      <c r="AI101" s="423"/>
      <c r="AJ101" s="422" t="e">
        <f t="shared" ca="1" si="44"/>
        <v>#N/A</v>
      </c>
      <c r="AK101" s="422" t="e">
        <f t="shared" ca="1" si="45"/>
        <v>#N/A</v>
      </c>
      <c r="AL101" s="422" t="e">
        <f t="shared" ca="1" si="46"/>
        <v>#N/A</v>
      </c>
      <c r="AM101" s="422" t="e">
        <f t="shared" ca="1" si="47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3"/>
        <v>#N/A</v>
      </c>
      <c r="AI102" s="423"/>
      <c r="AJ102" s="422" t="e">
        <f t="shared" ca="1" si="44"/>
        <v>#N/A</v>
      </c>
      <c r="AK102" s="422" t="e">
        <f t="shared" ca="1" si="45"/>
        <v>#N/A</v>
      </c>
      <c r="AL102" s="422" t="e">
        <f t="shared" ca="1" si="46"/>
        <v>#N/A</v>
      </c>
      <c r="AM102" s="422" t="e">
        <f t="shared" ca="1" si="47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4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4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3"/>
        <v>#N/A</v>
      </c>
      <c r="AI103" s="423"/>
      <c r="AJ103" s="422" t="e">
        <f t="shared" ca="1" si="44"/>
        <v>#N/A</v>
      </c>
      <c r="AK103" s="422" t="e">
        <f t="shared" ca="1" si="45"/>
        <v>#N/A</v>
      </c>
      <c r="AL103" s="422" t="e">
        <f t="shared" ca="1" si="46"/>
        <v>#N/A</v>
      </c>
      <c r="AM103" s="422" t="e">
        <f t="shared" ca="1" si="47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29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23" t="e">
        <f t="shared" ca="1" si="43"/>
        <v>#N/A</v>
      </c>
      <c r="AI104" s="423"/>
      <c r="AJ104" s="422" t="e">
        <f t="shared" ca="1" si="44"/>
        <v>#N/A</v>
      </c>
      <c r="AK104" s="422" t="e">
        <f t="shared" ca="1" si="45"/>
        <v>#N/A</v>
      </c>
      <c r="AL104" s="422" t="e">
        <f t="shared" ca="1" si="46"/>
        <v>#N/A</v>
      </c>
      <c r="AM104" s="422" t="e">
        <f t="shared" ca="1" si="47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3"/>
        <v>#N/A</v>
      </c>
      <c r="AI105" s="423"/>
      <c r="AJ105" s="422" t="e">
        <f t="shared" ca="1" si="44"/>
        <v>#N/A</v>
      </c>
      <c r="AK105" s="422" t="e">
        <f t="shared" ca="1" si="45"/>
        <v>#N/A</v>
      </c>
      <c r="AL105" s="422" t="e">
        <f t="shared" ca="1" si="46"/>
        <v>#N/A</v>
      </c>
      <c r="AM105" s="422" t="e">
        <f t="shared" ca="1" si="47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4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3"/>
        <v>#N/A</v>
      </c>
      <c r="AI106" s="423"/>
      <c r="AJ106" s="422" t="e">
        <f t="shared" ca="1" si="44"/>
        <v>#N/A</v>
      </c>
      <c r="AK106" s="422" t="e">
        <f t="shared" ca="1" si="45"/>
        <v>#N/A</v>
      </c>
      <c r="AL106" s="422" t="e">
        <f t="shared" ca="1" si="46"/>
        <v>#N/A</v>
      </c>
      <c r="AM106" s="422" t="e">
        <f t="shared" ca="1" si="47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17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17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4"/>
        <v>0</v>
      </c>
      <c r="AG107" s="49">
        <v>100</v>
      </c>
      <c r="AH107" s="423" t="e">
        <f t="shared" ca="1" si="43"/>
        <v>#N/A</v>
      </c>
      <c r="AI107" s="423"/>
      <c r="AJ107" s="422" t="e">
        <f t="shared" ca="1" si="44"/>
        <v>#N/A</v>
      </c>
      <c r="AK107" s="422" t="e">
        <f t="shared" ca="1" si="45"/>
        <v>#N/A</v>
      </c>
      <c r="AL107" s="422" t="e">
        <f t="shared" ca="1" si="46"/>
        <v>#N/A</v>
      </c>
      <c r="AM107" s="422" t="e">
        <f t="shared" ca="1" si="47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4"/>
        <v>0</v>
      </c>
      <c r="AG108" s="49">
        <v>101</v>
      </c>
      <c r="AH108" s="423" t="e">
        <f t="shared" ca="1" si="43"/>
        <v>#N/A</v>
      </c>
      <c r="AI108" s="423"/>
      <c r="AJ108" s="422" t="e">
        <f t="shared" ca="1" si="44"/>
        <v>#N/A</v>
      </c>
      <c r="AK108" s="422" t="e">
        <f t="shared" ca="1" si="45"/>
        <v>#N/A</v>
      </c>
      <c r="AL108" s="422" t="e">
        <f t="shared" ca="1" si="46"/>
        <v>#N/A</v>
      </c>
      <c r="AM108" s="422" t="e">
        <f t="shared" ca="1" si="47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3"/>
        <v>#N/A</v>
      </c>
      <c r="AI109" s="423"/>
      <c r="AJ109" s="422" t="e">
        <f t="shared" ca="1" si="44"/>
        <v>#N/A</v>
      </c>
      <c r="AK109" s="422" t="e">
        <f t="shared" ca="1" si="45"/>
        <v>#N/A</v>
      </c>
      <c r="AL109" s="422" t="e">
        <f t="shared" ca="1" si="46"/>
        <v>#N/A</v>
      </c>
      <c r="AM109" s="422" t="e">
        <f t="shared" ca="1" si="47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3"/>
        <v>#N/A</v>
      </c>
      <c r="AI110" s="423"/>
      <c r="AJ110" s="422" t="e">
        <f t="shared" ca="1" si="44"/>
        <v>#N/A</v>
      </c>
      <c r="AK110" s="422" t="e">
        <f t="shared" ca="1" si="45"/>
        <v>#N/A</v>
      </c>
      <c r="AL110" s="422" t="e">
        <f t="shared" ca="1" si="46"/>
        <v>#N/A</v>
      </c>
      <c r="AM110" s="422" t="e">
        <f t="shared" ca="1" si="47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7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7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5"/>
        <v>#VALUE!</v>
      </c>
      <c r="AD111" s="50">
        <f ca="1">IF(COUNTIF($R$8:$R$128,R111)&gt;1,"",MAX($AD$8:AD110)+1)</f>
        <v>30</v>
      </c>
      <c r="AE111" s="49" t="b">
        <f t="shared" ca="1" si="64"/>
        <v>0</v>
      </c>
      <c r="AG111" s="49">
        <v>104</v>
      </c>
      <c r="AH111" s="423" t="e">
        <f t="shared" ca="1" si="43"/>
        <v>#N/A</v>
      </c>
      <c r="AI111" s="423"/>
      <c r="AJ111" s="422" t="e">
        <f t="shared" ca="1" si="44"/>
        <v>#N/A</v>
      </c>
      <c r="AK111" s="422" t="e">
        <f t="shared" ca="1" si="45"/>
        <v>#N/A</v>
      </c>
      <c r="AL111" s="422" t="e">
        <f t="shared" ca="1" si="46"/>
        <v>#N/A</v>
      </c>
      <c r="AM111" s="422" t="e">
        <f t="shared" ca="1" si="47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5"/>
        <v>#VALUE!</v>
      </c>
      <c r="AD112" s="50" t="str">
        <f ca="1">IF(COUNTIF($R$8:$R$128,R112)&gt;1,"",MAX($AD$8:AD111)+1)</f>
        <v/>
      </c>
      <c r="AE112" s="49" t="b">
        <f t="shared" ca="1" si="64"/>
        <v>0</v>
      </c>
      <c r="AG112" s="49">
        <v>105</v>
      </c>
      <c r="AH112" s="423" t="e">
        <f t="shared" ca="1" si="43"/>
        <v>#N/A</v>
      </c>
      <c r="AI112" s="423"/>
      <c r="AJ112" s="422" t="e">
        <f t="shared" ca="1" si="44"/>
        <v>#N/A</v>
      </c>
      <c r="AK112" s="422" t="e">
        <f t="shared" ca="1" si="45"/>
        <v>#N/A</v>
      </c>
      <c r="AL112" s="422" t="e">
        <f t="shared" ca="1" si="46"/>
        <v>#N/A</v>
      </c>
      <c r="AM112" s="422" t="e">
        <f t="shared" ca="1" si="47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3"/>
        <v>#N/A</v>
      </c>
      <c r="AI113" s="423"/>
      <c r="AJ113" s="422" t="e">
        <f t="shared" ca="1" si="44"/>
        <v>#N/A</v>
      </c>
      <c r="AK113" s="422" t="e">
        <f t="shared" ca="1" si="45"/>
        <v>#N/A</v>
      </c>
      <c r="AL113" s="422" t="e">
        <f t="shared" ca="1" si="46"/>
        <v>#N/A</v>
      </c>
      <c r="AM113" s="422" t="e">
        <f t="shared" ca="1" si="47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7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8">IF(R114="---","",INDEX(ВРЕМЯ_диапазон,MATCH(R114,ВРЕМЯ_ФИО,),$H$1)=AB114)</f>
        <v/>
      </c>
      <c r="AG114" s="49">
        <v>107</v>
      </c>
      <c r="AH114" s="423" t="e">
        <f t="shared" ca="1" si="43"/>
        <v>#N/A</v>
      </c>
      <c r="AI114" s="423"/>
      <c r="AJ114" s="422" t="e">
        <f t="shared" ca="1" si="44"/>
        <v>#N/A</v>
      </c>
      <c r="AK114" s="422" t="e">
        <f t="shared" ca="1" si="45"/>
        <v>#N/A</v>
      </c>
      <c r="AL114" s="422" t="e">
        <f t="shared" ca="1" si="46"/>
        <v>#N/A</v>
      </c>
      <c r="AM114" s="422" t="e">
        <f t="shared" ca="1" si="47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7"/>
        <v/>
      </c>
      <c r="AC115" s="174" t="str">
        <f t="shared" ref="AC115:AC127" ca="1" si="69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8"/>
        <v/>
      </c>
      <c r="AG115" s="49">
        <v>108</v>
      </c>
      <c r="AH115" s="423" t="e">
        <f t="shared" ca="1" si="43"/>
        <v>#N/A</v>
      </c>
      <c r="AI115" s="423"/>
      <c r="AJ115" s="422" t="e">
        <f t="shared" ca="1" si="44"/>
        <v>#N/A</v>
      </c>
      <c r="AK115" s="422" t="e">
        <f t="shared" ca="1" si="45"/>
        <v>#N/A</v>
      </c>
      <c r="AL115" s="422" t="e">
        <f t="shared" ca="1" si="46"/>
        <v>#N/A</v>
      </c>
      <c r="AM115" s="422" t="e">
        <f t="shared" ca="1" si="47"/>
        <v>#N/A</v>
      </c>
    </row>
    <row r="116" spans="1:39" ht="23" customHeight="1" x14ac:dyDescent="0.15">
      <c r="A116" s="141" t="str">
        <f t="shared" ref="A116:A125" ca="1" si="70">IF(E116="---","","обучение")</f>
        <v>обучение</v>
      </c>
      <c r="B116" s="144" t="str">
        <f t="shared" ref="B116:B127" ca="1" si="71">IF(E116="---","","9:00-13:00")</f>
        <v>9:00-13:00</v>
      </c>
      <c r="C116" s="642" t="str">
        <f t="shared" ref="C116:C127" ca="1" si="72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10</v>
      </c>
      <c r="F116" s="159" t="str">
        <f t="shared" ref="F116:F127" ca="1" si="7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6"/>
        <v>обучение</v>
      </c>
      <c r="R116" s="189" t="str">
        <f t="shared" ca="1" si="51"/>
        <v>Водитель 10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7"/>
        <v>8</v>
      </c>
      <c r="AC116" s="129">
        <f t="shared" ca="1" si="69"/>
        <v>0</v>
      </c>
      <c r="AD116" s="50">
        <f ca="1">IF(COUNTIF($R$8:$R$128,R116)&gt;1,"",MAX($AD$8:AD115)+1)</f>
        <v>31</v>
      </c>
      <c r="AE116" s="49" t="b">
        <f t="shared" ca="1" si="68"/>
        <v>1</v>
      </c>
      <c r="AG116" s="49">
        <v>109</v>
      </c>
      <c r="AH116" s="423" t="e">
        <f t="shared" ca="1" si="43"/>
        <v>#N/A</v>
      </c>
      <c r="AI116" s="423"/>
      <c r="AJ116" s="422" t="e">
        <f t="shared" ca="1" si="44"/>
        <v>#N/A</v>
      </c>
      <c r="AK116" s="422" t="e">
        <f t="shared" ca="1" si="45"/>
        <v>#N/A</v>
      </c>
      <c r="AL116" s="422" t="e">
        <f t="shared" ca="1" si="46"/>
        <v>#N/A</v>
      </c>
      <c r="AM116" s="422" t="e">
        <f t="shared" ca="1" si="47"/>
        <v>#N/A</v>
      </c>
    </row>
    <row r="117" spans="1:39" ht="23" customHeight="1" x14ac:dyDescent="0.15">
      <c r="A117" s="142" t="str">
        <f t="shared" ca="1" si="70"/>
        <v/>
      </c>
      <c r="B117" s="145" t="str">
        <f t="shared" ca="1" si="71"/>
        <v/>
      </c>
      <c r="C117" s="636" t="str">
        <f t="shared" ca="1" si="72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3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6"/>
        <v/>
      </c>
      <c r="R117" s="191" t="str">
        <f t="shared" ca="1" si="51"/>
        <v>---</v>
      </c>
      <c r="S117" s="180"/>
      <c r="T117" s="106"/>
      <c r="U117" s="95" t="str">
        <f t="shared" ref="U117:U125" ca="1" si="74">IF(OR(S117=2,E117="---"),"",K117-T117)</f>
        <v/>
      </c>
      <c r="V117" s="176"/>
      <c r="W117" s="97" t="str">
        <f t="shared" ref="W117:W125" ca="1" si="75">IF(OR(E117="---",L117="",S117=2),"",L117+V117)</f>
        <v/>
      </c>
      <c r="X117" s="82"/>
      <c r="Y117" s="97" t="str">
        <f t="shared" ref="Y117:Y125" ca="1" si="76">IF(OR(E117="---",M117="",S117=1),"",IF(S117=2,M117-X117,MIN(M117-X117,W117+"2:00")))</f>
        <v/>
      </c>
      <c r="Z117" s="92"/>
      <c r="AA117" s="100" t="str">
        <f t="shared" ref="AA117:AA125" ca="1" si="77">IF(OR(E117="---",S117=1),"",N117+Z117)</f>
        <v/>
      </c>
      <c r="AB117" s="89" t="str">
        <f t="shared" ca="1" si="67"/>
        <v/>
      </c>
      <c r="AC117" s="128" t="str">
        <f t="shared" ca="1" si="69"/>
        <v/>
      </c>
      <c r="AD117" s="50" t="str">
        <f ca="1">IF(COUNTIF($R$8:$R$128,R117)&gt;1,"",MAX($AD$8:AD116)+1)</f>
        <v/>
      </c>
      <c r="AE117" s="49" t="str">
        <f t="shared" ca="1" si="68"/>
        <v/>
      </c>
      <c r="AG117" s="49">
        <v>110</v>
      </c>
      <c r="AH117" s="423" t="e">
        <f t="shared" ca="1" si="43"/>
        <v>#N/A</v>
      </c>
      <c r="AI117" s="423"/>
      <c r="AJ117" s="422" t="e">
        <f t="shared" ca="1" si="44"/>
        <v>#N/A</v>
      </c>
      <c r="AK117" s="422" t="e">
        <f t="shared" ca="1" si="45"/>
        <v>#N/A</v>
      </c>
      <c r="AL117" s="422" t="e">
        <f t="shared" ca="1" si="46"/>
        <v>#N/A</v>
      </c>
      <c r="AM117" s="422" t="e">
        <f t="shared" ca="1" si="47"/>
        <v>#N/A</v>
      </c>
    </row>
    <row r="118" spans="1:39" ht="23" customHeight="1" x14ac:dyDescent="0.15">
      <c r="A118" s="142" t="str">
        <f t="shared" ca="1" si="70"/>
        <v/>
      </c>
      <c r="B118" s="145" t="str">
        <f t="shared" ca="1" si="71"/>
        <v/>
      </c>
      <c r="C118" s="636" t="str">
        <f t="shared" ca="1" si="72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3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6"/>
        <v/>
      </c>
      <c r="R118" s="191" t="str">
        <f t="shared" ca="1" si="51"/>
        <v>---</v>
      </c>
      <c r="S118" s="180"/>
      <c r="T118" s="106"/>
      <c r="U118" s="95" t="str">
        <f t="shared" ca="1" si="74"/>
        <v/>
      </c>
      <c r="V118" s="176"/>
      <c r="W118" s="97" t="str">
        <f t="shared" ca="1" si="75"/>
        <v/>
      </c>
      <c r="X118" s="82"/>
      <c r="Y118" s="97" t="str">
        <f t="shared" ca="1" si="76"/>
        <v/>
      </c>
      <c r="Z118" s="92"/>
      <c r="AA118" s="100" t="str">
        <f t="shared" ca="1" si="77"/>
        <v/>
      </c>
      <c r="AB118" s="89" t="str">
        <f t="shared" ca="1" si="67"/>
        <v/>
      </c>
      <c r="AC118" s="128" t="str">
        <f t="shared" ca="1" si="69"/>
        <v/>
      </c>
      <c r="AD118" s="50" t="str">
        <f ca="1">IF(COUNTIF($R$8:$R$128,R118)&gt;1,"",MAX($AD$8:AD117)+1)</f>
        <v/>
      </c>
      <c r="AE118" s="49" t="str">
        <f t="shared" ca="1" si="68"/>
        <v/>
      </c>
    </row>
    <row r="119" spans="1:39" ht="23" customHeight="1" x14ac:dyDescent="0.15">
      <c r="A119" s="142" t="str">
        <f t="shared" ca="1" si="70"/>
        <v/>
      </c>
      <c r="B119" s="145" t="str">
        <f t="shared" ca="1" si="71"/>
        <v/>
      </c>
      <c r="C119" s="636" t="str">
        <f t="shared" ca="1" si="72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3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6"/>
        <v/>
      </c>
      <c r="R119" s="191" t="str">
        <f t="shared" ca="1" si="51"/>
        <v>---</v>
      </c>
      <c r="S119" s="180"/>
      <c r="T119" s="106"/>
      <c r="U119" s="95" t="str">
        <f t="shared" ca="1" si="74"/>
        <v/>
      </c>
      <c r="V119" s="176"/>
      <c r="W119" s="97" t="str">
        <f t="shared" ca="1" si="75"/>
        <v/>
      </c>
      <c r="X119" s="82"/>
      <c r="Y119" s="97" t="str">
        <f t="shared" ca="1" si="76"/>
        <v/>
      </c>
      <c r="Z119" s="92"/>
      <c r="AA119" s="100" t="str">
        <f t="shared" ca="1" si="77"/>
        <v/>
      </c>
      <c r="AB119" s="89" t="str">
        <f t="shared" ca="1" si="67"/>
        <v/>
      </c>
      <c r="AC119" s="128" t="str">
        <f t="shared" ca="1" si="69"/>
        <v/>
      </c>
      <c r="AD119" s="50" t="str">
        <f ca="1">IF(COUNTIF($R$8:$R$128,R119)&gt;1,"",MAX($AD$8:AD118)+1)</f>
        <v/>
      </c>
      <c r="AE119" s="49" t="str">
        <f t="shared" ca="1" si="68"/>
        <v/>
      </c>
    </row>
    <row r="120" spans="1:39" ht="23" customHeight="1" x14ac:dyDescent="0.15">
      <c r="A120" s="142" t="str">
        <f t="shared" ca="1" si="70"/>
        <v/>
      </c>
      <c r="B120" s="145" t="str">
        <f t="shared" ca="1" si="71"/>
        <v/>
      </c>
      <c r="C120" s="636" t="str">
        <f t="shared" ca="1" si="72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3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6"/>
        <v/>
      </c>
      <c r="R120" s="191" t="str">
        <f t="shared" ca="1" si="51"/>
        <v>---</v>
      </c>
      <c r="S120" s="180"/>
      <c r="T120" s="106"/>
      <c r="U120" s="95" t="str">
        <f t="shared" ca="1" si="74"/>
        <v/>
      </c>
      <c r="V120" s="176"/>
      <c r="W120" s="97" t="str">
        <f t="shared" ca="1" si="75"/>
        <v/>
      </c>
      <c r="X120" s="82"/>
      <c r="Y120" s="97" t="str">
        <f t="shared" ca="1" si="76"/>
        <v/>
      </c>
      <c r="Z120" s="92"/>
      <c r="AA120" s="100" t="str">
        <f t="shared" ca="1" si="77"/>
        <v/>
      </c>
      <c r="AB120" s="89" t="str">
        <f t="shared" ca="1" si="67"/>
        <v/>
      </c>
      <c r="AC120" s="128" t="str">
        <f t="shared" ca="1" si="69"/>
        <v/>
      </c>
      <c r="AD120" s="50" t="str">
        <f ca="1">IF(COUNTIF($R$8:$R$128,R120)&gt;1,"",MAX($AD$8:AD119)+1)</f>
        <v/>
      </c>
      <c r="AE120" s="49" t="str">
        <f t="shared" ca="1" si="68"/>
        <v/>
      </c>
    </row>
    <row r="121" spans="1:39" ht="23" customHeight="1" x14ac:dyDescent="0.15">
      <c r="A121" s="142" t="str">
        <f t="shared" ca="1" si="70"/>
        <v/>
      </c>
      <c r="B121" s="145" t="str">
        <f t="shared" ca="1" si="71"/>
        <v/>
      </c>
      <c r="C121" s="636" t="str">
        <f t="shared" ca="1" si="72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3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6"/>
        <v/>
      </c>
      <c r="R121" s="191" t="str">
        <f t="shared" ca="1" si="51"/>
        <v>---</v>
      </c>
      <c r="S121" s="180"/>
      <c r="T121" s="106"/>
      <c r="U121" s="95" t="str">
        <f t="shared" ca="1" si="74"/>
        <v/>
      </c>
      <c r="V121" s="176"/>
      <c r="W121" s="97" t="str">
        <f t="shared" ca="1" si="75"/>
        <v/>
      </c>
      <c r="X121" s="82"/>
      <c r="Y121" s="97" t="str">
        <f t="shared" ca="1" si="76"/>
        <v/>
      </c>
      <c r="Z121" s="92"/>
      <c r="AA121" s="100" t="str">
        <f t="shared" ca="1" si="77"/>
        <v/>
      </c>
      <c r="AB121" s="89" t="str">
        <f t="shared" ca="1" si="67"/>
        <v/>
      </c>
      <c r="AC121" s="128" t="str">
        <f t="shared" ca="1" si="69"/>
        <v/>
      </c>
      <c r="AD121" s="50" t="str">
        <f ca="1">IF(COUNTIF($R$8:$R$128,R121)&gt;1,"",MAX($AD$8:AD120)+1)</f>
        <v/>
      </c>
      <c r="AE121" s="49" t="str">
        <f t="shared" ca="1" si="68"/>
        <v/>
      </c>
    </row>
    <row r="122" spans="1:39" ht="23" customHeight="1" x14ac:dyDescent="0.15">
      <c r="A122" s="142" t="str">
        <f t="shared" ca="1" si="70"/>
        <v/>
      </c>
      <c r="B122" s="145" t="str">
        <f t="shared" ca="1" si="71"/>
        <v/>
      </c>
      <c r="C122" s="636" t="str">
        <f t="shared" ca="1" si="72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3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6"/>
        <v/>
      </c>
      <c r="R122" s="191" t="str">
        <f t="shared" ca="1" si="51"/>
        <v>---</v>
      </c>
      <c r="S122" s="180"/>
      <c r="T122" s="106"/>
      <c r="U122" s="95" t="str">
        <f t="shared" ca="1" si="74"/>
        <v/>
      </c>
      <c r="V122" s="176"/>
      <c r="W122" s="97" t="str">
        <f t="shared" ca="1" si="75"/>
        <v/>
      </c>
      <c r="X122" s="82"/>
      <c r="Y122" s="97" t="str">
        <f t="shared" ca="1" si="76"/>
        <v/>
      </c>
      <c r="Z122" s="92"/>
      <c r="AA122" s="100" t="str">
        <f t="shared" ca="1" si="77"/>
        <v/>
      </c>
      <c r="AB122" s="89" t="str">
        <f t="shared" ca="1" si="67"/>
        <v/>
      </c>
      <c r="AC122" s="128" t="str">
        <f t="shared" ca="1" si="69"/>
        <v/>
      </c>
      <c r="AD122" s="50" t="str">
        <f ca="1">IF(COUNTIF($R$8:$R$128,R122)&gt;1,"",MAX($AD$8:AD121)+1)</f>
        <v/>
      </c>
      <c r="AE122" s="49" t="str">
        <f t="shared" ca="1" si="68"/>
        <v/>
      </c>
    </row>
    <row r="123" spans="1:39" ht="23" customHeight="1" x14ac:dyDescent="0.15">
      <c r="A123" s="142" t="str">
        <f t="shared" ca="1" si="70"/>
        <v/>
      </c>
      <c r="B123" s="145" t="str">
        <f t="shared" ca="1" si="71"/>
        <v/>
      </c>
      <c r="C123" s="636" t="str">
        <f t="shared" ca="1" si="72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3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6"/>
        <v/>
      </c>
      <c r="R123" s="191" t="str">
        <f t="shared" ca="1" si="51"/>
        <v>---</v>
      </c>
      <c r="S123" s="180"/>
      <c r="T123" s="106"/>
      <c r="U123" s="95" t="str">
        <f t="shared" ca="1" si="74"/>
        <v/>
      </c>
      <c r="V123" s="176"/>
      <c r="W123" s="97" t="str">
        <f t="shared" ca="1" si="75"/>
        <v/>
      </c>
      <c r="X123" s="82"/>
      <c r="Y123" s="97" t="str">
        <f t="shared" ca="1" si="76"/>
        <v/>
      </c>
      <c r="Z123" s="92"/>
      <c r="AA123" s="100" t="str">
        <f t="shared" ca="1" si="77"/>
        <v/>
      </c>
      <c r="AB123" s="89" t="str">
        <f t="shared" ca="1" si="67"/>
        <v/>
      </c>
      <c r="AC123" s="128" t="str">
        <f t="shared" ca="1" si="69"/>
        <v/>
      </c>
      <c r="AD123" s="50" t="str">
        <f ca="1">IF(COUNTIF($R$8:$R$128,R123)&gt;1,"",MAX($AD$8:AD122)+1)</f>
        <v/>
      </c>
      <c r="AE123" s="49" t="str">
        <f t="shared" ca="1" si="68"/>
        <v/>
      </c>
    </row>
    <row r="124" spans="1:39" ht="23" customHeight="1" x14ac:dyDescent="0.15">
      <c r="A124" s="142" t="str">
        <f t="shared" ca="1" si="70"/>
        <v/>
      </c>
      <c r="B124" s="145" t="str">
        <f t="shared" ca="1" si="71"/>
        <v/>
      </c>
      <c r="C124" s="636" t="str">
        <f t="shared" ca="1" si="72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3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6"/>
        <v/>
      </c>
      <c r="R124" s="191" t="str">
        <f t="shared" ca="1" si="51"/>
        <v>---</v>
      </c>
      <c r="S124" s="180"/>
      <c r="T124" s="106"/>
      <c r="U124" s="95" t="str">
        <f t="shared" ca="1" si="74"/>
        <v/>
      </c>
      <c r="V124" s="176"/>
      <c r="W124" s="97" t="str">
        <f t="shared" ca="1" si="75"/>
        <v/>
      </c>
      <c r="X124" s="82"/>
      <c r="Y124" s="97" t="str">
        <f t="shared" ca="1" si="76"/>
        <v/>
      </c>
      <c r="Z124" s="92"/>
      <c r="AA124" s="100" t="str">
        <f t="shared" ca="1" si="77"/>
        <v/>
      </c>
      <c r="AB124" s="89" t="str">
        <f t="shared" ca="1" si="67"/>
        <v/>
      </c>
      <c r="AC124" s="128" t="str">
        <f t="shared" ca="1" si="69"/>
        <v/>
      </c>
      <c r="AD124" s="50" t="str">
        <f ca="1">IF(COUNTIF($R$8:$R$128,R124)&gt;1,"",MAX($AD$8:AD123)+1)</f>
        <v/>
      </c>
      <c r="AE124" s="49" t="str">
        <f t="shared" ca="1" si="68"/>
        <v/>
      </c>
    </row>
    <row r="125" spans="1:39" ht="23" customHeight="1" x14ac:dyDescent="0.15">
      <c r="A125" s="142" t="str">
        <f t="shared" ca="1" si="70"/>
        <v/>
      </c>
      <c r="B125" s="145" t="str">
        <f t="shared" ca="1" si="71"/>
        <v/>
      </c>
      <c r="C125" s="636" t="str">
        <f t="shared" ca="1" si="72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3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6"/>
        <v/>
      </c>
      <c r="R125" s="191" t="str">
        <f t="shared" ca="1" si="51"/>
        <v>---</v>
      </c>
      <c r="S125" s="180"/>
      <c r="T125" s="106"/>
      <c r="U125" s="95" t="str">
        <f t="shared" ca="1" si="74"/>
        <v/>
      </c>
      <c r="V125" s="176"/>
      <c r="W125" s="97" t="str">
        <f t="shared" ca="1" si="75"/>
        <v/>
      </c>
      <c r="X125" s="82"/>
      <c r="Y125" s="97" t="str">
        <f t="shared" ca="1" si="76"/>
        <v/>
      </c>
      <c r="Z125" s="92"/>
      <c r="AA125" s="100" t="str">
        <f t="shared" ca="1" si="77"/>
        <v/>
      </c>
      <c r="AB125" s="89" t="str">
        <f t="shared" ca="1" si="67"/>
        <v/>
      </c>
      <c r="AC125" s="128" t="str">
        <f t="shared" ca="1" si="69"/>
        <v/>
      </c>
      <c r="AD125" s="50" t="str">
        <f ca="1">IF(COUNTIF($R$8:$R$128,R125)&gt;1,"",MAX($AD$8:AD124)+1)</f>
        <v/>
      </c>
      <c r="AE125" s="49" t="str">
        <f t="shared" ca="1" si="68"/>
        <v/>
      </c>
    </row>
    <row r="126" spans="1:39" ht="23" customHeight="1" x14ac:dyDescent="0.15">
      <c r="A126" s="142" t="s">
        <v>49</v>
      </c>
      <c r="B126" s="145" t="str">
        <f t="shared" ca="1" si="71"/>
        <v/>
      </c>
      <c r="C126" s="636" t="str">
        <f t="shared" ca="1" si="72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3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6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9"/>
        <v/>
      </c>
      <c r="AD126" s="50" t="str">
        <f ca="1">IF(COUNTIF($R$8:$R$128,R126)&gt;1,"",MAX($AD$8:AD125)+1)</f>
        <v/>
      </c>
      <c r="AE126" s="49" t="str">
        <f t="shared" ca="1" si="68"/>
        <v/>
      </c>
    </row>
    <row r="127" spans="1:39" ht="23" customHeight="1" thickBot="1" x14ac:dyDescent="0.2">
      <c r="A127" s="143" t="s">
        <v>49</v>
      </c>
      <c r="B127" s="146" t="str">
        <f t="shared" ca="1" si="71"/>
        <v/>
      </c>
      <c r="C127" s="643" t="str">
        <f t="shared" ca="1" si="72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3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6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9"/>
        <v/>
      </c>
      <c r="AD127" s="50" t="str">
        <f ca="1">IF(COUNTIF($R$8:$R$128,R127)&gt;1,"",MAX($AD$8:AD126)+1)</f>
        <v/>
      </c>
      <c r="AE127" s="49" t="str">
        <f t="shared" ca="1" si="6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39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8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8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8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8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8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8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8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8"/>
        <v>1</v>
      </c>
      <c r="E174" s="102" t="str">
        <f t="array" aca="1" ref="E174" ca="1">IFERROR(INDEX(График!B$7:B$112,SMALL(IF(INDEX(График!$I$7:$AL$112,0,$H$1)=F174,ROW(D$1:D$101)),G174)),"")</f>
        <v>Сотрудник 5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5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8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9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8"/>
        <v>3</v>
      </c>
      <c r="E176" s="102" t="str">
        <f t="array" aca="1" ref="E176" ca="1">IFERROR(INDEX(График!B$7:B$112,SMALL(IF(INDEX(График!$I$7:$AL$112,0,$H$1)=F176,ROW(D$1:D$101)),G176)),"")</f>
        <v>Сотрудник 12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9"/>
        <v>Сотрудник 12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8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9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8"/>
        <v>5</v>
      </c>
      <c r="E178" s="102" t="str">
        <f t="array" aca="1" ref="E178" ca="1">IFERROR(INDEX(График!B$7:B$112,SMALL(IF(INDEX(График!$I$7:$AL$112,0,$H$1)=F178,ROW(D$1:D$101)),G178)),"")</f>
        <v>Сотрудник 14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9"/>
        <v>Сотрудник 14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8"/>
        <v>6</v>
      </c>
      <c r="E179" s="102" t="str">
        <f t="array" aca="1" ref="E179" ca="1">IFERROR(INDEX(График!B$7:B$112,SMALL(IF(INDEX(График!$I$7:$AL$112,0,$H$1)=F179,ROW(D$1:D$101)),G179)),"")</f>
        <v>Сотрудник 15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9"/>
        <v>Сотрудник 15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8"/>
        <v>7</v>
      </c>
      <c r="E180" s="102" t="str">
        <f t="array" aca="1" ref="E180" ca="1">IFERROR(INDEX(График!B$7:B$112,SMALL(IF(INDEX(График!$I$7:$AL$112,0,$H$1)=F180,ROW(D$1:D$101)),G180)),"")</f>
        <v>Сотрудник 23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9"/>
        <v>Сотрудник 23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8"/>
        <v>8</v>
      </c>
      <c r="E181" s="102" t="str">
        <f t="array" aca="1" ref="E181" ca="1">IFERROR(INDEX(График!B$7:B$112,SMALL(IF(INDEX(График!$I$7:$AL$112,0,$H$1)=F181,ROW(D$1:D$101)),G181)),"")</f>
        <v>Водитель 3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9"/>
        <v>Водитель 3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8"/>
        <v>9</v>
      </c>
      <c r="E182" s="102" t="str">
        <f t="array" aca="1" ref="E182" ca="1">IFERROR(INDEX(График!B$7:B$112,SMALL(IF(INDEX(График!$I$7:$AL$112,0,$H$1)=F182,ROW(D$1:D$101)),G182)),"")</f>
        <v>Водитель 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9"/>
        <v>Водитель 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8"/>
        <v>10</v>
      </c>
      <c r="E183" s="102" t="str">
        <f t="array" aca="1" ref="E183" ca="1">IFERROR(INDEX(График!B$7:B$112,SMALL(IF(INDEX(График!$I$7:$AL$112,0,$H$1)=F183,ROW(D$1:D$101)),G183)),"")</f>
        <v>Водитель 11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9"/>
        <v>Водитель 11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8"/>
        <v>11</v>
      </c>
      <c r="E184" s="102" t="str">
        <f t="array" aca="1" ref="E184" ca="1">IFERROR(INDEX(График!B$7:B$112,SMALL(IF(INDEX(График!$I$7:$AL$112,0,$H$1)=F184,ROW(D$1:D$101)),G184)),"")</f>
        <v>Водитель 14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9"/>
        <v>Водитель 14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8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9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8"/>
        <v>13</v>
      </c>
      <c r="E186" s="102" t="str">
        <f t="array" aca="1" ref="E186" ca="1">IFERROR(INDEX(График!B$7:B$112,SMALL(IF(INDEX(График!$I$7:$AL$112,0,$H$1)=F186,ROW(D$1:D$101)),G186)),"")</f>
        <v>Водитель 18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9"/>
        <v>Водитель 18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8"/>
        <v>14</v>
      </c>
      <c r="E187" s="102" t="str">
        <f t="array" aca="1" ref="E187" ca="1">IFERROR(INDEX(График!B$7:B$112,SMALL(IF(INDEX(График!$I$7:$AL$112,0,$H$1)=F187,ROW(D$1:D$101)),G187)),"")</f>
        <v>Водитель 21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9"/>
        <v>Водитель 21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8"/>
        <v>15</v>
      </c>
      <c r="E188" s="102" t="str">
        <f t="array" aca="1" ref="E188" ca="1">IFERROR(INDEX(График!B$7:B$112,SMALL(IF(INDEX(График!$I$7:$AL$112,0,$H$1)=F188,ROW(D$1:D$101)),G188)),"")</f>
        <v>Водитель 24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9"/>
        <v>Водитель 24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46</v>
      </c>
    </row>
    <row r="189" spans="4:30" ht="15" customHeight="1" x14ac:dyDescent="0.25">
      <c r="D189" s="107">
        <f t="shared" si="78"/>
        <v>16</v>
      </c>
      <c r="E189" s="102" t="str">
        <f t="array" aca="1" ref="E189" ca="1">IFERROR(INDEX(График!B$7:B$112,SMALL(IF(INDEX(График!$I$7:$AL$112,0,$H$1)=F189,ROW(D$1:D$101)),G189)),"")</f>
        <v>Водитель 28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9"/>
        <v>Водитель 28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47</v>
      </c>
    </row>
    <row r="190" spans="4:30" ht="15" customHeight="1" x14ac:dyDescent="0.25">
      <c r="D190" s="107">
        <f t="shared" si="78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9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8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9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8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9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8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9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8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9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8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9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8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9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8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9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8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9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80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9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8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8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8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8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8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102:D102"/>
    <mergeCell ref="G102:G105"/>
    <mergeCell ref="C98:D98"/>
    <mergeCell ref="G98:G101"/>
    <mergeCell ref="C121:D121"/>
    <mergeCell ref="C106:D106"/>
    <mergeCell ref="G106:G109"/>
    <mergeCell ref="C110:D110"/>
    <mergeCell ref="G110:G113"/>
    <mergeCell ref="B114:D114"/>
    <mergeCell ref="B115:D115"/>
    <mergeCell ref="C116:D116"/>
    <mergeCell ref="C117:D117"/>
    <mergeCell ref="C118:D118"/>
    <mergeCell ref="C119:D119"/>
    <mergeCell ref="C120:D120"/>
    <mergeCell ref="A128:G128"/>
    <mergeCell ref="C122:D122"/>
    <mergeCell ref="C123:D123"/>
    <mergeCell ref="C124:D124"/>
    <mergeCell ref="C125:D125"/>
    <mergeCell ref="C126:D126"/>
    <mergeCell ref="C127:D127"/>
  </mergeCells>
  <conditionalFormatting sqref="L14 L18 L22 L26 L30 L34 L38 L42 L46 L50 L54 L58 L62 L66 L70 L74 L78 L82 L86 L90 L94 L98 L102 L106 L110">
    <cfRule type="expression" dxfId="656" priority="171">
      <formula>L14&lt;K14</formula>
    </cfRule>
  </conditionalFormatting>
  <conditionalFormatting sqref="M14 M18 M22 M26 M30 M34 M38 M42 M46 M50 M54 M58 M62 M66 M70 M74 M78 M82 M86 M90 M94 M98 M102 M106 M110">
    <cfRule type="expression" dxfId="655" priority="172">
      <formula>M14&lt;L14</formula>
    </cfRule>
  </conditionalFormatting>
  <conditionalFormatting sqref="N14 O14:O97 O106:O113 N18 N22 N26 N30 N34 N38 N42 N46 N50 N54 N58 N62 N66 N70 N74 N78 N82 N86 N90 N94 N98 N102 N106 N110">
    <cfRule type="expression" dxfId="654" priority="170">
      <formula>AND(N14&lt;M14,M14&lt;&gt;"")</formula>
    </cfRule>
  </conditionalFormatting>
  <conditionalFormatting sqref="M115">
    <cfRule type="expression" dxfId="653" priority="61">
      <formula>M115&lt;L115</formula>
    </cfRule>
  </conditionalFormatting>
  <conditionalFormatting sqref="M114">
    <cfRule type="expression" dxfId="652" priority="64">
      <formula>M114&lt;L114</formula>
    </cfRule>
  </conditionalFormatting>
  <conditionalFormatting sqref="L114">
    <cfRule type="expression" dxfId="651" priority="63">
      <formula>L114&lt;K114</formula>
    </cfRule>
  </conditionalFormatting>
  <conditionalFormatting sqref="N114">
    <cfRule type="expression" dxfId="650" priority="65">
      <formula>AND(N114&lt;M114,M114&lt;&gt;"")</formula>
    </cfRule>
  </conditionalFormatting>
  <conditionalFormatting sqref="L115">
    <cfRule type="expression" dxfId="649" priority="60">
      <formula>L115&lt;K115</formula>
    </cfRule>
  </conditionalFormatting>
  <conditionalFormatting sqref="N115">
    <cfRule type="expression" dxfId="648" priority="62">
      <formula>AND(N115&lt;M115,M115&lt;&gt;"")</formula>
    </cfRule>
  </conditionalFormatting>
  <conditionalFormatting sqref="R8:R97 R106:R115">
    <cfRule type="duplicateValues" dxfId="647" priority="59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646" priority="56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645" priority="57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644" priority="58">
      <formula>AND(N15&lt;M15,M15&lt;&gt;"")</formula>
    </cfRule>
  </conditionalFormatting>
  <conditionalFormatting sqref="O98:O105">
    <cfRule type="expression" dxfId="643" priority="22">
      <formula>AND(O98&lt;N98,N98&lt;&gt;"")</formula>
    </cfRule>
  </conditionalFormatting>
  <conditionalFormatting sqref="R98:R105">
    <cfRule type="duplicateValues" dxfId="642" priority="12"/>
  </conditionalFormatting>
  <conditionalFormatting sqref="R116:R127">
    <cfRule type="duplicateValues" dxfId="641" priority="7"/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 enableFormatConditionsCalculation="0">
    <tabColor theme="0" tint="-0.14999847407452621"/>
    <pageSetUpPr fitToPage="1"/>
  </sheetPr>
  <dimension ref="A1:AM300"/>
  <sheetViews>
    <sheetView view="pageBreakPreview" topLeftCell="A34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5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43712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43713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43713</v>
      </c>
      <c r="D8" s="654"/>
      <c r="E8" s="654"/>
      <c r="F8" s="277">
        <f ca="1">C8</f>
        <v>43713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14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39"/>
      <c r="J13" s="43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16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14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14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3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14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22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9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9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23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2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12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30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27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7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21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10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16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16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4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24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5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5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8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25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11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8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8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3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4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29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24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22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22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16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Водитель 13</v>
      </c>
      <c r="AI40" s="423"/>
      <c r="AJ40" s="422" t="str">
        <f t="shared" ca="1" si="4"/>
        <v>09:00</v>
      </c>
      <c r="AK40" s="422" t="str">
        <f t="shared" ca="1" si="5"/>
        <v>18:00</v>
      </c>
      <c r="AL40" s="422" t="str">
        <f t="shared" ca="1" si="6"/>
        <v>13:00</v>
      </c>
      <c r="AM40" s="422" t="str">
        <f t="shared" ca="1" si="7"/>
        <v>14:00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6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1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23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23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Сотрудник 15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Сотрудник 20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12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12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Сотрудник 23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27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27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15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3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7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7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str">
        <f t="shared" ca="1" si="3"/>
        <v>Водитель 19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str">
        <f t="shared" ca="1" si="3"/>
        <v>Водитель 21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str">
        <f t="shared" ca="1" si="3"/>
        <v>Водитель 22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10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str">
        <f t="shared" ca="1" si="3"/>
        <v>Водитель 28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4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4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str">
        <f t="shared" ca="1" si="3"/>
        <v>Водитель 29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24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24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26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25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25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11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11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19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6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2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3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0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3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4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45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46" t="str">
        <f ca="1">IF(COUNTIF(INDEX(График!$I$7:$AL$113,0,DAY($C$8)),$H95)&gt;1,"проверь, больше 1",IFERROR(INDEX(График!$B$7:$B$114,MATCH($H95,INDEX(График!$I$7:$AL$113,0,DAY($C$8)),)),"---"))</f>
        <v>Сотрудник 17</v>
      </c>
      <c r="F95" s="54" t="s">
        <v>355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17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47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356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48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2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3" t="str">
        <f ca="1">IF(COUNTIF(INDEX(График!$H$7:$AL$113,0,DAY($C$8)),$H99)&gt;1,"проверь, больше 1",IFERROR(INDEX(График!$B$7:$B$114,MATCH($H99,INDEX(График!$H$7:$AL$113,0,DAY($C$8)),)),"---"))</f>
        <v>Сотрудник 4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4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29</v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3" t="str">
        <f ca="1">IF(COUNTIF(INDEX(График!$H$7:$AL$113,0,DAY($C$8)),$H100)&gt;1,"проверь, больше 1",IFERROR(INDEX(График!$B$7:$B$114,MATCH($H100,INDEX(График!$H$7:$AL$113,0,DAY($C$8)),)),"---"))</f>
        <v>Водитель 29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29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30</v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4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2"/>
        <v>#VALUE!</v>
      </c>
      <c r="AD104" s="50">
        <f ca="1">IF(COUNTIF($R$8:$R$128,R104)&gt;1,"",MAX($AD$8:AD103)+1)</f>
        <v>31</v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2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3" t="str">
        <f ca="1">IF(COUNTIF(INDEX(График!$H$7:$AL$113,0,DAY($C$8)),$H107)&gt;1,"проверь, больше 1",IFERROR(INDEX(График!$B$7:$B$114,MATCH($H107,INDEX(График!$H$7:$AL$113,0,DAY($C$8)),)),"---"))</f>
        <v>Сотрудник 7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7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3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4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16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3"/>
        <v>#VALUE!</v>
      </c>
      <c r="AD111" s="50">
        <f ca="1">IF(COUNTIF($R$8:$R$128,R111)&gt;1,"",MAX($AD$8:AD110)+1)</f>
        <v>32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2" t="str">
        <f t="shared" ref="C116:C127" ca="1" si="69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13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4"/>
        <v>обучение</v>
      </c>
      <c r="R116" s="189" t="str">
        <f t="shared" ca="1" si="51"/>
        <v>Водитель 13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65"/>
        <v>8</v>
      </c>
      <c r="AC116" s="129">
        <f t="shared" ca="1" si="66"/>
        <v>0</v>
      </c>
      <c r="AD116" s="50">
        <f ca="1">IF(COUNTIF($R$8:$R$128,R116)&gt;1,"",MAX($AD$8:AD115)+1)</f>
        <v>33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7"/>
        <v/>
      </c>
      <c r="B117" s="145" t="str">
        <f t="shared" ca="1" si="68"/>
        <v/>
      </c>
      <c r="C117" s="636" t="str">
        <f t="shared" ca="1" si="69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4"/>
        <v/>
      </c>
      <c r="R117" s="191" t="str">
        <f t="shared" ca="1" si="51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65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7"/>
        <v/>
      </c>
      <c r="B118" s="145" t="str">
        <f t="shared" ca="1" si="68"/>
        <v/>
      </c>
      <c r="C118" s="636" t="str">
        <f t="shared" ca="1" si="69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4"/>
        <v/>
      </c>
      <c r="R118" s="191" t="str">
        <f t="shared" ca="1" si="51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65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x14ac:dyDescent="0.15">
      <c r="A119" s="142" t="str">
        <f t="shared" ca="1" si="67"/>
        <v/>
      </c>
      <c r="B119" s="145" t="str">
        <f t="shared" ca="1" si="68"/>
        <v/>
      </c>
      <c r="C119" s="636" t="str">
        <f t="shared" ca="1" si="6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4"/>
        <v/>
      </c>
      <c r="R119" s="191" t="str">
        <f t="shared" ca="1" si="51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65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x14ac:dyDescent="0.15">
      <c r="A120" s="142" t="str">
        <f t="shared" ca="1" si="67"/>
        <v/>
      </c>
      <c r="B120" s="145" t="str">
        <f t="shared" ca="1" si="68"/>
        <v/>
      </c>
      <c r="C120" s="636" t="str">
        <f t="shared" ca="1" si="6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4"/>
        <v/>
      </c>
      <c r="R120" s="191" t="str">
        <f t="shared" ca="1" si="51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65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6" t="str">
        <f t="shared" ca="1" si="6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4"/>
        <v/>
      </c>
      <c r="R121" s="191" t="str">
        <f t="shared" ca="1" si="51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65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6" t="str">
        <f t="shared" ca="1" si="69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4"/>
        <v/>
      </c>
      <c r="R122" s="191" t="str">
        <f t="shared" ca="1" si="51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65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6" t="str">
        <f t="shared" ca="1" si="69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4"/>
        <v/>
      </c>
      <c r="R123" s="191" t="str">
        <f t="shared" ca="1" si="51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65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6" t="str">
        <f t="shared" ca="1" si="69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4"/>
        <v/>
      </c>
      <c r="R124" s="191" t="str">
        <f t="shared" ca="1" si="51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65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x14ac:dyDescent="0.15">
      <c r="A125" s="142" t="str">
        <f t="shared" ca="1" si="67"/>
        <v/>
      </c>
      <c r="B125" s="145" t="str">
        <f t="shared" ca="1" si="68"/>
        <v/>
      </c>
      <c r="C125" s="636" t="str">
        <f t="shared" ca="1" si="69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4"/>
        <v/>
      </c>
      <c r="R125" s="191" t="str">
        <f t="shared" ca="1" si="51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65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x14ac:dyDescent="0.15">
      <c r="A126" s="142" t="s">
        <v>49</v>
      </c>
      <c r="B126" s="145" t="str">
        <f t="shared" ca="1" si="68"/>
        <v/>
      </c>
      <c r="C126" s="636" t="str">
        <f t="shared" ca="1" si="6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4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3" t="str">
        <f t="shared" ca="1" si="6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4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41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9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9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15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15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Сотрудник 23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Сотрудник 23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12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12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19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19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47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>Водитель 28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>Водитель 28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48</v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>Водитель 29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>Водитель 29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49</v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 L18 L22 L26 L30 L34 L38 L42 L46 L50 L54 L58 L62 L66 L70 L74 L78 L82 L86 L90 L94 L98 L102 L106 L110">
    <cfRule type="expression" dxfId="640" priority="164">
      <formula>L14&lt;K14</formula>
    </cfRule>
  </conditionalFormatting>
  <conditionalFormatting sqref="M14 M18 M22 M26 M30 M34 M38 M42 M46 M50 M54 M58 M62 M66 M70 M74 M78 M82 M86 M90 M94 M98 M102 M106 M110">
    <cfRule type="expression" dxfId="639" priority="165">
      <formula>M14&lt;L14</formula>
    </cfRule>
  </conditionalFormatting>
  <conditionalFormatting sqref="N14 O14:O97 O106:O113 N18 N22 N26 N30 N34 N38 N42 N46 N50 N54 N58 N62 N66 N70 N74 N78 N82 N86 N90 N94 N98 N102 N106 N110">
    <cfRule type="expression" dxfId="638" priority="163">
      <formula>AND(N14&lt;M14,M14&lt;&gt;"")</formula>
    </cfRule>
  </conditionalFormatting>
  <conditionalFormatting sqref="M115">
    <cfRule type="expression" dxfId="637" priority="54">
      <formula>M115&lt;L115</formula>
    </cfRule>
  </conditionalFormatting>
  <conditionalFormatting sqref="M114">
    <cfRule type="expression" dxfId="636" priority="57">
      <formula>M114&lt;L114</formula>
    </cfRule>
  </conditionalFormatting>
  <conditionalFormatting sqref="L114">
    <cfRule type="expression" dxfId="635" priority="56">
      <formula>L114&lt;K114</formula>
    </cfRule>
  </conditionalFormatting>
  <conditionalFormatting sqref="N114">
    <cfRule type="expression" dxfId="634" priority="58">
      <formula>AND(N114&lt;M114,M114&lt;&gt;"")</formula>
    </cfRule>
  </conditionalFormatting>
  <conditionalFormatting sqref="L115">
    <cfRule type="expression" dxfId="633" priority="53">
      <formula>L115&lt;K115</formula>
    </cfRule>
  </conditionalFormatting>
  <conditionalFormatting sqref="N115">
    <cfRule type="expression" dxfId="632" priority="55">
      <formula>AND(N115&lt;M115,M115&lt;&gt;"")</formula>
    </cfRule>
  </conditionalFormatting>
  <conditionalFormatting sqref="R8:R97 R106:R115">
    <cfRule type="duplicateValues" dxfId="631" priority="52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630" priority="49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629" priority="50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628" priority="51">
      <formula>AND(N15&lt;M15,M15&lt;&gt;"")</formula>
    </cfRule>
  </conditionalFormatting>
  <conditionalFormatting sqref="O98:O105">
    <cfRule type="expression" dxfId="627" priority="15">
      <formula>AND(O98&lt;N98,N98&lt;&gt;"")</formula>
    </cfRule>
  </conditionalFormatting>
  <conditionalFormatting sqref="R98:R105">
    <cfRule type="duplicateValues" dxfId="626" priority="5"/>
  </conditionalFormatting>
  <conditionalFormatting sqref="R116:R127">
    <cfRule type="duplicateValues" dxfId="625" priority="1"/>
  </conditionalFormatting>
  <dataValidations disablePrompts="1"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 enableFormatConditionsCalculation="0">
    <tabColor theme="0" tint="-0.14999847407452621"/>
    <pageSetUpPr fitToPage="1"/>
  </sheetPr>
  <dimension ref="A1:AM300"/>
  <sheetViews>
    <sheetView view="pageBreakPreview" topLeftCell="A28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6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43713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43714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43714</v>
      </c>
      <c r="D8" s="654"/>
      <c r="E8" s="654"/>
      <c r="F8" s="277">
        <f ca="1">C8</f>
        <v>43714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Водитель 6</v>
      </c>
      <c r="AI8" s="423"/>
      <c r="AJ8" s="422" t="str">
        <f t="shared" ref="AJ8:AJ71" ca="1" si="4">TEXT(INDEX($U$8:$U$254,MATCH($AG8,$AD$8:$AD$254,)),"[чч]:мм")</f>
        <v/>
      </c>
      <c r="AK8" s="422" t="str">
        <f t="shared" ref="AK8:AK71" ca="1" si="5">TEXT(INDEX($AA$8:$AA$254,MATCH($AG8,$AD$8:$AD$254,)),"[чч]:мм")</f>
        <v/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Сотрудник 20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9">IF(R10="---","",INDEX(ВРЕМЯ_диапазон,MATCH(R10,ВРЕМЯ_ФИО,),$H$1)=AB10)</f>
        <v/>
      </c>
      <c r="AG10" s="49">
        <v>3</v>
      </c>
      <c r="AH10" s="423" t="str">
        <f t="shared" ca="1" si="8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9"/>
        <v/>
      </c>
      <c r="AG11" s="49">
        <v>4</v>
      </c>
      <c r="AH11" s="423" t="str">
        <f t="shared" ca="1" si="8"/>
        <v>Сотрудник 2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67" t="s">
        <v>195</v>
      </c>
      <c r="L12" s="658" t="s">
        <v>196</v>
      </c>
      <c r="M12" s="670" t="s">
        <v>197</v>
      </c>
      <c r="N12" s="667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9"/>
        <v/>
      </c>
      <c r="AG12" s="49">
        <v>5</v>
      </c>
      <c r="AH12" s="423" t="str">
        <f t="shared" ca="1" si="8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39"/>
      <c r="J13" s="439"/>
      <c r="K13" s="668"/>
      <c r="L13" s="669"/>
      <c r="M13" s="671"/>
      <c r="N13" s="668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9"/>
        <v/>
      </c>
      <c r="AG13" s="49">
        <v>6</v>
      </c>
      <c r="AH13" s="423" t="str">
        <f t="shared" ca="1" si="8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10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1">IF(OR(E14="---",L14="",S14=2),"",L14+V14)</f>
        <v/>
      </c>
      <c r="X14" s="195"/>
      <c r="Y14" s="196" t="str">
        <f t="shared" ref="Y14:Y30" ca="1" si="12">IF(OR(E14="---",M14="",S14=1),"",IF(S14=2,M14-X14,MIN(M14-X14,W14+"2:00")))</f>
        <v/>
      </c>
      <c r="Z14" s="165"/>
      <c r="AA14" s="99" t="str">
        <f t="shared" ref="AA14:AA77" ca="1" si="13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9"/>
        <v/>
      </c>
      <c r="AG14" s="49">
        <v>7</v>
      </c>
      <c r="AH14" s="423" t="str">
        <f t="shared" ca="1" si="8"/>
        <v>Водитель 19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10"/>
        <v>---</v>
      </c>
      <c r="S15" s="180"/>
      <c r="T15" s="194" t="str">
        <f ca="1">IF(OR(S15=2,E15="---",K15=""),"",--"0:17")</f>
        <v/>
      </c>
      <c r="U15" s="95" t="str">
        <f t="shared" ref="U15:U78" ca="1" si="14">IF(OR(S15=2,E15="---",K15=""),"",K15-T15)</f>
        <v/>
      </c>
      <c r="V15" s="194"/>
      <c r="W15" s="95" t="str">
        <f t="shared" ca="1" si="11"/>
        <v/>
      </c>
      <c r="X15" s="194"/>
      <c r="Y15" s="95" t="str">
        <f t="shared" ca="1" si="12"/>
        <v/>
      </c>
      <c r="Z15" s="495"/>
      <c r="AA15" s="100" t="str">
        <f t="shared" ca="1" si="13"/>
        <v/>
      </c>
      <c r="AB15" s="89" t="str">
        <f t="shared" ref="AB15:AB69" ca="1" si="15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9"/>
        <v/>
      </c>
      <c r="AG15" s="49">
        <v>8</v>
      </c>
      <c r="AH15" s="423" t="str">
        <f t="shared" ca="1" si="8"/>
        <v>Сотрудник 19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10"/>
        <v>Водитель 6</v>
      </c>
      <c r="S16" s="180"/>
      <c r="T16" s="194" t="str">
        <f ca="1">IF(OR(S16=2,E16="---",K16=""),"",--"0:55")</f>
        <v/>
      </c>
      <c r="U16" s="95" t="str">
        <f t="shared" ca="1" si="14"/>
        <v/>
      </c>
      <c r="V16" s="194"/>
      <c r="W16" s="95" t="str">
        <f t="shared" ca="1" si="11"/>
        <v/>
      </c>
      <c r="X16" s="194"/>
      <c r="Y16" s="95" t="str">
        <f t="shared" ca="1" si="12"/>
        <v/>
      </c>
      <c r="Z16" s="495" t="str">
        <f ca="1">IF(OR(E16="---",S16=1,K16=""),"",--"0:15")</f>
        <v/>
      </c>
      <c r="AA16" s="100" t="str">
        <f t="shared" ca="1" si="13"/>
        <v/>
      </c>
      <c r="AB16" s="89" t="str">
        <f t="shared" ca="1" si="15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9"/>
        <v>0</v>
      </c>
      <c r="AG16" s="49">
        <v>9</v>
      </c>
      <c r="AH16" s="423" t="str">
        <f t="shared" ca="1" si="8"/>
        <v>Водитель 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10"/>
        <v>---</v>
      </c>
      <c r="S17" s="181"/>
      <c r="T17" s="83" t="str">
        <f ca="1">IF(OR(S17=2,E17="---",K17=""),"",--"0:13")</f>
        <v/>
      </c>
      <c r="U17" s="98" t="str">
        <f t="shared" ca="1" si="14"/>
        <v/>
      </c>
      <c r="V17" s="83"/>
      <c r="W17" s="98" t="str">
        <f t="shared" ca="1" si="11"/>
        <v/>
      </c>
      <c r="X17" s="83"/>
      <c r="Y17" s="98" t="str">
        <f t="shared" ca="1" si="12"/>
        <v/>
      </c>
      <c r="Z17" s="166"/>
      <c r="AA17" s="101" t="str">
        <f t="shared" ca="1" si="13"/>
        <v/>
      </c>
      <c r="AB17" s="90" t="str">
        <f t="shared" ca="1" si="15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9"/>
        <v/>
      </c>
      <c r="AG17" s="49">
        <v>10</v>
      </c>
      <c r="AH17" s="423" t="str">
        <f t="shared" ca="1" si="8"/>
        <v>Сотрудник 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6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10"/>
        <v>---</v>
      </c>
      <c r="S18" s="179"/>
      <c r="T18" s="195" t="str">
        <f ca="1">IF(OR(S18=2,E18="---",K18=""),"",--"0:13")</f>
        <v/>
      </c>
      <c r="U18" s="196" t="str">
        <f t="shared" ca="1" si="14"/>
        <v/>
      </c>
      <c r="V18" s="195"/>
      <c r="W18" s="196" t="str">
        <f t="shared" ca="1" si="11"/>
        <v/>
      </c>
      <c r="X18" s="195"/>
      <c r="Y18" s="196" t="str">
        <f t="shared" ca="1" si="12"/>
        <v/>
      </c>
      <c r="Z18" s="165"/>
      <c r="AA18" s="99" t="str">
        <f t="shared" ca="1" si="13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9"/>
        <v/>
      </c>
      <c r="AG18" s="49">
        <v>11</v>
      </c>
      <c r="AH18" s="423" t="str">
        <f t="shared" ca="1" si="8"/>
        <v>Водитель 16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10"/>
        <v>Сотрудник 20</v>
      </c>
      <c r="S19" s="180"/>
      <c r="T19" s="194" t="str">
        <f ca="1">IF(OR(S19=2,E19="---",K19=""),"",--"0:12")</f>
        <v/>
      </c>
      <c r="U19" s="95" t="str">
        <f t="shared" ca="1" si="14"/>
        <v/>
      </c>
      <c r="V19" s="194"/>
      <c r="W19" s="95" t="str">
        <f t="shared" ca="1" si="11"/>
        <v/>
      </c>
      <c r="X19" s="194"/>
      <c r="Y19" s="95" t="str">
        <f t="shared" ca="1" si="12"/>
        <v/>
      </c>
      <c r="Z19" s="495"/>
      <c r="AA19" s="100" t="str">
        <f t="shared" ca="1" si="13"/>
        <v/>
      </c>
      <c r="AB19" s="89" t="str">
        <f t="shared" ref="AB19:AB21" ca="1" si="17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9"/>
        <v>0</v>
      </c>
      <c r="AG19" s="49">
        <v>12</v>
      </c>
      <c r="AH19" s="423" t="str">
        <f t="shared" ca="1" si="8"/>
        <v>Сотрудник 3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10"/>
        <v>Водитель 26</v>
      </c>
      <c r="S20" s="180"/>
      <c r="T20" s="194" t="str">
        <f ca="1">IF(OR(S20=2,E20="---",K20=""),"",--"0:55")</f>
        <v/>
      </c>
      <c r="U20" s="95" t="str">
        <f t="shared" ca="1" si="14"/>
        <v/>
      </c>
      <c r="V20" s="194"/>
      <c r="W20" s="95" t="str">
        <f t="shared" ca="1" si="11"/>
        <v/>
      </c>
      <c r="X20" s="194"/>
      <c r="Y20" s="95" t="str">
        <f t="shared" ca="1" si="12"/>
        <v/>
      </c>
      <c r="Z20" s="495" t="str">
        <f ca="1">IF(OR(E20="---",S20=1,K20=""),"",--"0:15")</f>
        <v/>
      </c>
      <c r="AA20" s="100" t="str">
        <f t="shared" ca="1" si="13"/>
        <v/>
      </c>
      <c r="AB20" s="89" t="str">
        <f t="shared" ca="1" si="17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9"/>
        <v>0</v>
      </c>
      <c r="AG20" s="49">
        <v>13</v>
      </c>
      <c r="AH20" s="423" t="str">
        <f t="shared" ca="1" si="8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10"/>
        <v>---</v>
      </c>
      <c r="S21" s="181"/>
      <c r="T21" s="83" t="str">
        <f ca="1">IF(OR(S21=2,E21="---",K21=""),"",--"0:13")</f>
        <v/>
      </c>
      <c r="U21" s="98" t="str">
        <f t="shared" ca="1" si="14"/>
        <v/>
      </c>
      <c r="V21" s="83"/>
      <c r="W21" s="98" t="str">
        <f t="shared" ca="1" si="11"/>
        <v/>
      </c>
      <c r="X21" s="83"/>
      <c r="Y21" s="98" t="str">
        <f t="shared" ca="1" si="12"/>
        <v/>
      </c>
      <c r="Z21" s="166"/>
      <c r="AA21" s="101" t="str">
        <f t="shared" ca="1" si="13"/>
        <v/>
      </c>
      <c r="AB21" s="90" t="str">
        <f t="shared" ca="1" si="17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9"/>
        <v/>
      </c>
      <c r="AG21" s="49">
        <v>14</v>
      </c>
      <c r="AH21" s="423" t="str">
        <f t="shared" ca="1" si="8"/>
        <v>Сотрудник 8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8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10"/>
        <v>---</v>
      </c>
      <c r="S22" s="179"/>
      <c r="T22" s="195" t="str">
        <f ca="1">IF(OR(S22=2,E22="---",K22=""),"",--"0:13")</f>
        <v/>
      </c>
      <c r="U22" s="196" t="str">
        <f t="shared" ca="1" si="14"/>
        <v/>
      </c>
      <c r="V22" s="195"/>
      <c r="W22" s="196" t="str">
        <f t="shared" ca="1" si="11"/>
        <v/>
      </c>
      <c r="X22" s="195"/>
      <c r="Y22" s="196" t="str">
        <f t="shared" ca="1" si="12"/>
        <v/>
      </c>
      <c r="Z22" s="165"/>
      <c r="AA22" s="99" t="str">
        <f t="shared" ca="1" si="13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9"/>
        <v/>
      </c>
      <c r="AG22" s="49">
        <v>15</v>
      </c>
      <c r="AH22" s="423" t="str">
        <f t="shared" ca="1" si="8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2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10"/>
        <v>Сотрудник 2</v>
      </c>
      <c r="S23" s="180"/>
      <c r="T23" s="194" t="str">
        <f ca="1">IF(OR(S23=2,E23="---",K23=""),"",--"0:17")</f>
        <v/>
      </c>
      <c r="U23" s="95" t="str">
        <f t="shared" ca="1" si="14"/>
        <v/>
      </c>
      <c r="V23" s="194"/>
      <c r="W23" s="95" t="str">
        <f t="shared" ca="1" si="11"/>
        <v/>
      </c>
      <c r="X23" s="194"/>
      <c r="Y23" s="95" t="str">
        <f t="shared" ca="1" si="12"/>
        <v/>
      </c>
      <c r="Z23" s="495"/>
      <c r="AA23" s="100" t="str">
        <f t="shared" ca="1" si="13"/>
        <v/>
      </c>
      <c r="AB23" s="89" t="str">
        <f t="shared" ref="AB23:AB25" ca="1" si="19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9"/>
        <v>0</v>
      </c>
      <c r="AG23" s="49">
        <v>16</v>
      </c>
      <c r="AH23" s="423" t="str">
        <f t="shared" ca="1" si="8"/>
        <v>Сотрудник 12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10"/>
        <v>Водитель 28</v>
      </c>
      <c r="S24" s="180"/>
      <c r="T24" s="194" t="str">
        <f ca="1">IF(OR(S24=2,E24="---",K24=""),"",--"0:55")</f>
        <v/>
      </c>
      <c r="U24" s="95" t="str">
        <f t="shared" ca="1" si="14"/>
        <v/>
      </c>
      <c r="V24" s="194"/>
      <c r="W24" s="95" t="str">
        <f t="shared" ca="1" si="11"/>
        <v/>
      </c>
      <c r="X24" s="194"/>
      <c r="Y24" s="95" t="str">
        <f t="shared" ca="1" si="12"/>
        <v/>
      </c>
      <c r="Z24" s="495" t="str">
        <f ca="1">IF(OR(E24="---",S24=1,K24=""),"",--"0:15")</f>
        <v/>
      </c>
      <c r="AA24" s="100" t="str">
        <f t="shared" ca="1" si="13"/>
        <v/>
      </c>
      <c r="AB24" s="89" t="str">
        <f t="shared" ca="1" si="19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9"/>
        <v>0</v>
      </c>
      <c r="AG24" s="49">
        <v>17</v>
      </c>
      <c r="AH24" s="423" t="str">
        <f t="shared" ca="1" si="8"/>
        <v>Водитель 14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10"/>
        <v>---</v>
      </c>
      <c r="S25" s="181"/>
      <c r="T25" s="83" t="str">
        <f ca="1">IF(OR(S25=2,E25="---",K25=""),"",--"0:13")</f>
        <v/>
      </c>
      <c r="U25" s="98" t="str">
        <f t="shared" ca="1" si="14"/>
        <v/>
      </c>
      <c r="V25" s="83"/>
      <c r="W25" s="98" t="str">
        <f t="shared" ca="1" si="11"/>
        <v/>
      </c>
      <c r="X25" s="83"/>
      <c r="Y25" s="98" t="str">
        <f t="shared" ca="1" si="12"/>
        <v/>
      </c>
      <c r="Z25" s="166"/>
      <c r="AA25" s="101" t="str">
        <f t="shared" ca="1" si="13"/>
        <v/>
      </c>
      <c r="AB25" s="90" t="str">
        <f t="shared" ca="1" si="19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9"/>
        <v/>
      </c>
      <c r="AG25" s="49">
        <v>18</v>
      </c>
      <c r="AH25" s="423" t="str">
        <f t="shared" ca="1" si="8"/>
        <v>Сотрудник 25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20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10"/>
        <v>---</v>
      </c>
      <c r="S26" s="179"/>
      <c r="T26" s="195" t="str">
        <f ca="1">IF(OR(S26=2,E26="---",K26=""),"",--"0:17")</f>
        <v/>
      </c>
      <c r="U26" s="196" t="str">
        <f t="shared" ca="1" si="14"/>
        <v/>
      </c>
      <c r="V26" s="195"/>
      <c r="W26" s="196" t="str">
        <f t="shared" ca="1" si="11"/>
        <v/>
      </c>
      <c r="X26" s="195"/>
      <c r="Y26" s="196" t="str">
        <f t="shared" ca="1" si="12"/>
        <v/>
      </c>
      <c r="Z26" s="165"/>
      <c r="AA26" s="99" t="str">
        <f t="shared" ca="1" si="13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9"/>
        <v/>
      </c>
      <c r="AG26" s="49">
        <v>19</v>
      </c>
      <c r="AH26" s="423" t="str">
        <f t="shared" ca="1" si="8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10"/>
        <v>Сотрудник 21</v>
      </c>
      <c r="S27" s="180"/>
      <c r="T27" s="194" t="str">
        <f ca="1">IF(OR(S27=2,E27="---",K27=""),"",--"0:17")</f>
        <v/>
      </c>
      <c r="U27" s="95" t="str">
        <f t="shared" ca="1" si="14"/>
        <v/>
      </c>
      <c r="V27" s="194"/>
      <c r="W27" s="95" t="str">
        <f t="shared" ca="1" si="11"/>
        <v/>
      </c>
      <c r="X27" s="194"/>
      <c r="Y27" s="95" t="str">
        <f t="shared" ca="1" si="12"/>
        <v/>
      </c>
      <c r="Z27" s="495"/>
      <c r="AA27" s="100" t="str">
        <f t="shared" ca="1" si="13"/>
        <v/>
      </c>
      <c r="AB27" s="89" t="str">
        <f t="shared" ref="AB27:AB29" ca="1" si="21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9"/>
        <v>0</v>
      </c>
      <c r="AG27" s="49">
        <v>20</v>
      </c>
      <c r="AH27" s="423" t="str">
        <f t="shared" ca="1" si="8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19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10"/>
        <v>Водитель 19</v>
      </c>
      <c r="S28" s="180"/>
      <c r="T28" s="194" t="str">
        <f ca="1">IF(OR(S28=2,E28="---",K28=""),"",--"0:55")</f>
        <v/>
      </c>
      <c r="U28" s="95" t="str">
        <f t="shared" ca="1" si="14"/>
        <v/>
      </c>
      <c r="V28" s="194"/>
      <c r="W28" s="95" t="str">
        <f t="shared" ca="1" si="11"/>
        <v/>
      </c>
      <c r="X28" s="194"/>
      <c r="Y28" s="95" t="str">
        <f t="shared" ca="1" si="12"/>
        <v/>
      </c>
      <c r="Z28" s="495" t="str">
        <f ca="1">IF(OR(E28="---",S28=1,K28=""),"",--"0:15")</f>
        <v/>
      </c>
      <c r="AA28" s="100" t="str">
        <f t="shared" ca="1" si="13"/>
        <v/>
      </c>
      <c r="AB28" s="89" t="str">
        <f t="shared" ca="1" si="21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9"/>
        <v>0</v>
      </c>
      <c r="AG28" s="49">
        <v>21</v>
      </c>
      <c r="AH28" s="423" t="str">
        <f t="shared" ca="1" si="8"/>
        <v>Водитель 30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10"/>
        <v>---</v>
      </c>
      <c r="S29" s="181"/>
      <c r="T29" s="83" t="str">
        <f ca="1">IF(OR(S29=2,E29="---",K29=""),"",--"0:13")</f>
        <v/>
      </c>
      <c r="U29" s="98" t="str">
        <f t="shared" ca="1" si="14"/>
        <v/>
      </c>
      <c r="V29" s="83"/>
      <c r="W29" s="98" t="str">
        <f t="shared" ca="1" si="11"/>
        <v/>
      </c>
      <c r="X29" s="83"/>
      <c r="Y29" s="98" t="str">
        <f t="shared" ca="1" si="12"/>
        <v/>
      </c>
      <c r="Z29" s="166"/>
      <c r="AA29" s="101" t="str">
        <f t="shared" ca="1" si="13"/>
        <v/>
      </c>
      <c r="AB29" s="90" t="str">
        <f t="shared" ca="1" si="21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9"/>
        <v/>
      </c>
      <c r="AG29" s="49">
        <v>22</v>
      </c>
      <c r="AH29" s="423" t="str">
        <f t="shared" ca="1" si="8"/>
        <v>Сотрудник 14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2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10"/>
        <v>---</v>
      </c>
      <c r="S30" s="179"/>
      <c r="T30" s="195" t="str">
        <f ca="1">IF(OR(S30=2,E30="---",K30=""),"",--"0:13")</f>
        <v/>
      </c>
      <c r="U30" s="196" t="str">
        <f t="shared" ca="1" si="14"/>
        <v/>
      </c>
      <c r="V30" s="195" t="str">
        <f ca="1">IF(OR(E30="---",S30=2,L30=""),"",IF(S30=1,--"0:05",0))</f>
        <v/>
      </c>
      <c r="W30" s="196" t="str">
        <f t="shared" ca="1" si="11"/>
        <v/>
      </c>
      <c r="X30" s="195" t="str">
        <f ca="1">IF(S30=2,"0:08",IF(OR(R30="---",S30=1,M30=""),"",0))</f>
        <v/>
      </c>
      <c r="Y30" s="196" t="str">
        <f t="shared" ca="1" si="12"/>
        <v/>
      </c>
      <c r="Z30" s="165"/>
      <c r="AA30" s="99" t="str">
        <f t="shared" ca="1" si="13"/>
        <v/>
      </c>
      <c r="AB30" s="88" t="str">
        <f t="shared" ca="1" si="15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9"/>
        <v/>
      </c>
      <c r="AG30" s="49">
        <v>23</v>
      </c>
      <c r="AH30" s="423" t="str">
        <f t="shared" ca="1" si="8"/>
        <v>Водитель 11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19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10"/>
        <v>Сотрудник 19</v>
      </c>
      <c r="S31" s="180"/>
      <c r="T31" s="194" t="str">
        <f ca="1">IF(OR(S31=2,E31="---",K31=""),"",--"0:12")</f>
        <v/>
      </c>
      <c r="U31" s="95" t="str">
        <f t="shared" ca="1" si="14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3"/>
        <v/>
      </c>
      <c r="AB31" s="89" t="str">
        <f t="shared" ca="1" si="15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9"/>
        <v>0</v>
      </c>
      <c r="AG31" s="49">
        <v>24</v>
      </c>
      <c r="AH31" s="423" t="str">
        <f t="shared" ca="1" si="8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3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10"/>
        <v>Водитель 3</v>
      </c>
      <c r="S32" s="180"/>
      <c r="T32" s="194" t="str">
        <f ca="1">IF(OR(S32=2,E32="---",K32=""),"",--"0:55")</f>
        <v/>
      </c>
      <c r="U32" s="95" t="str">
        <f t="shared" ca="1" si="14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3"/>
        <v/>
      </c>
      <c r="AB32" s="89" t="str">
        <f t="shared" ca="1" si="15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9"/>
        <v>0</v>
      </c>
      <c r="AG32" s="49">
        <v>25</v>
      </c>
      <c r="AH32" s="423" t="str">
        <f t="shared" ca="1" si="8"/>
        <v>Сотрудник 13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10"/>
        <v>---</v>
      </c>
      <c r="S33" s="181"/>
      <c r="T33" s="83" t="str">
        <f ca="1">IF(OR(S33=2,E33="---",K33=""),"",--"0:13")</f>
        <v/>
      </c>
      <c r="U33" s="98" t="str">
        <f t="shared" ca="1" si="14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3"/>
        <v/>
      </c>
      <c r="AB33" s="90" t="str">
        <f t="shared" ca="1" si="15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9"/>
        <v/>
      </c>
      <c r="AG33" s="49">
        <v>26</v>
      </c>
      <c r="AH33" s="423" t="str">
        <f t="shared" ca="1" si="8"/>
        <v>Водитель 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3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10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9"/>
        <v/>
      </c>
      <c r="AG34" s="49">
        <v>27</v>
      </c>
      <c r="AH34" s="423" t="str">
        <f t="shared" ca="1" si="8"/>
        <v>Сотрудник 24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5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10"/>
        <v>Сотрудник 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4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9"/>
        <v>0</v>
      </c>
      <c r="AG35" s="49">
        <v>28</v>
      </c>
      <c r="AH35" s="423" t="str">
        <f t="shared" ca="1" si="8"/>
        <v>Водитель 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16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10"/>
        <v>Водитель 16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4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9"/>
        <v>0</v>
      </c>
      <c r="AG36" s="49">
        <v>29</v>
      </c>
      <c r="AH36" s="423" t="str">
        <f t="shared" ca="1" si="8"/>
        <v>Сотрудник 17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10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4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9"/>
        <v/>
      </c>
      <c r="AG37" s="49">
        <v>30</v>
      </c>
      <c r="AH37" s="423" t="str">
        <f t="shared" ca="1" si="8"/>
        <v>Сотрудник 23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5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10"/>
        <v>---</v>
      </c>
      <c r="S38" s="179"/>
      <c r="T38" s="195" t="str">
        <f ca="1">IF(OR(S38=2,E38="---",K38=""),"",--"0:13")</f>
        <v/>
      </c>
      <c r="U38" s="196" t="str">
        <f t="shared" ca="1" si="14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3"/>
        <v/>
      </c>
      <c r="AB38" s="88" t="str">
        <f t="shared" ca="1" si="15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9"/>
        <v/>
      </c>
      <c r="AG38" s="49">
        <v>31</v>
      </c>
      <c r="AH38" s="423" t="str">
        <f t="shared" ca="1" si="8"/>
        <v>Водитель 27</v>
      </c>
      <c r="AI38" s="423"/>
      <c r="AJ38" s="422" t="str">
        <f t="shared" ca="1" si="4"/>
        <v>09:00</v>
      </c>
      <c r="AK38" s="422" t="str">
        <f t="shared" ca="1" si="5"/>
        <v>18:00</v>
      </c>
      <c r="AL38" s="422" t="str">
        <f t="shared" ca="1" si="6"/>
        <v>13:00</v>
      </c>
      <c r="AM38" s="422" t="str">
        <f t="shared" ca="1" si="7"/>
        <v>14:00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3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10"/>
        <v>Сотрудник 3</v>
      </c>
      <c r="S39" s="180"/>
      <c r="T39" s="194" t="str">
        <f ca="1">IF(OR(S39=2,E39="---",K39=""),"",--"0:12")</f>
        <v/>
      </c>
      <c r="U39" s="95" t="str">
        <f t="shared" ca="1" si="14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3"/>
        <v/>
      </c>
      <c r="AB39" s="89" t="str">
        <f t="shared" ca="1" si="15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9"/>
        <v>0</v>
      </c>
      <c r="AG39" s="49">
        <v>32</v>
      </c>
      <c r="AH39" s="423" t="str">
        <f t="shared" ca="1" si="8"/>
        <v>Сотрудник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10"/>
        <v>Водитель 10</v>
      </c>
      <c r="S40" s="180"/>
      <c r="T40" s="194" t="str">
        <f ca="1">IF(OR(S40=2,E40="---",K40=""),"",--"0:55")</f>
        <v/>
      </c>
      <c r="U40" s="95" t="str">
        <f t="shared" ca="1" si="14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3"/>
        <v/>
      </c>
      <c r="AB40" s="89" t="str">
        <f t="shared" ca="1" si="15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9"/>
        <v>0</v>
      </c>
      <c r="AG40" s="49">
        <v>33</v>
      </c>
      <c r="AH40" s="423" t="str">
        <f t="shared" ca="1" si="8"/>
        <v>Сотрудник 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10"/>
        <v>---</v>
      </c>
      <c r="S41" s="181"/>
      <c r="T41" s="83" t="str">
        <f ca="1">IF(OR(S41=2,E41="---",K41=""),"",--"0:13")</f>
        <v/>
      </c>
      <c r="U41" s="98" t="str">
        <f t="shared" ca="1" si="14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3"/>
        <v/>
      </c>
      <c r="AB41" s="90" t="str">
        <f t="shared" ca="1" si="15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9"/>
        <v/>
      </c>
      <c r="AG41" s="49">
        <v>34</v>
      </c>
      <c r="AH41" s="423" t="str">
        <f t="shared" ca="1" si="8"/>
        <v>Сотрудник 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6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10"/>
        <v>---</v>
      </c>
      <c r="S42" s="179"/>
      <c r="T42" s="195" t="str">
        <f ca="1">IF(OR(S42=2,E42="---",K42=""),"",--"0:13")</f>
        <v/>
      </c>
      <c r="U42" s="196" t="str">
        <f t="shared" ca="1" si="14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3"/>
        <v/>
      </c>
      <c r="AB42" s="88" t="str">
        <f t="shared" ca="1" si="15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9"/>
        <v/>
      </c>
      <c r="AG42" s="49">
        <v>35</v>
      </c>
      <c r="AH42" s="423" t="str">
        <f t="shared" ca="1" si="8"/>
        <v>Сотрудник 10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8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10"/>
        <v>Сотрудник 8</v>
      </c>
      <c r="S43" s="180"/>
      <c r="T43" s="194" t="str">
        <f ca="1">IF(OR(S43=2,E43="---",K43=""),"",--"0:12")</f>
        <v/>
      </c>
      <c r="U43" s="95" t="str">
        <f t="shared" ca="1" si="14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3"/>
        <v/>
      </c>
      <c r="AB43" s="89" t="str">
        <f t="shared" ca="1" si="15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9"/>
        <v>0</v>
      </c>
      <c r="AG43" s="49">
        <v>36</v>
      </c>
      <c r="AH43" s="423" t="str">
        <f t="shared" ca="1" si="8"/>
        <v>Сотрудник 15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10"/>
        <v>Водитель 7</v>
      </c>
      <c r="S44" s="180"/>
      <c r="T44" s="194" t="str">
        <f ca="1">IF(OR(S44=2,E44="---",K44=""),"",--"0:55")</f>
        <v/>
      </c>
      <c r="U44" s="95" t="str">
        <f t="shared" ca="1" si="14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3"/>
        <v/>
      </c>
      <c r="AB44" s="89" t="str">
        <f t="shared" ca="1" si="15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9"/>
        <v>0</v>
      </c>
      <c r="AG44" s="49">
        <v>37</v>
      </c>
      <c r="AH44" s="423" t="str">
        <f t="shared" ca="1" si="8"/>
        <v>Сотрудник 17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10"/>
        <v>---</v>
      </c>
      <c r="S45" s="181"/>
      <c r="T45" s="83" t="str">
        <f ca="1">IF(OR(S45=2,E45="---",K45=""),"",--"0:13")</f>
        <v/>
      </c>
      <c r="U45" s="98" t="str">
        <f t="shared" ca="1" si="14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3"/>
        <v/>
      </c>
      <c r="AB45" s="90" t="str">
        <f t="shared" ca="1" si="15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9"/>
        <v/>
      </c>
      <c r="AG45" s="49">
        <v>38</v>
      </c>
      <c r="AH45" s="423" t="str">
        <f t="shared" ca="1" si="8"/>
        <v>Сотрудник 22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7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10"/>
        <v>---</v>
      </c>
      <c r="S46" s="179"/>
      <c r="T46" s="195" t="str">
        <f ca="1">IF(OR(S46=2,E46="---",K46=""),"",--"0:13")</f>
        <v/>
      </c>
      <c r="U46" s="196" t="str">
        <f t="shared" ca="1" si="14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3"/>
        <v/>
      </c>
      <c r="AB46" s="88" t="str">
        <f t="shared" ca="1" si="15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9"/>
        <v/>
      </c>
      <c r="AG46" s="49">
        <v>39</v>
      </c>
      <c r="AH46" s="423" t="str">
        <f t="shared" ca="1" si="8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12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10"/>
        <v>Сотрудник 12</v>
      </c>
      <c r="S47" s="180"/>
      <c r="T47" s="194" t="str">
        <f ca="1">IF(OR(S47=2,E47="---",K47=""),"",--"0:12")</f>
        <v/>
      </c>
      <c r="U47" s="95" t="str">
        <f t="shared" ca="1" si="14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3"/>
        <v/>
      </c>
      <c r="AB47" s="89" t="str">
        <f t="shared" ca="1" si="15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9"/>
        <v>0</v>
      </c>
      <c r="AG47" s="49">
        <v>40</v>
      </c>
      <c r="AH47" s="423" t="str">
        <f t="shared" ca="1" si="8"/>
        <v>Водитель 12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14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10"/>
        <v>Водитель 14</v>
      </c>
      <c r="S48" s="180"/>
      <c r="T48" s="194" t="str">
        <f ca="1">IF(OR(S48=2,E48="---",K48=""),"",--"0:55")</f>
        <v/>
      </c>
      <c r="U48" s="95" t="str">
        <f t="shared" ca="1" si="14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3"/>
        <v/>
      </c>
      <c r="AB48" s="89" t="str">
        <f t="shared" ca="1" si="15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9"/>
        <v>0</v>
      </c>
      <c r="AG48" s="49">
        <v>41</v>
      </c>
      <c r="AH48" s="423" t="str">
        <f t="shared" ca="1" si="8"/>
        <v>Водитель 13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10"/>
        <v>---</v>
      </c>
      <c r="S49" s="181"/>
      <c r="T49" s="83" t="str">
        <f ca="1">IF(OR(S49=2,E49="---",K49=""),"",--"0:13")</f>
        <v/>
      </c>
      <c r="U49" s="98" t="str">
        <f t="shared" ca="1" si="14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3"/>
        <v/>
      </c>
      <c r="AB49" s="90" t="str">
        <f t="shared" ca="1" si="15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9"/>
        <v/>
      </c>
      <c r="AG49" s="49">
        <v>42</v>
      </c>
      <c r="AH49" s="423" t="str">
        <f t="shared" ca="1" si="8"/>
        <v>Водитель 15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8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10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9"/>
        <v/>
      </c>
      <c r="AG50" s="49">
        <v>43</v>
      </c>
      <c r="AH50" s="423" t="str">
        <f t="shared" ca="1" si="8"/>
        <v>Водитель 18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25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10"/>
        <v>Сотрудник 25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9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9"/>
        <v>0</v>
      </c>
      <c r="AG51" s="49">
        <v>44</v>
      </c>
      <c r="AH51" s="423" t="str">
        <f t="shared" ca="1" si="8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10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9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9"/>
        <v>0</v>
      </c>
      <c r="AG52" s="49">
        <v>45</v>
      </c>
      <c r="AH52" s="423" t="str">
        <f t="shared" ca="1" si="8"/>
        <v>Водитель 22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10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9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9"/>
        <v/>
      </c>
      <c r="AG53" s="49">
        <v>46</v>
      </c>
      <c r="AH53" s="423" t="str">
        <f t="shared" ca="1" si="8"/>
        <v>Водитель 23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30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10"/>
        <v>---</v>
      </c>
      <c r="S54" s="179"/>
      <c r="T54" s="195" t="str">
        <f ca="1">IF(OR(S54=2,E54="---",K54=""),"",--"0:13")</f>
        <v/>
      </c>
      <c r="U54" s="196" t="str">
        <f t="shared" ca="1" si="14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3"/>
        <v/>
      </c>
      <c r="AB54" s="88" t="str">
        <f t="shared" ca="1" si="15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9"/>
        <v/>
      </c>
      <c r="AG54" s="49">
        <v>47</v>
      </c>
      <c r="AH54" s="423" t="str">
        <f t="shared" ca="1" si="8"/>
        <v>Водитель 29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10"/>
        <v>Сотрудник 9</v>
      </c>
      <c r="S55" s="180"/>
      <c r="T55" s="194" t="str">
        <f ca="1">IF(OR(S55=2,E55="---",K55=""),"",--"0:17")</f>
        <v/>
      </c>
      <c r="U55" s="95" t="str">
        <f t="shared" ca="1" si="14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3"/>
        <v/>
      </c>
      <c r="AB55" s="89" t="str">
        <f t="shared" ca="1" si="15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9"/>
        <v>0</v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30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10"/>
        <v>Водитель 30</v>
      </c>
      <c r="S56" s="180"/>
      <c r="T56" s="194" t="str">
        <f ca="1">IF(OR(S56=2,E56="---",K56=""),"",--"0:55")</f>
        <v/>
      </c>
      <c r="U56" s="95" t="str">
        <f t="shared" ca="1" si="14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3"/>
        <v/>
      </c>
      <c r="AB56" s="89" t="str">
        <f t="shared" ca="1" si="15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9"/>
        <v>0</v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10"/>
        <v>---</v>
      </c>
      <c r="S57" s="181"/>
      <c r="T57" s="83" t="str">
        <f ca="1">IF(OR(S57=2,E57="---",K57=""),"",--"0:13")</f>
        <v/>
      </c>
      <c r="U57" s="98" t="str">
        <f t="shared" ca="1" si="14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3"/>
        <v/>
      </c>
      <c r="AB57" s="90" t="str">
        <f t="shared" ca="1" si="15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9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1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10"/>
        <v>---</v>
      </c>
      <c r="S58" s="179"/>
      <c r="T58" s="195" t="str">
        <f ca="1">IF(OR(S58=2,E58="---",K58=""),"",--"0:13")</f>
        <v/>
      </c>
      <c r="U58" s="196" t="str">
        <f t="shared" ca="1" si="14"/>
        <v/>
      </c>
      <c r="V58" s="195"/>
      <c r="W58" s="196" t="str">
        <f t="shared" ref="W58:W65" ca="1" si="32">IF(OR(E58="---",L58="",S58=2),"",L58+V58)</f>
        <v/>
      </c>
      <c r="X58" s="195"/>
      <c r="Y58" s="196" t="str">
        <f t="shared" ref="Y58:Y65" ca="1" si="33">IF(OR(E58="---",M58="",S58=1),"",IF(S58=2,M58-X58,MIN(M58-X58,W58+"2:00")))</f>
        <v/>
      </c>
      <c r="Z58" s="165"/>
      <c r="AA58" s="99" t="str">
        <f t="shared" ca="1" si="13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9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10"/>
        <v>---</v>
      </c>
      <c r="S59" s="180"/>
      <c r="T59" s="194" t="str">
        <f ca="1">IF(OR(S59=2,E59="---",K59=""),"",--"0:17")</f>
        <v/>
      </c>
      <c r="U59" s="95" t="str">
        <f t="shared" ca="1" si="14"/>
        <v/>
      </c>
      <c r="V59" s="194"/>
      <c r="W59" s="95" t="str">
        <f t="shared" ca="1" si="32"/>
        <v/>
      </c>
      <c r="X59" s="194"/>
      <c r="Y59" s="95" t="str">
        <f t="shared" ca="1" si="33"/>
        <v/>
      </c>
      <c r="Z59" s="495"/>
      <c r="AA59" s="100" t="str">
        <f t="shared" ca="1" si="13"/>
        <v/>
      </c>
      <c r="AB59" s="89" t="str">
        <f t="shared" ref="AB59:AB61" ca="1" si="34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9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10"/>
        <v>---</v>
      </c>
      <c r="S60" s="180"/>
      <c r="T60" s="194" t="str">
        <f ca="1">IF(OR(S60=2,E60="---",K60=""),"",--"0:55")</f>
        <v/>
      </c>
      <c r="U60" s="95" t="str">
        <f t="shared" ca="1" si="14"/>
        <v/>
      </c>
      <c r="V60" s="194"/>
      <c r="W60" s="95" t="str">
        <f t="shared" ca="1" si="32"/>
        <v/>
      </c>
      <c r="X60" s="194"/>
      <c r="Y60" s="95" t="str">
        <f t="shared" ca="1" si="33"/>
        <v/>
      </c>
      <c r="Z60" s="495" t="str">
        <f ca="1">IF(OR(E60="---",S60=1,K60=""),"",--"0:15")</f>
        <v/>
      </c>
      <c r="AA60" s="100" t="str">
        <f t="shared" ca="1" si="13"/>
        <v/>
      </c>
      <c r="AB60" s="89" t="str">
        <f t="shared" ca="1" si="34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9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10"/>
        <v>---</v>
      </c>
      <c r="S61" s="181"/>
      <c r="T61" s="83" t="str">
        <f ca="1">IF(OR(S61=2,E61="---",K61=""),"",--"0:13")</f>
        <v/>
      </c>
      <c r="U61" s="98" t="str">
        <f t="shared" ca="1" si="14"/>
        <v/>
      </c>
      <c r="V61" s="83"/>
      <c r="W61" s="98" t="str">
        <f t="shared" ca="1" si="32"/>
        <v/>
      </c>
      <c r="X61" s="83"/>
      <c r="Y61" s="98" t="str">
        <f t="shared" ca="1" si="33"/>
        <v/>
      </c>
      <c r="Z61" s="166"/>
      <c r="AA61" s="101" t="str">
        <f t="shared" ca="1" si="13"/>
        <v/>
      </c>
      <c r="AB61" s="90" t="str">
        <f t="shared" ca="1" si="34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9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5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10"/>
        <v>---</v>
      </c>
      <c r="S62" s="179"/>
      <c r="T62" s="195" t="str">
        <f ca="1">IF(OR(S62=2,E62="---",K62=""),"",--"0:17")</f>
        <v/>
      </c>
      <c r="U62" s="196" t="str">
        <f t="shared" ca="1" si="14"/>
        <v/>
      </c>
      <c r="V62" s="195"/>
      <c r="W62" s="196" t="str">
        <f t="shared" ca="1" si="32"/>
        <v/>
      </c>
      <c r="X62" s="195"/>
      <c r="Y62" s="196" t="str">
        <f t="shared" ca="1" si="33"/>
        <v/>
      </c>
      <c r="Z62" s="165"/>
      <c r="AA62" s="99" t="str">
        <f t="shared" ca="1" si="13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9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14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10"/>
        <v>Сотрудник 14</v>
      </c>
      <c r="S63" s="180"/>
      <c r="T63" s="194" t="str">
        <f ca="1">IF(OR(S63=2,E63="---",K63=""),"",--"0:17")</f>
        <v/>
      </c>
      <c r="U63" s="95" t="str">
        <f t="shared" ca="1" si="14"/>
        <v/>
      </c>
      <c r="V63" s="194"/>
      <c r="W63" s="95" t="str">
        <f t="shared" ca="1" si="32"/>
        <v/>
      </c>
      <c r="X63" s="194"/>
      <c r="Y63" s="95" t="str">
        <f t="shared" ca="1" si="33"/>
        <v/>
      </c>
      <c r="Z63" s="495"/>
      <c r="AA63" s="100" t="str">
        <f t="shared" ca="1" si="13"/>
        <v/>
      </c>
      <c r="AB63" s="89" t="str">
        <f t="shared" ref="AB63:AB65" ca="1" si="36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9"/>
        <v>0</v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11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10"/>
        <v>Водитель 11</v>
      </c>
      <c r="S64" s="180"/>
      <c r="T64" s="194" t="str">
        <f ca="1">IF(OR(S64=2,E64="---",K64=""),"",--"0:55")</f>
        <v/>
      </c>
      <c r="U64" s="95" t="str">
        <f t="shared" ca="1" si="14"/>
        <v/>
      </c>
      <c r="V64" s="194"/>
      <c r="W64" s="95" t="str">
        <f t="shared" ca="1" si="32"/>
        <v/>
      </c>
      <c r="X64" s="194"/>
      <c r="Y64" s="95" t="str">
        <f t="shared" ca="1" si="33"/>
        <v/>
      </c>
      <c r="Z64" s="495" t="str">
        <f ca="1">IF(OR(E64="---",S64=1,K64=""),"",--"0:15")</f>
        <v/>
      </c>
      <c r="AA64" s="100" t="str">
        <f t="shared" ca="1" si="13"/>
        <v/>
      </c>
      <c r="AB64" s="89" t="str">
        <f t="shared" ca="1" si="36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9"/>
        <v>0</v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10"/>
        <v>---</v>
      </c>
      <c r="S65" s="181"/>
      <c r="T65" s="83" t="str">
        <f ca="1">IF(OR(S65=2,E65="---",K65=""),"",--"0:13")</f>
        <v/>
      </c>
      <c r="U65" s="98" t="str">
        <f t="shared" ca="1" si="14"/>
        <v/>
      </c>
      <c r="V65" s="83"/>
      <c r="W65" s="98" t="str">
        <f t="shared" ca="1" si="32"/>
        <v/>
      </c>
      <c r="X65" s="83"/>
      <c r="Y65" s="98" t="str">
        <f t="shared" ca="1" si="33"/>
        <v/>
      </c>
      <c r="Z65" s="166"/>
      <c r="AA65" s="101" t="str">
        <f t="shared" ca="1" si="13"/>
        <v/>
      </c>
      <c r="AB65" s="90" t="str">
        <f t="shared" ca="1" si="36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9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7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10"/>
        <v>---</v>
      </c>
      <c r="S66" s="179"/>
      <c r="T66" s="195" t="str">
        <f ca="1">IF(OR(S66=2,E66="---",K66=""),"",--"0:17")</f>
        <v/>
      </c>
      <c r="U66" s="196" t="str">
        <f t="shared" ca="1" si="14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3"/>
        <v/>
      </c>
      <c r="AB66" s="88" t="str">
        <f t="shared" ca="1" si="15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9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10"/>
        <v>---</v>
      </c>
      <c r="S67" s="180"/>
      <c r="T67" s="194" t="str">
        <f ca="1">IF(OR(S67=2,E67="---",K67=""),"",--"0:12")</f>
        <v/>
      </c>
      <c r="U67" s="95" t="str">
        <f t="shared" ca="1" si="14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3"/>
        <v/>
      </c>
      <c r="AB67" s="89" t="str">
        <f t="shared" ca="1" si="15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9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10"/>
        <v>Водитель 2</v>
      </c>
      <c r="S68" s="180"/>
      <c r="T68" s="194" t="str">
        <f ca="1">IF(OR(S68=2,E68="---",K68=""),"",--"0:55")</f>
        <v/>
      </c>
      <c r="U68" s="95" t="str">
        <f t="shared" ca="1" si="14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3"/>
        <v/>
      </c>
      <c r="AB68" s="89" t="str">
        <f t="shared" ca="1" si="15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9"/>
        <v>0</v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10"/>
        <v>---</v>
      </c>
      <c r="S69" s="181"/>
      <c r="T69" s="83" t="str">
        <f ca="1">IF(OR(S69=2,E69="---",K69=""),"",--"0:13")</f>
        <v/>
      </c>
      <c r="U69" s="98" t="str">
        <f t="shared" ca="1" si="14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3"/>
        <v/>
      </c>
      <c r="AB69" s="90" t="str">
        <f t="shared" ca="1" si="15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9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8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10"/>
        <v>---</v>
      </c>
      <c r="S70" s="179"/>
      <c r="T70" s="195" t="str">
        <f ca="1">IF(OR(S70=2,E70="---",K70=""),"",--"0:17")</f>
        <v/>
      </c>
      <c r="U70" s="196" t="str">
        <f t="shared" ca="1" si="14"/>
        <v/>
      </c>
      <c r="V70" s="195"/>
      <c r="W70" s="196" t="str">
        <f t="shared" ref="W70:W89" ca="1" si="39">IF(OR(E70="---",L70="",S70=2),"",L70+V70)</f>
        <v/>
      </c>
      <c r="X70" s="195"/>
      <c r="Y70" s="196" t="str">
        <f t="shared" ref="Y70:Y89" ca="1" si="40">IF(OR(E70="---",M70="",S70=1),"",IF(S70=2,M70-X70,MIN(M70-X70,W70+"2:00")))</f>
        <v/>
      </c>
      <c r="Z70" s="165"/>
      <c r="AA70" s="99" t="str">
        <f t="shared" ca="1" si="13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9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13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10"/>
        <v>Сотрудник 13</v>
      </c>
      <c r="S71" s="180"/>
      <c r="T71" s="194" t="str">
        <f ca="1">IF(OR(S71=2,E71="---",K71=""),"",--"0:17")</f>
        <v/>
      </c>
      <c r="U71" s="95" t="str">
        <f t="shared" ca="1" si="14"/>
        <v/>
      </c>
      <c r="V71" s="194"/>
      <c r="W71" s="95" t="str">
        <f t="shared" ca="1" si="39"/>
        <v/>
      </c>
      <c r="X71" s="194"/>
      <c r="Y71" s="95" t="str">
        <f t="shared" ca="1" si="40"/>
        <v/>
      </c>
      <c r="Z71" s="495"/>
      <c r="AA71" s="100" t="str">
        <f t="shared" ca="1" si="13"/>
        <v/>
      </c>
      <c r="AB71" s="89" t="str">
        <f t="shared" ref="AB71:AB73" ca="1" si="41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9"/>
        <v>0</v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9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10"/>
        <v>Водитель 9</v>
      </c>
      <c r="S72" s="180"/>
      <c r="T72" s="194" t="str">
        <f ca="1">IF(OR(S72=2,E72="---",K72=""),"",--"0:55")</f>
        <v/>
      </c>
      <c r="U72" s="95" t="str">
        <f t="shared" ca="1" si="14"/>
        <v/>
      </c>
      <c r="V72" s="194"/>
      <c r="W72" s="95" t="str">
        <f t="shared" ca="1" si="39"/>
        <v/>
      </c>
      <c r="X72" s="194"/>
      <c r="Y72" s="95" t="str">
        <f t="shared" ca="1" si="40"/>
        <v/>
      </c>
      <c r="Z72" s="495" t="str">
        <f ca="1">IF(OR(E72="---",S72=1,K72=""),"",--"0:15")</f>
        <v/>
      </c>
      <c r="AA72" s="100" t="str">
        <f t="shared" ca="1" si="13"/>
        <v/>
      </c>
      <c r="AB72" s="89" t="str">
        <f t="shared" ca="1" si="41"/>
        <v/>
      </c>
      <c r="AC72" s="128" t="str">
        <f t="shared" ref="AC72:AC89" ca="1" si="42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9"/>
        <v>0</v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43">TEXT(INDEX($U$8:$U$254,MATCH($AG72,$AD$8:$AD$254,)),"[чч]:мм")</f>
        <v>#N/A</v>
      </c>
      <c r="AK72" s="422" t="e">
        <f t="shared" ref="AK72:AK117" ca="1" si="44">TEXT(INDEX($AA$8:$AA$254,MATCH($AG72,$AD$8:$AD$254,)),"[чч]:мм")</f>
        <v>#N/A</v>
      </c>
      <c r="AL72" s="422" t="e">
        <f t="shared" ref="AL72:AL117" ca="1" si="45">TEXT(INDEX($W$8:$W$254,MATCH($AG72,$AD$8:$AD$254,)),"[чч]:мм")</f>
        <v>#N/A</v>
      </c>
      <c r="AM72" s="422" t="e">
        <f t="shared" ref="AM72:AM117" ca="1" si="46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10"/>
        <v>---</v>
      </c>
      <c r="S73" s="181"/>
      <c r="T73" s="83" t="str">
        <f ca="1">IF(OR(S73=2,E73="---",K73=""),"",--"0:13")</f>
        <v/>
      </c>
      <c r="U73" s="98" t="str">
        <f t="shared" ca="1" si="14"/>
        <v/>
      </c>
      <c r="V73" s="83"/>
      <c r="W73" s="98" t="str">
        <f t="shared" ca="1" si="39"/>
        <v/>
      </c>
      <c r="X73" s="83"/>
      <c r="Y73" s="98" t="str">
        <f t="shared" ca="1" si="40"/>
        <v/>
      </c>
      <c r="Z73" s="166"/>
      <c r="AA73" s="101" t="str">
        <f t="shared" ca="1" si="13"/>
        <v/>
      </c>
      <c r="AB73" s="90" t="str">
        <f t="shared" ca="1" si="41"/>
        <v/>
      </c>
      <c r="AC73" s="130" t="str">
        <f t="shared" ca="1" si="42"/>
        <v/>
      </c>
      <c r="AD73" s="50" t="str">
        <f ca="1">IF(COUNTIF($R$8:$R$128,R73)&gt;1,"",MAX($AD$8:AD72)+1)</f>
        <v/>
      </c>
      <c r="AE73" s="49" t="str">
        <f t="shared" ca="1" si="9"/>
        <v/>
      </c>
      <c r="AG73" s="49">
        <v>66</v>
      </c>
      <c r="AH73" s="423" t="e">
        <f t="shared" ref="AH73:AH117" ca="1" si="47">INDEX($R$8:$R$254,MATCH(AG73,$AD$8:$AD$254,))</f>
        <v>#N/A</v>
      </c>
      <c r="AI73" s="423"/>
      <c r="AJ73" s="422" t="e">
        <f t="shared" ca="1" si="43"/>
        <v>#N/A</v>
      </c>
      <c r="AK73" s="422" t="e">
        <f t="shared" ca="1" si="44"/>
        <v>#N/A</v>
      </c>
      <c r="AL73" s="422" t="e">
        <f t="shared" ca="1" si="45"/>
        <v>#N/A</v>
      </c>
      <c r="AM73" s="422" t="e">
        <f t="shared" ca="1" si="46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8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10"/>
        <v>---</v>
      </c>
      <c r="S74" s="179"/>
      <c r="T74" s="195" t="str">
        <f ca="1">IF(OR(S74=2,E74="---",K74=""),"",--"0:17")</f>
        <v/>
      </c>
      <c r="U74" s="196" t="str">
        <f t="shared" ca="1" si="14"/>
        <v/>
      </c>
      <c r="V74" s="195"/>
      <c r="W74" s="196" t="str">
        <f t="shared" ca="1" si="39"/>
        <v/>
      </c>
      <c r="X74" s="195"/>
      <c r="Y74" s="196" t="str">
        <f t="shared" ca="1" si="40"/>
        <v/>
      </c>
      <c r="Z74" s="165"/>
      <c r="AA74" s="99" t="str">
        <f t="shared" ca="1" si="13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2"/>
        <v/>
      </c>
      <c r="AD74" s="50" t="str">
        <f ca="1">IF(COUNTIF($R$8:$R$128,R74)&gt;1,"",MAX($AD$8:AD73)+1)</f>
        <v/>
      </c>
      <c r="AE74" s="49" t="str">
        <f t="shared" ref="AE74:AE127" ca="1" si="49">IF(R74="---","",INDEX(ВРЕМЯ_диапазон,MATCH(R74,ВРЕМЯ_ФИО,),$H$1)=AB74)</f>
        <v/>
      </c>
      <c r="AG74" s="49">
        <v>67</v>
      </c>
      <c r="AH74" s="423" t="e">
        <f t="shared" ca="1" si="47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24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10"/>
        <v>Сотрудник 24</v>
      </c>
      <c r="S75" s="180"/>
      <c r="T75" s="194" t="str">
        <f ca="1">IF(OR(S75=2,E75="---",K75=""),"",--"0:17")</f>
        <v/>
      </c>
      <c r="U75" s="95" t="str">
        <f t="shared" ca="1" si="14"/>
        <v/>
      </c>
      <c r="V75" s="194"/>
      <c r="W75" s="95" t="str">
        <f t="shared" ca="1" si="39"/>
        <v/>
      </c>
      <c r="X75" s="194"/>
      <c r="Y75" s="95" t="str">
        <f t="shared" ca="1" si="40"/>
        <v/>
      </c>
      <c r="Z75" s="495"/>
      <c r="AA75" s="100" t="str">
        <f t="shared" ca="1" si="13"/>
        <v/>
      </c>
      <c r="AB75" s="89" t="str">
        <f t="shared" ref="AB75:AB77" ca="1" si="50">IF(OR(E75="---",K75=""),"",ROUND(IF(S75=1,(W75-U75)*24,IF(S75=2,(AA75-Y75)*24,(MOD(AA75-U75,1)-(N(Y75)-N(W75)))*24)),2))</f>
        <v/>
      </c>
      <c r="AC75" s="128" t="str">
        <f t="shared" ca="1" si="42"/>
        <v/>
      </c>
      <c r="AD75" s="50">
        <f ca="1">IF(COUNTIF($R$8:$R$128,R75)&gt;1,"",MAX($AD$8:AD74)+1)</f>
        <v>27</v>
      </c>
      <c r="AE75" s="49" t="b">
        <f t="shared" ca="1" si="49"/>
        <v>0</v>
      </c>
      <c r="AG75" s="49">
        <v>68</v>
      </c>
      <c r="AH75" s="423" t="e">
        <f t="shared" ca="1" si="47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10"/>
        <v>Водитель 1</v>
      </c>
      <c r="S76" s="180"/>
      <c r="T76" s="194" t="str">
        <f ca="1">IF(OR(S76=2,E76="---",K76=""),"",--"0:55")</f>
        <v/>
      </c>
      <c r="U76" s="95" t="str">
        <f t="shared" ca="1" si="14"/>
        <v/>
      </c>
      <c r="V76" s="194"/>
      <c r="W76" s="95" t="str">
        <f t="shared" ca="1" si="39"/>
        <v/>
      </c>
      <c r="X76" s="194"/>
      <c r="Y76" s="95" t="str">
        <f t="shared" ca="1" si="40"/>
        <v/>
      </c>
      <c r="Z76" s="495" t="str">
        <f ca="1">IF(OR(E76="---",S76=1,K76=""),"",--"0:15")</f>
        <v/>
      </c>
      <c r="AA76" s="100" t="str">
        <f t="shared" ca="1" si="13"/>
        <v/>
      </c>
      <c r="AB76" s="89" t="str">
        <f t="shared" ca="1" si="50"/>
        <v/>
      </c>
      <c r="AC76" s="128" t="str">
        <f t="shared" ca="1" si="42"/>
        <v/>
      </c>
      <c r="AD76" s="50">
        <f ca="1">IF(COUNTIF($R$8:$R$128,R76)&gt;1,"",MAX($AD$8:AD75)+1)</f>
        <v>28</v>
      </c>
      <c r="AE76" s="49" t="b">
        <f t="shared" ca="1" si="49"/>
        <v>0</v>
      </c>
      <c r="AG76" s="49">
        <v>69</v>
      </c>
      <c r="AH76" s="423" t="e">
        <f t="shared" ca="1" si="47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10"/>
        <v>---</v>
      </c>
      <c r="S77" s="181"/>
      <c r="T77" s="83" t="str">
        <f ca="1">IF(OR(S77=2,E77="---",K77=""),"",--"0:13")</f>
        <v/>
      </c>
      <c r="U77" s="98" t="str">
        <f t="shared" ca="1" si="14"/>
        <v/>
      </c>
      <c r="V77" s="83"/>
      <c r="W77" s="98" t="str">
        <f t="shared" ca="1" si="39"/>
        <v/>
      </c>
      <c r="X77" s="83"/>
      <c r="Y77" s="98" t="str">
        <f t="shared" ca="1" si="40"/>
        <v/>
      </c>
      <c r="Z77" s="166"/>
      <c r="AA77" s="101" t="str">
        <f t="shared" ca="1" si="13"/>
        <v/>
      </c>
      <c r="AB77" s="90" t="str">
        <f t="shared" ca="1" si="50"/>
        <v/>
      </c>
      <c r="AC77" s="130" t="str">
        <f t="shared" ca="1" si="42"/>
        <v/>
      </c>
      <c r="AD77" s="50" t="str">
        <f ca="1">IF(COUNTIF($R$8:$R$128,R77)&gt;1,"",MAX($AD$8:AD76)+1)</f>
        <v/>
      </c>
      <c r="AE77" s="49" t="str">
        <f t="shared" ca="1" si="49"/>
        <v/>
      </c>
      <c r="AG77" s="49">
        <v>70</v>
      </c>
      <c r="AH77" s="423" t="e">
        <f t="shared" ca="1" si="47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1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2">E78</f>
        <v>---</v>
      </c>
      <c r="S78" s="179"/>
      <c r="T78" s="195" t="str">
        <f ca="1">IF(OR(S78=2,E78="---",K78=""),"",--"0:17")</f>
        <v/>
      </c>
      <c r="U78" s="196" t="str">
        <f t="shared" ca="1" si="14"/>
        <v/>
      </c>
      <c r="V78" s="194"/>
      <c r="W78" s="95"/>
      <c r="X78" s="194"/>
      <c r="Y78" s="95"/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2"/>
        <v/>
      </c>
      <c r="AD78" s="50" t="str">
        <f ca="1">IF(COUNTIF($R$8:$R$128,R78)&gt;1,"",MAX($AD$8:AD77)+1)</f>
        <v/>
      </c>
      <c r="AE78" s="49" t="str">
        <f t="shared" ca="1" si="49"/>
        <v/>
      </c>
      <c r="AG78" s="49">
        <v>71</v>
      </c>
      <c r="AH78" s="423" t="e">
        <f t="shared" ca="1" si="47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2"/>
        <v>---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9"/>
        <v/>
      </c>
      <c r="X79" s="194"/>
      <c r="Y79" s="95" t="str">
        <f t="shared" ca="1" si="40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2"/>
        <v/>
      </c>
      <c r="AD79" s="50" t="str">
        <f ca="1">IF(COUNTIF($R$8:$R$128,R79)&gt;1,"",MAX($AD$8:AD78)+1)</f>
        <v/>
      </c>
      <c r="AE79" s="49" t="str">
        <f t="shared" ca="1" si="49"/>
        <v/>
      </c>
      <c r="AG79" s="49">
        <v>72</v>
      </c>
      <c r="AH79" s="423" t="e">
        <f t="shared" ca="1" si="47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2"/>
        <v>---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9"/>
        <v/>
      </c>
      <c r="X80" s="194"/>
      <c r="Y80" s="95" t="str">
        <f t="shared" ca="1" si="40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2"/>
        <v/>
      </c>
      <c r="AD80" s="50" t="str">
        <f ca="1">IF(COUNTIF($R$8:$R$128,R80)&gt;1,"",MAX($AD$8:AD79)+1)</f>
        <v/>
      </c>
      <c r="AE80" s="49" t="str">
        <f t="shared" ca="1" si="49"/>
        <v/>
      </c>
      <c r="AG80" s="49">
        <v>73</v>
      </c>
      <c r="AH80" s="423" t="e">
        <f t="shared" ca="1" si="47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2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9"/>
        <v/>
      </c>
      <c r="X81" s="83"/>
      <c r="Y81" s="98" t="str">
        <f t="shared" ca="1" si="40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2"/>
        <v/>
      </c>
      <c r="AD81" s="50" t="str">
        <f ca="1">IF(COUNTIF($R$8:$R$128,R81)&gt;1,"",MAX($AD$8:AD80)+1)</f>
        <v/>
      </c>
      <c r="AE81" s="49" t="str">
        <f t="shared" ca="1" si="49"/>
        <v/>
      </c>
      <c r="AG81" s="49">
        <v>74</v>
      </c>
      <c r="AH81" s="423" t="e">
        <f t="shared" ca="1" si="47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2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9"/>
        <v/>
      </c>
      <c r="X82" s="195"/>
      <c r="Y82" s="196" t="str">
        <f t="shared" ca="1" si="40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2"/>
        <v/>
      </c>
      <c r="AD82" s="50" t="str">
        <f ca="1">IF(COUNTIF($R$8:$R$128,R82)&gt;1,"",MAX($AD$8:AD81)+1)</f>
        <v/>
      </c>
      <c r="AE82" s="49" t="str">
        <f t="shared" ca="1" si="49"/>
        <v/>
      </c>
      <c r="AG82" s="49">
        <v>75</v>
      </c>
      <c r="AH82" s="423" t="e">
        <f t="shared" ca="1" si="47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2"/>
        <v>---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9"/>
        <v/>
      </c>
      <c r="X83" s="194"/>
      <c r="Y83" s="95" t="str">
        <f t="shared" ca="1" si="40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2"/>
        <v/>
      </c>
      <c r="AD83" s="50" t="str">
        <f ca="1">IF(COUNTIF($R$8:$R$128,R83)&gt;1,"",MAX($AD$8:AD82)+1)</f>
        <v/>
      </c>
      <c r="AE83" s="49" t="str">
        <f t="shared" ca="1" si="49"/>
        <v/>
      </c>
      <c r="AG83" s="49">
        <v>76</v>
      </c>
      <c r="AH83" s="423" t="e">
        <f t="shared" ca="1" si="47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2"/>
        <v>---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9"/>
        <v/>
      </c>
      <c r="X84" s="194"/>
      <c r="Y84" s="95" t="str">
        <f t="shared" ca="1" si="40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2"/>
        <v/>
      </c>
      <c r="AD84" s="50" t="str">
        <f ca="1">IF(COUNTIF($R$8:$R$128,R84)&gt;1,"",MAX($AD$8:AD83)+1)</f>
        <v/>
      </c>
      <c r="AE84" s="49" t="str">
        <f t="shared" ca="1" si="49"/>
        <v/>
      </c>
      <c r="AG84" s="49">
        <v>77</v>
      </c>
      <c r="AH84" s="423" t="e">
        <f t="shared" ca="1" si="47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2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9"/>
        <v/>
      </c>
      <c r="X85" s="83"/>
      <c r="Y85" s="98" t="str">
        <f t="shared" ca="1" si="40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2"/>
        <v/>
      </c>
      <c r="AD85" s="50" t="str">
        <f ca="1">IF(COUNTIF($R$8:$R$128,R85)&gt;1,"",MAX($AD$8:AD84)+1)</f>
        <v/>
      </c>
      <c r="AE85" s="49" t="str">
        <f t="shared" ca="1" si="49"/>
        <v/>
      </c>
      <c r="AG85" s="49">
        <v>78</v>
      </c>
      <c r="AH85" s="423" t="e">
        <f t="shared" ca="1" si="47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2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9"/>
        <v/>
      </c>
      <c r="X86" s="195"/>
      <c r="Y86" s="196" t="str">
        <f t="shared" ca="1" si="40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2"/>
        <v/>
      </c>
      <c r="AD86" s="50" t="str">
        <f ca="1">IF(COUNTIF($R$8:$R$128,R86)&gt;1,"",MAX($AD$8:AD85)+1)</f>
        <v/>
      </c>
      <c r="AE86" s="49" t="str">
        <f t="shared" ca="1" si="49"/>
        <v/>
      </c>
      <c r="AG86" s="49">
        <v>79</v>
      </c>
      <c r="AH86" s="423" t="e">
        <f t="shared" ca="1" si="47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2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9"/>
        <v/>
      </c>
      <c r="X87" s="194"/>
      <c r="Y87" s="95" t="str">
        <f t="shared" ca="1" si="40"/>
        <v/>
      </c>
      <c r="Z87" s="495"/>
      <c r="AA87" s="100" t="str">
        <f t="shared" ca="1" si="53"/>
        <v/>
      </c>
      <c r="AB87" s="89" t="str">
        <f t="shared" ref="AB87:AB125" ca="1" si="59">IF(OR(E87="---",K87=""),"",ROUND(IF(S87=1,(W87-U87)*24,IF(S87=2,(AA87-Y87)*24,(MOD(AA87-U87,1)-(N(Y87)-N(W87)))*24)),2))</f>
        <v/>
      </c>
      <c r="AC87" s="128" t="str">
        <f t="shared" ca="1" si="42"/>
        <v/>
      </c>
      <c r="AD87" s="50" t="str">
        <f ca="1">IF(COUNTIF($R$8:$R$128,R87)&gt;1,"",MAX($AD$8:AD86)+1)</f>
        <v/>
      </c>
      <c r="AE87" s="49" t="str">
        <f t="shared" ca="1" si="49"/>
        <v/>
      </c>
      <c r="AG87" s="49">
        <v>80</v>
      </c>
      <c r="AH87" s="423" t="e">
        <f t="shared" ca="1" si="47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2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9"/>
        <v/>
      </c>
      <c r="X88" s="194"/>
      <c r="Y88" s="95" t="str">
        <f t="shared" ca="1" si="40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2"/>
        <v/>
      </c>
      <c r="AD88" s="50" t="str">
        <f ca="1">IF(COUNTIF($R$8:$R$128,R88)&gt;1,"",MAX($AD$8:AD87)+1)</f>
        <v/>
      </c>
      <c r="AE88" s="49" t="str">
        <f t="shared" ca="1" si="49"/>
        <v/>
      </c>
      <c r="AG88" s="49">
        <v>81</v>
      </c>
      <c r="AH88" s="423" t="e">
        <f t="shared" ca="1" si="47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2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9"/>
        <v/>
      </c>
      <c r="X89" s="83"/>
      <c r="Y89" s="98" t="str">
        <f t="shared" ca="1" si="40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2"/>
        <v/>
      </c>
      <c r="AD89" s="50" t="str">
        <f ca="1">IF(COUNTIF($R$8:$R$128,R89)&gt;1,"",MAX($AD$8:AD88)+1)</f>
        <v/>
      </c>
      <c r="AE89" s="49" t="str">
        <f t="shared" ca="1" si="49"/>
        <v/>
      </c>
      <c r="AG89" s="49">
        <v>82</v>
      </c>
      <c r="AH89" s="423" t="e">
        <f t="shared" ca="1" si="47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9"/>
        <v/>
      </c>
      <c r="AG90" s="49">
        <v>83</v>
      </c>
      <c r="AH90" s="423" t="e">
        <f t="shared" ca="1" si="47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17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2"/>
        <v>Сотрудник 17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9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49"/>
        <v>0</v>
      </c>
      <c r="AG91" s="49">
        <v>84</v>
      </c>
      <c r="AH91" s="423" t="e">
        <f t="shared" ca="1" si="47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2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0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9"/>
        <v>0</v>
      </c>
      <c r="AG92" s="49">
        <v>85</v>
      </c>
      <c r="AH92" s="423" t="e">
        <f t="shared" ca="1" si="47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0"/>
        <v/>
      </c>
      <c r="AD93" s="50" t="str">
        <f ca="1">IF(COUNTIF($R$8:$R$128,R93)&gt;1,"",MAX($AD$8:AD92)+1)</f>
        <v/>
      </c>
      <c r="AE93" s="49" t="str">
        <f t="shared" ca="1" si="49"/>
        <v/>
      </c>
      <c r="AG93" s="49">
        <v>86</v>
      </c>
      <c r="AH93" s="423" t="e">
        <f t="shared" ca="1" si="47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0"/>
        <v/>
      </c>
      <c r="AD94" s="50" t="str">
        <f ca="1">IF(COUNTIF($R$8:$R$128,R94)&gt;1,"",MAX($AD$8:AD93)+1)</f>
        <v/>
      </c>
      <c r="AE94" s="49" t="str">
        <f t="shared" ca="1" si="49"/>
        <v/>
      </c>
      <c r="AG94" s="49">
        <v>87</v>
      </c>
      <c r="AH94" s="423" t="e">
        <f t="shared" ca="1" si="47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2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9"/>
        <v/>
      </c>
      <c r="AC95" s="434" t="e">
        <f t="shared" ca="1" si="60"/>
        <v>#VALUE!</v>
      </c>
      <c r="AD95" s="50" t="str">
        <f ca="1">IF(COUNTIF($R$8:$R$128,R95)&gt;1,"",MAX($AD$8:AD94)+1)</f>
        <v/>
      </c>
      <c r="AE95" s="49" t="b">
        <f t="shared" ca="1" si="49"/>
        <v>0</v>
      </c>
      <c r="AG95" s="49">
        <v>88</v>
      </c>
      <c r="AH95" s="423" t="e">
        <f t="shared" ca="1" si="47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20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2"/>
        <v>Водитель 20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9"/>
        <v/>
      </c>
      <c r="AC96" s="434" t="e">
        <f t="shared" ca="1" si="60"/>
        <v>#VALUE!</v>
      </c>
      <c r="AD96" s="50" t="str">
        <f ca="1">IF(COUNTIF($R$8:$R$128,R96)&gt;1,"",MAX($AD$8:AD95)+1)</f>
        <v/>
      </c>
      <c r="AE96" s="49" t="b">
        <f t="shared" ca="1" si="49"/>
        <v>0</v>
      </c>
      <c r="AG96" s="49">
        <v>89</v>
      </c>
      <c r="AH96" s="423" t="e">
        <f t="shared" ca="1" si="47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0"/>
        <v/>
      </c>
      <c r="AD97" s="50" t="str">
        <f ca="1">IF(COUNTIF($R$8:$R$128,R97)&gt;1,"",MAX($AD$8:AD96)+1)</f>
        <v/>
      </c>
      <c r="AE97" s="49" t="str">
        <f t="shared" ca="1" si="49"/>
        <v/>
      </c>
      <c r="AG97" s="49">
        <v>90</v>
      </c>
      <c r="AH97" s="423" t="e">
        <f t="shared" ca="1" si="47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9"/>
        <v/>
      </c>
      <c r="AG98" s="49">
        <v>91</v>
      </c>
      <c r="AH98" s="423" t="e">
        <f t="shared" ca="1" si="47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2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9"/>
        <v>0</v>
      </c>
      <c r="AG99" s="49">
        <v>92</v>
      </c>
      <c r="AH99" s="423" t="e">
        <f t="shared" ca="1" si="47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2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9"/>
        <v>0</v>
      </c>
      <c r="AG100" s="49">
        <v>93</v>
      </c>
      <c r="AH100" s="423" t="e">
        <f t="shared" ca="1" si="47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9"/>
        <v/>
      </c>
      <c r="AG101" s="49">
        <v>94</v>
      </c>
      <c r="AH101" s="423" t="e">
        <f t="shared" ca="1" si="47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9"/>
        <v/>
      </c>
      <c r="AG102" s="49">
        <v>95</v>
      </c>
      <c r="AH102" s="423" t="e">
        <f t="shared" ca="1" si="47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2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49"/>
        <v>0</v>
      </c>
      <c r="AG103" s="49">
        <v>96</v>
      </c>
      <c r="AH103" s="423" t="e">
        <f t="shared" ca="1" si="47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2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49"/>
        <v>0</v>
      </c>
      <c r="AG104" s="49">
        <v>97</v>
      </c>
      <c r="AH104" s="423" t="e">
        <f t="shared" ca="1" si="47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9"/>
        <v/>
      </c>
      <c r="AG105" s="49">
        <v>98</v>
      </c>
      <c r="AH105" s="423" t="e">
        <f t="shared" ca="1" si="47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9"/>
        <v/>
      </c>
      <c r="AG106" s="49">
        <v>99</v>
      </c>
      <c r="AH106" s="423" t="e">
        <f t="shared" ca="1" si="47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16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2"/>
        <v>Сотрудник 16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9"/>
        <v>0</v>
      </c>
      <c r="AG107" s="49">
        <v>100</v>
      </c>
      <c r="AH107" s="423" t="e">
        <f t="shared" ca="1" si="47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2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9"/>
        <v>0</v>
      </c>
      <c r="AG108" s="49">
        <v>101</v>
      </c>
      <c r="AH108" s="423" t="e">
        <f t="shared" ca="1" si="47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9"/>
        <v/>
      </c>
      <c r="AG109" s="49">
        <v>102</v>
      </c>
      <c r="AH109" s="423" t="e">
        <f t="shared" ca="1" si="47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9"/>
        <v/>
      </c>
      <c r="AG110" s="49">
        <v>103</v>
      </c>
      <c r="AH110" s="423" t="e">
        <f t="shared" ca="1" si="47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2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2"/>
        <v>#VALUE!</v>
      </c>
      <c r="AD111" s="50">
        <f ca="1">IF(COUNTIF($R$8:$R$128,R111)&gt;1,"",MAX($AD$8:AD110)+1)</f>
        <v>30</v>
      </c>
      <c r="AE111" s="49" t="b">
        <f t="shared" ca="1" si="49"/>
        <v>0</v>
      </c>
      <c r="AG111" s="49">
        <v>104</v>
      </c>
      <c r="AH111" s="423" t="e">
        <f t="shared" ca="1" si="47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2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2"/>
        <v>#VALUE!</v>
      </c>
      <c r="AD112" s="50" t="str">
        <f ca="1">IF(COUNTIF($R$8:$R$128,R112)&gt;1,"",MAX($AD$8:AD111)+1)</f>
        <v/>
      </c>
      <c r="AE112" s="49" t="b">
        <f t="shared" ca="1" si="49"/>
        <v>0</v>
      </c>
      <c r="AG112" s="49">
        <v>105</v>
      </c>
      <c r="AH112" s="423" t="e">
        <f t="shared" ca="1" si="47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9"/>
        <v/>
      </c>
      <c r="AG113" s="49">
        <v>106</v>
      </c>
      <c r="AH113" s="423" t="e">
        <f t="shared" ca="1" si="47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9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9"/>
        <v/>
      </c>
      <c r="AG114" s="49">
        <v>107</v>
      </c>
      <c r="AH114" s="423" t="e">
        <f t="shared" ca="1" si="47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9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9"/>
        <v/>
      </c>
      <c r="AG115" s="49">
        <v>108</v>
      </c>
      <c r="AH115" s="423" t="e">
        <f t="shared" ca="1" si="47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x14ac:dyDescent="0.15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2" t="str">
        <f t="shared" ref="C116:C127" ca="1" si="67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27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>
        <v>0.54166666666666663</v>
      </c>
      <c r="M116" s="210">
        <v>0.58333333333333337</v>
      </c>
      <c r="N116" s="210">
        <v>0.75</v>
      </c>
      <c r="Q116" s="269" t="str">
        <f t="shared" ca="1" si="63"/>
        <v>обучение</v>
      </c>
      <c r="R116" s="189" t="str">
        <f t="shared" ca="1" si="52"/>
        <v>Водитель 27</v>
      </c>
      <c r="S116" s="179"/>
      <c r="T116" s="195"/>
      <c r="U116" s="196">
        <f ca="1">IF(OR(S116=2,E116="---"),"",K116-T116)</f>
        <v>0.375</v>
      </c>
      <c r="V116" s="175"/>
      <c r="W116" s="96">
        <f ca="1">IF(OR(E116="---",L116="",S116=2),"",L116+V116)</f>
        <v>0.54166666666666663</v>
      </c>
      <c r="X116" s="81"/>
      <c r="Y116" s="96">
        <f ca="1">IF(OR(E116="---",M116="",S116=1),"",IF(S116=2,M116-X116,MIN(M116-X116,W116+"2:00")))</f>
        <v>0.58333333333333337</v>
      </c>
      <c r="Z116" s="91"/>
      <c r="AA116" s="99">
        <f ca="1">IF(OR(E116="---",S116=1),"",N116+Z116)</f>
        <v>0.75</v>
      </c>
      <c r="AB116" s="88">
        <f t="shared" ca="1" si="59"/>
        <v>8</v>
      </c>
      <c r="AC116" s="129">
        <f t="shared" ca="1" si="64"/>
        <v>0</v>
      </c>
      <c r="AD116" s="50">
        <f ca="1">IF(COUNTIF($R$8:$R$128,R116)&gt;1,"",MAX($AD$8:AD115)+1)</f>
        <v>31</v>
      </c>
      <c r="AE116" s="49" t="b">
        <f t="shared" ca="1" si="49"/>
        <v>1</v>
      </c>
      <c r="AG116" s="49">
        <v>109</v>
      </c>
      <c r="AH116" s="423" t="e">
        <f t="shared" ca="1" si="47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x14ac:dyDescent="0.15">
      <c r="A117" s="142" t="str">
        <f t="shared" ca="1" si="65"/>
        <v/>
      </c>
      <c r="B117" s="145" t="str">
        <f t="shared" ca="1" si="66"/>
        <v/>
      </c>
      <c r="C117" s="636" t="str">
        <f t="shared" ca="1" si="67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11">
        <v>0.375</v>
      </c>
      <c r="L117" s="211">
        <v>0.54166666666666663</v>
      </c>
      <c r="M117" s="212">
        <v>0.58333333333333337</v>
      </c>
      <c r="N117" s="212">
        <v>0.75</v>
      </c>
      <c r="Q117" s="270" t="str">
        <f t="shared" ca="1" si="63"/>
        <v/>
      </c>
      <c r="R117" s="191" t="str">
        <f t="shared" ca="1" si="52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9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9"/>
        <v/>
      </c>
      <c r="AG117" s="49">
        <v>110</v>
      </c>
      <c r="AH117" s="423" t="e">
        <f t="shared" ca="1" si="47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x14ac:dyDescent="0.15">
      <c r="A118" s="142" t="str">
        <f t="shared" ca="1" si="65"/>
        <v/>
      </c>
      <c r="B118" s="145" t="str">
        <f t="shared" ca="1" si="66"/>
        <v/>
      </c>
      <c r="C118" s="636" t="str">
        <f t="shared" ca="1" si="67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11">
        <v>0.375</v>
      </c>
      <c r="L118" s="211">
        <v>0.54166666666666663</v>
      </c>
      <c r="M118" s="212">
        <v>0.58333333333333337</v>
      </c>
      <c r="N118" s="212">
        <v>0.75</v>
      </c>
      <c r="Q118" s="270" t="str">
        <f t="shared" ca="1" si="63"/>
        <v/>
      </c>
      <c r="R118" s="191" t="str">
        <f t="shared" ca="1" si="52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9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9"/>
        <v/>
      </c>
    </row>
    <row r="119" spans="1:39" ht="23" customHeight="1" x14ac:dyDescent="0.15">
      <c r="A119" s="142" t="str">
        <f t="shared" ca="1" si="65"/>
        <v/>
      </c>
      <c r="B119" s="145" t="str">
        <f t="shared" ca="1" si="66"/>
        <v/>
      </c>
      <c r="C119" s="636" t="str">
        <f t="shared" ca="1" si="67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11">
        <v>0.375</v>
      </c>
      <c r="L119" s="211">
        <v>0.54166666666666663</v>
      </c>
      <c r="M119" s="212">
        <v>0.58333333333333337</v>
      </c>
      <c r="N119" s="212">
        <v>0.75</v>
      </c>
      <c r="Q119" s="270" t="str">
        <f t="shared" ca="1" si="63"/>
        <v/>
      </c>
      <c r="R119" s="191" t="str">
        <f t="shared" ca="1" si="52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9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9"/>
        <v/>
      </c>
    </row>
    <row r="120" spans="1:39" ht="23" customHeight="1" x14ac:dyDescent="0.15">
      <c r="A120" s="142" t="str">
        <f t="shared" ca="1" si="65"/>
        <v/>
      </c>
      <c r="B120" s="145" t="str">
        <f t="shared" ca="1" si="66"/>
        <v/>
      </c>
      <c r="C120" s="636" t="str">
        <f t="shared" ca="1" si="67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11">
        <v>0.375</v>
      </c>
      <c r="L120" s="211">
        <v>0.54166666666666663</v>
      </c>
      <c r="M120" s="212">
        <v>0.58333333333333337</v>
      </c>
      <c r="N120" s="212">
        <v>0.75</v>
      </c>
      <c r="Q120" s="270" t="str">
        <f t="shared" ca="1" si="63"/>
        <v/>
      </c>
      <c r="R120" s="191" t="str">
        <f t="shared" ca="1" si="52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9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9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6" t="str">
        <f t="shared" ca="1" si="67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11">
        <v>0.375</v>
      </c>
      <c r="L121" s="211">
        <v>0.54166666666666663</v>
      </c>
      <c r="M121" s="212">
        <v>0.58333333333333337</v>
      </c>
      <c r="N121" s="212">
        <v>0.75</v>
      </c>
      <c r="Q121" s="270" t="str">
        <f t="shared" ca="1" si="63"/>
        <v/>
      </c>
      <c r="R121" s="191" t="str">
        <f t="shared" ca="1" si="52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9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9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6" t="str">
        <f t="shared" ca="1" si="67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>
        <v>0.54166666666666663</v>
      </c>
      <c r="M122" s="212">
        <v>0.58333333333333337</v>
      </c>
      <c r="N122" s="212">
        <v>0.83333333333333337</v>
      </c>
      <c r="Q122" s="270" t="str">
        <f t="shared" ca="1" si="63"/>
        <v/>
      </c>
      <c r="R122" s="191" t="str">
        <f t="shared" ca="1" si="52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9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9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6" t="str">
        <f t="shared" ca="1" si="67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>
        <v>0.54166666666666663</v>
      </c>
      <c r="M123" s="212">
        <v>0.58333333333333337</v>
      </c>
      <c r="N123" s="212">
        <v>0.83333333333333337</v>
      </c>
      <c r="Q123" s="270" t="str">
        <f t="shared" ca="1" si="63"/>
        <v/>
      </c>
      <c r="R123" s="191" t="str">
        <f t="shared" ca="1" si="52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9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9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6" t="str">
        <f t="shared" ca="1" si="67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>
        <v>0.54166666666666663</v>
      </c>
      <c r="M124" s="212">
        <v>0.58333333333333337</v>
      </c>
      <c r="N124" s="212">
        <v>0.83333333333333337</v>
      </c>
      <c r="Q124" s="270" t="str">
        <f t="shared" ca="1" si="63"/>
        <v/>
      </c>
      <c r="R124" s="191" t="str">
        <f t="shared" ca="1" si="52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9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9"/>
        <v/>
      </c>
    </row>
    <row r="125" spans="1:39" ht="23" customHeight="1" x14ac:dyDescent="0.15">
      <c r="A125" s="142" t="str">
        <f t="shared" ca="1" si="65"/>
        <v/>
      </c>
      <c r="B125" s="145" t="str">
        <f t="shared" ca="1" si="66"/>
        <v/>
      </c>
      <c r="C125" s="636" t="str">
        <f t="shared" ca="1" si="67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>
        <v>0.54166666666666663</v>
      </c>
      <c r="M125" s="212">
        <v>0.58333333333333337</v>
      </c>
      <c r="N125" s="212">
        <v>0.83333333333333337</v>
      </c>
      <c r="Q125" s="270" t="str">
        <f t="shared" ca="1" si="63"/>
        <v/>
      </c>
      <c r="R125" s="191" t="str">
        <f t="shared" ca="1" si="52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9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9"/>
        <v/>
      </c>
    </row>
    <row r="126" spans="1:39" ht="23" customHeight="1" x14ac:dyDescent="0.15">
      <c r="A126" s="142" t="s">
        <v>49</v>
      </c>
      <c r="B126" s="145" t="str">
        <f t="shared" ca="1" si="66"/>
        <v/>
      </c>
      <c r="C126" s="636" t="str">
        <f t="shared" ca="1" si="67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11">
        <v>0.375</v>
      </c>
      <c r="L126" s="211">
        <v>0.54166666666666663</v>
      </c>
      <c r="M126" s="212">
        <v>0.58333333333333337</v>
      </c>
      <c r="N126" s="212">
        <v>0.75</v>
      </c>
      <c r="Q126" s="270" t="str">
        <f t="shared" si="63"/>
        <v>ОВ</v>
      </c>
      <c r="R126" s="191" t="str">
        <f t="shared" ca="1" si="5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9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3" t="str">
        <f t="shared" ca="1" si="67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11">
        <v>0.375</v>
      </c>
      <c r="L127" s="211">
        <v>0.54166666666666663</v>
      </c>
      <c r="M127" s="212">
        <v>0.58333333333333337</v>
      </c>
      <c r="N127" s="212">
        <v>0.75</v>
      </c>
      <c r="Q127" s="271" t="str">
        <f t="shared" si="63"/>
        <v>ОВ</v>
      </c>
      <c r="R127" s="191" t="str">
        <f t="shared" ca="1" si="5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9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10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10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17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17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22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22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Водитель 12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Водитель 12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Водитель 18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Водитель 18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22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22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23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23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46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29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29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47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A5:G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G86:G89"/>
    <mergeCell ref="C66:D66"/>
    <mergeCell ref="G66:G69"/>
    <mergeCell ref="C70:D70"/>
    <mergeCell ref="G70:G73"/>
    <mergeCell ref="C74:D74"/>
    <mergeCell ref="G74:G77"/>
    <mergeCell ref="C121:D121"/>
    <mergeCell ref="C106:D106"/>
    <mergeCell ref="G106:G109"/>
    <mergeCell ref="C110:D110"/>
    <mergeCell ref="G110:G113"/>
    <mergeCell ref="B114:D114"/>
    <mergeCell ref="B115:D115"/>
    <mergeCell ref="C116:D116"/>
    <mergeCell ref="C117:D117"/>
    <mergeCell ref="C118:D118"/>
    <mergeCell ref="C119:D119"/>
    <mergeCell ref="C120:D120"/>
    <mergeCell ref="A128:G128"/>
    <mergeCell ref="C122:D122"/>
    <mergeCell ref="C123:D123"/>
    <mergeCell ref="C124:D124"/>
    <mergeCell ref="C125:D125"/>
    <mergeCell ref="C126:D126"/>
    <mergeCell ref="C127:D127"/>
    <mergeCell ref="Q5:AC5"/>
    <mergeCell ref="Q4:AC4"/>
    <mergeCell ref="Q3:AC3"/>
    <mergeCell ref="C102:D102"/>
    <mergeCell ref="G102:G105"/>
    <mergeCell ref="C90:D90"/>
    <mergeCell ref="G90:G93"/>
    <mergeCell ref="C94:D94"/>
    <mergeCell ref="G94:G97"/>
    <mergeCell ref="C98:D98"/>
    <mergeCell ref="G98:G101"/>
    <mergeCell ref="C78:D78"/>
    <mergeCell ref="G78:G81"/>
    <mergeCell ref="C82:D82"/>
    <mergeCell ref="G82:G85"/>
    <mergeCell ref="C86:D86"/>
  </mergeCells>
  <conditionalFormatting sqref="L14 L18 L22 L26 L30 L34 L38 L42 L46 L50 L54 L58 L62 L66 L70 L74 L78 L82 L86">
    <cfRule type="expression" dxfId="624" priority="180">
      <formula>L14&lt;K14</formula>
    </cfRule>
  </conditionalFormatting>
  <conditionalFormatting sqref="M14 M18 M22 M26 M30 M34 M38 M42 M46 M50 M54 M58 M62 M66 M70 M74 M78 M82 M86">
    <cfRule type="expression" dxfId="623" priority="181">
      <formula>M14&lt;L14</formula>
    </cfRule>
  </conditionalFormatting>
  <conditionalFormatting sqref="N14 O14:O89 N18 N22 N26 N30 N34 N38 N42 N46 N50 N54 N58 N62 N66 N70 N74 N78 N82 N86">
    <cfRule type="expression" dxfId="622" priority="179">
      <formula>AND(N14&lt;M14,M14&lt;&gt;"")</formula>
    </cfRule>
  </conditionalFormatting>
  <conditionalFormatting sqref="R8:R89">
    <cfRule type="duplicateValues" dxfId="621" priority="68"/>
  </conditionalFormatting>
  <conditionalFormatting sqref="L15:L17 L19:L21 L23:L25 L27:L29 L31:L33 L35:L37 L39:L41 L43:L45 L47:L49 L51:L53 L55:L57 L59:L61 L63:L65 L67:L69 L71:L73 L75:L77 L79:L81 L83:L85 L87:L89">
    <cfRule type="expression" dxfId="620" priority="65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619" priority="66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618" priority="67">
      <formula>AND(N15&lt;M15,M15&lt;&gt;"")</formula>
    </cfRule>
  </conditionalFormatting>
  <conditionalFormatting sqref="L90 L94 L98 L102 L106 L110">
    <cfRule type="expression" dxfId="617" priority="15">
      <formula>L90&lt;K90</formula>
    </cfRule>
  </conditionalFormatting>
  <conditionalFormatting sqref="M90 M94 M98 M102 M106 M110">
    <cfRule type="expression" dxfId="616" priority="16">
      <formula>M90&lt;L90</formula>
    </cfRule>
  </conditionalFormatting>
  <conditionalFormatting sqref="O90:O97 O106:O113 N90 N94 N98 N102 N106 N110">
    <cfRule type="expression" dxfId="615" priority="14">
      <formula>AND(N90&lt;M90,M90&lt;&gt;"")</formula>
    </cfRule>
  </conditionalFormatting>
  <conditionalFormatting sqref="R90:R97 R106:R115">
    <cfRule type="duplicateValues" dxfId="614" priority="13"/>
  </conditionalFormatting>
  <conditionalFormatting sqref="O98:O105">
    <cfRule type="expression" dxfId="613" priority="12">
      <formula>AND(O98&lt;N98,N98&lt;&gt;"")</formula>
    </cfRule>
  </conditionalFormatting>
  <conditionalFormatting sqref="R98:R105">
    <cfRule type="duplicateValues" dxfId="612" priority="11"/>
  </conditionalFormatting>
  <conditionalFormatting sqref="R116:R127">
    <cfRule type="duplicateValues" dxfId="611" priority="10"/>
  </conditionalFormatting>
  <conditionalFormatting sqref="L91:L93 L95:L97 L99:L101 L103:L105 L107:L109 L111:L113">
    <cfRule type="expression" dxfId="610" priority="8">
      <formula>L91&lt;K91</formula>
    </cfRule>
  </conditionalFormatting>
  <conditionalFormatting sqref="M91:M93 M95:M97 M99:M101 M103:M105 M107:M109 M111:M113">
    <cfRule type="expression" dxfId="609" priority="9">
      <formula>M91&lt;L91</formula>
    </cfRule>
  </conditionalFormatting>
  <conditionalFormatting sqref="N91:N93 N95:N97 N99:N101 N103:N105 N107:N109 N111:N113">
    <cfRule type="expression" dxfId="608" priority="7">
      <formula>AND(N91&lt;M91,M91&lt;&gt;"")</formula>
    </cfRule>
  </conditionalFormatting>
  <conditionalFormatting sqref="M115">
    <cfRule type="expression" dxfId="607" priority="2">
      <formula>M115&lt;L115</formula>
    </cfRule>
  </conditionalFormatting>
  <conditionalFormatting sqref="M114">
    <cfRule type="expression" dxfId="606" priority="5">
      <formula>M114&lt;L114</formula>
    </cfRule>
  </conditionalFormatting>
  <conditionalFormatting sqref="L114">
    <cfRule type="expression" dxfId="605" priority="4">
      <formula>L114&lt;K114</formula>
    </cfRule>
  </conditionalFormatting>
  <conditionalFormatting sqref="N114">
    <cfRule type="expression" dxfId="604" priority="6">
      <formula>AND(N114&lt;M114,M114&lt;&gt;"")</formula>
    </cfRule>
  </conditionalFormatting>
  <conditionalFormatting sqref="L115">
    <cfRule type="expression" dxfId="603" priority="1">
      <formula>L115&lt;K115</formula>
    </cfRule>
  </conditionalFormatting>
  <conditionalFormatting sqref="N115">
    <cfRule type="expression" dxfId="602" priority="3">
      <formula>AND(N115&lt;M115,M115&lt;&gt;"")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2" manualBreakCount="2">
    <brk id="57" max="6" man="1"/>
    <brk id="118" max="6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 enableFormatConditionsCalculation="0">
    <tabColor rgb="FF99FF99"/>
  </sheetPr>
  <dimension ref="A1:AM299"/>
  <sheetViews>
    <sheetView view="pageBreakPreview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7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510"/>
      <c r="C4" s="510"/>
      <c r="D4" s="510"/>
      <c r="E4" s="510"/>
      <c r="F4" s="558" t="s">
        <v>259</v>
      </c>
      <c r="G4" s="558">
        <f ca="1">IF(K1=1,C8-3,IF(K1=7,C8-2,C8-1))</f>
        <v>43714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43715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43715</v>
      </c>
      <c r="D8" s="654"/>
      <c r="E8" s="654"/>
      <c r="F8" s="277">
        <f ca="1">C8</f>
        <v>43715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Сотрудник 21</v>
      </c>
      <c r="AI8" s="423"/>
      <c r="AJ8" s="422" t="str">
        <f ca="1">TEXT(INDEX($U$8:$U$250,MATCH($AG8,$AD$8:$AD$250,)),"[чч]:мм")</f>
        <v/>
      </c>
      <c r="AK8" s="422" t="str">
        <f ca="1">TEXT(INDEX($AA$8:$AA$250,MATCH($AG8,$AD$8:$AD$250,)),"[чч]:мм")</f>
        <v/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14</v>
      </c>
      <c r="AI9" s="423"/>
      <c r="AJ9" s="422" t="str">
        <f t="shared" ref="AJ9:AJ72" ca="1" si="4">TEXT(INDEX($U$8:$U$250,MATCH($AG9,$AD$8:$AD$250,)),"[чч]:мм")</f>
        <v/>
      </c>
      <c r="AK9" s="422" t="str">
        <f t="shared" ref="AK9:AK72" ca="1" si="5">TEXT(INDEX($AA$8:$AA$250,MATCH($AG9,$AD$8:$AD$250,)),"[чч]:мм")</f>
        <v/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Сотрудник 4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Водитель 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Сотрудник 13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509"/>
      <c r="J13" s="50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Водитель 11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2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21</v>
      </c>
      <c r="F15" s="54" t="s">
        <v>355</v>
      </c>
      <c r="G15" s="634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9"/>
        <v>Сотрудник 21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IF(COUNTIF($R$8:$R$124,R15)&gt;1,"",MAX($AD$8:AD14)+1)</f>
        <v>1</v>
      </c>
      <c r="AE15" s="49" t="b">
        <f t="shared" ca="1" si="8"/>
        <v>0</v>
      </c>
      <c r="AG15" s="49">
        <v>8</v>
      </c>
      <c r="AH15" s="423" t="str">
        <f t="shared" ca="1" si="3"/>
        <v>Сотрудник 12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14</v>
      </c>
      <c r="F16" s="55" t="s">
        <v>356</v>
      </c>
      <c r="G16" s="634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9"/>
        <v>Водитель 14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IF(COUNTIF($R$8:$R$124,R16)&gt;1,"",MAX($AD$8:AD15)+1)</f>
        <v>2</v>
      </c>
      <c r="AE16" s="49" t="b">
        <f t="shared" ca="1" si="8"/>
        <v>0</v>
      </c>
      <c r="AG16" s="49">
        <v>9</v>
      </c>
      <c r="AH16" s="423" t="str">
        <f t="shared" ca="1" si="3"/>
        <v>Водитель 19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4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3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9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 t="str">
        <f ca="1">IF(COUNTIF($R$8:$R$124,R19)&gt;1,"",MAX($AD$8:AD18)+1)</f>
        <v/>
      </c>
      <c r="AE19" s="49" t="str">
        <f t="shared" ca="1" si="8"/>
        <v/>
      </c>
      <c r="AG19" s="49">
        <v>12</v>
      </c>
      <c r="AH19" s="423" t="str">
        <f t="shared" ca="1" si="3"/>
        <v>Водитель 20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 t="str">
        <f ca="1">IF(COUNTIF($R$8:$R$124,R20)&gt;1,"",MAX($AD$8:AD19)+1)</f>
        <v/>
      </c>
      <c r="AE20" s="49" t="str">
        <f t="shared" ca="1" si="8"/>
        <v/>
      </c>
      <c r="AG20" s="49">
        <v>13</v>
      </c>
      <c r="AH20" s="423" t="str">
        <f t="shared" ca="1" si="3"/>
        <v>Водитель 16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7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Сотрудник 15</v>
      </c>
      <c r="AI22" s="423"/>
      <c r="AJ22" s="422" t="e">
        <f t="shared" ca="1" si="4"/>
        <v>#VALUE!</v>
      </c>
      <c r="AK22" s="422" t="str">
        <f t="shared" ca="1" si="5"/>
        <v>00:00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 t="str">
        <f ca="1">IF(COUNTIF($R$8:$R$124,R23)&gt;1,"",MAX($AD$8:AD22)+1)</f>
        <v/>
      </c>
      <c r="AE23" s="49" t="str">
        <f t="shared" ca="1" si="8"/>
        <v/>
      </c>
      <c r="AG23" s="49">
        <v>16</v>
      </c>
      <c r="AH23" s="423" t="str">
        <f t="shared" ca="1" si="3"/>
        <v>Водитель 12</v>
      </c>
      <c r="AI23" s="423"/>
      <c r="AJ23" s="422" t="str">
        <f t="shared" ca="1" si="4"/>
        <v>09:00</v>
      </c>
      <c r="AK23" s="422" t="str">
        <f t="shared" ca="1" si="5"/>
        <v>17:00</v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 t="str">
        <f ca="1">IF(COUNTIF($R$8:$R$124,R24)&gt;1,"",MAX($AD$8:AD23)+1)</f>
        <v/>
      </c>
      <c r="AE24" s="49" t="str">
        <f t="shared" ca="1" si="8"/>
        <v/>
      </c>
      <c r="AG24" s="49">
        <v>17</v>
      </c>
      <c r="AH24" s="423" t="str">
        <f t="shared" ca="1" si="3"/>
        <v>Водитель 29</v>
      </c>
      <c r="AI24" s="423"/>
      <c r="AJ24" s="422" t="str">
        <f t="shared" ca="1" si="4"/>
        <v>09:00</v>
      </c>
      <c r="AK24" s="422" t="str">
        <f t="shared" ca="1" si="5"/>
        <v>17:00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1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7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Сотрудник 3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 t="str">
        <f ca="1">IF(COUNTIF($R$8:$R$124,R27)&gt;1,"",MAX($AD$8:AD26)+1)</f>
        <v/>
      </c>
      <c r="AE27" s="49" t="str">
        <f t="shared" ca="1" si="8"/>
        <v/>
      </c>
      <c r="AG27" s="49">
        <v>20</v>
      </c>
      <c r="AH27" s="423" t="str">
        <f t="shared" ca="1" si="3"/>
        <v>Сотрудник 6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 t="str">
        <f ca="1">IF(COUNTIF($R$8:$R$124,R28)&gt;1,"",MAX($AD$8:AD27)+1)</f>
        <v/>
      </c>
      <c r="AE28" s="49" t="str">
        <f t="shared" ca="1" si="8"/>
        <v/>
      </c>
      <c r="AG28" s="49">
        <v>21</v>
      </c>
      <c r="AH28" s="423" t="str">
        <f t="shared" ca="1" si="3"/>
        <v>Сотрудник 7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10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8">IFERROR(B31-L$129,"")</f>
        <v/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Сотрудник 17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IF(COUNTIF($R$8:$R$124,R31)&gt;1,"",MAX($AD$8:AD30)+1)</f>
        <v/>
      </c>
      <c r="AE31" s="49" t="str">
        <f t="shared" ca="1" si="8"/>
        <v/>
      </c>
      <c r="AG31" s="49">
        <v>24</v>
      </c>
      <c r="AH31" s="423" t="str">
        <f t="shared" ca="1" si="3"/>
        <v>Сотрудник 20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IF(COUNTIF($R$8:$R$124,R32)&gt;1,"",MAX($AD$8:AD31)+1)</f>
        <v/>
      </c>
      <c r="AE32" s="49" t="str">
        <f t="shared" ca="1" si="8"/>
        <v/>
      </c>
      <c r="AG32" s="49">
        <v>25</v>
      </c>
      <c r="AH32" s="423" t="str">
        <f t="shared" ca="1" si="3"/>
        <v>Водитель 8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13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9">IFERROR(B35-L$129,"")</f>
        <v/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Водитель 15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8"/>
        <v/>
      </c>
      <c r="AG35" s="49">
        <v>28</v>
      </c>
      <c r="AH35" s="423" t="str">
        <f t="shared" ca="1" si="3"/>
        <v>Водитель 18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8"/>
        <v/>
      </c>
      <c r="AG36" s="49">
        <v>29</v>
      </c>
      <c r="AH36" s="423" t="str">
        <f t="shared" ca="1" si="3"/>
        <v>Водитель 20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22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20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23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4</v>
      </c>
      <c r="F39" s="54" t="s">
        <v>355</v>
      </c>
      <c r="G39" s="634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9"/>
        <v>Сотрудник 4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IF(COUNTIF($R$8:$R$124,R39)&gt;1,"",MAX($AD$8:AD38)+1)</f>
        <v>3</v>
      </c>
      <c r="AE39" s="49" t="b">
        <f t="shared" ca="1" si="8"/>
        <v>0</v>
      </c>
      <c r="AG39" s="49">
        <v>32</v>
      </c>
      <c r="AH39" s="423" t="str">
        <f t="shared" ca="1" si="3"/>
        <v>Водитель 27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</v>
      </c>
      <c r="F40" s="55" t="s">
        <v>356</v>
      </c>
      <c r="G40" s="634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9"/>
        <v>Водитель 1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IF(COUNTIF($R$8:$R$124,R40)&gt;1,"",MAX($AD$8:AD39)+1)</f>
        <v>4</v>
      </c>
      <c r="AE40" s="49" t="b">
        <f t="shared" ca="1" si="8"/>
        <v>0</v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8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1">IFERROR(B43-L$129,"")</f>
        <v>0.36805555555555558</v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8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13</v>
      </c>
      <c r="F43" s="54" t="s">
        <v>355</v>
      </c>
      <c r="G43" s="634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9"/>
        <v>Сотрудник 13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IF(COUNTIF($R$8:$R$124,R43)&gt;1,"",MAX($AD$8:AD42)+1)</f>
        <v>5</v>
      </c>
      <c r="AE43" s="49" t="b">
        <f t="shared" ca="1" si="8"/>
        <v>0</v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11</v>
      </c>
      <c r="F44" s="55" t="s">
        <v>356</v>
      </c>
      <c r="G44" s="634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9"/>
        <v>Водитель 11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IF(COUNTIF($R$8:$R$124,R44)&gt;1,"",MAX($AD$8:AD43)+1)</f>
        <v>6</v>
      </c>
      <c r="AE44" s="49" t="b">
        <f t="shared" ca="1" si="8"/>
        <v>0</v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8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2">IFERROR(B47-L$129,"")</f>
        <v/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8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8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</v>
      </c>
      <c r="F48" s="55" t="s">
        <v>356</v>
      </c>
      <c r="G48" s="634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9"/>
        <v>Водитель 2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IF(COUNTIF($R$8:$R$124,R48)&gt;1,"",MAX($AD$8:AD47)+1)</f>
        <v>7</v>
      </c>
      <c r="AE48" s="49" t="b">
        <f t="shared" ca="1" si="8"/>
        <v>0</v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8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3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8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12</v>
      </c>
      <c r="F51" s="54" t="s">
        <v>355</v>
      </c>
      <c r="G51" s="634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9"/>
        <v>Сотрудник 12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>
        <f ca="1">IF(COUNTIF($R$8:$R$124,R51)&gt;1,"",MAX($AD$8:AD50)+1)</f>
        <v>8</v>
      </c>
      <c r="AE51" s="49" t="b">
        <f t="shared" ca="1" si="8"/>
        <v>0</v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19</v>
      </c>
      <c r="F52" s="55" t="s">
        <v>356</v>
      </c>
      <c r="G52" s="634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9"/>
        <v>Водитель 19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>
        <f ca="1">IF(COUNTIF($R$8:$R$124,R52)&gt;1,"",MAX($AD$8:AD51)+1)</f>
        <v>9</v>
      </c>
      <c r="AE52" s="49" t="b">
        <f t="shared" ca="1" si="8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8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4">IFERROR(B55-L$129,"")</f>
        <v/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8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8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8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5">IFERROR(B59-L$129,"")</f>
        <v>0.36805555555555558</v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9</v>
      </c>
      <c r="F59" s="54" t="s">
        <v>355</v>
      </c>
      <c r="G59" s="634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9"/>
        <v>Сотрудник 9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>
        <f ca="1">IF(COUNTIF($R$8:$R$124,R59)&gt;1,"",MAX($AD$8:AD58)+1)</f>
        <v>10</v>
      </c>
      <c r="AE59" s="49" t="b">
        <f t="shared" ca="1" si="8"/>
        <v>0</v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3</v>
      </c>
      <c r="F60" s="55" t="s">
        <v>356</v>
      </c>
      <c r="G60" s="634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9"/>
        <v>Водитель 3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>
        <f ca="1">IF(COUNTIF($R$8:$R$124,R60)&gt;1,"",MAX($AD$8:AD59)+1)</f>
        <v>11</v>
      </c>
      <c r="AE60" s="49" t="b">
        <f t="shared" ca="1" si="8"/>
        <v>0</v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8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8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8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9">IFERROR(B67-L$129,"")</f>
        <v>0.36805555555555558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8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30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8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5" ca="1" si="33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ca="1" si="8"/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IF(COUNTIF($R$8:$R$124,R73)&gt;1,"",MAX($AD$8:AD72)+1)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IF(COUNTIF($R$8:$R$124,R74)&gt;1,"",MAX($AD$8:AD73)+1)</f>
        <v/>
      </c>
      <c r="AE74" s="49" t="str">
        <f t="shared" ref="AE74:AE127" ca="1" si="40">IF(R74="---","",INDEX(ВРЕМЯ_диапазон,MATCH(R74,ВРЕМЯ_ФИО,),$H$1)=AB74)</f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IF(COUNTIF($R$8:$R$124,R75)&gt;1,"",MAX($AD$8:AD74)+1)</f>
        <v/>
      </c>
      <c r="AE75" s="49" t="str">
        <f t="shared" ca="1" si="40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IF(OR(E76="---",S76=1,K76=""),"",--"0:15")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IF(COUNTIF($R$8:$R$124,R76)&gt;1,"",MAX($AD$8:AD75)+1)</f>
        <v/>
      </c>
      <c r="AE76" s="49" t="str">
        <f t="shared" ca="1" si="40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IF(COUNTIF($R$8:$R$124,R77)&gt;1,"",MAX($AD$8:AD76)+1)</f>
        <v/>
      </c>
      <c r="AE77" s="49" t="str">
        <f t="shared" ca="1" si="40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/>
      <c r="AB78" s="88" t="str">
        <f t="shared" ca="1" si="13"/>
        <v/>
      </c>
      <c r="AC78" s="129" t="str">
        <f t="shared" ca="1" si="33"/>
        <v/>
      </c>
      <c r="AD78" s="50" t="str">
        <f ca="1">IF(COUNTIF($R$8:$R$124,R78)&gt;1,"",MAX($AD$8:AD77)+1)</f>
        <v/>
      </c>
      <c r="AE78" s="49" t="str">
        <f t="shared" ca="1" si="40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3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4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IF(COUNTIF($R$8:$R$124,R79)&gt;1,"",MAX($AD$8:AD78)+1)</f>
        <v/>
      </c>
      <c r="AE79" s="49" t="str">
        <f t="shared" ca="1" si="40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IF(OR(S80=2,E80="---",K80=""),"",--"0:55")</f>
        <v/>
      </c>
      <c r="U80" s="95" t="str">
        <f t="shared" ca="1" si="43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IF(OR(E80="---",S80=1,K80=""),"",--"0:15")</f>
        <v/>
      </c>
      <c r="AA80" s="100" t="str">
        <f t="shared" ca="1" si="15"/>
        <v/>
      </c>
      <c r="AB80" s="89" t="str">
        <f t="shared" ca="1" si="44"/>
        <v/>
      </c>
      <c r="AC80" s="128" t="str">
        <f t="shared" ca="1" si="33"/>
        <v/>
      </c>
      <c r="AD80" s="50" t="str">
        <f ca="1">IF(COUNTIF($R$8:$R$124,R80)&gt;1,"",MAX($AD$8:AD79)+1)</f>
        <v/>
      </c>
      <c r="AE80" s="49" t="str">
        <f t="shared" ca="1" si="40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3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4"/>
        <v/>
      </c>
      <c r="AC81" s="130" t="str">
        <f t="shared" ca="1" si="33"/>
        <v/>
      </c>
      <c r="AD81" s="50" t="str">
        <f ca="1">IF(COUNTIF($R$8:$R$124,R81)&gt;1,"",MAX($AD$8:AD80)+1)</f>
        <v/>
      </c>
      <c r="AE81" s="49" t="str">
        <f t="shared" ca="1" si="40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5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3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4"/>
        <v/>
      </c>
      <c r="AC82" s="129" t="str">
        <f t="shared" ca="1" si="33"/>
        <v/>
      </c>
      <c r="AD82" s="50" t="str">
        <f ca="1">IF(COUNTIF($R$8:$R$124,R82)&gt;1,"",MAX($AD$8:AD81)+1)</f>
        <v/>
      </c>
      <c r="AE82" s="49" t="str">
        <f t="shared" ca="1" si="40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3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5" ca="1" si="46">IF(OR(E83="---",S83=1,K83=""),"",N83+Z83)</f>
        <v/>
      </c>
      <c r="AB83" s="89" t="str">
        <f t="shared" ca="1" si="44"/>
        <v/>
      </c>
      <c r="AC83" s="128" t="str">
        <f t="shared" ca="1" si="33"/>
        <v/>
      </c>
      <c r="AD83" s="50" t="str">
        <f ca="1">IF(COUNTIF($R$8:$R$124,R83)&gt;1,"",MAX($AD$8:AD82)+1)</f>
        <v/>
      </c>
      <c r="AE83" s="49" t="str">
        <f t="shared" ca="1" si="40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IF(OR(S84=2,E84="---",K84=""),"",--"0:55")</f>
        <v/>
      </c>
      <c r="U84" s="95" t="str">
        <f t="shared" ca="1" si="43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IF(OR(E84="---",S84=1,K84=""),"",--"0:15")</f>
        <v/>
      </c>
      <c r="AA84" s="100" t="str">
        <f t="shared" ca="1" si="46"/>
        <v/>
      </c>
      <c r="AB84" s="89" t="str">
        <f t="shared" ca="1" si="44"/>
        <v/>
      </c>
      <c r="AC84" s="128" t="str">
        <f t="shared" ca="1" si="33"/>
        <v/>
      </c>
      <c r="AD84" s="50" t="str">
        <f ca="1">IF(COUNTIF($R$8:$R$124,R84)&gt;1,"",MAX($AD$8:AD83)+1)</f>
        <v/>
      </c>
      <c r="AE84" s="49" t="str">
        <f t="shared" ca="1" si="40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3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6"/>
        <v/>
      </c>
      <c r="AB85" s="90" t="str">
        <f t="shared" ca="1" si="44"/>
        <v/>
      </c>
      <c r="AC85" s="130" t="str">
        <f t="shared" ca="1" si="33"/>
        <v/>
      </c>
      <c r="AD85" s="50" t="str">
        <f ca="1">IF(COUNTIF($R$8:$R$124,R85)&gt;1,"",MAX($AD$8:AD84)+1)</f>
        <v/>
      </c>
      <c r="AE85" s="49" t="str">
        <f t="shared" ca="1" si="40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7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3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171" t="str">
        <f ca="1">IF(E86="---","",N86+Z86)</f>
        <v/>
      </c>
      <c r="AB86" s="88" t="str">
        <f t="shared" ca="1" si="44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ca="1" si="40"/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3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496" t="str">
        <f ca="1">IF(E87="---","",N86+Z87)</f>
        <v/>
      </c>
      <c r="AB87" s="497" t="str">
        <f t="shared" ca="1" si="44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0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3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48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0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3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502" t="str">
        <f ca="1">IF(E89="---","",N86+Z89)</f>
        <v/>
      </c>
      <c r="AB89" s="433" t="str">
        <f t="shared" ca="1" si="44"/>
        <v/>
      </c>
      <c r="AC89" s="130" t="str">
        <f t="shared" ca="1" si="48"/>
        <v/>
      </c>
      <c r="AD89" s="50" t="str">
        <f ca="1">IF(COUNTIF($R$8:$R$124,R89)&gt;1,"",MAX($AD$8:AD88)+1)</f>
        <v/>
      </c>
      <c r="AE89" s="49" t="str">
        <f t="shared" ca="1" si="40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0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3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4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IF(COUNTIF($R$8:$R$124,R91)&gt;1,"",MAX($AD$8:AD90)+1)</f>
        <v/>
      </c>
      <c r="AE91" s="49" t="b">
        <f t="shared" ca="1" si="40"/>
        <v>0</v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20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Водитель 20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12</v>
      </c>
      <c r="AE92" s="49" t="b">
        <f t="shared" ca="1" si="40"/>
        <v>0</v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4"/>
        <v/>
      </c>
      <c r="AC93" s="130" t="str">
        <f t="shared" ca="1" si="49"/>
        <v/>
      </c>
      <c r="AD93" s="50" t="str">
        <f ca="1">IF(COUNTIF($R$8:$R$124,R93)&gt;1,"",MAX($AD$8:AD92)+1)</f>
        <v/>
      </c>
      <c r="AE93" s="49" t="str">
        <f t="shared" ca="1" si="40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4"/>
        <v/>
      </c>
      <c r="AC94" s="432" t="str">
        <f t="shared" ca="1" si="49"/>
        <v/>
      </c>
      <c r="AD94" s="50" t="str">
        <f ca="1">IF(COUNTIF($R$8:$R$124,R94)&gt;1,"",MAX($AD$8:AD93)+1)</f>
        <v/>
      </c>
      <c r="AE94" s="49" t="str">
        <f t="shared" ca="1" si="40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4"/>
        <v/>
      </c>
      <c r="AC95" s="434" t="e">
        <f t="shared" ca="1" si="49"/>
        <v>#VALUE!</v>
      </c>
      <c r="AD95" s="50" t="str">
        <f ca="1">IF(COUNTIF($R$8:$R$124,R95)&gt;1,"",MAX($AD$8:AD94)+1)</f>
        <v/>
      </c>
      <c r="AE95" s="49" t="b">
        <f t="shared" ca="1" si="40"/>
        <v>0</v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4"/>
        <v/>
      </c>
      <c r="AC96" s="434" t="e">
        <f t="shared" ca="1" si="49"/>
        <v>#VALUE!</v>
      </c>
      <c r="AD96" s="50">
        <f ca="1">IF(COUNTIF($R$8:$R$124,R96)&gt;1,"",MAX($AD$8:AD95)+1)</f>
        <v>13</v>
      </c>
      <c r="AE96" s="49" t="b">
        <f t="shared" ca="1" si="40"/>
        <v>0</v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4"/>
        <v/>
      </c>
      <c r="AC97" s="130" t="str">
        <f t="shared" ca="1" si="49"/>
        <v/>
      </c>
      <c r="AD97" s="50" t="str">
        <f ca="1">IF(COUNTIF($R$8:$R$124,R97)&gt;1,"",MAX($AD$8:AD96)+1)</f>
        <v/>
      </c>
      <c r="AE97" s="49" t="str">
        <f t="shared" ca="1" si="40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ca="1" si="40"/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4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IF(COUNTIF($R$8:$R$124,R99)&gt;1,"",MAX($AD$8:AD98)+1)</f>
        <v>14</v>
      </c>
      <c r="AE99" s="49" t="b">
        <f t="shared" ca="1" si="40"/>
        <v>0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4"/>
        <v/>
      </c>
      <c r="AC100" s="434" t="e">
        <f t="shared" ref="AC100:AC105" ca="1" si="50">IF(U100="","",(MIN(0.25,W100)-MIN(U100,0.25)+MIN(0.25,AA100)-MIN(Y100,0.25)+MAX(22/24,W100)-MAX(22/24,U100)+MAX(22/24,AA100)-MAX(22/24,Y100))*24)</f>
        <v>#VALUE!</v>
      </c>
      <c r="AD100" s="50" t="str">
        <f ca="1">IF(COUNTIF($R$8:$R$124,R100)&gt;1,"",MAX($AD$8:AD99)+1)</f>
        <v/>
      </c>
      <c r="AE100" s="49" t="b">
        <f t="shared" ca="1" si="40"/>
        <v>0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4"/>
        <v/>
      </c>
      <c r="AC101" s="130" t="str">
        <f t="shared" ca="1" si="50"/>
        <v/>
      </c>
      <c r="AD101" s="50" t="str">
        <f ca="1">IF(COUNTIF($R$8:$R$124,R101)&gt;1,"",MAX($AD$8:AD100)+1)</f>
        <v/>
      </c>
      <c r="AE101" s="49" t="str">
        <f t="shared" ca="1" si="40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4"/>
        <v/>
      </c>
      <c r="AC102" s="432" t="str">
        <f t="shared" ca="1" si="50"/>
        <v/>
      </c>
      <c r="AD102" s="50" t="str">
        <f ca="1">IF(COUNTIF($R$8:$R$124,R102)&gt;1,"",MAX($AD$8:AD101)+1)</f>
        <v/>
      </c>
      <c r="AE102" s="49" t="str">
        <f t="shared" ca="1" si="40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15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15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4"/>
        <v/>
      </c>
      <c r="AC103" s="434" t="e">
        <f t="shared" ca="1" si="50"/>
        <v>#VALUE!</v>
      </c>
      <c r="AD103" s="50">
        <f ca="1">IF(COUNTIF($R$8:$R$124,R103)&gt;1,"",MAX($AD$8:AD102)+1)</f>
        <v>15</v>
      </c>
      <c r="AE103" s="49" t="b">
        <f t="shared" ca="1" si="40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24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4"/>
        <v/>
      </c>
      <c r="AC104" s="434" t="e">
        <f t="shared" ca="1" si="50"/>
        <v>#VALUE!</v>
      </c>
      <c r="AD104" s="50" t="str">
        <f ca="1">IF(COUNTIF($R$8:$R$124,R104)&gt;1,"",MAX($AD$8:AD103)+1)</f>
        <v/>
      </c>
      <c r="AE104" s="49" t="b">
        <f t="shared" ca="1" si="40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4"/>
        <v/>
      </c>
      <c r="AC105" s="130" t="str">
        <f t="shared" ca="1" si="50"/>
        <v/>
      </c>
      <c r="AD105" s="50" t="str">
        <f ca="1">IF(COUNTIF($R$8:$R$124,R105)&gt;1,"",MAX($AD$8:AD104)+1)</f>
        <v/>
      </c>
      <c r="AE105" s="49" t="str">
        <f t="shared" ca="1" si="40"/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40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4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40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4"/>
        <v/>
      </c>
      <c r="AC108" s="434" t="e">
        <f t="shared" ref="AC108:AC113" ca="1" si="51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40"/>
        <v>0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4"/>
        <v/>
      </c>
      <c r="AC109" s="130" t="str">
        <f t="shared" ca="1" si="51"/>
        <v/>
      </c>
      <c r="AD109" s="50" t="str">
        <f ca="1">IF(COUNTIF($R$8:$R$124,R109)&gt;1,"",MAX($AD$8:AD108)+1)</f>
        <v/>
      </c>
      <c r="AE109" s="49" t="str">
        <f t="shared" ca="1" si="40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4"/>
        <v/>
      </c>
      <c r="AC110" s="432" t="str">
        <f t="shared" ca="1" si="51"/>
        <v/>
      </c>
      <c r="AD110" s="50" t="str">
        <f ca="1">IF(COUNTIF($R$8:$R$124,R110)&gt;1,"",MAX($AD$8:AD109)+1)</f>
        <v/>
      </c>
      <c r="AE110" s="49" t="str">
        <f t="shared" ca="1" si="40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4"/>
        <v/>
      </c>
      <c r="AC111" s="434" t="e">
        <f t="shared" ca="1" si="51"/>
        <v>#VALUE!</v>
      </c>
      <c r="AD111" s="50" t="str">
        <f ca="1">IF(COUNTIF($R$8:$R$124,R111)&gt;1,"",MAX($AD$8:AD110)+1)</f>
        <v/>
      </c>
      <c r="AE111" s="49" t="b">
        <f t="shared" ca="1" si="40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5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4"/>
        <v/>
      </c>
      <c r="AC112" s="434" t="e">
        <f t="shared" ca="1" si="51"/>
        <v>#VALUE!</v>
      </c>
      <c r="AD112" s="50" t="str">
        <f ca="1">IF(COUNTIF($R$8:$R$124,R112)&gt;1,"",MAX($AD$8:AD111)+1)</f>
        <v/>
      </c>
      <c r="AE112" s="49" t="b">
        <f t="shared" ca="1" si="40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4"/>
        <v/>
      </c>
      <c r="AC113" s="130" t="str">
        <f t="shared" ca="1" si="51"/>
        <v/>
      </c>
      <c r="AD113" s="50" t="str">
        <f ca="1">IF(COUNTIF($R$8:$R$124,R113)&gt;1,"",MAX($AD$8:AD112)+1)</f>
        <v/>
      </c>
      <c r="AE113" s="49" t="str">
        <f t="shared" ca="1" si="40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2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4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ca="1" si="40"/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2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4"/>
        <v/>
      </c>
      <c r="AC115" s="174" t="str">
        <f t="shared" ref="AC115:AC127" ca="1" si="53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40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4">IF(E116="---","","обучение")</f>
        <v>обучение</v>
      </c>
      <c r="B116" s="144" t="str">
        <f t="shared" ref="B116:B127" ca="1" si="55">IF(E116="---","","9:00-13:00")</f>
        <v>9:00-13:00</v>
      </c>
      <c r="C116" s="642" t="str">
        <f t="shared" ref="C116:C127" ca="1" si="56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12</v>
      </c>
      <c r="F116" s="159" t="str">
        <f t="shared" ref="F116:F127" ca="1" si="57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2"/>
        <v>обучение</v>
      </c>
      <c r="R116" s="189" t="str">
        <f t="shared" ca="1" si="42"/>
        <v>Водитель 12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4"/>
        <v>8</v>
      </c>
      <c r="AC116" s="129">
        <f t="shared" ca="1" si="53"/>
        <v>0</v>
      </c>
      <c r="AD116" s="50">
        <f ca="1">IF(COUNTIF($R$8:$R$124,R116)&gt;1,"",MAX($AD$8:AD115)+1)</f>
        <v>16</v>
      </c>
      <c r="AE116" s="49" t="b">
        <f t="shared" ca="1" si="40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4"/>
        <v>обучение</v>
      </c>
      <c r="B117" s="145" t="str">
        <f t="shared" ca="1" si="55"/>
        <v>9:00-13:00</v>
      </c>
      <c r="C117" s="636" t="str">
        <f t="shared" ca="1" si="56"/>
        <v>14:00-18:00</v>
      </c>
      <c r="D117" s="636"/>
      <c r="E117" s="150" t="str">
        <f t="array" aca="1" ref="E117" ca="1">IFERROR(INDEX(График!B$7:B$112,SMALL(IF(INDEX(График!$I$7:$AL$112,0,$H$1)=H117,ROW(D$1:D$101)),I117)),"---")</f>
        <v>Водитель 29</v>
      </c>
      <c r="F117" s="151" t="str">
        <f t="shared" ca="1" si="57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2"/>
        <v>обучение</v>
      </c>
      <c r="R117" s="191" t="str">
        <f t="shared" ca="1" si="42"/>
        <v>Водитель 29</v>
      </c>
      <c r="S117" s="180"/>
      <c r="T117" s="106"/>
      <c r="U117" s="95">
        <f t="shared" ref="U117:U125" ca="1" si="58">IF(OR(S117=2,E117="---"),"",K117-T117)</f>
        <v>0.375</v>
      </c>
      <c r="V117" s="176"/>
      <c r="W117" s="97" t="str">
        <f t="shared" ref="W117:W125" ca="1" si="59">IF(OR(E117="---",L117="",S117=2),"",L117+V117)</f>
        <v/>
      </c>
      <c r="X117" s="82"/>
      <c r="Y117" s="97" t="str">
        <f t="shared" ref="Y117:Y125" ca="1" si="60">IF(OR(E117="---",M117="",S117=1),"",IF(S117=2,M117-X117,MIN(M117-X117,W117+"2:00")))</f>
        <v/>
      </c>
      <c r="Z117" s="92"/>
      <c r="AA117" s="100">
        <f t="shared" ref="AA117:AA125" ca="1" si="61">IF(OR(E117="---",S117=1),"",N117+Z117)</f>
        <v>0.70833333333333337</v>
      </c>
      <c r="AB117" s="89">
        <f t="shared" ca="1" si="44"/>
        <v>8</v>
      </c>
      <c r="AC117" s="128">
        <f t="shared" ca="1" si="53"/>
        <v>0</v>
      </c>
      <c r="AD117" s="50">
        <f ca="1">IF(COUNTIF($R$8:$R$124,R117)&gt;1,"",MAX($AD$8:AD116)+1)</f>
        <v>17</v>
      </c>
      <c r="AE117" s="49" t="b">
        <f t="shared" ca="1" si="40"/>
        <v>1</v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4"/>
        <v/>
      </c>
      <c r="B118" s="145" t="str">
        <f t="shared" ca="1" si="55"/>
        <v/>
      </c>
      <c r="C118" s="636" t="str">
        <f t="shared" ca="1" si="56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57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2"/>
        <v/>
      </c>
      <c r="R118" s="191" t="str">
        <f t="shared" ca="1" si="42"/>
        <v>---</v>
      </c>
      <c r="S118" s="180"/>
      <c r="T118" s="106"/>
      <c r="U118" s="95" t="str">
        <f t="shared" ca="1" si="58"/>
        <v/>
      </c>
      <c r="V118" s="176"/>
      <c r="W118" s="97" t="str">
        <f t="shared" ca="1" si="59"/>
        <v/>
      </c>
      <c r="X118" s="82"/>
      <c r="Y118" s="97" t="str">
        <f t="shared" ca="1" si="60"/>
        <v/>
      </c>
      <c r="Z118" s="92"/>
      <c r="AA118" s="100" t="str">
        <f t="shared" ca="1" si="61"/>
        <v/>
      </c>
      <c r="AB118" s="89" t="str">
        <f t="shared" ca="1" si="44"/>
        <v/>
      </c>
      <c r="AC118" s="128" t="str">
        <f t="shared" ca="1" si="53"/>
        <v/>
      </c>
      <c r="AD118" s="50" t="str">
        <f ca="1">IF(COUNTIF($R$8:$R$124,R118)&gt;1,"",MAX($AD$8:AD117)+1)</f>
        <v/>
      </c>
      <c r="AE118" s="49" t="str">
        <f t="shared" ca="1" si="40"/>
        <v/>
      </c>
    </row>
    <row r="119" spans="1:39" ht="23" customHeight="1" thickBot="1" x14ac:dyDescent="0.2">
      <c r="A119" s="142" t="str">
        <f t="shared" ca="1" si="54"/>
        <v/>
      </c>
      <c r="B119" s="145" t="str">
        <f t="shared" ca="1" si="55"/>
        <v/>
      </c>
      <c r="C119" s="636" t="str">
        <f t="shared" ca="1" si="56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57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2"/>
        <v/>
      </c>
      <c r="R119" s="191" t="str">
        <f t="shared" ca="1" si="42"/>
        <v>---</v>
      </c>
      <c r="S119" s="180"/>
      <c r="T119" s="106"/>
      <c r="U119" s="95" t="str">
        <f t="shared" ca="1" si="58"/>
        <v/>
      </c>
      <c r="V119" s="176"/>
      <c r="W119" s="97" t="str">
        <f t="shared" ca="1" si="59"/>
        <v/>
      </c>
      <c r="X119" s="82"/>
      <c r="Y119" s="97" t="str">
        <f t="shared" ca="1" si="60"/>
        <v/>
      </c>
      <c r="Z119" s="92"/>
      <c r="AA119" s="100" t="str">
        <f t="shared" ca="1" si="61"/>
        <v/>
      </c>
      <c r="AB119" s="89" t="str">
        <f t="shared" ca="1" si="44"/>
        <v/>
      </c>
      <c r="AC119" s="128" t="str">
        <f t="shared" ca="1" si="53"/>
        <v/>
      </c>
      <c r="AD119" s="50" t="str">
        <f ca="1">IF(COUNTIF($R$8:$R$124,R119)&gt;1,"",MAX($AD$8:AD118)+1)</f>
        <v/>
      </c>
      <c r="AE119" s="49" t="str">
        <f t="shared" ca="1" si="40"/>
        <v/>
      </c>
    </row>
    <row r="120" spans="1:39" ht="23" customHeight="1" thickBot="1" x14ac:dyDescent="0.2">
      <c r="A120" s="142" t="str">
        <f t="shared" ca="1" si="54"/>
        <v/>
      </c>
      <c r="B120" s="145" t="str">
        <f t="shared" ca="1" si="55"/>
        <v/>
      </c>
      <c r="C120" s="636" t="str">
        <f t="shared" ca="1" si="56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57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2"/>
        <v/>
      </c>
      <c r="R120" s="191" t="str">
        <f t="shared" ca="1" si="42"/>
        <v>---</v>
      </c>
      <c r="S120" s="180"/>
      <c r="T120" s="106"/>
      <c r="U120" s="95" t="str">
        <f t="shared" ca="1" si="58"/>
        <v/>
      </c>
      <c r="V120" s="176"/>
      <c r="W120" s="97" t="str">
        <f t="shared" ca="1" si="59"/>
        <v/>
      </c>
      <c r="X120" s="82"/>
      <c r="Y120" s="97" t="str">
        <f t="shared" ca="1" si="60"/>
        <v/>
      </c>
      <c r="Z120" s="92"/>
      <c r="AA120" s="100" t="str">
        <f t="shared" ca="1" si="61"/>
        <v/>
      </c>
      <c r="AB120" s="89" t="str">
        <f t="shared" ca="1" si="44"/>
        <v/>
      </c>
      <c r="AC120" s="128" t="str">
        <f t="shared" ca="1" si="53"/>
        <v/>
      </c>
      <c r="AD120" s="50" t="str">
        <f ca="1">IF(COUNTIF($R$8:$R$124,R120)&gt;1,"",MAX($AD$8:AD119)+1)</f>
        <v/>
      </c>
      <c r="AE120" s="49" t="str">
        <f t="shared" ca="1" si="40"/>
        <v/>
      </c>
    </row>
    <row r="121" spans="1:39" ht="23" customHeight="1" x14ac:dyDescent="0.15">
      <c r="A121" s="142" t="str">
        <f t="shared" ca="1" si="54"/>
        <v/>
      </c>
      <c r="B121" s="145" t="str">
        <f t="shared" ca="1" si="55"/>
        <v/>
      </c>
      <c r="C121" s="636" t="str">
        <f t="shared" ca="1" si="56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57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2"/>
        <v/>
      </c>
      <c r="R121" s="191" t="str">
        <f t="shared" ca="1" si="42"/>
        <v>---</v>
      </c>
      <c r="S121" s="180"/>
      <c r="T121" s="106"/>
      <c r="U121" s="95" t="str">
        <f t="shared" ca="1" si="58"/>
        <v/>
      </c>
      <c r="V121" s="176"/>
      <c r="W121" s="97" t="str">
        <f t="shared" ca="1" si="59"/>
        <v/>
      </c>
      <c r="X121" s="82"/>
      <c r="Y121" s="97" t="str">
        <f t="shared" ca="1" si="60"/>
        <v/>
      </c>
      <c r="Z121" s="92"/>
      <c r="AA121" s="100" t="str">
        <f t="shared" ca="1" si="61"/>
        <v/>
      </c>
      <c r="AB121" s="89" t="str">
        <f t="shared" ca="1" si="44"/>
        <v/>
      </c>
      <c r="AC121" s="128" t="str">
        <f t="shared" ca="1" si="53"/>
        <v/>
      </c>
      <c r="AD121" s="50" t="str">
        <f ca="1">IF(COUNTIF($R$8:$R$124,R121)&gt;1,"",MAX($AD$8:AD120)+1)</f>
        <v/>
      </c>
      <c r="AE121" s="49" t="str">
        <f t="shared" ca="1" si="40"/>
        <v/>
      </c>
    </row>
    <row r="122" spans="1:39" ht="23" customHeight="1" x14ac:dyDescent="0.15">
      <c r="A122" s="142" t="str">
        <f t="shared" ca="1" si="54"/>
        <v/>
      </c>
      <c r="B122" s="145" t="str">
        <f t="shared" ca="1" si="55"/>
        <v/>
      </c>
      <c r="C122" s="636" t="str">
        <f t="shared" ca="1" si="56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57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2"/>
        <v/>
      </c>
      <c r="R122" s="191" t="str">
        <f t="shared" ca="1" si="42"/>
        <v>---</v>
      </c>
      <c r="S122" s="180"/>
      <c r="T122" s="106"/>
      <c r="U122" s="95" t="str">
        <f t="shared" ca="1" si="58"/>
        <v/>
      </c>
      <c r="V122" s="176"/>
      <c r="W122" s="97" t="str">
        <f t="shared" ca="1" si="59"/>
        <v/>
      </c>
      <c r="X122" s="82"/>
      <c r="Y122" s="97" t="str">
        <f t="shared" ca="1" si="60"/>
        <v/>
      </c>
      <c r="Z122" s="92"/>
      <c r="AA122" s="100" t="str">
        <f t="shared" ca="1" si="61"/>
        <v/>
      </c>
      <c r="AB122" s="89" t="str">
        <f t="shared" ca="1" si="44"/>
        <v/>
      </c>
      <c r="AC122" s="128" t="str">
        <f t="shared" ca="1" si="53"/>
        <v/>
      </c>
      <c r="AD122" s="50" t="str">
        <f ca="1">IF(COUNTIF($R$8:$R$124,R122)&gt;1,"",MAX($AD$8:AD121)+1)</f>
        <v/>
      </c>
      <c r="AE122" s="49" t="str">
        <f t="shared" ca="1" si="40"/>
        <v/>
      </c>
    </row>
    <row r="123" spans="1:39" ht="23" customHeight="1" x14ac:dyDescent="0.15">
      <c r="A123" s="142" t="str">
        <f t="shared" ca="1" si="54"/>
        <v/>
      </c>
      <c r="B123" s="145" t="str">
        <f t="shared" ca="1" si="55"/>
        <v/>
      </c>
      <c r="C123" s="636" t="str">
        <f t="shared" ca="1" si="56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57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2"/>
        <v/>
      </c>
      <c r="R123" s="191" t="str">
        <f t="shared" ca="1" si="42"/>
        <v>---</v>
      </c>
      <c r="S123" s="180"/>
      <c r="T123" s="106"/>
      <c r="U123" s="95" t="str">
        <f t="shared" ca="1" si="58"/>
        <v/>
      </c>
      <c r="V123" s="176"/>
      <c r="W123" s="97" t="str">
        <f t="shared" ca="1" si="59"/>
        <v/>
      </c>
      <c r="X123" s="82"/>
      <c r="Y123" s="97" t="str">
        <f t="shared" ca="1" si="60"/>
        <v/>
      </c>
      <c r="Z123" s="92"/>
      <c r="AA123" s="100" t="str">
        <f t="shared" ca="1" si="61"/>
        <v/>
      </c>
      <c r="AB123" s="89" t="str">
        <f t="shared" ca="1" si="44"/>
        <v/>
      </c>
      <c r="AC123" s="128" t="str">
        <f t="shared" ca="1" si="53"/>
        <v/>
      </c>
      <c r="AD123" s="50" t="str">
        <f ca="1">IF(COUNTIF($R$8:$R$124,R123)&gt;1,"",MAX($AD$8:AD122)+1)</f>
        <v/>
      </c>
      <c r="AE123" s="49" t="str">
        <f t="shared" ca="1" si="40"/>
        <v/>
      </c>
    </row>
    <row r="124" spans="1:39" ht="23" customHeight="1" x14ac:dyDescent="0.15">
      <c r="A124" s="142" t="str">
        <f t="shared" ca="1" si="54"/>
        <v/>
      </c>
      <c r="B124" s="145" t="str">
        <f t="shared" ca="1" si="55"/>
        <v/>
      </c>
      <c r="C124" s="636" t="str">
        <f t="shared" ca="1" si="56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57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2"/>
        <v/>
      </c>
      <c r="R124" s="191" t="str">
        <f t="shared" ca="1" si="42"/>
        <v>---</v>
      </c>
      <c r="S124" s="180"/>
      <c r="T124" s="106"/>
      <c r="U124" s="95" t="str">
        <f t="shared" ca="1" si="58"/>
        <v/>
      </c>
      <c r="V124" s="176"/>
      <c r="W124" s="97" t="str">
        <f t="shared" ca="1" si="59"/>
        <v/>
      </c>
      <c r="X124" s="82"/>
      <c r="Y124" s="97" t="str">
        <f t="shared" ca="1" si="60"/>
        <v/>
      </c>
      <c r="Z124" s="92"/>
      <c r="AA124" s="100" t="str">
        <f t="shared" ca="1" si="61"/>
        <v/>
      </c>
      <c r="AB124" s="89" t="str">
        <f t="shared" ca="1" si="44"/>
        <v/>
      </c>
      <c r="AC124" s="128" t="str">
        <f t="shared" ca="1" si="53"/>
        <v/>
      </c>
      <c r="AD124" s="50" t="str">
        <f ca="1">IF(COUNTIF($R$8:$R$124,R124)&gt;1,"",MAX($AD$8:AD123)+1)</f>
        <v/>
      </c>
      <c r="AE124" s="49" t="str">
        <f t="shared" ca="1" si="40"/>
        <v/>
      </c>
    </row>
    <row r="125" spans="1:39" ht="23" customHeight="1" thickBot="1" x14ac:dyDescent="0.2">
      <c r="A125" s="142" t="str">
        <f t="shared" ca="1" si="54"/>
        <v/>
      </c>
      <c r="B125" s="145" t="str">
        <f t="shared" ca="1" si="55"/>
        <v/>
      </c>
      <c r="C125" s="636" t="str">
        <f t="shared" ca="1" si="56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57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2"/>
        <v/>
      </c>
      <c r="R125" s="191" t="str">
        <f t="shared" ca="1" si="42"/>
        <v>---</v>
      </c>
      <c r="S125" s="180"/>
      <c r="T125" s="106"/>
      <c r="U125" s="95" t="str">
        <f t="shared" ca="1" si="58"/>
        <v/>
      </c>
      <c r="V125" s="176"/>
      <c r="W125" s="97" t="str">
        <f t="shared" ca="1" si="59"/>
        <v/>
      </c>
      <c r="X125" s="82"/>
      <c r="Y125" s="97" t="str">
        <f t="shared" ca="1" si="60"/>
        <v/>
      </c>
      <c r="Z125" s="92"/>
      <c r="AA125" s="100" t="str">
        <f t="shared" ca="1" si="61"/>
        <v/>
      </c>
      <c r="AB125" s="89" t="str">
        <f t="shared" ca="1" si="44"/>
        <v/>
      </c>
      <c r="AC125" s="128" t="str">
        <f t="shared" ca="1" si="53"/>
        <v/>
      </c>
      <c r="AD125" s="50" t="str">
        <f ca="1">IF(COUNTIF($R$8:$R$124,R125)&gt;1,"",MAX($AD$8:AD124)+1)</f>
        <v/>
      </c>
      <c r="AE125" s="49" t="str">
        <f t="shared" ca="1" si="40"/>
        <v/>
      </c>
    </row>
    <row r="126" spans="1:39" ht="23" customHeight="1" thickBot="1" x14ac:dyDescent="0.2">
      <c r="A126" s="142" t="s">
        <v>49</v>
      </c>
      <c r="B126" s="145" t="str">
        <f t="shared" ca="1" si="55"/>
        <v/>
      </c>
      <c r="C126" s="636" t="str">
        <f t="shared" ca="1" si="56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57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2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3"/>
        <v/>
      </c>
      <c r="AD126" s="50" t="str">
        <f ca="1">IF(COUNTIF($R$8:$R$124,R126)&gt;1,"",MAX($AD$8:AD125)+1)</f>
        <v/>
      </c>
      <c r="AE126" s="49" t="str">
        <f t="shared" ca="1" si="40"/>
        <v/>
      </c>
    </row>
    <row r="127" spans="1:39" ht="23" customHeight="1" thickBot="1" x14ac:dyDescent="0.2">
      <c r="A127" s="143" t="s">
        <v>49</v>
      </c>
      <c r="B127" s="146" t="str">
        <f t="shared" ca="1" si="55"/>
        <v/>
      </c>
      <c r="C127" s="643" t="str">
        <f t="shared" ca="1" si="56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57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2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3"/>
        <v/>
      </c>
      <c r="AD127" s="50" t="str">
        <f ca="1">IF(COUNTIF($R$8:$R$124,R127)&gt;1,"",MAX($AD$8:AD126)+1)</f>
        <v/>
      </c>
      <c r="AE127" s="49" t="str">
        <f t="shared" ca="1" si="40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25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45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2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2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2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2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2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2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2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2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2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2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2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2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2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2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2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2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2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2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2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2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2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2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2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2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2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2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2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2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2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2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2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2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2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2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2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2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2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2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2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2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18</v>
      </c>
      <c r="AE174" s="418"/>
      <c r="AF174" s="418"/>
    </row>
    <row r="175" spans="4:32" ht="15" customHeight="1" x14ac:dyDescent="0.25">
      <c r="D175" s="107">
        <f t="shared" si="62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3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19</v>
      </c>
    </row>
    <row r="176" spans="4:32" ht="15" customHeight="1" x14ac:dyDescent="0.25">
      <c r="D176" s="107">
        <f t="shared" si="62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3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20</v>
      </c>
    </row>
    <row r="177" spans="4:30" ht="15" customHeight="1" x14ac:dyDescent="0.25">
      <c r="D177" s="107">
        <f t="shared" si="62"/>
        <v>4</v>
      </c>
      <c r="E177" s="102" t="str">
        <f t="array" aca="1" ref="E177" ca="1">IFERROR(INDEX(График!B$7:B$112,SMALL(IF(INDEX(График!$I$7:$AL$112,0,$H$1)=F177,ROW(D$1:D$101)),G177)),"")</f>
        <v>Сотрудник 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3"/>
        <v>Сотрудник 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21</v>
      </c>
    </row>
    <row r="178" spans="4:30" ht="15" customHeight="1" x14ac:dyDescent="0.25">
      <c r="D178" s="107">
        <f t="shared" si="62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3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22</v>
      </c>
    </row>
    <row r="179" spans="4:30" ht="15" customHeight="1" x14ac:dyDescent="0.25">
      <c r="D179" s="107">
        <f t="shared" si="62"/>
        <v>6</v>
      </c>
      <c r="E179" s="102" t="str">
        <f t="array" aca="1" ref="E179" ca="1">IFERROR(INDEX(График!B$7:B$112,SMALL(IF(INDEX(График!$I$7:$AL$112,0,$H$1)=F179,ROW(D$1:D$101)),G179)),"")</f>
        <v>Сотрудник 17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3"/>
        <v>Сотрудник 17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23</v>
      </c>
    </row>
    <row r="180" spans="4:30" ht="15" customHeight="1" x14ac:dyDescent="0.25">
      <c r="D180" s="107">
        <f t="shared" si="62"/>
        <v>7</v>
      </c>
      <c r="E180" s="102" t="str">
        <f t="array" aca="1" ref="E180" ca="1">IFERROR(INDEX(График!B$7:B$112,SMALL(IF(INDEX(График!$I$7:$AL$112,0,$H$1)=F180,ROW(D$1:D$101)),G180)),"")</f>
        <v>Сотрудник 20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3"/>
        <v>Сотрудник 20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24</v>
      </c>
    </row>
    <row r="181" spans="4:30" ht="15" customHeight="1" x14ac:dyDescent="0.25">
      <c r="D181" s="107">
        <f t="shared" si="62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3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25</v>
      </c>
    </row>
    <row r="182" spans="4:30" ht="15" customHeight="1" x14ac:dyDescent="0.25">
      <c r="D182" s="107">
        <f t="shared" si="62"/>
        <v>9</v>
      </c>
      <c r="E182" s="102" t="str">
        <f t="array" aca="1" ref="E182" ca="1">IFERROR(INDEX(График!B$7:B$112,SMALL(IF(INDEX(График!$I$7:$AL$112,0,$H$1)=F182,ROW(D$1:D$101)),G182)),"")</f>
        <v>Водитель 13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3"/>
        <v>Водитель 13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26</v>
      </c>
    </row>
    <row r="183" spans="4:30" ht="15" customHeight="1" x14ac:dyDescent="0.25">
      <c r="D183" s="107">
        <f t="shared" si="62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3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27</v>
      </c>
    </row>
    <row r="184" spans="4:30" ht="15" customHeight="1" x14ac:dyDescent="0.25">
      <c r="D184" s="107">
        <f t="shared" si="62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3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28</v>
      </c>
    </row>
    <row r="185" spans="4:30" ht="15" customHeight="1" x14ac:dyDescent="0.25">
      <c r="D185" s="107">
        <f t="shared" si="62"/>
        <v>12</v>
      </c>
      <c r="E185" s="102" t="str">
        <f t="array" aca="1" ref="E185" ca="1">IFERROR(INDEX(График!B$7:B$112,SMALL(IF(INDEX(График!$I$7:$AL$112,0,$H$1)=F185,ROW(D$1:D$101)),G185)),"")</f>
        <v>Водитель 20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3"/>
        <v>Водитель 20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29</v>
      </c>
    </row>
    <row r="186" spans="4:30" ht="15" customHeight="1" x14ac:dyDescent="0.25">
      <c r="D186" s="107">
        <f t="shared" si="62"/>
        <v>13</v>
      </c>
      <c r="E186" s="102" t="str">
        <f t="array" aca="1" ref="E186" ca="1">IFERROR(INDEX(График!B$7:B$112,SMALL(IF(INDEX(График!$I$7:$AL$112,0,$H$1)=F186,ROW(D$1:D$101)),G186)),"")</f>
        <v>Водитель 22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3"/>
        <v>Водитель 22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30</v>
      </c>
    </row>
    <row r="187" spans="4:30" ht="15" customHeight="1" x14ac:dyDescent="0.25">
      <c r="D187" s="107">
        <f t="shared" si="62"/>
        <v>14</v>
      </c>
      <c r="E187" s="102" t="str">
        <f t="array" aca="1" ref="E187" ca="1">IFERROR(INDEX(График!B$7:B$112,SMALL(IF(INDEX(График!$I$7:$AL$112,0,$H$1)=F187,ROW(D$1:D$101)),G187)),"")</f>
        <v>Водитель 23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3"/>
        <v>Водитель 23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31</v>
      </c>
    </row>
    <row r="188" spans="4:30" ht="15" customHeight="1" x14ac:dyDescent="0.25">
      <c r="D188" s="107">
        <f t="shared" si="62"/>
        <v>15</v>
      </c>
      <c r="E188" s="102" t="str">
        <f t="array" aca="1" ref="E188" ca="1">IFERROR(INDEX(График!B$7:B$112,SMALL(IF(INDEX(График!$I$7:$AL$112,0,$H$1)=F188,ROW(D$1:D$101)),G188)),"")</f>
        <v>Водитель 27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3"/>
        <v>Водитель 27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32</v>
      </c>
    </row>
    <row r="189" spans="4:30" ht="15" customHeight="1" x14ac:dyDescent="0.25">
      <c r="D189" s="107">
        <f t="shared" si="62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3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2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3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2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3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2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3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2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3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2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3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2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3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2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3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2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3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2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3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4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3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4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3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4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3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4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3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4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3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4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3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4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3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4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3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4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3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4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3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4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3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4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3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4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3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4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3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4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3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4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3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4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3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4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3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4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3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4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3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4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3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4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3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4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3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4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3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4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3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4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3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4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3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4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3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4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3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4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3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4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3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4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3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4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3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4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3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4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3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4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3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4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3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4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3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4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3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4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3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4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4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4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4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4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4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4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4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4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4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4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4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4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4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4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4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4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4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4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4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4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L14 L18 L22 L26 L30 L34 L38 L42 L46 L50 L54 L58 L62 L66 L70 L74 L78 L82 L86">
    <cfRule type="expression" dxfId="601" priority="181">
      <formula>L14&lt;K14</formula>
    </cfRule>
  </conditionalFormatting>
  <conditionalFormatting sqref="M14 M18 M22 M26 M30 M34 M38 M42 M46 M50 M54 M58 M62 M66 M70 M74 M78 M82 M86">
    <cfRule type="expression" dxfId="600" priority="182">
      <formula>M14&lt;L14</formula>
    </cfRule>
  </conditionalFormatting>
  <conditionalFormatting sqref="N14 O14:O85 N18 N22 N26 N30 N34 N38 N42 N46 N50 N54 N58 N62 N66 N70 N74 N78 N82 N86">
    <cfRule type="expression" dxfId="599" priority="180">
      <formula>AND(N14&lt;M14,M14&lt;&gt;"")</formula>
    </cfRule>
  </conditionalFormatting>
  <conditionalFormatting sqref="R8:R85">
    <cfRule type="duplicateValues" dxfId="598" priority="81"/>
  </conditionalFormatting>
  <conditionalFormatting sqref="L15:L17 L19:L21 L23:L25 L27:L29 L31:L33 L35:L37 L39:L41 L43:L45 L47:L49 L51:L53 L55:L57 L59:L61 L63:L65 L67:L69 L71:L73 L75:L77 L79:L81 L83:L85 L87:L89">
    <cfRule type="expression" dxfId="597" priority="78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96" priority="79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95" priority="80">
      <formula>AND(N15&lt;M15,M15&lt;&gt;"")</formula>
    </cfRule>
  </conditionalFormatting>
  <conditionalFormatting sqref="O86:O89">
    <cfRule type="expression" dxfId="594" priority="30">
      <formula>AND(O86&lt;N86,N86&lt;&gt;"")</formula>
    </cfRule>
  </conditionalFormatting>
  <conditionalFormatting sqref="R86:R89">
    <cfRule type="duplicateValues" dxfId="593" priority="17"/>
  </conditionalFormatting>
  <conditionalFormatting sqref="L90 L94 L98 L102 L106 L110">
    <cfRule type="expression" dxfId="592" priority="15">
      <formula>L90&lt;K90</formula>
    </cfRule>
  </conditionalFormatting>
  <conditionalFormatting sqref="M90 M94 M98 M102 M106 M110">
    <cfRule type="expression" dxfId="591" priority="16">
      <formula>M90&lt;L90</formula>
    </cfRule>
  </conditionalFormatting>
  <conditionalFormatting sqref="O90:O97 O106:O113 N90 N94 N98 N102 N106 N110">
    <cfRule type="expression" dxfId="590" priority="14">
      <formula>AND(N90&lt;M90,M90&lt;&gt;"")</formula>
    </cfRule>
  </conditionalFormatting>
  <conditionalFormatting sqref="R90:R97 R106:R115">
    <cfRule type="duplicateValues" dxfId="589" priority="13"/>
  </conditionalFormatting>
  <conditionalFormatting sqref="O98:O105">
    <cfRule type="expression" dxfId="588" priority="12">
      <formula>AND(O98&lt;N98,N98&lt;&gt;"")</formula>
    </cfRule>
  </conditionalFormatting>
  <conditionalFormatting sqref="R98:R105">
    <cfRule type="duplicateValues" dxfId="587" priority="11"/>
  </conditionalFormatting>
  <conditionalFormatting sqref="R116:R127">
    <cfRule type="duplicateValues" dxfId="586" priority="10"/>
  </conditionalFormatting>
  <conditionalFormatting sqref="L91:L93 L95:L97 L99:L101 L103:L105 L107:L109 L111:L113">
    <cfRule type="expression" dxfId="585" priority="8">
      <formula>L91&lt;K91</formula>
    </cfRule>
  </conditionalFormatting>
  <conditionalFormatting sqref="M91:M93 M95:M97 M99:M101 M103:M105 M107:M109 M111:M113">
    <cfRule type="expression" dxfId="584" priority="9">
      <formula>M91&lt;L91</formula>
    </cfRule>
  </conditionalFormatting>
  <conditionalFormatting sqref="N91:N93 N95:N97 N99:N101 N103:N105 N107:N109 N111:N113">
    <cfRule type="expression" dxfId="583" priority="7">
      <formula>AND(N91&lt;M91,M91&lt;&gt;"")</formula>
    </cfRule>
  </conditionalFormatting>
  <conditionalFormatting sqref="M115">
    <cfRule type="expression" dxfId="582" priority="2">
      <formula>M115&lt;L115</formula>
    </cfRule>
  </conditionalFormatting>
  <conditionalFormatting sqref="M114">
    <cfRule type="expression" dxfId="581" priority="5">
      <formula>M114&lt;L114</formula>
    </cfRule>
  </conditionalFormatting>
  <conditionalFormatting sqref="L114">
    <cfRule type="expression" dxfId="580" priority="4">
      <formula>L114&lt;K114</formula>
    </cfRule>
  </conditionalFormatting>
  <conditionalFormatting sqref="N114">
    <cfRule type="expression" dxfId="579" priority="6">
      <formula>AND(N114&lt;M114,M114&lt;&gt;"")</formula>
    </cfRule>
  </conditionalFormatting>
  <conditionalFormatting sqref="L115">
    <cfRule type="expression" dxfId="578" priority="1">
      <formula>L115&lt;K115</formula>
    </cfRule>
  </conditionalFormatting>
  <conditionalFormatting sqref="N115">
    <cfRule type="expression" dxfId="577" priority="3">
      <formula>AND(N115&lt;M115,M115&lt;&gt;"")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 enableFormatConditionsCalculation="0">
    <tabColor rgb="FFFF99CC"/>
    <pageSetUpPr fitToPage="1"/>
  </sheetPr>
  <dimension ref="A1:AM304"/>
  <sheetViews>
    <sheetView view="pageBreakPreview" topLeftCell="A43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8</v>
      </c>
      <c r="I1" s="50"/>
      <c r="J1" s="278">
        <v>7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38"/>
      <c r="C4" s="438"/>
      <c r="D4" s="438"/>
      <c r="E4" s="438"/>
      <c r="F4" s="558" t="s">
        <v>259</v>
      </c>
      <c r="G4" s="558">
        <f ca="1">IF(K1=1,C8-3,IF(K1=7,C8-2,C8-1))</f>
        <v>43714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43716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43716</v>
      </c>
      <c r="D8" s="654"/>
      <c r="E8" s="654"/>
      <c r="F8" s="277">
        <f ca="1">C8</f>
        <v>43716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IF(COUNTIF($R$8:$R$100,R8)&gt;1,"",COUNTIF($R$8:R8,"&lt;&gt;"&amp;"---"))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INDEX($R$8:$R$226,MATCH(AG8,$AD$8:$AD$226,))</f>
        <v>Сотрудник 13</v>
      </c>
      <c r="AI8" s="423"/>
      <c r="AJ8" s="422" t="str">
        <f t="shared" ref="AJ8:AJ71" ca="1" si="4">TEXT(INDEX($U$8:$U$226,MATCH($AG8,$AD$8:$AD$226,)),"[чч]:мм")</f>
        <v/>
      </c>
      <c r="AK8" s="422" t="str">
        <f t="shared" ref="AK8:AK71" ca="1" si="5">TEXT(INDEX($AA$8:$AA$226,MATCH($AG8,$AD$8:$AD$226,)),"[чч]:мм")</f>
        <v/>
      </c>
      <c r="AL8" s="422" t="str">
        <f t="shared" ref="AL8:AL71" ca="1" si="6">TEXT(INDEX($W$8:$W$226,MATCH($AG8,$AD$8:$AD$226,)),"[чч]:мм")</f>
        <v/>
      </c>
      <c r="AM8" s="422" t="str">
        <f t="shared" ref="AM8:AM71" ca="1" si="7">TEXT(INDEX($Y$8:$Y$226,MATCH($AG8,$AD$8:$AD$226,)),"[чч]:мм")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IF(COUNTIF($R$8:$R$100,R9)&gt;1,"",MAX($AD$8:AD8)+1)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INDEX($R$8:$R$226,MATCH(AG9,$AD$8:$AD$226,))</f>
        <v>Водитель 6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IF(COUNTIF($R$8:$R$100,R10)&gt;1,"",MAX($AD$8:AD9)+1)</f>
        <v/>
      </c>
      <c r="AE10" s="49" t="str">
        <f t="shared" ref="AE10:AE73" si="9">IF(R10="---","",INDEX(ВРЕМЯ_диапазон,MATCH(R10,ВРЕМЯ_ФИО,),$H$1)=AB10)</f>
        <v/>
      </c>
      <c r="AG10" s="49">
        <v>3</v>
      </c>
      <c r="AH10" s="423" t="str">
        <f t="shared" ca="1" si="8"/>
        <v>Сотрудник 17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IF(COUNTIF($R$8:$R$100,R11)&gt;1,"",MAX($AD$8:AD10)+1)</f>
        <v/>
      </c>
      <c r="AE11" s="49" t="str">
        <f t="shared" ca="1" si="9"/>
        <v/>
      </c>
      <c r="AG11" s="49">
        <v>4</v>
      </c>
      <c r="AH11" s="423" t="str">
        <f t="shared" ca="1" si="8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IF(COUNTIF($R$8:$R$100,R12)&gt;1,"",MAX($AD$8:AD11)+1)</f>
        <v/>
      </c>
      <c r="AE12" s="49" t="str">
        <f t="shared" ca="1" si="9"/>
        <v/>
      </c>
      <c r="AG12" s="49">
        <v>5</v>
      </c>
      <c r="AH12" s="423" t="str">
        <f t="shared" ca="1" si="8"/>
        <v>Сотрудник 14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39"/>
      <c r="J13" s="43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IF(COUNTIF($R$8:$R$100,R13)&gt;1,"",MAX($AD$8:AD12)+1)</f>
        <v/>
      </c>
      <c r="AE13" s="49" t="str">
        <f t="shared" ca="1" si="9"/>
        <v/>
      </c>
      <c r="AG13" s="49">
        <v>6</v>
      </c>
      <c r="AH13" s="423" t="str">
        <f t="shared" ca="1" si="8"/>
        <v>Водитель 22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10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1">IF(OR(E14="---",L14="",S14=2),"",L14+V14)</f>
        <v/>
      </c>
      <c r="X14" s="195"/>
      <c r="Y14" s="196" t="str">
        <f t="shared" ref="Y14:Y30" ca="1" si="12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IF(COUNTIF($R$8:$R$100,R14)&gt;1,"",MAX($AD$8:AD13)+1)</f>
        <v/>
      </c>
      <c r="AE14" s="49" t="str">
        <f t="shared" ca="1" si="9"/>
        <v/>
      </c>
      <c r="AG14" s="49">
        <v>7</v>
      </c>
      <c r="AH14" s="423" t="str">
        <f t="shared" ca="1" si="8"/>
        <v>Сотрудник 22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10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1"/>
        <v/>
      </c>
      <c r="X15" s="194"/>
      <c r="Y15" s="95" t="str">
        <f t="shared" ca="1" si="12"/>
        <v/>
      </c>
      <c r="Z15" s="495"/>
      <c r="AA15" s="100" t="str">
        <f ca="1">IF(OR(E15="---",S15=1,K15=""),"",N15+Z15)</f>
        <v/>
      </c>
      <c r="AB15" s="89" t="str">
        <f t="shared" ref="AB15:AB78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IF(COUNTIF($R$8:$R$100,R15)&gt;1,"",MAX($AD$8:AD14)+1)</f>
        <v/>
      </c>
      <c r="AE15" s="49" t="str">
        <f t="shared" ca="1" si="9"/>
        <v/>
      </c>
      <c r="AG15" s="49">
        <v>8</v>
      </c>
      <c r="AH15" s="423" t="str">
        <f t="shared" ca="1" si="8"/>
        <v>Водитель 1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10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1"/>
        <v/>
      </c>
      <c r="X16" s="194"/>
      <c r="Y16" s="95" t="str">
        <f t="shared" ca="1" si="12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IF(COUNTIF($R$8:$R$100,R16)&gt;1,"",MAX($AD$8:AD15)+1)</f>
        <v/>
      </c>
      <c r="AE16" s="49" t="str">
        <f t="shared" ca="1" si="9"/>
        <v/>
      </c>
      <c r="AG16" s="49">
        <v>9</v>
      </c>
      <c r="AH16" s="423" t="str">
        <f t="shared" ca="1" si="8"/>
        <v>Сотрудник 15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10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1"/>
        <v/>
      </c>
      <c r="X17" s="83"/>
      <c r="Y17" s="98" t="str">
        <f t="shared" ca="1" si="12"/>
        <v/>
      </c>
      <c r="Z17" s="166"/>
      <c r="AA17" s="101" t="str">
        <f ca="1">IF(OR(E17="---",S17=1,K17=""),"",N17+Z17)</f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IF(COUNTIF($R$8:$R$100,R17)&gt;1,"",MAX($AD$8:AD16)+1)</f>
        <v/>
      </c>
      <c r="AE17" s="49" t="str">
        <f t="shared" ca="1" si="9"/>
        <v/>
      </c>
      <c r="AG17" s="49">
        <v>10</v>
      </c>
      <c r="AH17" s="423" t="str">
        <f t="shared" ca="1" si="8"/>
        <v>Водитель 24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5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10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1"/>
        <v/>
      </c>
      <c r="X18" s="195"/>
      <c r="Y18" s="196" t="str">
        <f t="shared" ca="1" si="12"/>
        <v/>
      </c>
      <c r="Z18" s="165"/>
      <c r="AA18" s="99" t="str">
        <f ca="1">IF(OR(E18="---",S18=1,K18=""),"",N18+Z18)</f>
        <v/>
      </c>
      <c r="AB18" s="88" t="str">
        <f t="shared" ca="1" si="14"/>
        <v/>
      </c>
      <c r="AC18" s="129" t="str">
        <f t="shared" ca="1" si="1"/>
        <v/>
      </c>
      <c r="AD18" s="50" t="str">
        <f ca="1">IF(COUNTIF($R$8:$R$100,R18)&gt;1,"",MAX($AD$8:AD17)+1)</f>
        <v/>
      </c>
      <c r="AE18" s="49" t="str">
        <f t="shared" ca="1" si="9"/>
        <v/>
      </c>
      <c r="AG18" s="49">
        <v>11</v>
      </c>
      <c r="AH18" s="423" t="str">
        <f t="shared" ca="1" si="8"/>
        <v>Сотрудник 15</v>
      </c>
      <c r="AI18" s="423"/>
      <c r="AJ18" s="422" t="e">
        <f t="shared" ca="1" si="4"/>
        <v>#VALUE!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10"/>
        <v>---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1"/>
        <v/>
      </c>
      <c r="X19" s="194"/>
      <c r="Y19" s="95" t="str">
        <f t="shared" ca="1" si="12"/>
        <v/>
      </c>
      <c r="Z19" s="495"/>
      <c r="AA19" s="100" t="str">
        <f t="shared" ref="AA19:AA82" ca="1" si="16">IF(OR(E19="---",S19=1,K19=""),"",N19+Z19)</f>
        <v/>
      </c>
      <c r="AB19" s="89" t="str">
        <f t="shared" ca="1" si="14"/>
        <v/>
      </c>
      <c r="AC19" s="128" t="str">
        <f t="shared" ca="1" si="1"/>
        <v/>
      </c>
      <c r="AD19" s="50" t="str">
        <f ca="1">IF(COUNTIF($R$8:$R$100,R19)&gt;1,"",MAX($AD$8:AD18)+1)</f>
        <v/>
      </c>
      <c r="AE19" s="49" t="str">
        <f t="shared" ca="1" si="9"/>
        <v/>
      </c>
      <c r="AG19" s="49">
        <v>12</v>
      </c>
      <c r="AH19" s="423" t="str">
        <f t="shared" ca="1" si="8"/>
        <v>Водитель 24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10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1"/>
        <v/>
      </c>
      <c r="X20" s="194"/>
      <c r="Y20" s="95" t="str">
        <f t="shared" ca="1" si="12"/>
        <v/>
      </c>
      <c r="Z20" s="495" t="str">
        <f ca="1">IF(OR(E20="---",S20=1,K20=""),"",--"0:15")</f>
        <v/>
      </c>
      <c r="AA20" s="100" t="str">
        <f t="shared" ca="1" si="16"/>
        <v/>
      </c>
      <c r="AB20" s="89" t="str">
        <f t="shared" ca="1" si="14"/>
        <v/>
      </c>
      <c r="AC20" s="128" t="str">
        <f t="shared" ca="1" si="1"/>
        <v/>
      </c>
      <c r="AD20" s="50" t="str">
        <f ca="1">IF(COUNTIF($R$8:$R$100,R20)&gt;1,"",MAX($AD$8:AD19)+1)</f>
        <v/>
      </c>
      <c r="AE20" s="49" t="str">
        <f t="shared" ca="1" si="9"/>
        <v/>
      </c>
      <c r="AG20" s="49">
        <v>13</v>
      </c>
      <c r="AH20" s="423" t="str">
        <f t="shared" ca="1" si="8"/>
        <v>Сотрудник 23</v>
      </c>
      <c r="AI20" s="423"/>
      <c r="AJ20" s="422" t="str">
        <f t="shared" ca="1" si="4"/>
        <v>00:00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10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1"/>
        <v/>
      </c>
      <c r="X21" s="83"/>
      <c r="Y21" s="98" t="str">
        <f t="shared" ca="1" si="12"/>
        <v/>
      </c>
      <c r="Z21" s="166"/>
      <c r="AA21" s="101" t="str">
        <f t="shared" ca="1" si="16"/>
        <v/>
      </c>
      <c r="AB21" s="90" t="str">
        <f t="shared" ca="1" si="14"/>
        <v/>
      </c>
      <c r="AC21" s="130" t="str">
        <f t="shared" ca="1" si="1"/>
        <v/>
      </c>
      <c r="AD21" s="50" t="str">
        <f ca="1">IF(COUNTIF($R$8:$R$100,R21)&gt;1,"",MAX($AD$8:AD20)+1)</f>
        <v/>
      </c>
      <c r="AE21" s="49" t="str">
        <f t="shared" ca="1" si="9"/>
        <v/>
      </c>
      <c r="AG21" s="49">
        <v>14</v>
      </c>
      <c r="AH21" s="423" t="str">
        <f t="shared" ca="1" si="8"/>
        <v>Водитель 5</v>
      </c>
      <c r="AI21" s="423"/>
      <c r="AJ21" s="422" t="str">
        <f t="shared" ca="1" si="4"/>
        <v>00:00</v>
      </c>
      <c r="AK21" s="422" t="e">
        <f t="shared" ca="1" si="5"/>
        <v>#VALUE!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7">IFERROR(B23-L$129,"")</f>
        <v/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10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1"/>
        <v/>
      </c>
      <c r="X22" s="195"/>
      <c r="Y22" s="196" t="str">
        <f t="shared" ca="1" si="12"/>
        <v/>
      </c>
      <c r="Z22" s="165"/>
      <c r="AA22" s="99" t="str">
        <f t="shared" ca="1" si="16"/>
        <v/>
      </c>
      <c r="AB22" s="88" t="str">
        <f t="shared" ca="1" si="14"/>
        <v/>
      </c>
      <c r="AC22" s="129" t="str">
        <f t="shared" ca="1" si="1"/>
        <v/>
      </c>
      <c r="AD22" s="50" t="str">
        <f ca="1">IF(COUNTIF($R$8:$R$100,R22)&gt;1,"",MAX($AD$8:AD21)+1)</f>
        <v/>
      </c>
      <c r="AE22" s="49" t="str">
        <f t="shared" ca="1" si="9"/>
        <v/>
      </c>
      <c r="AG22" s="49">
        <v>15</v>
      </c>
      <c r="AH22" s="423" t="str">
        <f t="shared" ca="1" si="8"/>
        <v>Сотрудник 23</v>
      </c>
      <c r="AI22" s="423"/>
      <c r="AJ22" s="422" t="e">
        <f t="shared" ca="1" si="4"/>
        <v>#VALUE!</v>
      </c>
      <c r="AK22" s="422" t="str">
        <f t="shared" ca="1" si="5"/>
        <v>00:00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10"/>
        <v>---</v>
      </c>
      <c r="S23" s="180"/>
      <c r="T23" s="194" t="str">
        <f ca="1">IF(OR(S23=2,E23="---",K23=""),"",--"0:12")</f>
        <v/>
      </c>
      <c r="U23" s="95" t="str">
        <f t="shared" ca="1" si="13"/>
        <v/>
      </c>
      <c r="V23" s="194"/>
      <c r="W23" s="95" t="str">
        <f t="shared" ca="1" si="11"/>
        <v/>
      </c>
      <c r="X23" s="194"/>
      <c r="Y23" s="95" t="str">
        <f t="shared" ca="1" si="12"/>
        <v/>
      </c>
      <c r="Z23" s="495"/>
      <c r="AA23" s="100" t="str">
        <f t="shared" ca="1" si="16"/>
        <v/>
      </c>
      <c r="AB23" s="89" t="str">
        <f t="shared" ca="1" si="14"/>
        <v/>
      </c>
      <c r="AC23" s="128" t="str">
        <f t="shared" ca="1" si="1"/>
        <v/>
      </c>
      <c r="AD23" s="50" t="str">
        <f ca="1">IF(COUNTIF($R$8:$R$100,R23)&gt;1,"",MAX($AD$8:AD22)+1)</f>
        <v/>
      </c>
      <c r="AE23" s="49" t="str">
        <f t="shared" ca="1" si="9"/>
        <v/>
      </c>
      <c r="AG23" s="49">
        <v>16</v>
      </c>
      <c r="AH23" s="423" t="str">
        <f t="shared" ca="1" si="8"/>
        <v>Водитель 11</v>
      </c>
      <c r="AI23" s="423"/>
      <c r="AJ23" s="422" t="e">
        <f t="shared" ca="1" si="4"/>
        <v>#VALUE!</v>
      </c>
      <c r="AK23" s="422" t="str">
        <f t="shared" ca="1" si="5"/>
        <v>00:00</v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10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1"/>
        <v/>
      </c>
      <c r="X24" s="194"/>
      <c r="Y24" s="95" t="str">
        <f t="shared" ca="1" si="12"/>
        <v/>
      </c>
      <c r="Z24" s="495" t="str">
        <f ca="1">IF(OR(E24="---",S24=1,K24=""),"",--"0:15")</f>
        <v/>
      </c>
      <c r="AA24" s="100" t="str">
        <f t="shared" ca="1" si="16"/>
        <v/>
      </c>
      <c r="AB24" s="89" t="str">
        <f t="shared" ca="1" si="14"/>
        <v/>
      </c>
      <c r="AC24" s="128" t="str">
        <f t="shared" ca="1" si="1"/>
        <v/>
      </c>
      <c r="AD24" s="50" t="str">
        <f ca="1">IF(COUNTIF($R$8:$R$100,R24)&gt;1,"",MAX($AD$8:AD23)+1)</f>
        <v/>
      </c>
      <c r="AE24" s="49" t="str">
        <f t="shared" ca="1" si="9"/>
        <v/>
      </c>
      <c r="AG24" s="49">
        <v>17</v>
      </c>
      <c r="AH24" s="423" t="str">
        <f t="shared" ca="1" si="8"/>
        <v>Сотрудник 3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10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1"/>
        <v/>
      </c>
      <c r="X25" s="83"/>
      <c r="Y25" s="98" t="str">
        <f t="shared" ca="1" si="12"/>
        <v/>
      </c>
      <c r="Z25" s="166"/>
      <c r="AA25" s="101" t="str">
        <f t="shared" ca="1" si="16"/>
        <v/>
      </c>
      <c r="AB25" s="90" t="str">
        <f t="shared" ca="1" si="14"/>
        <v/>
      </c>
      <c r="AC25" s="130" t="str">
        <f t="shared" ca="1" si="1"/>
        <v/>
      </c>
      <c r="AD25" s="50" t="str">
        <f ca="1">IF(COUNTIF($R$8:$R$100,R25)&gt;1,"",MAX($AD$8:AD24)+1)</f>
        <v/>
      </c>
      <c r="AE25" s="49" t="str">
        <f t="shared" ca="1" si="9"/>
        <v/>
      </c>
      <c r="AG25" s="49">
        <v>18</v>
      </c>
      <c r="AH25" s="423" t="str">
        <f t="shared" ca="1" si="8"/>
        <v>Сотрудник 6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8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10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1"/>
        <v/>
      </c>
      <c r="X26" s="195"/>
      <c r="Y26" s="196" t="str">
        <f t="shared" ca="1" si="12"/>
        <v/>
      </c>
      <c r="Z26" s="165"/>
      <c r="AA26" s="99" t="str">
        <f t="shared" ca="1" si="16"/>
        <v/>
      </c>
      <c r="AB26" s="88" t="str">
        <f t="shared" ca="1" si="14"/>
        <v/>
      </c>
      <c r="AC26" s="129" t="str">
        <f t="shared" ca="1" si="1"/>
        <v/>
      </c>
      <c r="AD26" s="50" t="str">
        <f ca="1">IF(COUNTIF($R$8:$R$100,R26)&gt;1,"",MAX($AD$8:AD25)+1)</f>
        <v/>
      </c>
      <c r="AE26" s="49" t="str">
        <f t="shared" ca="1" si="9"/>
        <v/>
      </c>
      <c r="AG26" s="49">
        <v>19</v>
      </c>
      <c r="AH26" s="423" t="str">
        <f t="shared" ca="1" si="8"/>
        <v>Сотрудник 7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10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1"/>
        <v/>
      </c>
      <c r="X27" s="194"/>
      <c r="Y27" s="95" t="str">
        <f t="shared" ca="1" si="12"/>
        <v/>
      </c>
      <c r="Z27" s="495"/>
      <c r="AA27" s="100" t="str">
        <f t="shared" ca="1" si="16"/>
        <v/>
      </c>
      <c r="AB27" s="89" t="str">
        <f t="shared" ca="1" si="14"/>
        <v/>
      </c>
      <c r="AC27" s="128" t="str">
        <f t="shared" ca="1" si="1"/>
        <v/>
      </c>
      <c r="AD27" s="50" t="str">
        <f ca="1">IF(COUNTIF($R$8:$R$100,R27)&gt;1,"",MAX($AD$8:AD26)+1)</f>
        <v/>
      </c>
      <c r="AE27" s="49" t="str">
        <f t="shared" ca="1" si="9"/>
        <v/>
      </c>
      <c r="AG27" s="49">
        <v>20</v>
      </c>
      <c r="AH27" s="423" t="str">
        <f t="shared" ca="1" si="8"/>
        <v>Сотрудник 8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10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1"/>
        <v/>
      </c>
      <c r="X28" s="194"/>
      <c r="Y28" s="95" t="str">
        <f t="shared" ca="1" si="12"/>
        <v/>
      </c>
      <c r="Z28" s="495" t="str">
        <f ca="1">IF(OR(E28="---",S28=1,K28=""),"",--"0:15")</f>
        <v/>
      </c>
      <c r="AA28" s="100" t="str">
        <f t="shared" ca="1" si="16"/>
        <v/>
      </c>
      <c r="AB28" s="89" t="str">
        <f t="shared" ca="1" si="14"/>
        <v/>
      </c>
      <c r="AC28" s="128" t="str">
        <f t="shared" ca="1" si="1"/>
        <v/>
      </c>
      <c r="AD28" s="50" t="str">
        <f ca="1">IF(COUNTIF($R$8:$R$100,R28)&gt;1,"",MAX($AD$8:AD27)+1)</f>
        <v/>
      </c>
      <c r="AE28" s="49" t="str">
        <f t="shared" ca="1" si="9"/>
        <v/>
      </c>
      <c r="AG28" s="49">
        <v>21</v>
      </c>
      <c r="AH28" s="423" t="str">
        <f t="shared" ca="1" si="8"/>
        <v>Сотрудник 10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10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1"/>
        <v/>
      </c>
      <c r="X29" s="83"/>
      <c r="Y29" s="98" t="str">
        <f t="shared" ca="1" si="12"/>
        <v/>
      </c>
      <c r="Z29" s="166"/>
      <c r="AA29" s="101" t="str">
        <f t="shared" ca="1" si="16"/>
        <v/>
      </c>
      <c r="AB29" s="90" t="str">
        <f t="shared" ca="1" si="14"/>
        <v/>
      </c>
      <c r="AC29" s="130" t="str">
        <f t="shared" ca="1" si="1"/>
        <v/>
      </c>
      <c r="AD29" s="50" t="str">
        <f ca="1">IF(COUNTIF($R$8:$R$100,R29)&gt;1,"",MAX($AD$8:AD28)+1)</f>
        <v/>
      </c>
      <c r="AE29" s="49" t="str">
        <f t="shared" ca="1" si="9"/>
        <v/>
      </c>
      <c r="AG29" s="49">
        <v>22</v>
      </c>
      <c r="AH29" s="423" t="str">
        <f t="shared" ca="1" si="8"/>
        <v>Сотрудник 21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9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10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1"/>
        <v/>
      </c>
      <c r="X30" s="195" t="str">
        <f ca="1">IF(S30=2,"0:08",IF(OR(R30="---",S30=1,M30=""),"",0))</f>
        <v/>
      </c>
      <c r="Y30" s="196" t="str">
        <f t="shared" ca="1" si="12"/>
        <v/>
      </c>
      <c r="Z30" s="165"/>
      <c r="AA30" s="99" t="str">
        <f t="shared" ca="1" si="16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IF(COUNTIF($R$8:$R$100,R30)&gt;1,"",MAX($AD$8:AD29)+1)</f>
        <v/>
      </c>
      <c r="AE30" s="49" t="str">
        <f t="shared" ca="1" si="9"/>
        <v/>
      </c>
      <c r="AG30" s="49">
        <v>23</v>
      </c>
      <c r="AH30" s="423" t="str">
        <f t="shared" ca="1" si="8"/>
        <v>Сотрудник 24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355</v>
      </c>
      <c r="G31" s="634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10"/>
        <v>Сотрудник 13</v>
      </c>
      <c r="S31" s="180"/>
      <c r="T31" s="194" t="str">
        <f ca="1">IF(OR(S31=2,E31="---",K31=""),"",--"0:17")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6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IF(COUNTIF($R$8:$R$100,R31)&gt;1,"",MAX($AD$8:AD30)+1)</f>
        <v>1</v>
      </c>
      <c r="AE31" s="49" t="b">
        <f t="shared" ca="1" si="9"/>
        <v>0</v>
      </c>
      <c r="AG31" s="49">
        <v>24</v>
      </c>
      <c r="AH31" s="423" t="str">
        <f t="shared" ca="1" si="8"/>
        <v>Водитель 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6</v>
      </c>
      <c r="F32" s="55" t="s">
        <v>356</v>
      </c>
      <c r="G32" s="634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10"/>
        <v>Водитель 6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6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IF(COUNTIF($R$8:$R$100,R32)&gt;1,"",MAX($AD$8:AD31)+1)</f>
        <v>2</v>
      </c>
      <c r="AE32" s="49" t="b">
        <f t="shared" ca="1" si="9"/>
        <v>0</v>
      </c>
      <c r="AG32" s="49">
        <v>25</v>
      </c>
      <c r="AH32" s="423" t="str">
        <f t="shared" ca="1" si="8"/>
        <v>Водитель 7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10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6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IF(COUNTIF($R$8:$R$100,R33)&gt;1,"",MAX($AD$8:AD32)+1)</f>
        <v/>
      </c>
      <c r="AE33" s="49" t="str">
        <f t="shared" ca="1" si="9"/>
        <v/>
      </c>
      <c r="AG33" s="49">
        <v>26</v>
      </c>
      <c r="AH33" s="423" t="str">
        <f t="shared" ca="1" si="8"/>
        <v>Водитель 8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0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10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6"/>
        <v/>
      </c>
      <c r="AB34" s="88" t="str">
        <f t="shared" ca="1" si="14"/>
        <v/>
      </c>
      <c r="AC34" s="129" t="str">
        <f t="shared" ca="1" si="1"/>
        <v/>
      </c>
      <c r="AD34" s="50" t="str">
        <f ca="1">IF(COUNTIF($R$8:$R$100,R34)&gt;1,"",MAX($AD$8:AD33)+1)</f>
        <v/>
      </c>
      <c r="AE34" s="49" t="str">
        <f t="shared" ca="1" si="9"/>
        <v/>
      </c>
      <c r="AG34" s="49">
        <v>27</v>
      </c>
      <c r="AH34" s="423" t="str">
        <f t="shared" ca="1" si="8"/>
        <v>Водитель 10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17</v>
      </c>
      <c r="F35" s="54" t="s">
        <v>355</v>
      </c>
      <c r="G35" s="634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10"/>
        <v>Сотрудник 17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6"/>
        <v/>
      </c>
      <c r="AB35" s="89" t="str">
        <f t="shared" ca="1" si="14"/>
        <v/>
      </c>
      <c r="AC35" s="128" t="str">
        <f t="shared" ca="1" si="1"/>
        <v/>
      </c>
      <c r="AD35" s="50">
        <f ca="1">IF(COUNTIF($R$8:$R$100,R35)&gt;1,"",MAX($AD$8:AD34)+1)</f>
        <v>3</v>
      </c>
      <c r="AE35" s="49" t="b">
        <f t="shared" ca="1" si="9"/>
        <v>0</v>
      </c>
      <c r="AG35" s="49">
        <v>28</v>
      </c>
      <c r="AH35" s="423" t="str">
        <f t="shared" ca="1" si="8"/>
        <v>Водитель 13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21</v>
      </c>
      <c r="F36" s="55" t="s">
        <v>356</v>
      </c>
      <c r="G36" s="634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10"/>
        <v>Водитель 21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6"/>
        <v/>
      </c>
      <c r="AB36" s="89" t="str">
        <f t="shared" ca="1" si="14"/>
        <v/>
      </c>
      <c r="AC36" s="128" t="str">
        <f t="shared" ca="1" si="1"/>
        <v/>
      </c>
      <c r="AD36" s="50">
        <f ca="1">IF(COUNTIF($R$8:$R$100,R36)&gt;1,"",MAX($AD$8:AD35)+1)</f>
        <v>4</v>
      </c>
      <c r="AE36" s="49" t="b">
        <f t="shared" ca="1" si="9"/>
        <v>0</v>
      </c>
      <c r="AG36" s="49">
        <v>29</v>
      </c>
      <c r="AH36" s="423" t="str">
        <f t="shared" ca="1" si="8"/>
        <v>Водитель 14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10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6"/>
        <v/>
      </c>
      <c r="AB37" s="90" t="str">
        <f t="shared" ca="1" si="14"/>
        <v/>
      </c>
      <c r="AC37" s="130" t="str">
        <f t="shared" ca="1" si="1"/>
        <v/>
      </c>
      <c r="AD37" s="50" t="str">
        <f ca="1">IF(COUNTIF($R$8:$R$100,R37)&gt;1,"",MAX($AD$8:AD36)+1)</f>
        <v/>
      </c>
      <c r="AE37" s="49" t="str">
        <f t="shared" ca="1" si="9"/>
        <v/>
      </c>
      <c r="AG37" s="49">
        <v>30</v>
      </c>
      <c r="AH37" s="423" t="str">
        <f t="shared" ca="1" si="8"/>
        <v>Водитель 15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1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10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6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IF(COUNTIF($R$8:$R$100,R38)&gt;1,"",MAX($AD$8:AD37)+1)</f>
        <v/>
      </c>
      <c r="AE38" s="49" t="str">
        <f t="shared" ca="1" si="9"/>
        <v/>
      </c>
      <c r="AG38" s="49">
        <v>31</v>
      </c>
      <c r="AH38" s="423" t="str">
        <f t="shared" ca="1" si="8"/>
        <v>Водитель 19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14</v>
      </c>
      <c r="F39" s="54" t="s">
        <v>355</v>
      </c>
      <c r="G39" s="634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10"/>
        <v>Сотрудник 14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6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IF(COUNTIF($R$8:$R$100,R39)&gt;1,"",MAX($AD$8:AD38)+1)</f>
        <v>5</v>
      </c>
      <c r="AE39" s="49" t="b">
        <f t="shared" ca="1" si="9"/>
        <v>0</v>
      </c>
      <c r="AG39" s="49">
        <v>32</v>
      </c>
      <c r="AH39" s="423" t="str">
        <f t="shared" ca="1" si="8"/>
        <v>Водитель 20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22</v>
      </c>
      <c r="F40" s="55" t="s">
        <v>356</v>
      </c>
      <c r="G40" s="634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10"/>
        <v>Водитель 22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6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IF(COUNTIF($R$8:$R$100,R40)&gt;1,"",MAX($AD$8:AD39)+1)</f>
        <v>6</v>
      </c>
      <c r="AE40" s="49" t="b">
        <f t="shared" ca="1" si="9"/>
        <v>0</v>
      </c>
      <c r="AG40" s="49">
        <v>33</v>
      </c>
      <c r="AH40" s="423" t="str">
        <f t="shared" ca="1" si="8"/>
        <v>Водитель 27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10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6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IF(COUNTIF($R$8:$R$100,R41)&gt;1,"",MAX($AD$8:AD40)+1)</f>
        <v/>
      </c>
      <c r="AE41" s="49" t="str">
        <f t="shared" ca="1" si="9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2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10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6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IF(COUNTIF($R$8:$R$100,R42)&gt;1,"",MAX($AD$8:AD41)+1)</f>
        <v/>
      </c>
      <c r="AE42" s="49" t="str">
        <f t="shared" ca="1" si="9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10"/>
        <v>---</v>
      </c>
      <c r="S43" s="180"/>
      <c r="T43" s="194" t="str">
        <f ca="1">IF(OR(S43=2,E43="---",K43=""),"",--"0:17")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6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IF(COUNTIF($R$8:$R$100,R43)&gt;1,"",MAX($AD$8:AD42)+1)</f>
        <v/>
      </c>
      <c r="AE43" s="49" t="str">
        <f t="shared" ca="1" si="9"/>
        <v/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10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6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IF(COUNTIF($R$8:$R$100,R44)&gt;1,"",MAX($AD$8:AD43)+1)</f>
        <v/>
      </c>
      <c r="AE44" s="49" t="str">
        <f t="shared" ca="1" si="9"/>
        <v/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10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6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IF(COUNTIF($R$8:$R$100,R45)&gt;1,"",MAX($AD$8:AD44)+1)</f>
        <v/>
      </c>
      <c r="AE45" s="49" t="str">
        <f t="shared" ca="1" si="9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3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10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6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IF(COUNTIF($R$8:$R$100,R46)&gt;1,"",MAX($AD$8:AD45)+1)</f>
        <v/>
      </c>
      <c r="AE46" s="49" t="str">
        <f t="shared" ca="1" si="9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22</v>
      </c>
      <c r="F47" s="54" t="s">
        <v>355</v>
      </c>
      <c r="G47" s="634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10"/>
        <v>Сотрудник 22</v>
      </c>
      <c r="S47" s="180"/>
      <c r="T47" s="194" t="str">
        <f ca="1">IF(OR(S47=2,E47="---",K47=""),"",--"0:12")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6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IF(COUNTIF($R$8:$R$100,R47)&gt;1,"",MAX($AD$8:AD46)+1)</f>
        <v>7</v>
      </c>
      <c r="AE47" s="49" t="b">
        <f t="shared" ca="1" si="9"/>
        <v>0</v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</v>
      </c>
      <c r="F48" s="55" t="s">
        <v>356</v>
      </c>
      <c r="G48" s="634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10"/>
        <v>Водитель 1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6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IF(COUNTIF($R$8:$R$100,R48)&gt;1,"",MAX($AD$8:AD47)+1)</f>
        <v>8</v>
      </c>
      <c r="AE48" s="49" t="b">
        <f t="shared" ca="1" si="9"/>
        <v>0</v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10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6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IF(COUNTIF($R$8:$R$100,R49)&gt;1,"",MAX($AD$8:AD48)+1)</f>
        <v/>
      </c>
      <c r="AE49" s="49" t="str">
        <f t="shared" ca="1" si="9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4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10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6"/>
        <v/>
      </c>
      <c r="AB50" s="88" t="str">
        <f t="shared" ca="1" si="14"/>
        <v/>
      </c>
      <c r="AC50" s="129" t="str">
        <f t="shared" ca="1" si="1"/>
        <v/>
      </c>
      <c r="AD50" s="50" t="str">
        <f ca="1">IF(COUNTIF($R$8:$R$100,R50)&gt;1,"",MAX($AD$8:AD49)+1)</f>
        <v/>
      </c>
      <c r="AE50" s="49" t="str">
        <f t="shared" ca="1" si="9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10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6"/>
        <v/>
      </c>
      <c r="AB51" s="89" t="str">
        <f t="shared" ca="1" si="14"/>
        <v/>
      </c>
      <c r="AC51" s="128" t="str">
        <f t="shared" ca="1" si="1"/>
        <v/>
      </c>
      <c r="AD51" s="50" t="str">
        <f ca="1">IF(COUNTIF($R$8:$R$100,R51)&gt;1,"",MAX($AD$8:AD50)+1)</f>
        <v/>
      </c>
      <c r="AE51" s="49" t="str">
        <f t="shared" ca="1" si="9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10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6"/>
        <v/>
      </c>
      <c r="AB52" s="89" t="str">
        <f t="shared" ca="1" si="14"/>
        <v/>
      </c>
      <c r="AC52" s="128" t="str">
        <f t="shared" ca="1" si="1"/>
        <v/>
      </c>
      <c r="AD52" s="50" t="str">
        <f ca="1">IF(COUNTIF($R$8:$R$100,R52)&gt;1,"",MAX($AD$8:AD51)+1)</f>
        <v/>
      </c>
      <c r="AE52" s="49" t="str">
        <f t="shared" ca="1" si="9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10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6"/>
        <v/>
      </c>
      <c r="AB53" s="90" t="str">
        <f t="shared" ca="1" si="14"/>
        <v/>
      </c>
      <c r="AC53" s="130" t="str">
        <f t="shared" ca="1" si="1"/>
        <v/>
      </c>
      <c r="AD53" s="50" t="str">
        <f ca="1">IF(COUNTIF($R$8:$R$100,R53)&gt;1,"",MAX($AD$8:AD52)+1)</f>
        <v/>
      </c>
      <c r="AE53" s="49" t="str">
        <f t="shared" ca="1" si="9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5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10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6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IF(COUNTIF($R$8:$R$100,R54)&gt;1,"",MAX($AD$8:AD53)+1)</f>
        <v/>
      </c>
      <c r="AE54" s="49" t="str">
        <f t="shared" ca="1" si="9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10"/>
        <v>---</v>
      </c>
      <c r="S55" s="180"/>
      <c r="T55" s="194" t="str">
        <f ca="1">IF(OR(S55=2,E55="---",K55=""),"",--"0:12")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6"/>
        <v/>
      </c>
      <c r="AB55" s="89" t="str">
        <f t="shared" ca="1" si="14"/>
        <v/>
      </c>
      <c r="AC55" s="128" t="str">
        <f t="shared" ca="1" si="1"/>
        <v/>
      </c>
      <c r="AD55" s="50" t="str">
        <f ca="1">IF(COUNTIF($R$8:$R$100,R55)&gt;1,"",MAX($AD$8:AD54)+1)</f>
        <v/>
      </c>
      <c r="AE55" s="49" t="str">
        <f t="shared" ca="1" si="9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10"/>
        <v>---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6"/>
        <v/>
      </c>
      <c r="AB56" s="89" t="str">
        <f t="shared" ca="1" si="14"/>
        <v/>
      </c>
      <c r="AC56" s="128" t="str">
        <f t="shared" ca="1" si="1"/>
        <v/>
      </c>
      <c r="AD56" s="50" t="str">
        <f ca="1">IF(COUNTIF($R$8:$R$100,R56)&gt;1,"",MAX($AD$8:AD55)+1)</f>
        <v/>
      </c>
      <c r="AE56" s="49" t="str">
        <f t="shared" ca="1" si="9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10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6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IF(COUNTIF($R$8:$R$100,R57)&gt;1,"",MAX($AD$8:AD56)+1)</f>
        <v/>
      </c>
      <c r="AE57" s="49" t="str">
        <f t="shared" ca="1" si="9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6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10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27">IF(OR(E58="---",L58="",S58=2),"",L58+V58)</f>
        <v/>
      </c>
      <c r="X58" s="195"/>
      <c r="Y58" s="196" t="str">
        <f t="shared" ref="Y58:Y65" ca="1" si="28">IF(OR(E58="---",M58="",S58=1),"",IF(S58=2,M58-X58,MIN(M58-X58,W58+"2:00")))</f>
        <v/>
      </c>
      <c r="Z58" s="165"/>
      <c r="AA58" s="99" t="str">
        <f t="shared" ca="1" si="16"/>
        <v/>
      </c>
      <c r="AB58" s="88" t="str">
        <f t="shared" ca="1" si="14"/>
        <v/>
      </c>
      <c r="AC58" s="129" t="str">
        <f t="shared" ca="1" si="1"/>
        <v/>
      </c>
      <c r="AD58" s="50" t="str">
        <f ca="1">IF(COUNTIF($R$8:$R$100,R58)&gt;1,"",MAX($AD$8:AD57)+1)</f>
        <v/>
      </c>
      <c r="AE58" s="49" t="str">
        <f t="shared" ca="1" si="9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10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27"/>
        <v/>
      </c>
      <c r="X59" s="194"/>
      <c r="Y59" s="95" t="str">
        <f t="shared" ca="1" si="28"/>
        <v/>
      </c>
      <c r="Z59" s="495"/>
      <c r="AA59" s="100" t="str">
        <f t="shared" ca="1" si="16"/>
        <v/>
      </c>
      <c r="AB59" s="89" t="str">
        <f t="shared" ca="1" si="14"/>
        <v/>
      </c>
      <c r="AC59" s="128" t="str">
        <f t="shared" ca="1" si="1"/>
        <v/>
      </c>
      <c r="AD59" s="50" t="str">
        <f ca="1">IF(COUNTIF($R$8:$R$100,R59)&gt;1,"",MAX($AD$8:AD58)+1)</f>
        <v/>
      </c>
      <c r="AE59" s="49" t="str">
        <f t="shared" ca="1" si="9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10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27"/>
        <v/>
      </c>
      <c r="X60" s="194"/>
      <c r="Y60" s="95" t="str">
        <f t="shared" ca="1" si="28"/>
        <v/>
      </c>
      <c r="Z60" s="495" t="str">
        <f ca="1">IF(OR(E60="---",S60=1,K60=""),"",--"0:15")</f>
        <v/>
      </c>
      <c r="AA60" s="100" t="str">
        <f t="shared" ca="1" si="16"/>
        <v/>
      </c>
      <c r="AB60" s="89" t="str">
        <f t="shared" ca="1" si="14"/>
        <v/>
      </c>
      <c r="AC60" s="128" t="str">
        <f t="shared" ca="1" si="1"/>
        <v/>
      </c>
      <c r="AD60" s="50" t="str">
        <f ca="1">IF(COUNTIF($R$8:$R$100,R60)&gt;1,"",MAX($AD$8:AD59)+1)</f>
        <v/>
      </c>
      <c r="AE60" s="49" t="str">
        <f t="shared" ca="1" si="9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10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27"/>
        <v/>
      </c>
      <c r="X61" s="83"/>
      <c r="Y61" s="98" t="str">
        <f t="shared" ca="1" si="28"/>
        <v/>
      </c>
      <c r="Z61" s="166"/>
      <c r="AA61" s="101" t="str">
        <f t="shared" ca="1" si="16"/>
        <v/>
      </c>
      <c r="AB61" s="90" t="str">
        <f t="shared" ca="1" si="14"/>
        <v/>
      </c>
      <c r="AC61" s="130" t="str">
        <f t="shared" ca="1" si="1"/>
        <v/>
      </c>
      <c r="AD61" s="50" t="str">
        <f ca="1">IF(COUNTIF($R$8:$R$100,R61)&gt;1,"",MAX($AD$8:AD60)+1)</f>
        <v/>
      </c>
      <c r="AE61" s="49" t="str">
        <f t="shared" ca="1" si="9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9">IFERROR(B63-L$129,"")</f>
        <v/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10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27"/>
        <v/>
      </c>
      <c r="X62" s="195"/>
      <c r="Y62" s="196" t="str">
        <f t="shared" ca="1" si="28"/>
        <v/>
      </c>
      <c r="Z62" s="165"/>
      <c r="AA62" s="99" t="str">
        <f t="shared" ca="1" si="16"/>
        <v/>
      </c>
      <c r="AB62" s="88" t="str">
        <f t="shared" ca="1" si="14"/>
        <v/>
      </c>
      <c r="AC62" s="129" t="str">
        <f t="shared" ca="1" si="1"/>
        <v/>
      </c>
      <c r="AD62" s="50" t="str">
        <f ca="1">IF(COUNTIF($R$8:$R$100,R62)&gt;1,"",MAX($AD$8:AD61)+1)</f>
        <v/>
      </c>
      <c r="AE62" s="49" t="str">
        <f t="shared" ca="1" si="9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2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10"/>
        <v>---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27"/>
        <v/>
      </c>
      <c r="X63" s="194"/>
      <c r="Y63" s="95" t="str">
        <f t="shared" ca="1" si="28"/>
        <v/>
      </c>
      <c r="Z63" s="495"/>
      <c r="AA63" s="100" t="str">
        <f t="shared" ca="1" si="16"/>
        <v/>
      </c>
      <c r="AB63" s="89" t="str">
        <f t="shared" ca="1" si="14"/>
        <v/>
      </c>
      <c r="AC63" s="128" t="str">
        <f t="shared" ca="1" si="1"/>
        <v/>
      </c>
      <c r="AD63" s="50" t="str">
        <f ca="1">IF(COUNTIF($R$8:$R$100,R63)&gt;1,"",MAX($AD$8:AD62)+1)</f>
        <v/>
      </c>
      <c r="AE63" s="49" t="str">
        <f t="shared" ca="1" si="9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2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10"/>
        <v>---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27"/>
        <v/>
      </c>
      <c r="X64" s="194"/>
      <c r="Y64" s="95" t="str">
        <f t="shared" ca="1" si="28"/>
        <v/>
      </c>
      <c r="Z64" s="495" t="str">
        <f ca="1">IF(OR(E64="---",S64=1,K64=""),"",--"0:15")</f>
        <v/>
      </c>
      <c r="AA64" s="100" t="str">
        <f t="shared" ca="1" si="16"/>
        <v/>
      </c>
      <c r="AB64" s="89" t="str">
        <f t="shared" ca="1" si="14"/>
        <v/>
      </c>
      <c r="AC64" s="128" t="str">
        <f t="shared" ca="1" si="1"/>
        <v/>
      </c>
      <c r="AD64" s="50" t="str">
        <f ca="1">IF(COUNTIF($R$8:$R$100,R64)&gt;1,"",MAX($AD$8:AD63)+1)</f>
        <v/>
      </c>
      <c r="AE64" s="49" t="str">
        <f t="shared" ca="1" si="9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3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10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27"/>
        <v/>
      </c>
      <c r="X65" s="83"/>
      <c r="Y65" s="98" t="str">
        <f t="shared" ca="1" si="28"/>
        <v/>
      </c>
      <c r="Z65" s="166"/>
      <c r="AA65" s="101" t="str">
        <f t="shared" ca="1" si="16"/>
        <v/>
      </c>
      <c r="AB65" s="90" t="str">
        <f t="shared" ca="1" si="14"/>
        <v/>
      </c>
      <c r="AC65" s="130" t="str">
        <f t="shared" ca="1" si="1"/>
        <v/>
      </c>
      <c r="AD65" s="50" t="str">
        <f ca="1">IF(COUNTIF($R$8:$R$100,R65)&gt;1,"",MAX($AD$8:AD64)+1)</f>
        <v/>
      </c>
      <c r="AE65" s="49" t="str">
        <f t="shared" ca="1" si="9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30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10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6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IF(COUNTIF($R$8:$R$100,R66)&gt;1,"",MAX($AD$8:AD65)+1)</f>
        <v/>
      </c>
      <c r="AE66" s="49" t="str">
        <f t="shared" ca="1" si="9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2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10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6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IF(COUNTIF($R$8:$R$100,R67)&gt;1,"",MAX($AD$8:AD66)+1)</f>
        <v/>
      </c>
      <c r="AE67" s="49" t="str">
        <f t="shared" ca="1" si="9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2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10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6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IF(COUNTIF($R$8:$R$100,R68)&gt;1,"",MAX($AD$8:AD67)+1)</f>
        <v/>
      </c>
      <c r="AE68" s="49" t="str">
        <f t="shared" ca="1" si="9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3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10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6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IF(COUNTIF($R$8:$R$100,R69)&gt;1,"",MAX($AD$8:AD68)+1)</f>
        <v/>
      </c>
      <c r="AE69" s="49" t="str">
        <f t="shared" ca="1" si="9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1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10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2">IF(OR(E70="---",L70="",S70=2),"",L70+V70)</f>
        <v/>
      </c>
      <c r="X70" s="195"/>
      <c r="Y70" s="196" t="str">
        <f t="shared" ref="Y70:Y89" ca="1" si="33">IF(OR(E70="---",M70="",S70=1),"",IF(S70=2,M70-X70,MIN(M70-X70,W70+"2:00")))</f>
        <v/>
      </c>
      <c r="Z70" s="165"/>
      <c r="AA70" s="99" t="str">
        <f t="shared" ca="1" si="16"/>
        <v/>
      </c>
      <c r="AB70" s="88" t="str">
        <f t="shared" ca="1" si="14"/>
        <v/>
      </c>
      <c r="AC70" s="129" t="str">
        <f t="shared" ca="1" si="1"/>
        <v/>
      </c>
      <c r="AD70" s="50" t="str">
        <f ca="1">IF(COUNTIF($R$8:$R$100,R70)&gt;1,"",MAX($AD$8:AD69)+1)</f>
        <v/>
      </c>
      <c r="AE70" s="49" t="str">
        <f t="shared" ca="1" si="9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2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10"/>
        <v>---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2"/>
        <v/>
      </c>
      <c r="X71" s="194"/>
      <c r="Y71" s="95" t="str">
        <f t="shared" ca="1" si="33"/>
        <v/>
      </c>
      <c r="Z71" s="495"/>
      <c r="AA71" s="100" t="str">
        <f t="shared" ca="1" si="16"/>
        <v/>
      </c>
      <c r="AB71" s="89" t="str">
        <f t="shared" ca="1" si="14"/>
        <v/>
      </c>
      <c r="AC71" s="128" t="str">
        <f t="shared" ca="1" si="1"/>
        <v/>
      </c>
      <c r="AD71" s="50" t="str">
        <f ca="1">IF(COUNTIF($R$8:$R$100,R71)&gt;1,"",MAX($AD$8:AD70)+1)</f>
        <v/>
      </c>
      <c r="AE71" s="49" t="str">
        <f t="shared" ca="1" si="9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2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10"/>
        <v>---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2"/>
        <v/>
      </c>
      <c r="X72" s="194"/>
      <c r="Y72" s="95" t="str">
        <f t="shared" ca="1" si="33"/>
        <v/>
      </c>
      <c r="Z72" s="495" t="str">
        <f ca="1">IF(OR(E72="---",S72=1,K72=""),"",--"0:15")</f>
        <v/>
      </c>
      <c r="AA72" s="100" t="str">
        <f t="shared" ca="1" si="16"/>
        <v/>
      </c>
      <c r="AB72" s="89" t="str">
        <f t="shared" ca="1" si="14"/>
        <v/>
      </c>
      <c r="AC72" s="128" t="str">
        <f t="shared" ref="AC72:AC89" ca="1" si="34">IF(U72="","",(MIN(0.25,W72)-MIN(U72,0.25)+MIN(0.25,AA72)-MIN(Y72,0.25)+MAX(22/24,W72)-MAX(22/24,U72)+MAX(22/24,AA72)-MAX(22/24,Y72))*24)</f>
        <v/>
      </c>
      <c r="AD72" s="50" t="str">
        <f ca="1">IF(COUNTIF($R$8:$R$100,R72)&gt;1,"",MAX($AD$8:AD71)+1)</f>
        <v/>
      </c>
      <c r="AE72" s="49" t="str">
        <f t="shared" ca="1" si="9"/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TEXT(INDEX($U$8:$U$226,MATCH($AG72,$AD$8:$AD$226,)),"[чч]:мм")</f>
        <v>#N/A</v>
      </c>
      <c r="AK72" s="422" t="e">
        <f t="shared" ref="AK72:AK117" ca="1" si="36">TEXT(INDEX($AA$8:$AA$226,MATCH($AG72,$AD$8:$AD$226,)),"[чч]:мм")</f>
        <v>#N/A</v>
      </c>
      <c r="AL72" s="422" t="e">
        <f t="shared" ref="AL72:AL117" ca="1" si="37">TEXT(INDEX($W$8:$W$226,MATCH($AG72,$AD$8:$AD$226,)),"[чч]:мм")</f>
        <v>#N/A</v>
      </c>
      <c r="AM72" s="422" t="e">
        <f t="shared" ref="AM72:AM117" ca="1" si="38">TEXT(INDEX($Y$8:$Y$226,MATCH($AG72,$AD$8:$AD$226,)),"[чч]:мм")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3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10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2"/>
        <v/>
      </c>
      <c r="X73" s="83"/>
      <c r="Y73" s="98" t="str">
        <f t="shared" ca="1" si="33"/>
        <v/>
      </c>
      <c r="Z73" s="166"/>
      <c r="AA73" s="101" t="str">
        <f t="shared" ca="1" si="16"/>
        <v/>
      </c>
      <c r="AB73" s="90" t="str">
        <f t="shared" ca="1" si="14"/>
        <v/>
      </c>
      <c r="AC73" s="130" t="str">
        <f t="shared" ca="1" si="34"/>
        <v/>
      </c>
      <c r="AD73" s="50" t="str">
        <f ca="1">IF(COUNTIF($R$8:$R$100,R73)&gt;1,"",MAX($AD$8:AD72)+1)</f>
        <v/>
      </c>
      <c r="AE73" s="49" t="str">
        <f t="shared" ca="1" si="9"/>
        <v/>
      </c>
      <c r="AG73" s="49">
        <v>66</v>
      </c>
      <c r="AH73" s="423" t="e">
        <f t="shared" ref="AH73:AH117" ca="1" si="39">INDEX($R$8:$R$226,MATCH(AG73,$AD$8:$AD$226,))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10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2"/>
        <v/>
      </c>
      <c r="X74" s="195"/>
      <c r="Y74" s="196" t="str">
        <f t="shared" ca="1" si="33"/>
        <v/>
      </c>
      <c r="Z74" s="165"/>
      <c r="AA74" s="99" t="str">
        <f t="shared" ca="1" si="16"/>
        <v/>
      </c>
      <c r="AB74" s="88" t="str">
        <f t="shared" ca="1" si="14"/>
        <v/>
      </c>
      <c r="AC74" s="129" t="str">
        <f t="shared" ca="1" si="34"/>
        <v/>
      </c>
      <c r="AD74" s="50" t="str">
        <f ca="1">IF(COUNTIF($R$8:$R$100,R74)&gt;1,"",MAX($AD$8:AD73)+1)</f>
        <v/>
      </c>
      <c r="AE74" s="49" t="str">
        <f t="shared" ref="AE74:AE127" ca="1" si="41">IF(R74="---","",INDEX(ВРЕМЯ_диапазон,MATCH(R74,ВРЕМЯ_ФИО,),$H$1)=AB74)</f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2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10"/>
        <v>---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2"/>
        <v/>
      </c>
      <c r="X75" s="194"/>
      <c r="Y75" s="95" t="str">
        <f t="shared" ca="1" si="33"/>
        <v/>
      </c>
      <c r="Z75" s="495"/>
      <c r="AA75" s="100" t="str">
        <f t="shared" ca="1" si="16"/>
        <v/>
      </c>
      <c r="AB75" s="89" t="str">
        <f t="shared" ca="1" si="14"/>
        <v/>
      </c>
      <c r="AC75" s="128" t="str">
        <f t="shared" ca="1" si="34"/>
        <v/>
      </c>
      <c r="AD75" s="50" t="str">
        <f ca="1">IF(COUNTIF($R$8:$R$100,R75)&gt;1,"",MAX($AD$8:AD74)+1)</f>
        <v/>
      </c>
      <c r="AE75" s="49" t="str">
        <f t="shared" ca="1" si="41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2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10"/>
        <v>---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2"/>
        <v/>
      </c>
      <c r="X76" s="194"/>
      <c r="Y76" s="95" t="str">
        <f t="shared" ca="1" si="33"/>
        <v/>
      </c>
      <c r="Z76" s="495" t="str">
        <f ca="1">IF(OR(E76="---",S76=1,K76=""),"",--"0:21")</f>
        <v/>
      </c>
      <c r="AA76" s="100" t="str">
        <f t="shared" ca="1" si="16"/>
        <v/>
      </c>
      <c r="AB76" s="89" t="str">
        <f t="shared" ca="1" si="14"/>
        <v/>
      </c>
      <c r="AC76" s="128" t="str">
        <f t="shared" ca="1" si="34"/>
        <v/>
      </c>
      <c r="AD76" s="50" t="str">
        <f ca="1">IF(COUNTIF($R$8:$R$100,R76)&gt;1,"",MAX($AD$8:AD75)+1)</f>
        <v/>
      </c>
      <c r="AE76" s="49" t="str">
        <f t="shared" ca="1" si="41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3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10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2"/>
        <v/>
      </c>
      <c r="X77" s="83"/>
      <c r="Y77" s="98" t="str">
        <f t="shared" ca="1" si="33"/>
        <v/>
      </c>
      <c r="Z77" s="166"/>
      <c r="AA77" s="101" t="str">
        <f t="shared" ca="1" si="16"/>
        <v/>
      </c>
      <c r="AB77" s="90" t="str">
        <f t="shared" ca="1" si="14"/>
        <v/>
      </c>
      <c r="AC77" s="130" t="str">
        <f t="shared" ca="1" si="34"/>
        <v/>
      </c>
      <c r="AD77" s="50" t="str">
        <f ca="1">IF(COUNTIF($R$8:$R$100,R77)&gt;1,"",MAX($AD$8:AD76)+1)</f>
        <v/>
      </c>
      <c r="AE77" s="49" t="str">
        <f t="shared" ca="1" si="41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2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3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2"/>
        <v/>
      </c>
      <c r="X78" s="195"/>
      <c r="Y78" s="196" t="str">
        <f t="shared" ca="1" si="33"/>
        <v/>
      </c>
      <c r="Z78" s="165"/>
      <c r="AA78" s="99" t="str">
        <f t="shared" ca="1" si="16"/>
        <v/>
      </c>
      <c r="AB78" s="88" t="str">
        <f t="shared" ca="1" si="14"/>
        <v/>
      </c>
      <c r="AC78" s="129" t="str">
        <f t="shared" ca="1" si="34"/>
        <v/>
      </c>
      <c r="AD78" s="50" t="str">
        <f ca="1">IF(COUNTIF($R$8:$R$100,R78)&gt;1,"",MAX($AD$8:AD77)+1)</f>
        <v/>
      </c>
      <c r="AE78" s="49" t="str">
        <f t="shared" ca="1" si="41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2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3"/>
        <v>---</v>
      </c>
      <c r="S79" s="180"/>
      <c r="T79" s="194" t="str">
        <f ca="1">IF(OR(S79=2,E79="---",K79=""),"",--"0:17")</f>
        <v/>
      </c>
      <c r="U79" s="95" t="str">
        <f t="shared" ref="U79:U89" ca="1" si="44">IF(OR(S79=2,E79="---",K79=""),"",K79-T79)</f>
        <v/>
      </c>
      <c r="V79" s="194"/>
      <c r="W79" s="95" t="str">
        <f t="shared" ca="1" si="32"/>
        <v/>
      </c>
      <c r="X79" s="194"/>
      <c r="Y79" s="95" t="str">
        <f t="shared" ca="1" si="33"/>
        <v/>
      </c>
      <c r="Z79" s="495"/>
      <c r="AA79" s="100" t="str">
        <f t="shared" ca="1" si="16"/>
        <v/>
      </c>
      <c r="AB79" s="89" t="str">
        <f t="shared" ref="AB79:AB125" ca="1" si="45">IF(OR(E79="---",K79=""),"",ROUND(IF(S79=1,(W79-U79)*24,IF(S79=2,(AA79-Y79)*24,(MOD(AA79-U79,1)-(N(Y79)-N(W79)))*24)),2))</f>
        <v/>
      </c>
      <c r="AC79" s="128" t="str">
        <f t="shared" ca="1" si="34"/>
        <v/>
      </c>
      <c r="AD79" s="50" t="str">
        <f ca="1">IF(COUNTIF($R$8:$R$100,R79)&gt;1,"",MAX($AD$8:AD78)+1)</f>
        <v/>
      </c>
      <c r="AE79" s="49" t="str">
        <f t="shared" ca="1" si="41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2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3"/>
        <v>---</v>
      </c>
      <c r="S80" s="180"/>
      <c r="T80" s="194" t="str">
        <f ca="1">IF(OR(S80=2,E80="---",K80=""),"",--"0:30")</f>
        <v/>
      </c>
      <c r="U80" s="95" t="str">
        <f t="shared" ca="1" si="44"/>
        <v/>
      </c>
      <c r="V80" s="194"/>
      <c r="W80" s="95" t="str">
        <f t="shared" ca="1" si="32"/>
        <v/>
      </c>
      <c r="X80" s="194"/>
      <c r="Y80" s="95" t="str">
        <f t="shared" ca="1" si="33"/>
        <v/>
      </c>
      <c r="Z80" s="495" t="str">
        <f ca="1">IF(OR(E80="---",S80=1,K80=""),"",--"0:21")</f>
        <v/>
      </c>
      <c r="AA80" s="100" t="str">
        <f t="shared" ca="1" si="16"/>
        <v/>
      </c>
      <c r="AB80" s="89" t="str">
        <f t="shared" ca="1" si="45"/>
        <v/>
      </c>
      <c r="AC80" s="128" t="str">
        <f t="shared" ca="1" si="34"/>
        <v/>
      </c>
      <c r="AD80" s="50" t="str">
        <f ca="1">IF(COUNTIF($R$8:$R$100,R80)&gt;1,"",MAX($AD$8:AD79)+1)</f>
        <v/>
      </c>
      <c r="AE80" s="49" t="str">
        <f t="shared" ca="1" si="41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3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3"/>
        <v>---</v>
      </c>
      <c r="S81" s="181"/>
      <c r="T81" s="83" t="str">
        <f ca="1">IF(OR(S81=2,E81="---",K81=""),"",--"0:13")</f>
        <v/>
      </c>
      <c r="U81" s="98" t="str">
        <f t="shared" ca="1" si="44"/>
        <v/>
      </c>
      <c r="V81" s="83"/>
      <c r="W81" s="98" t="str">
        <f t="shared" ca="1" si="32"/>
        <v/>
      </c>
      <c r="X81" s="83"/>
      <c r="Y81" s="98" t="str">
        <f t="shared" ca="1" si="33"/>
        <v/>
      </c>
      <c r="Z81" s="166"/>
      <c r="AA81" s="101" t="str">
        <f t="shared" ca="1" si="16"/>
        <v/>
      </c>
      <c r="AB81" s="90" t="str">
        <f t="shared" ca="1" si="45"/>
        <v/>
      </c>
      <c r="AC81" s="130" t="str">
        <f t="shared" ca="1" si="34"/>
        <v/>
      </c>
      <c r="AD81" s="50" t="str">
        <f ca="1">IF(COUNTIF($R$8:$R$100,R81)&gt;1,"",MAX($AD$8:AD80)+1)</f>
        <v/>
      </c>
      <c r="AE81" s="49" t="str">
        <f t="shared" ca="1" si="41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6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3"/>
        <v>---</v>
      </c>
      <c r="S82" s="179"/>
      <c r="T82" s="195" t="str">
        <f ca="1">IF(OR(S82=2,E82="---",K82=""),"",--"0:17")</f>
        <v/>
      </c>
      <c r="U82" s="196" t="str">
        <f t="shared" ca="1" si="44"/>
        <v/>
      </c>
      <c r="V82" s="195"/>
      <c r="W82" s="196" t="str">
        <f t="shared" ca="1" si="32"/>
        <v/>
      </c>
      <c r="X82" s="195"/>
      <c r="Y82" s="196" t="str">
        <f t="shared" ca="1" si="33"/>
        <v/>
      </c>
      <c r="Z82" s="165"/>
      <c r="AA82" s="99" t="str">
        <f t="shared" ca="1" si="16"/>
        <v/>
      </c>
      <c r="AB82" s="88" t="str">
        <f t="shared" ca="1" si="45"/>
        <v/>
      </c>
      <c r="AC82" s="129" t="str">
        <f t="shared" ca="1" si="34"/>
        <v/>
      </c>
      <c r="AD82" s="50" t="str">
        <f ca="1">IF(COUNTIF($R$8:$R$100,R82)&gt;1,"",MAX($AD$8:AD81)+1)</f>
        <v/>
      </c>
      <c r="AE82" s="49" t="str">
        <f t="shared" ca="1" si="41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2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3"/>
        <v>---</v>
      </c>
      <c r="S83" s="180"/>
      <c r="T83" s="194" t="str">
        <f ca="1">IF(OR(S83=2,E83="---",K83=""),"",--"0:17")</f>
        <v/>
      </c>
      <c r="U83" s="95" t="str">
        <f t="shared" ca="1" si="44"/>
        <v/>
      </c>
      <c r="V83" s="194"/>
      <c r="W83" s="95" t="str">
        <f t="shared" ca="1" si="32"/>
        <v/>
      </c>
      <c r="X83" s="194"/>
      <c r="Y83" s="95" t="str">
        <f t="shared" ca="1" si="33"/>
        <v/>
      </c>
      <c r="Z83" s="495"/>
      <c r="AA83" s="100" t="str">
        <f t="shared" ref="AA83:AA89" ca="1" si="47">IF(OR(E83="---",S83=1,K83=""),"",N83+Z83)</f>
        <v/>
      </c>
      <c r="AB83" s="89" t="str">
        <f t="shared" ca="1" si="45"/>
        <v/>
      </c>
      <c r="AC83" s="128" t="str">
        <f t="shared" ca="1" si="34"/>
        <v/>
      </c>
      <c r="AD83" s="50" t="str">
        <f ca="1">IF(COUNTIF($R$8:$R$100,R83)&gt;1,"",MAX($AD$8:AD82)+1)</f>
        <v/>
      </c>
      <c r="AE83" s="49" t="str">
        <f t="shared" ca="1" si="41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2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3"/>
        <v>---</v>
      </c>
      <c r="S84" s="180"/>
      <c r="T84" s="194" t="str">
        <f ca="1">IF(OR(S84=2,E84="---",K84=""),"",--"0:30")</f>
        <v/>
      </c>
      <c r="U84" s="95" t="str">
        <f t="shared" ca="1" si="44"/>
        <v/>
      </c>
      <c r="V84" s="194"/>
      <c r="W84" s="95" t="str">
        <f t="shared" ca="1" si="32"/>
        <v/>
      </c>
      <c r="X84" s="194"/>
      <c r="Y84" s="95" t="str">
        <f t="shared" ca="1" si="33"/>
        <v/>
      </c>
      <c r="Z84" s="495" t="str">
        <f ca="1">IF(OR(E84="---",S84=1,K84=""),"",--"0:21")</f>
        <v/>
      </c>
      <c r="AA84" s="100" t="str">
        <f t="shared" ca="1" si="47"/>
        <v/>
      </c>
      <c r="AB84" s="89" t="str">
        <f t="shared" ca="1" si="45"/>
        <v/>
      </c>
      <c r="AC84" s="128" t="str">
        <f t="shared" ca="1" si="34"/>
        <v/>
      </c>
      <c r="AD84" s="50" t="str">
        <f ca="1">IF(COUNTIF($R$8:$R$100,R84)&gt;1,"",MAX($AD$8:AD83)+1)</f>
        <v/>
      </c>
      <c r="AE84" s="49" t="str">
        <f t="shared" ca="1" si="41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3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3"/>
        <v>---</v>
      </c>
      <c r="S85" s="181"/>
      <c r="T85" s="83" t="str">
        <f ca="1">IF(OR(S85=2,E85="---",K85=""),"",--"0:13")</f>
        <v/>
      </c>
      <c r="U85" s="98" t="str">
        <f t="shared" ca="1" si="44"/>
        <v/>
      </c>
      <c r="V85" s="83"/>
      <c r="W85" s="98" t="str">
        <f t="shared" ca="1" si="32"/>
        <v/>
      </c>
      <c r="X85" s="83"/>
      <c r="Y85" s="98" t="str">
        <f t="shared" ca="1" si="33"/>
        <v/>
      </c>
      <c r="Z85" s="166"/>
      <c r="AA85" s="101" t="str">
        <f t="shared" ca="1" si="47"/>
        <v/>
      </c>
      <c r="AB85" s="90" t="str">
        <f t="shared" ca="1" si="45"/>
        <v/>
      </c>
      <c r="AC85" s="130" t="str">
        <f t="shared" ca="1" si="34"/>
        <v/>
      </c>
      <c r="AD85" s="50" t="str">
        <f ca="1">IF(COUNTIF($R$8:$R$100,R85)&gt;1,"",MAX($AD$8:AD84)+1)</f>
        <v/>
      </c>
      <c r="AE85" s="49" t="str">
        <f t="shared" ca="1" si="41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8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3"/>
        <v>---</v>
      </c>
      <c r="S86" s="179"/>
      <c r="T86" s="195" t="str">
        <f ca="1">IF(OR(S86=2,E86="---",K86=""),"",--"0:17")</f>
        <v/>
      </c>
      <c r="U86" s="196" t="str">
        <f t="shared" ca="1" si="44"/>
        <v/>
      </c>
      <c r="V86" s="195"/>
      <c r="W86" s="196" t="str">
        <f t="shared" ca="1" si="32"/>
        <v/>
      </c>
      <c r="X86" s="195"/>
      <c r="Y86" s="196" t="str">
        <f t="shared" ca="1" si="33"/>
        <v/>
      </c>
      <c r="Z86" s="165"/>
      <c r="AA86" s="99" t="str">
        <f t="shared" ca="1" si="47"/>
        <v/>
      </c>
      <c r="AB86" s="88" t="str">
        <f t="shared" ca="1" si="45"/>
        <v/>
      </c>
      <c r="AC86" s="129" t="str">
        <f t="shared" ca="1" si="34"/>
        <v/>
      </c>
      <c r="AD86" s="50" t="str">
        <f ca="1">IF(COUNTIF($R$8:$R$100,R86)&gt;1,"",MAX($AD$8:AD85)+1)</f>
        <v/>
      </c>
      <c r="AE86" s="49" t="str">
        <f t="shared" ca="1" si="41"/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2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3"/>
        <v>---</v>
      </c>
      <c r="S87" s="180"/>
      <c r="T87" s="194" t="str">
        <f ca="1">IF(OR(S87=2,E87="---",K87=""),"",--"0:17")</f>
        <v/>
      </c>
      <c r="U87" s="95" t="str">
        <f t="shared" ca="1" si="44"/>
        <v/>
      </c>
      <c r="V87" s="194"/>
      <c r="W87" s="95" t="str">
        <f t="shared" ca="1" si="32"/>
        <v/>
      </c>
      <c r="X87" s="194"/>
      <c r="Y87" s="95" t="str">
        <f t="shared" ca="1" si="33"/>
        <v/>
      </c>
      <c r="Z87" s="495"/>
      <c r="AA87" s="100" t="str">
        <f t="shared" ca="1" si="47"/>
        <v/>
      </c>
      <c r="AB87" s="89" t="str">
        <f t="shared" ca="1" si="45"/>
        <v/>
      </c>
      <c r="AC87" s="128" t="str">
        <f t="shared" ca="1" si="34"/>
        <v/>
      </c>
      <c r="AD87" s="50" t="str">
        <f ca="1">IF(COUNTIF($R$8:$R$100,R87)&gt;1,"",MAX($AD$8:AD86)+1)</f>
        <v/>
      </c>
      <c r="AE87" s="49" t="str">
        <f t="shared" ca="1" si="41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2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3"/>
        <v>---</v>
      </c>
      <c r="S88" s="180"/>
      <c r="T88" s="194" t="str">
        <f ca="1">IF(OR(S88=2,E88="---",K88=""),"",--"0:30")</f>
        <v/>
      </c>
      <c r="U88" s="95" t="str">
        <f t="shared" ca="1" si="44"/>
        <v/>
      </c>
      <c r="V88" s="194"/>
      <c r="W88" s="95" t="str">
        <f t="shared" ca="1" si="32"/>
        <v/>
      </c>
      <c r="X88" s="194"/>
      <c r="Y88" s="95" t="str">
        <f t="shared" ca="1" si="33"/>
        <v/>
      </c>
      <c r="Z88" s="495" t="str">
        <f ca="1">IF(OR(E88="---",S88=1,K88=""),"",--"0:21")</f>
        <v/>
      </c>
      <c r="AA88" s="100" t="str">
        <f t="shared" ca="1" si="47"/>
        <v/>
      </c>
      <c r="AB88" s="89" t="str">
        <f t="shared" ca="1" si="45"/>
        <v/>
      </c>
      <c r="AC88" s="128" t="str">
        <f t="shared" ca="1" si="34"/>
        <v/>
      </c>
      <c r="AD88" s="50" t="str">
        <f ca="1">IF(COUNTIF($R$8:$R$100,R88)&gt;1,"",MAX($AD$8:AD87)+1)</f>
        <v/>
      </c>
      <c r="AE88" s="49" t="str">
        <f t="shared" ca="1" si="41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3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3"/>
        <v>---</v>
      </c>
      <c r="S89" s="181"/>
      <c r="T89" s="83" t="str">
        <f ca="1">IF(OR(S89=2,E89="---",K89=""),"",--"0:13")</f>
        <v/>
      </c>
      <c r="U89" s="98" t="str">
        <f t="shared" ca="1" si="44"/>
        <v/>
      </c>
      <c r="V89" s="83"/>
      <c r="W89" s="98" t="str">
        <f t="shared" ca="1" si="32"/>
        <v/>
      </c>
      <c r="X89" s="83"/>
      <c r="Y89" s="98" t="str">
        <f t="shared" ca="1" si="33"/>
        <v/>
      </c>
      <c r="Z89" s="166"/>
      <c r="AA89" s="101" t="str">
        <f t="shared" ca="1" si="47"/>
        <v/>
      </c>
      <c r="AB89" s="90" t="str">
        <f t="shared" ca="1" si="45"/>
        <v/>
      </c>
      <c r="AC89" s="130" t="str">
        <f t="shared" ca="1" si="34"/>
        <v/>
      </c>
      <c r="AD89" s="50" t="str">
        <f ca="1">IF(COUNTIF($R$8:$R$100,R89)&gt;1,"",MAX($AD$8:AD88)+1)</f>
        <v/>
      </c>
      <c r="AE89" s="49" t="str">
        <f t="shared" ca="1" si="41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3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5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IF(COUNTIF($R$8:$R$100,R90)&gt;1,"",MAX($AD$8:AD89)+1)</f>
        <v/>
      </c>
      <c r="AE90" s="49" t="str">
        <f t="shared" ca="1" si="41"/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3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5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IF(COUNTIF($R$8:$R$100,R91)&gt;1,"",MAX($AD$8:AD90)+1)</f>
        <v/>
      </c>
      <c r="AE91" s="49" t="b">
        <f t="shared" ca="1" si="41"/>
        <v>0</v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3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 t="str">
        <f ca="1">IF(COUNTIF($R$8:$R$100,R92)&gt;1,"",MAX($AD$8:AD91)+1)</f>
        <v/>
      </c>
      <c r="AE92" s="49" t="b">
        <f t="shared" ca="1" si="41"/>
        <v>0</v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3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5"/>
        <v/>
      </c>
      <c r="AC93" s="130" t="str">
        <f t="shared" ca="1" si="49"/>
        <v/>
      </c>
      <c r="AD93" s="50" t="str">
        <f ca="1">IF(COUNTIF($R$8:$R$100,R93)&gt;1,"",MAX($AD$8:AD92)+1)</f>
        <v/>
      </c>
      <c r="AE93" s="49" t="str">
        <f t="shared" ca="1" si="41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3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5"/>
        <v/>
      </c>
      <c r="AC94" s="432" t="str">
        <f t="shared" ca="1" si="49"/>
        <v/>
      </c>
      <c r="AD94" s="50" t="str">
        <f ca="1">IF(COUNTIF($R$8:$R$100,R94)&gt;1,"",MAX($AD$8:AD93)+1)</f>
        <v/>
      </c>
      <c r="AE94" s="49" t="str">
        <f t="shared" ca="1" si="41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3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5"/>
        <v/>
      </c>
      <c r="AC95" s="434" t="e">
        <f t="shared" ca="1" si="49"/>
        <v>#VALUE!</v>
      </c>
      <c r="AD95" s="50" t="str">
        <f ca="1">IF(COUNTIF($R$8:$R$100,R95)&gt;1,"",MAX($AD$8:AD94)+1)</f>
        <v/>
      </c>
      <c r="AE95" s="49" t="b">
        <f t="shared" ca="1" si="41"/>
        <v>0</v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3"/>
        <v>Водитель 16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5"/>
        <v/>
      </c>
      <c r="AC96" s="434" t="e">
        <f t="shared" ca="1" si="49"/>
        <v>#VALUE!</v>
      </c>
      <c r="AD96" s="50" t="str">
        <f ca="1">IF(COUNTIF($R$8:$R$100,R96)&gt;1,"",MAX($AD$8:AD95)+1)</f>
        <v/>
      </c>
      <c r="AE96" s="49" t="b">
        <f t="shared" ca="1" si="41"/>
        <v>0</v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3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5"/>
        <v/>
      </c>
      <c r="AC97" s="130" t="str">
        <f t="shared" ca="1" si="49"/>
        <v/>
      </c>
      <c r="AD97" s="50" t="str">
        <f ca="1">IF(COUNTIF($R$8:$R$100,R97)&gt;1,"",MAX($AD$8:AD96)+1)</f>
        <v/>
      </c>
      <c r="AE97" s="49" t="str">
        <f t="shared" ca="1" si="41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3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5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IF(COUNTIF($R$8:$R$100,R98)&gt;1,"",MAX($AD$8:AD97)+1)</f>
        <v/>
      </c>
      <c r="AE98" s="49" t="str">
        <f t="shared" ca="1" si="41"/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15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3"/>
        <v>Сотрудник 15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5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IF(COUNTIF($R$8:$R$100,R99)&gt;1,"",MAX($AD$8:AD98)+1)</f>
        <v>9</v>
      </c>
      <c r="AE99" s="49" t="b">
        <f t="shared" ca="1" si="41"/>
        <v>0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3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5"/>
        <v/>
      </c>
      <c r="AC100" s="434" t="e">
        <f t="shared" ref="AC100:AC105" ca="1" si="51">IF(U100="","",(MIN(0.25,W100)-MIN(U100,0.25)+MIN(0.25,AA100)-MIN(Y100,0.25)+MAX(22/24,W100)-MAX(22/24,U100)+MAX(22/24,AA100)-MAX(22/24,Y100))*24)</f>
        <v>#VALUE!</v>
      </c>
      <c r="AD100" s="50">
        <f ca="1">IF(COUNTIF($R$8:$R$100,R100)&gt;1,"",MAX($AD$8:AD99)+1)</f>
        <v>10</v>
      </c>
      <c r="AE100" s="49" t="b">
        <f t="shared" ca="1" si="41"/>
        <v>0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3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5"/>
        <v/>
      </c>
      <c r="AC101" s="130" t="str">
        <f t="shared" ca="1" si="51"/>
        <v/>
      </c>
      <c r="AD101" s="50" t="str">
        <f ca="1">IF(COUNTIF($R$8:$R$100,R101)&gt;1,"",MAX($AD$8:AD100)+1)</f>
        <v/>
      </c>
      <c r="AE101" s="49" t="str">
        <f t="shared" ca="1" si="41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3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5"/>
        <v/>
      </c>
      <c r="AC102" s="432" t="str">
        <f t="shared" ca="1" si="51"/>
        <v/>
      </c>
      <c r="AD102" s="50" t="str">
        <f ca="1">IF(COUNTIF($R$8:$R$100,R102)&gt;1,"",MAX($AD$8:AD101)+1)</f>
        <v/>
      </c>
      <c r="AE102" s="49" t="str">
        <f t="shared" ca="1" si="41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15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3"/>
        <v>Сотрудник 15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5"/>
        <v/>
      </c>
      <c r="AC103" s="434" t="e">
        <f t="shared" ca="1" si="51"/>
        <v>#VALUE!</v>
      </c>
      <c r="AD103" s="50">
        <f ca="1">IF(COUNTIF($R$8:$R$100,R103)&gt;1,"",MAX($AD$8:AD102)+1)</f>
        <v>11</v>
      </c>
      <c r="AE103" s="49" t="b">
        <f t="shared" ca="1" si="41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3"/>
        <v>Водитель 24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5"/>
        <v/>
      </c>
      <c r="AC104" s="434" t="e">
        <f t="shared" ca="1" si="51"/>
        <v>#VALUE!</v>
      </c>
      <c r="AD104" s="50">
        <f ca="1">IF(COUNTIF($R$8:$R$100,R104)&gt;1,"",MAX($AD$8:AD103)+1)</f>
        <v>12</v>
      </c>
      <c r="AE104" s="49" t="b">
        <f t="shared" ca="1" si="41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3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5"/>
        <v/>
      </c>
      <c r="AC105" s="130" t="str">
        <f t="shared" ca="1" si="51"/>
        <v/>
      </c>
      <c r="AD105" s="50" t="str">
        <f ca="1">IF(COUNTIF($R$8:$R$100,R105)&gt;1,"",MAX($AD$8:AD104)+1)</f>
        <v/>
      </c>
      <c r="AE105" s="49" t="str">
        <f t="shared" ca="1" si="41"/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3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5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IF(COUNTIF($R$8:$R$100,R106)&gt;1,"",MAX($AD$8:AD105)+1)</f>
        <v/>
      </c>
      <c r="AE106" s="49" t="str">
        <f t="shared" ca="1" si="41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3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5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IF(COUNTIF($R$8:$R$100,R107)&gt;1,"",MAX($AD$8:AD106)+1)</f>
        <v>13</v>
      </c>
      <c r="AE107" s="49" t="b">
        <f t="shared" ca="1" si="41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5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3"/>
        <v>Водитель 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5"/>
        <v/>
      </c>
      <c r="AC108" s="434" t="e">
        <f t="shared" ref="AC108:AC113" ca="1" si="52">IF(U108="","",(MIN(0.25,W108)-MIN(U108,0.25)+MIN(0.25,AA108)-MIN(Y108,0.25)+MAX(22/24,W108)-MAX(22/24,U108)+MAX(22/24,AA108)-MAX(22/24,Y108))*24)</f>
        <v>#VALUE!</v>
      </c>
      <c r="AD108" s="50">
        <f ca="1">IF(COUNTIF($R$8:$R$100,R108)&gt;1,"",MAX($AD$8:AD107)+1)</f>
        <v>14</v>
      </c>
      <c r="AE108" s="49" t="b">
        <f t="shared" ca="1" si="41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3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5"/>
        <v/>
      </c>
      <c r="AC109" s="130" t="str">
        <f t="shared" ca="1" si="52"/>
        <v/>
      </c>
      <c r="AD109" s="50" t="str">
        <f ca="1">IF(COUNTIF($R$8:$R$100,R109)&gt;1,"",MAX($AD$8:AD108)+1)</f>
        <v/>
      </c>
      <c r="AE109" s="49" t="str">
        <f t="shared" ca="1" si="41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3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5"/>
        <v/>
      </c>
      <c r="AC110" s="432" t="str">
        <f t="shared" ca="1" si="52"/>
        <v/>
      </c>
      <c r="AD110" s="50" t="str">
        <f ca="1">IF(COUNTIF($R$8:$R$100,R110)&gt;1,"",MAX($AD$8:AD109)+1)</f>
        <v/>
      </c>
      <c r="AE110" s="49" t="str">
        <f t="shared" ca="1" si="41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3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5"/>
        <v/>
      </c>
      <c r="AC111" s="434" t="e">
        <f t="shared" ca="1" si="52"/>
        <v>#VALUE!</v>
      </c>
      <c r="AD111" s="50">
        <f ca="1">IF(COUNTIF($R$8:$R$100,R111)&gt;1,"",MAX($AD$8:AD110)+1)</f>
        <v>15</v>
      </c>
      <c r="AE111" s="49" t="b">
        <f t="shared" ca="1" si="41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3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5"/>
        <v/>
      </c>
      <c r="AC112" s="434" t="e">
        <f t="shared" ca="1" si="52"/>
        <v>#VALUE!</v>
      </c>
      <c r="AD112" s="50">
        <f ca="1">IF(COUNTIF($R$8:$R$100,R112)&gt;1,"",MAX($AD$8:AD111)+1)</f>
        <v>16</v>
      </c>
      <c r="AE112" s="49" t="b">
        <f t="shared" ca="1" si="41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3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5"/>
        <v/>
      </c>
      <c r="AC113" s="130" t="str">
        <f t="shared" ca="1" si="52"/>
        <v/>
      </c>
      <c r="AD113" s="50" t="str">
        <f ca="1">IF(COUNTIF($R$8:$R$100,R113)&gt;1,"",MAX($AD$8:AD112)+1)</f>
        <v/>
      </c>
      <c r="AE113" s="49" t="str">
        <f t="shared" ca="1" si="41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3">A114</f>
        <v>Резерв</v>
      </c>
      <c r="R114" s="189" t="str">
        <f t="shared" ca="1" si="43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5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IF(COUNTIF($R$8:$R$100,R114)&gt;1,"",MAX($AD$8:AD113)+1)</f>
        <v/>
      </c>
      <c r="AE114" s="49" t="str">
        <f t="shared" ca="1" si="41"/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3"/>
        <v>Резерв</v>
      </c>
      <c r="R115" s="190" t="str">
        <f t="shared" ca="1" si="43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5"/>
        <v/>
      </c>
      <c r="AC115" s="174" t="str">
        <f t="shared" ref="AC115:AC127" ca="1" si="54">IF(U115="","",(MIN(0.25,W115)-MIN(U115,0.25)+MIN(0.25,AA115)-MIN(Y115,0.25)+MAX(22/24,W115)-MAX(22/24,U115)+MAX(22/24,AA115)-MAX(22/24,Y115))*24)</f>
        <v/>
      </c>
      <c r="AD115" s="50" t="str">
        <f ca="1">IF(COUNTIF($R$8:$R$100,R115)&gt;1,"",MAX($AD$8:AD114)+1)</f>
        <v/>
      </c>
      <c r="AE115" s="49" t="str">
        <f t="shared" ca="1" si="41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5">IF(E116="---","","обучение")</f>
        <v/>
      </c>
      <c r="B116" s="144" t="str">
        <f t="shared" ref="B116:B127" ca="1" si="56">IF(E116="---","","9:00-13:00")</f>
        <v/>
      </c>
      <c r="C116" s="642" t="str">
        <f t="shared" ref="C116:C127" ca="1" si="57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5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3"/>
        <v/>
      </c>
      <c r="R116" s="189" t="str">
        <f t="shared" ca="1" si="43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45"/>
        <v/>
      </c>
      <c r="AC116" s="129" t="str">
        <f t="shared" ca="1" si="54"/>
        <v/>
      </c>
      <c r="AD116" s="50" t="str">
        <f ca="1">IF(COUNTIF($R$8:$R$100,R116)&gt;1,"",MAX($AD$8:AD115)+1)</f>
        <v/>
      </c>
      <c r="AE116" s="49" t="str">
        <f t="shared" ca="1" si="41"/>
        <v/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5"/>
        <v/>
      </c>
      <c r="B117" s="145" t="str">
        <f t="shared" ca="1" si="56"/>
        <v/>
      </c>
      <c r="C117" s="636" t="str">
        <f t="shared" ca="1" si="57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5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3"/>
        <v/>
      </c>
      <c r="R117" s="191" t="str">
        <f t="shared" ca="1" si="43"/>
        <v>---</v>
      </c>
      <c r="S117" s="180"/>
      <c r="T117" s="106"/>
      <c r="U117" s="95" t="str">
        <f t="shared" ref="U117:U125" ca="1" si="59">IF(OR(S117=2,E117="---"),"",K117-T117)</f>
        <v/>
      </c>
      <c r="V117" s="176"/>
      <c r="W117" s="97" t="str">
        <f t="shared" ref="W117:W125" ca="1" si="60">IF(OR(E117="---",L117="",S117=2),"",L117+V117)</f>
        <v/>
      </c>
      <c r="X117" s="82"/>
      <c r="Y117" s="97" t="str">
        <f t="shared" ref="Y117:Y125" ca="1" si="61">IF(OR(E117="---",M117="",S117=1),"",IF(S117=2,M117-X117,MIN(M117-X117,W117+"2:00")))</f>
        <v/>
      </c>
      <c r="Z117" s="92"/>
      <c r="AA117" s="100" t="str">
        <f t="shared" ref="AA117:AA125" ca="1" si="62">IF(OR(E117="---",S117=1),"",N117+Z117)</f>
        <v/>
      </c>
      <c r="AB117" s="89" t="str">
        <f t="shared" ca="1" si="45"/>
        <v/>
      </c>
      <c r="AC117" s="128" t="str">
        <f t="shared" ca="1" si="54"/>
        <v/>
      </c>
      <c r="AD117" s="50" t="str">
        <f ca="1">IF(COUNTIF($R$8:$R$100,R117)&gt;1,"",MAX($AD$8:AD116)+1)</f>
        <v/>
      </c>
      <c r="AE117" s="49" t="str">
        <f t="shared" ca="1" si="41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5"/>
        <v/>
      </c>
      <c r="B118" s="145" t="str">
        <f t="shared" ca="1" si="56"/>
        <v/>
      </c>
      <c r="C118" s="636" t="str">
        <f t="shared" ca="1" si="57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5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3"/>
        <v/>
      </c>
      <c r="R118" s="191" t="str">
        <f t="shared" ca="1" si="43"/>
        <v>---</v>
      </c>
      <c r="S118" s="180"/>
      <c r="T118" s="106"/>
      <c r="U118" s="95" t="str">
        <f t="shared" ca="1" si="59"/>
        <v/>
      </c>
      <c r="V118" s="176"/>
      <c r="W118" s="97" t="str">
        <f t="shared" ca="1" si="60"/>
        <v/>
      </c>
      <c r="X118" s="82"/>
      <c r="Y118" s="97" t="str">
        <f t="shared" ca="1" si="61"/>
        <v/>
      </c>
      <c r="Z118" s="92"/>
      <c r="AA118" s="100" t="str">
        <f t="shared" ca="1" si="62"/>
        <v/>
      </c>
      <c r="AB118" s="89" t="str">
        <f t="shared" ca="1" si="45"/>
        <v/>
      </c>
      <c r="AC118" s="128" t="str">
        <f t="shared" ca="1" si="54"/>
        <v/>
      </c>
      <c r="AD118" s="50" t="str">
        <f ca="1">IF(COUNTIF($R$8:$R$100,R118)&gt;1,"",MAX($AD$8:AD117)+1)</f>
        <v/>
      </c>
      <c r="AE118" s="49" t="str">
        <f t="shared" ca="1" si="41"/>
        <v/>
      </c>
    </row>
    <row r="119" spans="1:39" ht="23" customHeight="1" thickBot="1" x14ac:dyDescent="0.2">
      <c r="A119" s="142" t="str">
        <f t="shared" ca="1" si="55"/>
        <v/>
      </c>
      <c r="B119" s="145" t="str">
        <f t="shared" ca="1" si="56"/>
        <v/>
      </c>
      <c r="C119" s="636" t="str">
        <f t="shared" ca="1" si="57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5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3"/>
        <v/>
      </c>
      <c r="R119" s="191" t="str">
        <f t="shared" ca="1" si="43"/>
        <v>---</v>
      </c>
      <c r="S119" s="180"/>
      <c r="T119" s="106"/>
      <c r="U119" s="95" t="str">
        <f t="shared" ca="1" si="59"/>
        <v/>
      </c>
      <c r="V119" s="176"/>
      <c r="W119" s="97" t="str">
        <f t="shared" ca="1" si="60"/>
        <v/>
      </c>
      <c r="X119" s="82"/>
      <c r="Y119" s="97" t="str">
        <f t="shared" ca="1" si="61"/>
        <v/>
      </c>
      <c r="Z119" s="92"/>
      <c r="AA119" s="100" t="str">
        <f t="shared" ca="1" si="62"/>
        <v/>
      </c>
      <c r="AB119" s="89" t="str">
        <f t="shared" ca="1" si="45"/>
        <v/>
      </c>
      <c r="AC119" s="128" t="str">
        <f t="shared" ca="1" si="54"/>
        <v/>
      </c>
      <c r="AD119" s="50" t="str">
        <f ca="1">IF(COUNTIF($R$8:$R$100,R119)&gt;1,"",MAX($AD$8:AD118)+1)</f>
        <v/>
      </c>
      <c r="AE119" s="49" t="str">
        <f t="shared" ca="1" si="41"/>
        <v/>
      </c>
    </row>
    <row r="120" spans="1:39" ht="23" customHeight="1" thickBot="1" x14ac:dyDescent="0.2">
      <c r="A120" s="142" t="str">
        <f t="shared" ca="1" si="55"/>
        <v/>
      </c>
      <c r="B120" s="145" t="str">
        <f t="shared" ca="1" si="56"/>
        <v/>
      </c>
      <c r="C120" s="636" t="str">
        <f t="shared" ca="1" si="57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5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3"/>
        <v/>
      </c>
      <c r="R120" s="191" t="str">
        <f t="shared" ca="1" si="43"/>
        <v>---</v>
      </c>
      <c r="S120" s="180"/>
      <c r="T120" s="106"/>
      <c r="U120" s="95" t="str">
        <f t="shared" ca="1" si="59"/>
        <v/>
      </c>
      <c r="V120" s="176"/>
      <c r="W120" s="97" t="str">
        <f t="shared" ca="1" si="60"/>
        <v/>
      </c>
      <c r="X120" s="82"/>
      <c r="Y120" s="97" t="str">
        <f t="shared" ca="1" si="61"/>
        <v/>
      </c>
      <c r="Z120" s="92"/>
      <c r="AA120" s="100" t="str">
        <f t="shared" ca="1" si="62"/>
        <v/>
      </c>
      <c r="AB120" s="89" t="str">
        <f t="shared" ca="1" si="45"/>
        <v/>
      </c>
      <c r="AC120" s="128" t="str">
        <f t="shared" ca="1" si="54"/>
        <v/>
      </c>
      <c r="AD120" s="50" t="str">
        <f ca="1">IF(COUNTIF($R$8:$R$100,R120)&gt;1,"",MAX($AD$8:AD119)+1)</f>
        <v/>
      </c>
      <c r="AE120" s="49" t="str">
        <f t="shared" ca="1" si="41"/>
        <v/>
      </c>
    </row>
    <row r="121" spans="1:39" ht="23" customHeight="1" x14ac:dyDescent="0.15">
      <c r="A121" s="142" t="str">
        <f t="shared" ca="1" si="55"/>
        <v/>
      </c>
      <c r="B121" s="145" t="str">
        <f t="shared" ca="1" si="56"/>
        <v/>
      </c>
      <c r="C121" s="636" t="str">
        <f t="shared" ca="1" si="57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5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3"/>
        <v/>
      </c>
      <c r="R121" s="191" t="str">
        <f t="shared" ca="1" si="43"/>
        <v>---</v>
      </c>
      <c r="S121" s="180"/>
      <c r="T121" s="106"/>
      <c r="U121" s="95" t="str">
        <f t="shared" ca="1" si="59"/>
        <v/>
      </c>
      <c r="V121" s="176"/>
      <c r="W121" s="97" t="str">
        <f t="shared" ca="1" si="60"/>
        <v/>
      </c>
      <c r="X121" s="82"/>
      <c r="Y121" s="97" t="str">
        <f t="shared" ca="1" si="61"/>
        <v/>
      </c>
      <c r="Z121" s="92"/>
      <c r="AA121" s="100" t="str">
        <f t="shared" ca="1" si="62"/>
        <v/>
      </c>
      <c r="AB121" s="89" t="str">
        <f t="shared" ca="1" si="45"/>
        <v/>
      </c>
      <c r="AC121" s="128" t="str">
        <f t="shared" ca="1" si="54"/>
        <v/>
      </c>
      <c r="AD121" s="50" t="str">
        <f ca="1">IF(COUNTIF($R$8:$R$100,R121)&gt;1,"",MAX($AD$8:AD120)+1)</f>
        <v/>
      </c>
      <c r="AE121" s="49" t="str">
        <f t="shared" ca="1" si="41"/>
        <v/>
      </c>
    </row>
    <row r="122" spans="1:39" ht="23" customHeight="1" x14ac:dyDescent="0.15">
      <c r="A122" s="142" t="str">
        <f t="shared" ca="1" si="55"/>
        <v/>
      </c>
      <c r="B122" s="145" t="str">
        <f t="shared" ca="1" si="56"/>
        <v/>
      </c>
      <c r="C122" s="636" t="str">
        <f t="shared" ca="1" si="57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5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3"/>
        <v/>
      </c>
      <c r="R122" s="191" t="str">
        <f t="shared" ca="1" si="43"/>
        <v>---</v>
      </c>
      <c r="S122" s="180"/>
      <c r="T122" s="106"/>
      <c r="U122" s="95" t="str">
        <f t="shared" ca="1" si="59"/>
        <v/>
      </c>
      <c r="V122" s="176"/>
      <c r="W122" s="97" t="str">
        <f t="shared" ca="1" si="60"/>
        <v/>
      </c>
      <c r="X122" s="82"/>
      <c r="Y122" s="97" t="str">
        <f t="shared" ca="1" si="61"/>
        <v/>
      </c>
      <c r="Z122" s="92"/>
      <c r="AA122" s="100" t="str">
        <f t="shared" ca="1" si="62"/>
        <v/>
      </c>
      <c r="AB122" s="89" t="str">
        <f t="shared" ca="1" si="45"/>
        <v/>
      </c>
      <c r="AC122" s="128" t="str">
        <f t="shared" ca="1" si="54"/>
        <v/>
      </c>
      <c r="AD122" s="50" t="str">
        <f ca="1">IF(COUNTIF($R$8:$R$100,R122)&gt;1,"",MAX($AD$8:AD121)+1)</f>
        <v/>
      </c>
      <c r="AE122" s="49" t="str">
        <f t="shared" ca="1" si="41"/>
        <v/>
      </c>
    </row>
    <row r="123" spans="1:39" ht="23" customHeight="1" x14ac:dyDescent="0.15">
      <c r="A123" s="142" t="str">
        <f t="shared" ca="1" si="55"/>
        <v/>
      </c>
      <c r="B123" s="145" t="str">
        <f t="shared" ca="1" si="56"/>
        <v/>
      </c>
      <c r="C123" s="636" t="str">
        <f t="shared" ca="1" si="57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5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3"/>
        <v/>
      </c>
      <c r="R123" s="191" t="str">
        <f t="shared" ca="1" si="43"/>
        <v>---</v>
      </c>
      <c r="S123" s="180"/>
      <c r="T123" s="106"/>
      <c r="U123" s="95" t="str">
        <f t="shared" ca="1" si="59"/>
        <v/>
      </c>
      <c r="V123" s="176"/>
      <c r="W123" s="97" t="str">
        <f t="shared" ca="1" si="60"/>
        <v/>
      </c>
      <c r="X123" s="82"/>
      <c r="Y123" s="97" t="str">
        <f t="shared" ca="1" si="61"/>
        <v/>
      </c>
      <c r="Z123" s="92"/>
      <c r="AA123" s="100" t="str">
        <f t="shared" ca="1" si="62"/>
        <v/>
      </c>
      <c r="AB123" s="89" t="str">
        <f t="shared" ca="1" si="45"/>
        <v/>
      </c>
      <c r="AC123" s="128" t="str">
        <f t="shared" ca="1" si="54"/>
        <v/>
      </c>
      <c r="AD123" s="50" t="str">
        <f ca="1">IF(COUNTIF($R$8:$R$100,R123)&gt;1,"",MAX($AD$8:AD122)+1)</f>
        <v/>
      </c>
      <c r="AE123" s="49" t="str">
        <f t="shared" ca="1" si="41"/>
        <v/>
      </c>
    </row>
    <row r="124" spans="1:39" ht="23" customHeight="1" x14ac:dyDescent="0.15">
      <c r="A124" s="142" t="str">
        <f t="shared" ca="1" si="55"/>
        <v/>
      </c>
      <c r="B124" s="145" t="str">
        <f t="shared" ca="1" si="56"/>
        <v/>
      </c>
      <c r="C124" s="636" t="str">
        <f t="shared" ca="1" si="57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5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3"/>
        <v/>
      </c>
      <c r="R124" s="191" t="str">
        <f t="shared" ca="1" si="43"/>
        <v>---</v>
      </c>
      <c r="S124" s="180"/>
      <c r="T124" s="106"/>
      <c r="U124" s="95" t="str">
        <f t="shared" ca="1" si="59"/>
        <v/>
      </c>
      <c r="V124" s="176"/>
      <c r="W124" s="97" t="str">
        <f t="shared" ca="1" si="60"/>
        <v/>
      </c>
      <c r="X124" s="82"/>
      <c r="Y124" s="97" t="str">
        <f t="shared" ca="1" si="61"/>
        <v/>
      </c>
      <c r="Z124" s="92"/>
      <c r="AA124" s="100" t="str">
        <f t="shared" ca="1" si="62"/>
        <v/>
      </c>
      <c r="AB124" s="89" t="str">
        <f t="shared" ca="1" si="45"/>
        <v/>
      </c>
      <c r="AC124" s="128" t="str">
        <f t="shared" ca="1" si="54"/>
        <v/>
      </c>
      <c r="AD124" s="50" t="str">
        <f ca="1">IF(COUNTIF($R$8:$R$100,R124)&gt;1,"",MAX($AD$8:AD123)+1)</f>
        <v/>
      </c>
      <c r="AE124" s="49" t="str">
        <f t="shared" ca="1" si="41"/>
        <v/>
      </c>
    </row>
    <row r="125" spans="1:39" ht="23" customHeight="1" thickBot="1" x14ac:dyDescent="0.2">
      <c r="A125" s="142" t="str">
        <f t="shared" ca="1" si="55"/>
        <v/>
      </c>
      <c r="B125" s="145" t="str">
        <f t="shared" ca="1" si="56"/>
        <v/>
      </c>
      <c r="C125" s="636" t="str">
        <f t="shared" ca="1" si="57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5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3"/>
        <v/>
      </c>
      <c r="R125" s="191" t="str">
        <f t="shared" ca="1" si="43"/>
        <v>---</v>
      </c>
      <c r="S125" s="180"/>
      <c r="T125" s="106"/>
      <c r="U125" s="95" t="str">
        <f t="shared" ca="1" si="59"/>
        <v/>
      </c>
      <c r="V125" s="176"/>
      <c r="W125" s="97" t="str">
        <f t="shared" ca="1" si="60"/>
        <v/>
      </c>
      <c r="X125" s="82"/>
      <c r="Y125" s="97" t="str">
        <f t="shared" ca="1" si="61"/>
        <v/>
      </c>
      <c r="Z125" s="92"/>
      <c r="AA125" s="100" t="str">
        <f t="shared" ca="1" si="62"/>
        <v/>
      </c>
      <c r="AB125" s="89" t="str">
        <f t="shared" ca="1" si="45"/>
        <v/>
      </c>
      <c r="AC125" s="128" t="str">
        <f t="shared" ca="1" si="54"/>
        <v/>
      </c>
      <c r="AD125" s="50" t="str">
        <f ca="1">IF(COUNTIF($R$8:$R$100,R125)&gt;1,"",MAX($AD$8:AD124)+1)</f>
        <v/>
      </c>
      <c r="AE125" s="49" t="str">
        <f t="shared" ca="1" si="41"/>
        <v/>
      </c>
    </row>
    <row r="126" spans="1:39" ht="23" customHeight="1" thickBot="1" x14ac:dyDescent="0.2">
      <c r="A126" s="142" t="s">
        <v>49</v>
      </c>
      <c r="B126" s="145" t="str">
        <f t="shared" ca="1" si="56"/>
        <v/>
      </c>
      <c r="C126" s="636" t="str">
        <f t="shared" ca="1" si="57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5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3"/>
        <v>ОВ</v>
      </c>
      <c r="R126" s="191" t="str">
        <f t="shared" ca="1" si="43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4"/>
        <v/>
      </c>
      <c r="AD126" s="50" t="str">
        <f ca="1">IF(COUNTIF($R$8:$R$100,R126)&gt;1,"",MAX($AD$8:AD125)+1)</f>
        <v/>
      </c>
      <c r="AE126" s="49" t="str">
        <f t="shared" ca="1" si="41"/>
        <v/>
      </c>
    </row>
    <row r="127" spans="1:39" ht="23" customHeight="1" thickBot="1" x14ac:dyDescent="0.2">
      <c r="A127" s="143" t="s">
        <v>49</v>
      </c>
      <c r="B127" s="146" t="str">
        <f t="shared" ca="1" si="56"/>
        <v/>
      </c>
      <c r="C127" s="643" t="str">
        <f t="shared" ca="1" si="57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5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3"/>
        <v>ОВ</v>
      </c>
      <c r="R127" s="191" t="str">
        <f t="shared" ca="1" si="43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4"/>
        <v/>
      </c>
      <c r="AD127" s="50" t="str">
        <f ca="1">IF(COUNTIF($R$8:$R$100,R127)&gt;1,"",MAX($AD$8:AD126)+1)</f>
        <v/>
      </c>
      <c r="AE127" s="49" t="str">
        <f t="shared" ca="1" si="41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19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22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3"/>
        <v>3</v>
      </c>
      <c r="E136" s="102" t="str">
        <f t="array" aca="1" ref="E136" ca="1">IFERROR(INDEX(График!B$7:B$112,SMALL(IF(INDEX(График!$I$7:$AL$112,0,$H$1)=F136,ROW(D$1:D$101)),G136)),"")</f>
        <v>Водитель 17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3"/>
        <v>4</v>
      </c>
      <c r="E137" s="102" t="str">
        <f t="array" aca="1" ref="E137" ca="1">IFERROR(INDEX(График!B$7:B$112,SMALL(IF(INDEX(График!$I$7:$AL$112,0,$H$1)=F137,ROW(D$1:D$101)),G137)),"")</f>
        <v>Водитель 25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3"/>
        <v>5</v>
      </c>
      <c r="E138" s="102" t="str">
        <f t="array" aca="1" ref="E138" ca="1">IFERROR(INDEX(График!B$7:B$112,SMALL(IF(INDEX(График!$I$7:$AL$112,0,$H$1)=F138,ROW(D$1:D$101)),G138)),"")</f>
        <v>Водитель 31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3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17</v>
      </c>
      <c r="AE174" s="418"/>
      <c r="AF174" s="418"/>
    </row>
    <row r="175" spans="4:32" ht="15" customHeight="1" x14ac:dyDescent="0.25">
      <c r="D175" s="107">
        <f t="shared" si="63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4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18</v>
      </c>
    </row>
    <row r="176" spans="4:32" ht="15" customHeight="1" x14ac:dyDescent="0.25">
      <c r="D176" s="107">
        <f t="shared" si="63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4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19</v>
      </c>
    </row>
    <row r="177" spans="4:30" ht="15" customHeight="1" x14ac:dyDescent="0.25">
      <c r="D177" s="107">
        <f t="shared" si="63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4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20</v>
      </c>
    </row>
    <row r="178" spans="4:30" ht="15" customHeight="1" x14ac:dyDescent="0.25">
      <c r="D178" s="107">
        <f t="shared" si="63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4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21</v>
      </c>
    </row>
    <row r="179" spans="4:30" ht="15" customHeight="1" x14ac:dyDescent="0.25">
      <c r="D179" s="107">
        <f t="shared" si="63"/>
        <v>6</v>
      </c>
      <c r="E179" s="102" t="str">
        <f t="array" aca="1" ref="E179" ca="1">IFERROR(INDEX(График!B$7:B$112,SMALL(IF(INDEX(График!$I$7:$AL$112,0,$H$1)=F179,ROW(D$1:D$101)),G179)),"")</f>
        <v>Сотрудник 21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4"/>
        <v>Сотрудник 21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22</v>
      </c>
    </row>
    <row r="180" spans="4:30" ht="15" customHeight="1" x14ac:dyDescent="0.25">
      <c r="D180" s="107">
        <f t="shared" si="63"/>
        <v>7</v>
      </c>
      <c r="E180" s="102" t="str">
        <f t="array" aca="1" ref="E180" ca="1">IFERROR(INDEX(График!B$7:B$112,SMALL(IF(INDEX(График!$I$7:$AL$112,0,$H$1)=F180,ROW(D$1:D$101)),G180)),"")</f>
        <v>Сотрудник 24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4"/>
        <v>Сотрудник 24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23</v>
      </c>
    </row>
    <row r="181" spans="4:30" ht="15" customHeight="1" x14ac:dyDescent="0.25">
      <c r="D181" s="107">
        <f t="shared" si="63"/>
        <v>8</v>
      </c>
      <c r="E181" s="102" t="str">
        <f t="array" aca="1" ref="E181" ca="1">IFERROR(INDEX(График!B$7:B$112,SMALL(IF(INDEX(График!$I$7:$AL$112,0,$H$1)=F181,ROW(D$1:D$101)),G181)),"")</f>
        <v>Водитель 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4"/>
        <v>Водитель 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24</v>
      </c>
    </row>
    <row r="182" spans="4:30" ht="15" customHeight="1" x14ac:dyDescent="0.25">
      <c r="D182" s="107">
        <f t="shared" si="63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4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25</v>
      </c>
    </row>
    <row r="183" spans="4:30" ht="15" customHeight="1" x14ac:dyDescent="0.25">
      <c r="D183" s="107">
        <f t="shared" si="63"/>
        <v>10</v>
      </c>
      <c r="E183" s="102" t="str">
        <f t="array" aca="1" ref="E183" ca="1">IFERROR(INDEX(График!B$7:B$112,SMALL(IF(INDEX(График!$I$7:$AL$112,0,$H$1)=F183,ROW(D$1:D$101)),G183)),"")</f>
        <v>Водитель 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4"/>
        <v>Водитель 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26</v>
      </c>
    </row>
    <row r="184" spans="4:30" ht="15" customHeight="1" x14ac:dyDescent="0.25">
      <c r="D184" s="107">
        <f t="shared" si="63"/>
        <v>11</v>
      </c>
      <c r="E184" s="102" t="str">
        <f t="array" aca="1" ref="E184" ca="1">IFERROR(INDEX(График!B$7:B$112,SMALL(IF(INDEX(График!$I$7:$AL$112,0,$H$1)=F184,ROW(D$1:D$101)),G184)),"")</f>
        <v>Водитель 10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4"/>
        <v>Водитель 10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27</v>
      </c>
    </row>
    <row r="185" spans="4:30" ht="15" customHeight="1" x14ac:dyDescent="0.25">
      <c r="D185" s="107">
        <f t="shared" si="63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4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28</v>
      </c>
    </row>
    <row r="186" spans="4:30" ht="15" customHeight="1" x14ac:dyDescent="0.25">
      <c r="D186" s="107">
        <f t="shared" si="63"/>
        <v>13</v>
      </c>
      <c r="E186" s="102" t="str">
        <f t="array" aca="1" ref="E186" ca="1">IFERROR(INDEX(График!B$7:B$112,SMALL(IF(INDEX(График!$I$7:$AL$112,0,$H$1)=F186,ROW(D$1:D$101)),G186)),"")</f>
        <v>Водитель 14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4"/>
        <v>Водитель 14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29</v>
      </c>
    </row>
    <row r="187" spans="4:30" ht="15" customHeight="1" x14ac:dyDescent="0.25">
      <c r="D187" s="107">
        <f t="shared" si="63"/>
        <v>14</v>
      </c>
      <c r="E187" s="102" t="str">
        <f t="array" aca="1" ref="E187" ca="1">IFERROR(INDEX(График!B$7:B$112,SMALL(IF(INDEX(График!$I$7:$AL$112,0,$H$1)=F187,ROW(D$1:D$101)),G187)),"")</f>
        <v>Водитель 15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4"/>
        <v>Водитель 15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30</v>
      </c>
    </row>
    <row r="188" spans="4:30" ht="15" customHeight="1" x14ac:dyDescent="0.25">
      <c r="D188" s="107">
        <f t="shared" si="63"/>
        <v>15</v>
      </c>
      <c r="E188" s="102" t="str">
        <f t="array" aca="1" ref="E188" ca="1">IFERROR(INDEX(График!B$7:B$112,SMALL(IF(INDEX(График!$I$7:$AL$112,0,$H$1)=F188,ROW(D$1:D$101)),G188)),"")</f>
        <v>Водитель 19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4"/>
        <v>Водитель 19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31</v>
      </c>
    </row>
    <row r="189" spans="4:30" ht="15" customHeight="1" x14ac:dyDescent="0.25">
      <c r="D189" s="107">
        <f t="shared" si="63"/>
        <v>16</v>
      </c>
      <c r="E189" s="102" t="str">
        <f t="array" aca="1" ref="E189" ca="1">IFERROR(INDEX(График!B$7:B$112,SMALL(IF(INDEX(График!$I$7:$AL$112,0,$H$1)=F189,ROW(D$1:D$101)),G189)),"")</f>
        <v>Водитель 20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4"/>
        <v>Водитель 20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32</v>
      </c>
    </row>
    <row r="190" spans="4:30" ht="15" customHeight="1" x14ac:dyDescent="0.25">
      <c r="D190" s="107">
        <f t="shared" si="63"/>
        <v>17</v>
      </c>
      <c r="E190" s="102" t="str">
        <f t="array" aca="1" ref="E190" ca="1">IFERROR(INDEX(График!B$7:B$112,SMALL(IF(INDEX(График!$I$7:$AL$112,0,$H$1)=F190,ROW(D$1:D$101)),G190)),"")</f>
        <v>Водитель 27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4"/>
        <v>Водитель 27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33</v>
      </c>
    </row>
    <row r="191" spans="4:30" ht="15" customHeight="1" x14ac:dyDescent="0.25">
      <c r="D191" s="107">
        <f t="shared" si="6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54:D54"/>
    <mergeCell ref="G54:G57"/>
    <mergeCell ref="C58:D58"/>
    <mergeCell ref="G58:G61"/>
    <mergeCell ref="C42:D42"/>
    <mergeCell ref="G42:G45"/>
    <mergeCell ref="C46:D46"/>
    <mergeCell ref="G46:G49"/>
    <mergeCell ref="C50:D50"/>
    <mergeCell ref="G50:G53"/>
    <mergeCell ref="C94:D94"/>
    <mergeCell ref="C98:D98"/>
    <mergeCell ref="G94:G97"/>
    <mergeCell ref="G98:G101"/>
    <mergeCell ref="C70:D70"/>
    <mergeCell ref="G70:G73"/>
    <mergeCell ref="C74:D74"/>
    <mergeCell ref="G74:G77"/>
    <mergeCell ref="C62:D62"/>
    <mergeCell ref="G62:G65"/>
    <mergeCell ref="C86:D86"/>
    <mergeCell ref="G86:G89"/>
    <mergeCell ref="G90:G93"/>
    <mergeCell ref="C78:D78"/>
    <mergeCell ref="G78:G81"/>
    <mergeCell ref="C82:D82"/>
    <mergeCell ref="G82:G85"/>
    <mergeCell ref="C90:D90"/>
    <mergeCell ref="C66:D66"/>
    <mergeCell ref="G66:G69"/>
    <mergeCell ref="C102:D102"/>
    <mergeCell ref="G102:G105"/>
    <mergeCell ref="C106:D106"/>
    <mergeCell ref="G106:G109"/>
    <mergeCell ref="C110:D110"/>
    <mergeCell ref="G110:G113"/>
    <mergeCell ref="C120:D120"/>
    <mergeCell ref="B114:D114"/>
    <mergeCell ref="B115:D115"/>
    <mergeCell ref="C116:D116"/>
    <mergeCell ref="C117:D117"/>
    <mergeCell ref="C118:D118"/>
    <mergeCell ref="C119:D119"/>
    <mergeCell ref="C126:D126"/>
    <mergeCell ref="C127:D127"/>
    <mergeCell ref="A128:G128"/>
    <mergeCell ref="C121:D121"/>
    <mergeCell ref="C122:D122"/>
    <mergeCell ref="C123:D123"/>
    <mergeCell ref="C124:D124"/>
    <mergeCell ref="C125:D125"/>
  </mergeCells>
  <conditionalFormatting sqref="O14:O57">
    <cfRule type="expression" dxfId="576" priority="340">
      <formula>AND(O14&lt;N14,N14&lt;&gt;"")</formula>
    </cfRule>
  </conditionalFormatting>
  <conditionalFormatting sqref="R8:R57">
    <cfRule type="duplicateValues" dxfId="575" priority="229"/>
  </conditionalFormatting>
  <conditionalFormatting sqref="O58:O89">
    <cfRule type="expression" dxfId="574" priority="136">
      <formula>AND(O58&lt;N58,N58&lt;&gt;"")</formula>
    </cfRule>
  </conditionalFormatting>
  <conditionalFormatting sqref="R58:R89">
    <cfRule type="duplicateValues" dxfId="573" priority="72"/>
  </conditionalFormatting>
  <conditionalFormatting sqref="O90:O97 O106:O113">
    <cfRule type="expression" dxfId="572" priority="32">
      <formula>AND(O90&lt;N90,N90&lt;&gt;"")</formula>
    </cfRule>
  </conditionalFormatting>
  <conditionalFormatting sqref="R90:R97 R106:R115">
    <cfRule type="duplicateValues" dxfId="571" priority="31"/>
  </conditionalFormatting>
  <conditionalFormatting sqref="O98:O105">
    <cfRule type="expression" dxfId="570" priority="30">
      <formula>AND(O98&lt;N98,N98&lt;&gt;"")</formula>
    </cfRule>
  </conditionalFormatting>
  <conditionalFormatting sqref="R98:R105">
    <cfRule type="duplicateValues" dxfId="569" priority="29"/>
  </conditionalFormatting>
  <conditionalFormatting sqref="R116:R127">
    <cfRule type="duplicateValues" dxfId="568" priority="28"/>
  </conditionalFormatting>
  <conditionalFormatting sqref="M115">
    <cfRule type="expression" dxfId="567" priority="20">
      <formula>M115&lt;L115</formula>
    </cfRule>
  </conditionalFormatting>
  <conditionalFormatting sqref="M114">
    <cfRule type="expression" dxfId="566" priority="23">
      <formula>M114&lt;L114</formula>
    </cfRule>
  </conditionalFormatting>
  <conditionalFormatting sqref="L114">
    <cfRule type="expression" dxfId="565" priority="22">
      <formula>L114&lt;K114</formula>
    </cfRule>
  </conditionalFormatting>
  <conditionalFormatting sqref="N114">
    <cfRule type="expression" dxfId="564" priority="24">
      <formula>AND(N114&lt;M114,M114&lt;&gt;"")</formula>
    </cfRule>
  </conditionalFormatting>
  <conditionalFormatting sqref="L115">
    <cfRule type="expression" dxfId="563" priority="19">
      <formula>L115&lt;K115</formula>
    </cfRule>
  </conditionalFormatting>
  <conditionalFormatting sqref="N115">
    <cfRule type="expression" dxfId="562" priority="21">
      <formula>AND(N115&lt;M115,M115&lt;&gt;"")</formula>
    </cfRule>
  </conditionalFormatting>
  <conditionalFormatting sqref="L14 L18 L22 L26 L30 L34 L38 L42 L46 L50 L54 L58 L62 L66 L70 L74 L78 L82 L86">
    <cfRule type="expression" dxfId="561" priority="11">
      <formula>L14&lt;K14</formula>
    </cfRule>
  </conditionalFormatting>
  <conditionalFormatting sqref="M14 M18 M22 M26 M30 M34 M38 M42 M46 M50 M54 M58 M62 M66 M70 M74 M78 M82 M86">
    <cfRule type="expression" dxfId="560" priority="12">
      <formula>M14&lt;L14</formula>
    </cfRule>
  </conditionalFormatting>
  <conditionalFormatting sqref="N14 N18 N22 N26 N30 N34 N38 N42 N46 N50 N54 N58 N62 N66 N70 N74 N78 N82 N86">
    <cfRule type="expression" dxfId="559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558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57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56" priority="9">
      <formula>AND(N15&lt;M15,M15&lt;&gt;"")</formula>
    </cfRule>
  </conditionalFormatting>
  <conditionalFormatting sqref="L90 L94 L98 L102 L106 L110">
    <cfRule type="expression" dxfId="555" priority="5">
      <formula>L90&lt;K90</formula>
    </cfRule>
  </conditionalFormatting>
  <conditionalFormatting sqref="M90 M94 M98 M102 M106 M110">
    <cfRule type="expression" dxfId="554" priority="6">
      <formula>M90&lt;L90</formula>
    </cfRule>
  </conditionalFormatting>
  <conditionalFormatting sqref="N90 N94 N98 N102 N106 N110">
    <cfRule type="expression" dxfId="553" priority="4">
      <formula>AND(N90&lt;M90,M90&lt;&gt;"")</formula>
    </cfRule>
  </conditionalFormatting>
  <conditionalFormatting sqref="L91:L93 L95:L97 L99:L101 L103:L105 L107:L109 L111:L113">
    <cfRule type="expression" dxfId="552" priority="2">
      <formula>L91&lt;K91</formula>
    </cfRule>
  </conditionalFormatting>
  <conditionalFormatting sqref="M91:M93 M95:M97 M99:M101 M103:M105 M107:M109 M111:M113">
    <cfRule type="expression" dxfId="551" priority="3">
      <formula>M91&lt;L91</formula>
    </cfRule>
  </conditionalFormatting>
  <conditionalFormatting sqref="N91:N93 N95:N97 N99:N101 N103:N105 N107:N109 N111:N113">
    <cfRule type="expression" dxfId="550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7" right="0.7" top="0.75" bottom="0.75" header="0.3" footer="0.3"/>
  <pageSetup paperSize="9" scale="52" fitToHeight="0" orientation="portrait" verticalDpi="597" r:id="rId1"/>
  <rowBreaks count="1" manualBreakCount="1">
    <brk id="69" max="6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 enableFormatConditionsCalculation="0">
    <tabColor theme="0" tint="-0.14999847407452621"/>
    <pageSetUpPr fitToPage="1"/>
  </sheetPr>
  <dimension ref="A1:AM300"/>
  <sheetViews>
    <sheetView view="pageBreakPreview" topLeftCell="A10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9</v>
      </c>
      <c r="I1" s="50"/>
      <c r="J1" s="278">
        <v>0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43714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43717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43717</v>
      </c>
      <c r="D8" s="654"/>
      <c r="E8" s="654"/>
      <c r="F8" s="277">
        <f ca="1">C8</f>
        <v>43717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12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23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Сотрудник 4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Водитель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Сотрудник 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Водитель 13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Сотрудник 17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IF(OR(S15=2,E15="---",K15=""),"",--"0:12")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Водитель 18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8"/>
        <v/>
      </c>
      <c r="AG16" s="49">
        <v>9</v>
      </c>
      <c r="AH16" s="423" t="str">
        <f t="shared" ca="1" si="3"/>
        <v>Сотрудник 16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Водитель 16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Сотрудник 15</v>
      </c>
      <c r="AI18" s="423"/>
      <c r="AJ18" s="422" t="str">
        <f t="shared" ca="1" si="4"/>
        <v>00:00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---</v>
      </c>
      <c r="S19" s="180"/>
      <c r="T19" s="194" t="str">
        <f ca="1">IF(OR(S19=2,E19="---",K19=""),"",--"0:17")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8"/>
        <v/>
      </c>
      <c r="AG19" s="49">
        <v>12</v>
      </c>
      <c r="AH19" s="423" t="str">
        <f t="shared" ca="1" si="3"/>
        <v>Сотрудник 7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8"/>
        <v/>
      </c>
      <c r="AG20" s="49">
        <v>13</v>
      </c>
      <c r="AH20" s="423" t="str">
        <f t="shared" ca="1" si="3"/>
        <v>Водитель 12</v>
      </c>
      <c r="AI20" s="423"/>
      <c r="AJ20" s="422" t="str">
        <f t="shared" ca="1" si="4"/>
        <v>09:00</v>
      </c>
      <c r="AK20" s="422" t="str">
        <f t="shared" ca="1" si="5"/>
        <v>17:00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2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Сотрудник 3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8"/>
        <v/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8"/>
        <v/>
      </c>
      <c r="AG24" s="49">
        <v>17</v>
      </c>
      <c r="AH24" s="423" t="str">
        <f t="shared" ca="1" si="3"/>
        <v>Сотрудник 8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10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Сотрудник 13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8"/>
        <v/>
      </c>
      <c r="AG27" s="49">
        <v>20</v>
      </c>
      <c r="AH27" s="423" t="str">
        <f t="shared" ca="1" si="3"/>
        <v>Сотрудник 14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8"/>
        <v/>
      </c>
      <c r="AG28" s="49">
        <v>21</v>
      </c>
      <c r="AH28" s="423" t="str">
        <f t="shared" ca="1" si="3"/>
        <v>Сотрудник 15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16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Сотрудник 19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8"/>
        <v/>
      </c>
      <c r="AG31" s="49">
        <v>24</v>
      </c>
      <c r="AH31" s="423" t="str">
        <f t="shared" ca="1" si="3"/>
        <v>Сотрудник 21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8"/>
        <v/>
      </c>
      <c r="AG32" s="49">
        <v>25</v>
      </c>
      <c r="AH32" s="423" t="str">
        <f t="shared" ca="1" si="3"/>
        <v>Сотрудник 24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Сотрудник 25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Водитель 1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8"/>
        <v/>
      </c>
      <c r="AG35" s="49">
        <v>28</v>
      </c>
      <c r="AH35" s="423" t="str">
        <f t="shared" ca="1" si="3"/>
        <v>Водитель 4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8"/>
        <v/>
      </c>
      <c r="AG36" s="49">
        <v>29</v>
      </c>
      <c r="AH36" s="423" t="str">
        <f t="shared" ca="1" si="3"/>
        <v>Водитель 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7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---</v>
      </c>
      <c r="S39" s="180"/>
      <c r="T39" s="194" t="str">
        <f ca="1">IF(OR(S39=2,E39="---",K39=""),"",--"0:17")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8"/>
        <v/>
      </c>
      <c r="AG39" s="49">
        <v>32</v>
      </c>
      <c r="AH39" s="423" t="str">
        <f t="shared" ca="1" si="3"/>
        <v>Водитель 10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---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8"/>
        <v/>
      </c>
      <c r="AG40" s="49">
        <v>33</v>
      </c>
      <c r="AH40" s="423" t="str">
        <f t="shared" ca="1" si="3"/>
        <v>Водитель 15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Водитель 16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Водитель 19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---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8"/>
        <v/>
      </c>
      <c r="AG43" s="49">
        <v>36</v>
      </c>
      <c r="AH43" s="423" t="str">
        <f t="shared" ca="1" si="3"/>
        <v>Водитель 20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8"/>
        <v/>
      </c>
      <c r="AG44" s="49">
        <v>37</v>
      </c>
      <c r="AH44" s="423" t="str">
        <f t="shared" ca="1" si="3"/>
        <v>Водитель 21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26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27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8"/>
        <v/>
      </c>
      <c r="AG47" s="49">
        <v>40</v>
      </c>
      <c r="AH47" s="423" t="str">
        <f t="shared" ca="1" si="3"/>
        <v>Водитель 28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8"/>
        <v/>
      </c>
      <c r="AG48" s="49">
        <v>41</v>
      </c>
      <c r="AH48" s="423" t="str">
        <f t="shared" ca="1" si="3"/>
        <v>Водитель 29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30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8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8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12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12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1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23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23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4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4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3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14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14</v>
      </c>
      <c r="S64" s="180"/>
      <c r="T64" s="194" t="str">
        <f ca="1">IF(OR(S64=2,E64="---",K64=""),"",--"0:30")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IF(OR(E64="---",S64=1,K64=""),"",--"0:21")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4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---</v>
      </c>
      <c r="S68" s="180"/>
      <c r="T68" s="194" t="str">
        <f ca="1">IF(OR(S68=2,E68="---",K68=""),"",--"0:30")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8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6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6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13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13</v>
      </c>
      <c r="S72" s="180"/>
      <c r="T72" s="194" t="str">
        <f ca="1">IF(OR(S72=2,E72="---",K72=""),"",--"0:30")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IF(OR(E72="---",S72=1,K72=""),"",--"0:21")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17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17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18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18</v>
      </c>
      <c r="S76" s="180"/>
      <c r="T76" s="194" t="str">
        <f ca="1">IF(OR(S76=2,E76="---",K76=""),"",--"0:30")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IF(OR(E76="---",S76=1,K76=""),"",--"0:21")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5"/>
      <c r="W78" s="196" t="str">
        <f t="shared" ca="1" si="38"/>
        <v/>
      </c>
      <c r="X78" s="195"/>
      <c r="Y78" s="196" t="str">
        <f t="shared" ca="1" si="39"/>
        <v/>
      </c>
      <c r="Z78" s="165"/>
      <c r="AA78" s="99" t="str">
        <f t="shared" ref="AA78:AA89" ca="1" si="52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3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2"/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IF(OR(S80=2,E80="---",K80=""),"",--"0:30")</f>
        <v/>
      </c>
      <c r="U80" s="95" t="str">
        <f t="shared" ca="1" si="53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IF(OR(E80="---",S80=1,K80=""),"",--"0:21")</f>
        <v/>
      </c>
      <c r="AA80" s="100" t="str">
        <f t="shared" ca="1" si="52"/>
        <v/>
      </c>
      <c r="AB80" s="89" t="str">
        <f t="shared" ca="1" si="54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3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2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3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2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3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2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IF(OR(S84=2,E84="---",K84=""),"",--"0:30")</f>
        <v/>
      </c>
      <c r="U84" s="95" t="str">
        <f t="shared" ca="1" si="53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IF(OR(E84="---",S84=1,K84=""),"",--"0:21")</f>
        <v/>
      </c>
      <c r="AA84" s="100" t="str">
        <f t="shared" ca="1" si="52"/>
        <v/>
      </c>
      <c r="AB84" s="89" t="str">
        <f t="shared" ca="1" si="56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3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2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3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2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3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2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3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2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3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2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8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9</v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1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10</v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8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4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8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4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0"/>
      <c r="L97" s="224"/>
      <c r="M97" s="225"/>
      <c r="N97" s="225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15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15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11</v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1"/>
        <v>#VALUE!</v>
      </c>
      <c r="AD103" s="50">
        <f ca="1">IF(COUNTIF($R$8:$R$128,R103)&gt;1,"",MAX($AD$8:AD102)+1)</f>
        <v>12</v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24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24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2"/>
        <v>#VALUE!</v>
      </c>
      <c r="AD111" s="50" t="str">
        <f ca="1">IF(COUNTIF($R$8:$R$128,R111)&gt;1,"",MAX($AD$8:AD110)+1)</f>
        <v/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2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2" t="str">
        <f t="shared" ref="C116:C127" ca="1" si="67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12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3"/>
        <v>обучение</v>
      </c>
      <c r="R116" s="189" t="str">
        <f t="shared" ca="1" si="51"/>
        <v>Водитель 12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8"/>
        <v>8</v>
      </c>
      <c r="AC116" s="129">
        <f t="shared" ca="1" si="64"/>
        <v>0</v>
      </c>
      <c r="AD116" s="50">
        <f ca="1">IF(COUNTIF($R$8:$R$128,R116)&gt;1,"",MAX($AD$8:AD115)+1)</f>
        <v>13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6" t="str">
        <f t="shared" ca="1" si="67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3"/>
        <v/>
      </c>
      <c r="R117" s="191" t="str">
        <f t="shared" ca="1" si="51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8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6" t="str">
        <f t="shared" ca="1" si="67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3"/>
        <v/>
      </c>
      <c r="R118" s="191" t="str">
        <f t="shared" ca="1" si="51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8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6" t="str">
        <f t="shared" ca="1" si="67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3"/>
        <v/>
      </c>
      <c r="R119" s="191" t="str">
        <f t="shared" ca="1" si="51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8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6" t="str">
        <f t="shared" ca="1" si="67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3"/>
        <v/>
      </c>
      <c r="R120" s="191" t="str">
        <f t="shared" ca="1" si="51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8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6" t="str">
        <f t="shared" ca="1" si="67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3"/>
        <v/>
      </c>
      <c r="R121" s="191" t="str">
        <f t="shared" ca="1" si="51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8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6" t="str">
        <f t="shared" ca="1" si="67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3"/>
        <v/>
      </c>
      <c r="R122" s="191" t="str">
        <f t="shared" ca="1" si="51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8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6" t="str">
        <f t="shared" ca="1" si="67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3"/>
        <v/>
      </c>
      <c r="R123" s="191" t="str">
        <f t="shared" ca="1" si="51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8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6" t="str">
        <f t="shared" ca="1" si="67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3"/>
        <v/>
      </c>
      <c r="R124" s="191" t="str">
        <f t="shared" ca="1" si="51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8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6" t="str">
        <f t="shared" ca="1" si="67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3"/>
        <v/>
      </c>
      <c r="R125" s="191" t="str">
        <f t="shared" ca="1" si="51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8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6" t="str">
        <f t="shared" ca="1" si="67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3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3" t="str">
        <f t="shared" ca="1" si="67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3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55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17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25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>Водитель 31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14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15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16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17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18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19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20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Сотрудник 15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Сотрудник 15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21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Сотрудник 16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Сотрудник 16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22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Сотрудник 19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Сотрудник 19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23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Сотрудник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Сотрудник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24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Сотрудник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Сотрудник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25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Сотрудник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Сотрудник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26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1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1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27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28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29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>Водитель 6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>Водитель 6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30</v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>Водитель 7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>Водитель 7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31</v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>Водитель 10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>Водитель 10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32</v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>Водитель 15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>Водитель 15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33</v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>Водитель 16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>Водитель 16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34</v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>Водитель 19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>Водитель 19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35</v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>Водитель 20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>Водитель 20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36</v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>Водитель 21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>Водитель 21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37</v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>Водитель 26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>Водитель 26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38</v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>Водитель 27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>Водитель 27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39</v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>Водитель 28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>Водитель 28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40</v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>Водитель 29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>Водитель 29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41</v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>Водитель 30</v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>Водитель 30</v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>
        <f ca="1">IF(E202="","",MAX($AD$70:AD201)+1)</f>
        <v>42</v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49" priority="179">
      <formula>AND(O14&lt;N14,N14&lt;&gt;"")</formula>
    </cfRule>
  </conditionalFormatting>
  <conditionalFormatting sqref="R8:R89">
    <cfRule type="duplicateValues" dxfId="548" priority="74"/>
  </conditionalFormatting>
  <conditionalFormatting sqref="O90:O97 O106:O113">
    <cfRule type="expression" dxfId="547" priority="20">
      <formula>AND(O90&lt;N90,N90&lt;&gt;"")</formula>
    </cfRule>
  </conditionalFormatting>
  <conditionalFormatting sqref="R90:R97 R106:R115">
    <cfRule type="duplicateValues" dxfId="546" priority="19"/>
  </conditionalFormatting>
  <conditionalFormatting sqref="O98:O105">
    <cfRule type="expression" dxfId="545" priority="18">
      <formula>AND(O98&lt;N98,N98&lt;&gt;"")</formula>
    </cfRule>
  </conditionalFormatting>
  <conditionalFormatting sqref="R98:R105">
    <cfRule type="duplicateValues" dxfId="544" priority="17"/>
  </conditionalFormatting>
  <conditionalFormatting sqref="R116:R127">
    <cfRule type="duplicateValues" dxfId="543" priority="16"/>
  </conditionalFormatting>
  <conditionalFormatting sqref="M115">
    <cfRule type="expression" dxfId="542" priority="8">
      <formula>M115&lt;L115</formula>
    </cfRule>
  </conditionalFormatting>
  <conditionalFormatting sqref="M114">
    <cfRule type="expression" dxfId="541" priority="11">
      <formula>M114&lt;L114</formula>
    </cfRule>
  </conditionalFormatting>
  <conditionalFormatting sqref="L114">
    <cfRule type="expression" dxfId="540" priority="10">
      <formula>L114&lt;K114</formula>
    </cfRule>
  </conditionalFormatting>
  <conditionalFormatting sqref="N114">
    <cfRule type="expression" dxfId="539" priority="12">
      <formula>AND(N114&lt;M114,M114&lt;&gt;"")</formula>
    </cfRule>
  </conditionalFormatting>
  <conditionalFormatting sqref="L115">
    <cfRule type="expression" dxfId="538" priority="7">
      <formula>L115&lt;K115</formula>
    </cfRule>
  </conditionalFormatting>
  <conditionalFormatting sqref="N115">
    <cfRule type="expression" dxfId="537" priority="9">
      <formula>AND(N115&lt;M115,M115&lt;&gt;"")</formula>
    </cfRule>
  </conditionalFormatting>
  <conditionalFormatting sqref="L14 L18 L22 L26 L30 L34 L38 L42 L46 L50 L54 L58 L62 L66 L70 L74 L78 L82 L86 L90 L94 L98 L102 L106 L110">
    <cfRule type="expression" dxfId="536" priority="5">
      <formula>L14&lt;K14</formula>
    </cfRule>
  </conditionalFormatting>
  <conditionalFormatting sqref="M14 M18 M22 M26 M30 M34 M38 M42 M46 M50 M54 M58 M62 M66 M70 M74 M78 M82 M86 M90 M94 M98 M102 M106 M110">
    <cfRule type="expression" dxfId="535" priority="6">
      <formula>M14&lt;L14</formula>
    </cfRule>
  </conditionalFormatting>
  <conditionalFormatting sqref="N14 N18 N22 N26 N30 N34 N38 N42 N46 N50 N54 N58 N62 N66 N70 N74 N78 N82 N86 N90 N94 N98 N102 N106 N110">
    <cfRule type="expression" dxfId="534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533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532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531" priority="3">
      <formula>AND(N15&lt;M15,M15&lt;&gt;"")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29" orientation="portrait" verticalDpi="597" r:id="rId1"/>
  <rowBreaks count="2" manualBreakCount="2">
    <brk id="57" max="6" man="1"/>
    <brk id="113" max="6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 enableFormatConditionsCalculation="0">
    <tabColor theme="0" tint="-0.14999847407452621"/>
  </sheetPr>
  <dimension ref="A1:AM300"/>
  <sheetViews>
    <sheetView view="pageBreakPreview" topLeftCell="A28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10</v>
      </c>
      <c r="I1" s="50"/>
      <c r="J1" s="278">
        <v>0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43717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43718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43718</v>
      </c>
      <c r="D8" s="654"/>
      <c r="E8" s="654"/>
      <c r="F8" s="277">
        <f ca="1">C8</f>
        <v>43718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4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Сотрудник 10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Водитель 18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Сотрудник 24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Водитель 22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Сотрудник 8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Водитель 28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8"/>
        <v/>
      </c>
      <c r="AG16" s="49">
        <v>9</v>
      </c>
      <c r="AH16" s="423" t="str">
        <f t="shared" ca="1" si="3"/>
        <v>Сотрудник 6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Водитель 23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24</v>
      </c>
      <c r="AI18" s="423"/>
      <c r="AJ18" s="422" t="str">
        <f t="shared" ca="1" si="4"/>
        <v>00:00</v>
      </c>
      <c r="AK18" s="422" t="e">
        <f t="shared" ca="1" si="5"/>
        <v>#VALUE!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---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8"/>
        <v/>
      </c>
      <c r="AG19" s="49">
        <v>12</v>
      </c>
      <c r="AH19" s="423" t="str">
        <f t="shared" ca="1" si="3"/>
        <v>Водитель 5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8"/>
        <v/>
      </c>
      <c r="AG20" s="49">
        <v>13</v>
      </c>
      <c r="AH20" s="423" t="str">
        <f t="shared" ca="1" si="3"/>
        <v>Сотрудник 23</v>
      </c>
      <c r="AI20" s="423"/>
      <c r="AJ20" s="422" t="str">
        <f t="shared" ca="1" si="4"/>
        <v>00:00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Водитель 11</v>
      </c>
      <c r="AI21" s="423"/>
      <c r="AJ21" s="422" t="str">
        <f t="shared" ca="1" si="4"/>
        <v>00:00</v>
      </c>
      <c r="AK21" s="422" t="e">
        <f t="shared" ca="1" si="5"/>
        <v>#VALUE!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Сотрудник 15</v>
      </c>
      <c r="AI22" s="423"/>
      <c r="AJ22" s="422" t="e">
        <f t="shared" ca="1" si="4"/>
        <v>#VALUE!</v>
      </c>
      <c r="AK22" s="422" t="str">
        <f t="shared" ca="1" si="5"/>
        <v>00:00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8"/>
        <v/>
      </c>
      <c r="AG23" s="49">
        <v>16</v>
      </c>
      <c r="AH23" s="423" t="str">
        <f t="shared" ca="1" si="3"/>
        <v>Водитель 15</v>
      </c>
      <c r="AI23" s="423"/>
      <c r="AJ23" s="422" t="e">
        <f t="shared" ca="1" si="4"/>
        <v>#VALUE!</v>
      </c>
      <c r="AK23" s="422" t="str">
        <f t="shared" ca="1" si="5"/>
        <v>00:00</v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8"/>
        <v/>
      </c>
      <c r="AG24" s="49">
        <v>17</v>
      </c>
      <c r="AH24" s="423" t="str">
        <f t="shared" ca="1" si="3"/>
        <v>Водитель 7</v>
      </c>
      <c r="AI24" s="423"/>
      <c r="AJ24" s="422" t="str">
        <f t="shared" ca="1" si="4"/>
        <v>09:00</v>
      </c>
      <c r="AK24" s="422" t="str">
        <f t="shared" ca="1" si="5"/>
        <v>17:00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2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Сотрудник 3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8"/>
        <v/>
      </c>
      <c r="AG27" s="49">
        <v>20</v>
      </c>
      <c r="AH27" s="423" t="str">
        <f t="shared" ca="1" si="3"/>
        <v>Сотрудник 5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8"/>
        <v/>
      </c>
      <c r="AG28" s="49">
        <v>21</v>
      </c>
      <c r="AH28" s="423" t="str">
        <f t="shared" ca="1" si="3"/>
        <v>Сотрудник 12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13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Сотрудник 14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8"/>
        <v/>
      </c>
      <c r="AG31" s="49">
        <v>24</v>
      </c>
      <c r="AH31" s="423" t="str">
        <f t="shared" ca="1" si="3"/>
        <v>Сотрудник 16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8"/>
        <v/>
      </c>
      <c r="AG32" s="49">
        <v>25</v>
      </c>
      <c r="AH32" s="423" t="str">
        <f t="shared" ca="1" si="3"/>
        <v>Сотрудник 17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Сотрудник 19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21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8"/>
        <v/>
      </c>
      <c r="AG35" s="49">
        <v>28</v>
      </c>
      <c r="AH35" s="423" t="str">
        <f t="shared" ca="1" si="3"/>
        <v>Сотрудник 23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8"/>
        <v/>
      </c>
      <c r="AG36" s="49">
        <v>29</v>
      </c>
      <c r="AH36" s="423" t="str">
        <f t="shared" ca="1" si="3"/>
        <v>Сотрудник 25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1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Водитель 3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---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8"/>
        <v/>
      </c>
      <c r="AG39" s="49">
        <v>32</v>
      </c>
      <c r="AH39" s="423" t="str">
        <f t="shared" ca="1" si="3"/>
        <v>Водитель 4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---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8"/>
        <v/>
      </c>
      <c r="AG40" s="49">
        <v>33</v>
      </c>
      <c r="AH40" s="423" t="str">
        <f t="shared" ca="1" si="3"/>
        <v>Водитель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Водитель 9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Водитель 11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---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8"/>
        <v/>
      </c>
      <c r="AG43" s="49">
        <v>36</v>
      </c>
      <c r="AH43" s="423" t="str">
        <f t="shared" ca="1" si="3"/>
        <v>Водитель 12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8"/>
        <v/>
      </c>
      <c r="AG44" s="49">
        <v>37</v>
      </c>
      <c r="AH44" s="423" t="str">
        <f t="shared" ca="1" si="3"/>
        <v>Водитель 16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19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20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8"/>
        <v/>
      </c>
      <c r="AG47" s="49">
        <v>40</v>
      </c>
      <c r="AH47" s="423" t="str">
        <f t="shared" ca="1" si="3"/>
        <v>Водитель 21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8"/>
        <v/>
      </c>
      <c r="AG48" s="49">
        <v>41</v>
      </c>
      <c r="AH48" s="423" t="str">
        <f t="shared" ca="1" si="3"/>
        <v>Водитель 24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26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29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8"/>
        <v/>
      </c>
      <c r="AG51" s="49">
        <v>44</v>
      </c>
      <c r="AH51" s="423" t="str">
        <f t="shared" ca="1" si="3"/>
        <v>Водитель 30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8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8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8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4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4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1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14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14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8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10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10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3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18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18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4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24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24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5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22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6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>
        <v>0.59027777777777779</v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Сотрудник 8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Сотрудник 8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ref="AA79:AA89" ca="1" si="53">IF(OR(E79="---",S79=1,K79=""),"",N79+Z79)</f>
        <v/>
      </c>
      <c r="AB79" s="89" t="str">
        <f t="shared" ref="AB79:AB81" ca="1" si="54">IF(OR(E79="---",K79=""),"",ROUND(IF(S79=1,(W79-U79)*24,IF(S79=2,(AA79-Y79)*24,(MOD(AA79-U79,1)-(N(Y79)-N(W79)))*24)),2))</f>
        <v/>
      </c>
      <c r="AC79" s="128" t="str">
        <f t="shared" ca="1" si="41"/>
        <v/>
      </c>
      <c r="AD79" s="50">
        <f ca="1">IF(COUNTIF($R$8:$R$128,R79)&gt;1,"",MAX($AD$8:AD78)+1)</f>
        <v>7</v>
      </c>
      <c r="AE79" s="49" t="b">
        <f t="shared" ca="1" si="48"/>
        <v>0</v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Водитель 28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Водитель 28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4"/>
        <v/>
      </c>
      <c r="AC80" s="128" t="str">
        <f t="shared" ca="1" si="41"/>
        <v/>
      </c>
      <c r="AD80" s="50">
        <f ca="1">IF(COUNTIF($R$8:$R$128,R80)&gt;1,"",MAX($AD$8:AD79)+1)</f>
        <v>8</v>
      </c>
      <c r="AE80" s="49" t="b">
        <f t="shared" ca="1" si="48"/>
        <v>0</v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3"/>
        <v/>
      </c>
      <c r="AB81" s="90" t="str">
        <f t="shared" ca="1" si="54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5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Сотрудник 6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Сотрудник 6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3"/>
        <v/>
      </c>
      <c r="AB83" s="89" t="str">
        <f t="shared" ref="AB83:AB85" ca="1" si="56">IF(OR(E83="---",K83=""),"",ROUND(IF(S83=1,(W83-U83)*24,IF(S83=2,(AA83-Y83)*24,(MOD(AA83-U83,1)-(N(Y83)-N(W83)))*24)),2))</f>
        <v/>
      </c>
      <c r="AC83" s="128" t="str">
        <f t="shared" ca="1" si="41"/>
        <v/>
      </c>
      <c r="AD83" s="50">
        <f ca="1">IF(COUNTIF($R$8:$R$128,R83)&gt;1,"",MAX($AD$8:AD82)+1)</f>
        <v>9</v>
      </c>
      <c r="AE83" s="49" t="b">
        <f t="shared" ca="1" si="48"/>
        <v>0</v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Водитель 23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Водитель 23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6"/>
        <v/>
      </c>
      <c r="AC84" s="128" t="str">
        <f t="shared" ca="1" si="41"/>
        <v/>
      </c>
      <c r="AD84" s="50">
        <f ca="1">IF(COUNTIF($R$8:$R$128,R84)&gt;1,"",MAX($AD$8:AD83)+1)</f>
        <v>10</v>
      </c>
      <c r="AE84" s="49" t="b">
        <f t="shared" ca="1" si="48"/>
        <v>0</v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3"/>
        <v/>
      </c>
      <c r="AB85" s="90" t="str">
        <f t="shared" ca="1" si="56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7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3"/>
        <v/>
      </c>
      <c r="AB87" s="89" t="str">
        <f t="shared" ref="AB87:AB125" ca="1" si="58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8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3"/>
        <v/>
      </c>
      <c r="AB89" s="90" t="str">
        <f t="shared" ca="1" si="58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8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8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4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4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8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8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8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4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1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8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4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0"/>
      <c r="L97" s="224"/>
      <c r="M97" s="225"/>
      <c r="N97" s="225"/>
      <c r="O97" s="177"/>
      <c r="P97" s="49"/>
      <c r="Q97" s="188" t="str">
        <f>A94</f>
        <v>56 н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8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8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8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24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24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8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11</v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8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8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8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5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5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8"/>
        <v/>
      </c>
      <c r="AC104" s="434" t="e">
        <f t="shared" ca="1" si="61"/>
        <v>#VALUE!</v>
      </c>
      <c r="AD104" s="50">
        <f ca="1">IF(COUNTIF($R$8:$R$128,R104)&gt;1,"",MAX($AD$8:AD103)+1)</f>
        <v>12</v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8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8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8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13</v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11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11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8"/>
        <v/>
      </c>
      <c r="AC108" s="434" t="e">
        <f t="shared" ref="AC108:AC113" ca="1" si="62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14</v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8"/>
        <v/>
      </c>
      <c r="AC109" s="130" t="str">
        <f t="shared" ca="1" si="62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8"/>
        <v/>
      </c>
      <c r="AC110" s="432" t="str">
        <f t="shared" ca="1" si="62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8"/>
        <v/>
      </c>
      <c r="AC111" s="434" t="e">
        <f t="shared" ca="1" si="62"/>
        <v>#VALUE!</v>
      </c>
      <c r="AD111" s="50">
        <f ca="1">IF(COUNTIF($R$8:$R$128,R111)&gt;1,"",MAX($AD$8:AD110)+1)</f>
        <v>15</v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8"/>
        <v/>
      </c>
      <c r="AC112" s="434" t="e">
        <f t="shared" ca="1" si="62"/>
        <v>#VALUE!</v>
      </c>
      <c r="AD112" s="50">
        <f ca="1">IF(COUNTIF($R$8:$R$128,R112)&gt;1,"",MAX($AD$8:AD111)+1)</f>
        <v>16</v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8"/>
        <v/>
      </c>
      <c r="AC113" s="130" t="str">
        <f t="shared" ca="1" si="62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3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8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3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8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5">IF(E116="---","","обучение")</f>
        <v>обучение</v>
      </c>
      <c r="B116" s="144" t="str">
        <f t="shared" ref="B116:B127" ca="1" si="66">IF(E116="---","","9:00-13:00")</f>
        <v>9:00-13:00</v>
      </c>
      <c r="C116" s="642" t="str">
        <f t="shared" ref="C116:C127" ca="1" si="67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7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3"/>
        <v>обучение</v>
      </c>
      <c r="R116" s="189" t="str">
        <f t="shared" ca="1" si="51"/>
        <v>Водитель 7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8"/>
        <v>8</v>
      </c>
      <c r="AC116" s="129">
        <f t="shared" ca="1" si="64"/>
        <v>0</v>
      </c>
      <c r="AD116" s="50">
        <f ca="1">IF(COUNTIF($R$8:$R$128,R116)&gt;1,"",MAX($AD$8:AD115)+1)</f>
        <v>17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6" t="str">
        <f t="shared" ca="1" si="67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3"/>
        <v/>
      </c>
      <c r="R117" s="191" t="str">
        <f t="shared" ca="1" si="51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58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4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6" t="str">
        <f t="shared" ca="1" si="67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3"/>
        <v/>
      </c>
      <c r="R118" s="191" t="str">
        <f t="shared" ca="1" si="51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58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6" t="str">
        <f t="shared" ca="1" si="67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3"/>
        <v/>
      </c>
      <c r="R119" s="191" t="str">
        <f t="shared" ca="1" si="51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58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6" t="str">
        <f t="shared" ca="1" si="67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3"/>
        <v/>
      </c>
      <c r="R120" s="191" t="str">
        <f t="shared" ca="1" si="51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58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6" t="str">
        <f t="shared" ca="1" si="67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3"/>
        <v/>
      </c>
      <c r="R121" s="191" t="str">
        <f t="shared" ca="1" si="51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58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6" t="str">
        <f t="shared" ca="1" si="67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3"/>
        <v/>
      </c>
      <c r="R122" s="191" t="str">
        <f t="shared" ca="1" si="51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58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6" t="str">
        <f t="shared" ca="1" si="67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3"/>
        <v/>
      </c>
      <c r="R123" s="191" t="str">
        <f t="shared" ca="1" si="51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58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6" t="str">
        <f t="shared" ca="1" si="67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3"/>
        <v/>
      </c>
      <c r="R124" s="191" t="str">
        <f t="shared" ca="1" si="51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58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6" t="str">
        <f t="shared" ca="1" si="67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3"/>
        <v/>
      </c>
      <c r="R125" s="191" t="str">
        <f t="shared" ca="1" si="51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58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6" t="str">
        <f t="shared" ca="1" si="67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3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3" t="str">
        <f t="shared" ca="1" si="67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3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-155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22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55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>Водитель 17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>Водитель 25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>Водитель 31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18</v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19</v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20</v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21</v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22</v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23</v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>Сотрудник 16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>Сотрудник 16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24</v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>Сотрудник 17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>Сотрудник 17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25</v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26</v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27</v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28</v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29</v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30</v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31</v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32</v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>Водитель 6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>Водитель 6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33</v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>Водитель 9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>Водитель 9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34</v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35</v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>Водитель 12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>Водитель 12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36</v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>Водитель 16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>Водитель 16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37</v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>Водитель 19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>Водитель 19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38</v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>Водитель 20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>Водитель 20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39</v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>Водитель 21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>Водитель 21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40</v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>Водитель 24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>Водитель 24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41</v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>Водитель 26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>Водитель 26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42</v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>Водитель 29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>Водитель 29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43</v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>Водитель 30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>Водитель 30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44</v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30" priority="179">
      <formula>AND(O14&lt;N14,N14&lt;&gt;"")</formula>
    </cfRule>
  </conditionalFormatting>
  <conditionalFormatting sqref="R8:R89">
    <cfRule type="duplicateValues" dxfId="529" priority="74"/>
  </conditionalFormatting>
  <conditionalFormatting sqref="O90:O97 O106:O113">
    <cfRule type="expression" dxfId="528" priority="20">
      <formula>AND(O90&lt;N90,N90&lt;&gt;"")</formula>
    </cfRule>
  </conditionalFormatting>
  <conditionalFormatting sqref="R90:R97 R106:R115">
    <cfRule type="duplicateValues" dxfId="527" priority="19"/>
  </conditionalFormatting>
  <conditionalFormatting sqref="O98:O105">
    <cfRule type="expression" dxfId="526" priority="18">
      <formula>AND(O98&lt;N98,N98&lt;&gt;"")</formula>
    </cfRule>
  </conditionalFormatting>
  <conditionalFormatting sqref="R98:R105">
    <cfRule type="duplicateValues" dxfId="525" priority="17"/>
  </conditionalFormatting>
  <conditionalFormatting sqref="R116:R127">
    <cfRule type="duplicateValues" dxfId="524" priority="16"/>
  </conditionalFormatting>
  <conditionalFormatting sqref="M115">
    <cfRule type="expression" dxfId="523" priority="8">
      <formula>M115&lt;L115</formula>
    </cfRule>
  </conditionalFormatting>
  <conditionalFormatting sqref="M114">
    <cfRule type="expression" dxfId="522" priority="11">
      <formula>M114&lt;L114</formula>
    </cfRule>
  </conditionalFormatting>
  <conditionalFormatting sqref="L114">
    <cfRule type="expression" dxfId="521" priority="10">
      <formula>L114&lt;K114</formula>
    </cfRule>
  </conditionalFormatting>
  <conditionalFormatting sqref="N114">
    <cfRule type="expression" dxfId="520" priority="12">
      <formula>AND(N114&lt;M114,M114&lt;&gt;"")</formula>
    </cfRule>
  </conditionalFormatting>
  <conditionalFormatting sqref="L115">
    <cfRule type="expression" dxfId="519" priority="7">
      <formula>L115&lt;K115</formula>
    </cfRule>
  </conditionalFormatting>
  <conditionalFormatting sqref="N115">
    <cfRule type="expression" dxfId="518" priority="9">
      <formula>AND(N115&lt;M115,M115&lt;&gt;"")</formula>
    </cfRule>
  </conditionalFormatting>
  <conditionalFormatting sqref="L14 L18 L22 L26 L30 L34 L38 L42 L46 L50 L54 L58 L62 L66 L70 L74 L78 L82 L86 L90 L94 L98 L102 L106 L110">
    <cfRule type="expression" dxfId="517" priority="5">
      <formula>L14&lt;K14</formula>
    </cfRule>
  </conditionalFormatting>
  <conditionalFormatting sqref="M14 M18 M22 M26 M30 M34 M38 M42 M46 M50 M54 M58 M62 M66 M70 M74 M78 M82 M86 M90 M94 M98 M102 M106 M110">
    <cfRule type="expression" dxfId="516" priority="6">
      <formula>M14&lt;L14</formula>
    </cfRule>
  </conditionalFormatting>
  <conditionalFormatting sqref="N14 N18 N22 N26 N30 N34 N38 N42 N46 N50 N54 N58 N62 N66 N70 N74 N78 N82 N86 N90 N94 N98 N102 N106 N110">
    <cfRule type="expression" dxfId="515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514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513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512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 enableFormatConditionsCalculation="0">
    <tabColor theme="0" tint="-0.14999847407452621"/>
  </sheetPr>
  <dimension ref="A1:AM300"/>
  <sheetViews>
    <sheetView view="pageBreakPreview" topLeftCell="A31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11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43718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43719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43719</v>
      </c>
      <c r="D8" s="654"/>
      <c r="E8" s="654"/>
      <c r="F8" s="277">
        <f ca="1">C8</f>
        <v>43719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8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13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6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10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19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22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8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8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1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26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8"/>
        <v>0</v>
      </c>
      <c r="AG20" s="49">
        <v>13</v>
      </c>
      <c r="AH20" s="423" t="str">
        <f t="shared" ca="1" si="3"/>
        <v>Водитель 18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20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29" t="s">
        <v>44</v>
      </c>
      <c r="D22" s="630"/>
      <c r="E22" s="46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27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3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28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24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13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14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4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4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8"/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17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14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13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10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10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6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29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19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19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7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22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22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16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16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Сотрудник 21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1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Водитель 30</v>
      </c>
      <c r="AI39" s="423"/>
      <c r="AJ39" s="422" t="str">
        <f t="shared" ca="1" si="4"/>
        <v>09:00</v>
      </c>
      <c r="AK39" s="422" t="str">
        <f t="shared" ca="1" si="5"/>
        <v>17:00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18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18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Сотрудник 4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9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12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20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20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Сотрудник 23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27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27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Сотрудник 25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3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5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21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11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12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str">
        <f t="shared" ca="1" si="3"/>
        <v>Водитель 23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24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24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str">
        <f t="shared" ca="1" si="3"/>
        <v>Водитель 24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14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14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17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17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14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14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20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6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6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29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29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10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7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7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60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4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1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4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 t="str">
        <f t="shared" ref="B94" si="62">IFERROR(B95-L$129,"")</f>
        <v/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3" t="str">
        <f>INDEX(доп!$Q$3:$V$24,ROW(A81)/4+0.75,LOOKUP($K$1,{1;6;7},{1;3;5}))</f>
        <v/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355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>
        <f ca="1">IF(COUNTIF($R$8:$R$128,R95)&gt;1,"",MAX($AD$8:AD94)+1)</f>
        <v>29</v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356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5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5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7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7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16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3"/>
        <v>#VALUE!</v>
      </c>
      <c r="AD104" s="50">
        <f ca="1">IF(COUNTIF($R$8:$R$128,R104)&gt;1,"",MAX($AD$8:AD103)+1)</f>
        <v>30</v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6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6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1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6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>обучение</v>
      </c>
      <c r="B117" s="145" t="str">
        <f t="shared" ca="1" si="69"/>
        <v>9:00-13:00</v>
      </c>
      <c r="C117" s="636" t="str">
        <f t="shared" ca="1" si="70"/>
        <v>14:00-18:00</v>
      </c>
      <c r="D117" s="636"/>
      <c r="E117" s="150" t="str">
        <f t="array" aca="1" ref="E117" ca="1">IFERROR(INDEX(График!B$7:B$112,SMALL(IF(INDEX(График!$I$7:$AL$112,0,$H$1)=H117,ROW(D$1:D$101)),I117)),"---")</f>
        <v>Водитель 30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>обучение</v>
      </c>
      <c r="R117" s="191" t="str">
        <f t="shared" ca="1" si="51"/>
        <v>Водитель 30</v>
      </c>
      <c r="S117" s="180"/>
      <c r="T117" s="106"/>
      <c r="U117" s="95">
        <f t="shared" ref="U117:U125" ca="1" si="72">IF(OR(S117=2,E117="---"),"",K117-T117)</f>
        <v>0.375</v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>
        <f t="shared" ref="AA117:AA125" ca="1" si="75">IF(OR(E117="---",S117=1),"",N117+Z117)</f>
        <v>0.70833333333333337</v>
      </c>
      <c r="AB117" s="89">
        <f t="shared" ca="1" si="66"/>
        <v>8</v>
      </c>
      <c r="AC117" s="128">
        <f t="shared" ca="1" si="67"/>
        <v>0</v>
      </c>
      <c r="AD117" s="50">
        <f ca="1">IF(COUNTIF($R$8:$R$128,R117)&gt;1,"",MAX($AD$8:AD116)+1)</f>
        <v>32</v>
      </c>
      <c r="AE117" s="49" t="b">
        <f t="shared" ca="1" si="48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1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6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1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6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1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6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1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6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1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6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1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6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1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6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1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6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20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31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33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9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9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34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12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12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35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23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23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36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25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25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37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Водитель 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Водитель 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38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8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8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39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9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9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40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41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12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12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42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43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44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511" priority="276">
      <formula>AND(O14&lt;N14,N14&lt;&gt;"")</formula>
    </cfRule>
  </conditionalFormatting>
  <conditionalFormatting sqref="M115">
    <cfRule type="expression" dxfId="510" priority="173">
      <formula>M115&lt;L115</formula>
    </cfRule>
  </conditionalFormatting>
  <conditionalFormatting sqref="M114">
    <cfRule type="expression" dxfId="509" priority="176">
      <formula>M114&lt;L114</formula>
    </cfRule>
  </conditionalFormatting>
  <conditionalFormatting sqref="L114">
    <cfRule type="expression" dxfId="508" priority="175">
      <formula>L114&lt;K114</formula>
    </cfRule>
  </conditionalFormatting>
  <conditionalFormatting sqref="N114">
    <cfRule type="expression" dxfId="507" priority="177">
      <formula>AND(N114&lt;M114,M114&lt;&gt;"")</formula>
    </cfRule>
  </conditionalFormatting>
  <conditionalFormatting sqref="L115">
    <cfRule type="expression" dxfId="506" priority="172">
      <formula>L115&lt;K115</formula>
    </cfRule>
  </conditionalFormatting>
  <conditionalFormatting sqref="N115">
    <cfRule type="expression" dxfId="505" priority="174">
      <formula>AND(N115&lt;M115,M115&lt;&gt;"")</formula>
    </cfRule>
  </conditionalFormatting>
  <conditionalFormatting sqref="R8:R97 R106:R115">
    <cfRule type="duplicateValues" dxfId="504" priority="171"/>
  </conditionalFormatting>
  <conditionalFormatting sqref="O98:O105">
    <cfRule type="expression" dxfId="503" priority="134">
      <formula>AND(O98&lt;N98,N98&lt;&gt;"")</formula>
    </cfRule>
  </conditionalFormatting>
  <conditionalFormatting sqref="R98:R105">
    <cfRule type="duplicateValues" dxfId="502" priority="124"/>
  </conditionalFormatting>
  <conditionalFormatting sqref="R116:R127">
    <cfRule type="duplicateValues" dxfId="501" priority="120"/>
  </conditionalFormatting>
  <conditionalFormatting sqref="L14 L18 L22 L26 L30 L34 L38 L42 L46 L50 L54 L58 L62 L66 L70 L74 L78 L82 L86 L90 L94 L98 L102 L106 L110">
    <cfRule type="expression" dxfId="500" priority="5">
      <formula>L14&lt;K14</formula>
    </cfRule>
  </conditionalFormatting>
  <conditionalFormatting sqref="M14 M18 M22 M26 M30 M34 M38 M42 M46 M50 M54 M58 M62 M66 M70 M74 M78 M82 M86 M90 M94 M98 M102 M106 M110">
    <cfRule type="expression" dxfId="499" priority="6">
      <formula>M14&lt;L14</formula>
    </cfRule>
  </conditionalFormatting>
  <conditionalFormatting sqref="N14 N18 N22 N26 N30 N34 N38 N42 N46 N50 N54 N58 N62 N66 N70 N74 N78 N82 N86 N90 N94 N98 N102 N106 N110">
    <cfRule type="expression" dxfId="498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497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496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495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 enableFormatConditionsCalculation="0">
    <tabColor theme="0" tint="-0.14999847407452621"/>
  </sheetPr>
  <dimension ref="A1:AM300"/>
  <sheetViews>
    <sheetView view="pageBreakPreview" topLeftCell="A64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12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43719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43720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43720</v>
      </c>
      <c r="D8" s="654"/>
      <c r="E8" s="654"/>
      <c r="F8" s="277">
        <f ca="1">C8</f>
        <v>43720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9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7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ref="AE10:AE73" si="8">IF(R10="---","",INDEX(ВРЕМЯ_диапазон,MATCH(R10,ВРЕМЯ_ФИО,),$H$1)=AB10)</f>
        <v/>
      </c>
      <c r="AG10" s="49">
        <v>3</v>
      </c>
      <c r="AH10" s="423" t="str">
        <f t="shared" ca="1" si="3"/>
        <v>Водитель 29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8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8"/>
        <v/>
      </c>
      <c r="AG12" s="49">
        <v>5</v>
      </c>
      <c r="AH12" s="423" t="str">
        <f t="shared" ca="1" si="3"/>
        <v>Водитель 26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8"/>
        <v/>
      </c>
      <c r="AG13" s="49">
        <v>6</v>
      </c>
      <c r="AH13" s="423" t="str">
        <f t="shared" ca="1" si="3"/>
        <v>Сотрудник 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8"/>
        <v/>
      </c>
      <c r="AG14" s="49">
        <v>7</v>
      </c>
      <c r="AH14" s="423" t="str">
        <f t="shared" ca="1" si="3"/>
        <v>Водитель 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8"/>
        <v/>
      </c>
      <c r="AG15" s="49">
        <v>8</v>
      </c>
      <c r="AH15" s="423" t="str">
        <f t="shared" ca="1" si="3"/>
        <v>Сотрудник 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7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Водитель 7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8"/>
        <v>0</v>
      </c>
      <c r="AG16" s="49">
        <v>9</v>
      </c>
      <c r="AH16" s="423" t="str">
        <f t="shared" ca="1" si="3"/>
        <v>Водитель 24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8"/>
        <v/>
      </c>
      <c r="AG17" s="49">
        <v>10</v>
      </c>
      <c r="AH17" s="423" t="str">
        <f t="shared" ca="1" si="3"/>
        <v>Сотрудник 23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5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8"/>
        <v/>
      </c>
      <c r="AG18" s="49">
        <v>11</v>
      </c>
      <c r="AH18" s="423" t="str">
        <f t="shared" ca="1" si="3"/>
        <v>Водитель 30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Сотрудник 14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6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8"/>
        <v>0</v>
      </c>
      <c r="AG19" s="49">
        <v>12</v>
      </c>
      <c r="AH19" s="423" t="str">
        <f t="shared" ca="1" si="3"/>
        <v>Сотрудник 20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29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Водитель 29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6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ca="1">IF(R20="---","",INDEX(ВРЕМЯ_диапазон,MATCH(R20,ВРЕМЯ_ФИО,),$H$1)=AB20)</f>
        <v>0</v>
      </c>
      <c r="AG20" s="49">
        <v>13</v>
      </c>
      <c r="AH20" s="423" t="str">
        <f t="shared" ca="1" si="3"/>
        <v>Водитель 10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6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8"/>
        <v/>
      </c>
      <c r="AG21" s="49">
        <v>14</v>
      </c>
      <c r="AH21" s="423" t="str">
        <f t="shared" ca="1" si="3"/>
        <v>Сотрудник 17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7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8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Сотрудник 3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8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8"/>
        <v>0</v>
      </c>
      <c r="AG23" s="49">
        <v>16</v>
      </c>
      <c r="AH23" s="423" t="str">
        <f t="shared" ca="1" si="3"/>
        <v>Сотрудник 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26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Водитель 26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8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8"/>
        <v>0</v>
      </c>
      <c r="AG24" s="49">
        <v>17</v>
      </c>
      <c r="AH24" s="423" t="str">
        <f t="shared" ca="1" si="3"/>
        <v>Водитель 21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8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8"/>
        <v/>
      </c>
      <c r="AG25" s="49">
        <v>18</v>
      </c>
      <c r="AH25" s="423" t="str">
        <f t="shared" ca="1" si="3"/>
        <v>Сотрудник 13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9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8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Сотрудник 2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20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8"/>
        <v>0</v>
      </c>
      <c r="AG27" s="49">
        <v>20</v>
      </c>
      <c r="AH27" s="423" t="str">
        <f t="shared" ca="1" si="3"/>
        <v>Сотрудник 12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6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Водитель 6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20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ca="1">IF(R28="---","",INDEX(ВРЕМЯ_диапазон,MATCH(R28,ВРЕМЯ_ФИО,),$H$1)=AB28)</f>
        <v>0</v>
      </c>
      <c r="AG28" s="49">
        <v>21</v>
      </c>
      <c r="AH28" s="423" t="str">
        <f t="shared" ca="1" si="3"/>
        <v>Водитель 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20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8"/>
        <v/>
      </c>
      <c r="AG29" s="49">
        <v>22</v>
      </c>
      <c r="AH29" s="423" t="str">
        <f t="shared" ca="1" si="3"/>
        <v>Сотрудник 25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8"/>
        <v/>
      </c>
      <c r="AG30" s="49">
        <v>23</v>
      </c>
      <c r="AH30" s="423" t="str">
        <f t="shared" ca="1" si="3"/>
        <v>Водитель 12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8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Сотрудник 8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8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24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Водитель 24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8"/>
        <v>0</v>
      </c>
      <c r="AG32" s="49">
        <v>25</v>
      </c>
      <c r="AH32" s="423" t="str">
        <f t="shared" ca="1" si="3"/>
        <v>Сотрудник 19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8"/>
        <v/>
      </c>
      <c r="AG33" s="49">
        <v>26</v>
      </c>
      <c r="AH33" s="423" t="str">
        <f t="shared" ca="1" si="3"/>
        <v>Водитель 28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8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23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Сотрудник 23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3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8"/>
        <v>0</v>
      </c>
      <c r="AG35" s="49">
        <v>28</v>
      </c>
      <c r="AH35" s="423" t="str">
        <f t="shared" ca="1" si="3"/>
        <v>Водитель 3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30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Водитель 30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3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8"/>
        <v>0</v>
      </c>
      <c r="AG36" s="49">
        <v>29</v>
      </c>
      <c r="AH36" s="423" t="str">
        <f t="shared" ca="1" si="3"/>
        <v>Сотрудник 21</v>
      </c>
      <c r="AI36" s="423"/>
      <c r="AJ36" s="422" t="str">
        <f t="shared" ca="1" si="4"/>
        <v>09:00</v>
      </c>
      <c r="AK36" s="422" t="str">
        <f t="shared" ca="1" si="5"/>
        <v>17:00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3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8"/>
        <v/>
      </c>
      <c r="AG37" s="49">
        <v>30</v>
      </c>
      <c r="AH37" s="423" t="str">
        <f t="shared" ca="1" si="3"/>
        <v>Водитель 22</v>
      </c>
      <c r="AI37" s="423"/>
      <c r="AJ37" s="422" t="str">
        <f t="shared" ca="1" si="4"/>
        <v>09:00</v>
      </c>
      <c r="AK37" s="422" t="str">
        <f t="shared" ca="1" si="5"/>
        <v>17:00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4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8"/>
        <v/>
      </c>
      <c r="AG38" s="49">
        <v>31</v>
      </c>
      <c r="AH38" s="423" t="str">
        <f t="shared" ca="1" si="3"/>
        <v>Сотрудник 1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20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Сотрудник 20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8"/>
        <v>0</v>
      </c>
      <c r="AG39" s="49">
        <v>32</v>
      </c>
      <c r="AH39" s="423" t="str">
        <f t="shared" ca="1" si="3"/>
        <v>Сотрудник 4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10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Водитель 10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8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8"/>
        <v/>
      </c>
      <c r="AG41" s="49">
        <v>34</v>
      </c>
      <c r="AH41" s="423" t="str">
        <f t="shared" ca="1" si="3"/>
        <v>Сотрудник 9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5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8"/>
        <v/>
      </c>
      <c r="AG42" s="49">
        <v>35</v>
      </c>
      <c r="AH42" s="423" t="str">
        <f t="shared" ca="1" si="3"/>
        <v>Сотрудник 24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17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Сотрудник 17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8"/>
        <v>0</v>
      </c>
      <c r="AG43" s="49">
        <v>36</v>
      </c>
      <c r="AH43" s="423" t="str">
        <f t="shared" ca="1" si="3"/>
        <v>Водитель 8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Водитель 13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8"/>
        <v>0</v>
      </c>
      <c r="AG44" s="49">
        <v>37</v>
      </c>
      <c r="AH44" s="423" t="str">
        <f t="shared" ca="1" si="3"/>
        <v>Водитель 9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8"/>
        <v/>
      </c>
      <c r="AG45" s="49">
        <v>38</v>
      </c>
      <c r="AH45" s="423" t="str">
        <f t="shared" ca="1" si="3"/>
        <v>Водитель 11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6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8"/>
        <v/>
      </c>
      <c r="AG46" s="49">
        <v>39</v>
      </c>
      <c r="AH46" s="423" t="str">
        <f t="shared" ca="1" si="3"/>
        <v>Водитель 14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5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Сотрудник 5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8"/>
        <v>0</v>
      </c>
      <c r="AG47" s="49">
        <v>40</v>
      </c>
      <c r="AH47" s="423" t="str">
        <f t="shared" ca="1" si="3"/>
        <v>Водитель 18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21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Водитель 21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8"/>
        <v>0</v>
      </c>
      <c r="AG48" s="49">
        <v>41</v>
      </c>
      <c r="AH48" s="423" t="str">
        <f t="shared" ca="1" si="3"/>
        <v>Водитель 23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8"/>
        <v/>
      </c>
      <c r="AG49" s="49">
        <v>42</v>
      </c>
      <c r="AH49" s="423" t="str">
        <f t="shared" ca="1" si="3"/>
        <v>Водитель 27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7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8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13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Сотрудник 13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8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8"/>
        <v>0</v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8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8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8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8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9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8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12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Сотрудник 12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8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Водитель 1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8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8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30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31">IF(OR(E58="---",L58="",S58=2),"",L58+V58)</f>
        <v/>
      </c>
      <c r="X58" s="195"/>
      <c r="Y58" s="196" t="str">
        <f t="shared" ref="Y58:Y65" ca="1" si="32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8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31"/>
        <v/>
      </c>
      <c r="X59" s="194"/>
      <c r="Y59" s="95" t="str">
        <f t="shared" ca="1" si="32"/>
        <v/>
      </c>
      <c r="Z59" s="495"/>
      <c r="AA59" s="100" t="str">
        <f t="shared" ca="1" si="12"/>
        <v/>
      </c>
      <c r="AB59" s="89" t="str">
        <f t="shared" ref="AB59:AB61" ca="1" si="33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8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31"/>
        <v/>
      </c>
      <c r="X60" s="194"/>
      <c r="Y60" s="95" t="str">
        <f t="shared" ca="1" si="32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33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8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31"/>
        <v/>
      </c>
      <c r="X61" s="83"/>
      <c r="Y61" s="98" t="str">
        <f t="shared" ca="1" si="32"/>
        <v/>
      </c>
      <c r="Z61" s="166"/>
      <c r="AA61" s="101" t="str">
        <f t="shared" ca="1" si="12"/>
        <v/>
      </c>
      <c r="AB61" s="90" t="str">
        <f t="shared" ca="1" si="33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8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4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31"/>
        <v/>
      </c>
      <c r="X62" s="195"/>
      <c r="Y62" s="196" t="str">
        <f t="shared" ca="1" si="32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8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25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Сотрудник 25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31"/>
        <v/>
      </c>
      <c r="X63" s="194"/>
      <c r="Y63" s="95" t="str">
        <f t="shared" ca="1" si="32"/>
        <v/>
      </c>
      <c r="Z63" s="495"/>
      <c r="AA63" s="100" t="str">
        <f t="shared" ca="1" si="12"/>
        <v/>
      </c>
      <c r="AB63" s="89" t="str">
        <f t="shared" ref="AB63:AB65" ca="1" si="35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8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12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Водитель 12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31"/>
        <v/>
      </c>
      <c r="X64" s="194"/>
      <c r="Y64" s="95" t="str">
        <f t="shared" ca="1" si="32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5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8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31"/>
        <v/>
      </c>
      <c r="X65" s="83"/>
      <c r="Y65" s="98" t="str">
        <f t="shared" ca="1" si="32"/>
        <v/>
      </c>
      <c r="Z65" s="166"/>
      <c r="AA65" s="101" t="str">
        <f t="shared" ca="1" si="12"/>
        <v/>
      </c>
      <c r="AB65" s="90" t="str">
        <f t="shared" ca="1" si="35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8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6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8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8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Водитель 20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8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8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7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8">IF(OR(E70="---",L70="",S70=2),"",L70+V70)</f>
        <v/>
      </c>
      <c r="X70" s="195"/>
      <c r="Y70" s="196" t="str">
        <f t="shared" ref="Y70:Y89" ca="1" si="39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8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19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Сотрудник 19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8"/>
        <v/>
      </c>
      <c r="X71" s="194"/>
      <c r="Y71" s="95" t="str">
        <f t="shared" ca="1" si="39"/>
        <v/>
      </c>
      <c r="Z71" s="495"/>
      <c r="AA71" s="100" t="str">
        <f t="shared" ca="1" si="12"/>
        <v/>
      </c>
      <c r="AB71" s="89" t="str">
        <f t="shared" ref="AB71:AB73" ca="1" si="40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8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28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Водитель 28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8"/>
        <v/>
      </c>
      <c r="X72" s="194"/>
      <c r="Y72" s="95" t="str">
        <f t="shared" ca="1" si="39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40"/>
        <v/>
      </c>
      <c r="AC72" s="128" t="str">
        <f t="shared" ref="AC72:AC89" ca="1" si="41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ca="1" si="8"/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8"/>
        <v/>
      </c>
      <c r="X73" s="83"/>
      <c r="Y73" s="98" t="str">
        <f t="shared" ca="1" si="39"/>
        <v/>
      </c>
      <c r="Z73" s="166"/>
      <c r="AA73" s="101" t="str">
        <f t="shared" ca="1" si="12"/>
        <v/>
      </c>
      <c r="AB73" s="90" t="str">
        <f t="shared" ca="1" si="40"/>
        <v/>
      </c>
      <c r="AC73" s="130" t="str">
        <f t="shared" ca="1" si="41"/>
        <v/>
      </c>
      <c r="AD73" s="50" t="str">
        <f ca="1">IF(COUNTIF($R$8:$R$128,R73)&gt;1,"",MAX($AD$8:AD72)+1)</f>
        <v/>
      </c>
      <c r="AE73" s="49" t="str">
        <f t="shared" ca="1" si="8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8"/>
        <v/>
      </c>
      <c r="X74" s="195"/>
      <c r="Y74" s="196" t="str">
        <f t="shared" ca="1" si="39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1"/>
        <v/>
      </c>
      <c r="AD74" s="50" t="str">
        <f ca="1">IF(COUNTIF($R$8:$R$128,R74)&gt;1,"",MAX($AD$8:AD73)+1)</f>
        <v/>
      </c>
      <c r="AE74" s="49" t="str">
        <f t="shared" ref="AE74:AE127" ca="1" si="48">IF(R74="---","",INDEX(ВРЕМЯ_диапазон,MATCH(R74,ВРЕМЯ_ФИО,),$H$1)=AB74)</f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Сотрудник 10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8"/>
        <v/>
      </c>
      <c r="X75" s="194"/>
      <c r="Y75" s="95" t="str">
        <f t="shared" ca="1" si="39"/>
        <v/>
      </c>
      <c r="Z75" s="495"/>
      <c r="AA75" s="100" t="str">
        <f t="shared" ca="1" si="12"/>
        <v/>
      </c>
      <c r="AB75" s="89" t="str">
        <f t="shared" ref="AB75:AB77" ca="1" si="49">IF(OR(E75="---",K75=""),"",ROUND(IF(S75=1,(W75-U75)*24,IF(S75=2,(AA75-Y75)*24,(MOD(AA75-U75,1)-(N(Y75)-N(W75)))*24)),2))</f>
        <v/>
      </c>
      <c r="AC75" s="128" t="str">
        <f t="shared" ca="1" si="41"/>
        <v/>
      </c>
      <c r="AD75" s="50">
        <f ca="1">IF(COUNTIF($R$8:$R$128,R75)&gt;1,"",MAX($AD$8:AD74)+1)</f>
        <v>27</v>
      </c>
      <c r="AE75" s="49" t="b">
        <f t="shared" ca="1" si="48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3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Водитель 3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8"/>
        <v/>
      </c>
      <c r="X76" s="194"/>
      <c r="Y76" s="95" t="str">
        <f t="shared" ca="1" si="39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9"/>
        <v/>
      </c>
      <c r="AC76" s="128" t="str">
        <f t="shared" ca="1" si="41"/>
        <v/>
      </c>
      <c r="AD76" s="50">
        <f ca="1">IF(COUNTIF($R$8:$R$128,R76)&gt;1,"",MAX($AD$8:AD75)+1)</f>
        <v>28</v>
      </c>
      <c r="AE76" s="49" t="b">
        <f t="shared" ca="1" si="48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8"/>
        <v/>
      </c>
      <c r="X77" s="83"/>
      <c r="Y77" s="98" t="str">
        <f t="shared" ca="1" si="39"/>
        <v/>
      </c>
      <c r="Z77" s="166"/>
      <c r="AA77" s="101" t="str">
        <f t="shared" ca="1" si="12"/>
        <v/>
      </c>
      <c r="AB77" s="90" t="str">
        <f t="shared" ca="1" si="49"/>
        <v/>
      </c>
      <c r="AC77" s="130" t="str">
        <f t="shared" ca="1" si="41"/>
        <v/>
      </c>
      <c r="AD77" s="50" t="str">
        <f ca="1">IF(COUNTIF($R$8:$R$128,R77)&gt;1,"",MAX($AD$8:AD76)+1)</f>
        <v/>
      </c>
      <c r="AE77" s="49" t="str">
        <f t="shared" ca="1" si="48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50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1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 t="str">
        <f t="shared" ref="W78" ca="1" si="52">IF(OR(E78="---",L78="",S78=2),"",L78+V78)</f>
        <v/>
      </c>
      <c r="X78" s="194"/>
      <c r="Y78" s="95" t="str">
        <f t="shared" ref="Y78" ca="1" si="53">IF(OR(E78="---",M78="",S78=1),"",IF(S78=2,M78-X78,MIN(M78-X78,W78+"2:00")))</f>
        <v/>
      </c>
      <c r="Z78" s="165"/>
      <c r="AA78" s="99" t="str">
        <f t="shared" ref="AA78:AA89" ca="1" si="54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1"/>
        <v/>
      </c>
      <c r="AD78" s="50" t="str">
        <f ca="1">IF(COUNTIF($R$8:$R$128,R78)&gt;1,"",MAX($AD$8:AD77)+1)</f>
        <v/>
      </c>
      <c r="AE78" s="49" t="str">
        <f t="shared" ca="1" si="48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1"/>
        <v>---</v>
      </c>
      <c r="S79" s="180"/>
      <c r="T79" s="194" t="str">
        <f ca="1">IF(OR(S79=2,E79="---",K79=""),"",--"0:17")</f>
        <v/>
      </c>
      <c r="U79" s="95" t="str">
        <f t="shared" ref="U79:U89" ca="1" si="55">IF(OR(S79=2,E79="---",K79=""),"",K79-T79)</f>
        <v/>
      </c>
      <c r="V79" s="194"/>
      <c r="W79" s="95" t="str">
        <f t="shared" ca="1" si="38"/>
        <v/>
      </c>
      <c r="X79" s="194"/>
      <c r="Y79" s="95" t="str">
        <f t="shared" ca="1" si="39"/>
        <v/>
      </c>
      <c r="Z79" s="495"/>
      <c r="AA79" s="100" t="str">
        <f t="shared" ca="1" si="54"/>
        <v/>
      </c>
      <c r="AB79" s="89" t="str">
        <f t="shared" ref="AB79:AB81" ca="1" si="56">IF(OR(E79="---",K79=""),"",ROUND(IF(S79=1,(W79-U79)*24,IF(S79=2,(AA79-Y79)*24,(MOD(AA79-U79,1)-(N(Y79)-N(W79)))*24)),2))</f>
        <v/>
      </c>
      <c r="AC79" s="128" t="str">
        <f t="shared" ca="1" si="41"/>
        <v/>
      </c>
      <c r="AD79" s="50" t="str">
        <f ca="1">IF(COUNTIF($R$8:$R$128,R79)&gt;1,"",MAX($AD$8:AD78)+1)</f>
        <v/>
      </c>
      <c r="AE79" s="49" t="str">
        <f t="shared" ca="1" si="48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1"/>
        <v>---</v>
      </c>
      <c r="S80" s="180"/>
      <c r="T80" s="194" t="str">
        <f ca="1">IF(OR(S80=2,E80="---",K80=""),"",--"0:55")</f>
        <v/>
      </c>
      <c r="U80" s="95" t="str">
        <f t="shared" ca="1" si="55"/>
        <v/>
      </c>
      <c r="V80" s="194"/>
      <c r="W80" s="95" t="str">
        <f t="shared" ca="1" si="38"/>
        <v/>
      </c>
      <c r="X80" s="194"/>
      <c r="Y80" s="95" t="str">
        <f t="shared" ca="1" si="39"/>
        <v/>
      </c>
      <c r="Z80" s="495" t="str">
        <f ca="1">IF(OR(E80="---",S80=1,K80=""),"",--"0:15")</f>
        <v/>
      </c>
      <c r="AA80" s="100" t="str">
        <f t="shared" ca="1" si="54"/>
        <v/>
      </c>
      <c r="AB80" s="89" t="str">
        <f t="shared" ca="1" si="56"/>
        <v/>
      </c>
      <c r="AC80" s="128" t="str">
        <f t="shared" ca="1" si="41"/>
        <v/>
      </c>
      <c r="AD80" s="50" t="str">
        <f ca="1">IF(COUNTIF($R$8:$R$128,R80)&gt;1,"",MAX($AD$8:AD79)+1)</f>
        <v/>
      </c>
      <c r="AE80" s="49" t="str">
        <f t="shared" ca="1" si="48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1"/>
        <v>---</v>
      </c>
      <c r="S81" s="181"/>
      <c r="T81" s="83" t="str">
        <f ca="1">IF(OR(S81=2,E81="---",K81=""),"",--"0:13")</f>
        <v/>
      </c>
      <c r="U81" s="98" t="str">
        <f t="shared" ca="1" si="55"/>
        <v/>
      </c>
      <c r="V81" s="83"/>
      <c r="W81" s="98" t="str">
        <f t="shared" ca="1" si="38"/>
        <v/>
      </c>
      <c r="X81" s="83"/>
      <c r="Y81" s="98" t="str">
        <f t="shared" ca="1" si="39"/>
        <v/>
      </c>
      <c r="Z81" s="166"/>
      <c r="AA81" s="101" t="str">
        <f t="shared" ca="1" si="54"/>
        <v/>
      </c>
      <c r="AB81" s="90" t="str">
        <f t="shared" ca="1" si="56"/>
        <v/>
      </c>
      <c r="AC81" s="130" t="str">
        <f t="shared" ca="1" si="41"/>
        <v/>
      </c>
      <c r="AD81" s="50" t="str">
        <f ca="1">IF(COUNTIF($R$8:$R$128,R81)&gt;1,"",MAX($AD$8:AD80)+1)</f>
        <v/>
      </c>
      <c r="AE81" s="49" t="str">
        <f t="shared" ca="1" si="48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7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1"/>
        <v>---</v>
      </c>
      <c r="S82" s="179"/>
      <c r="T82" s="195" t="str">
        <f ca="1">IF(OR(S82=2,E82="---",K82=""),"",--"0:17")</f>
        <v/>
      </c>
      <c r="U82" s="196" t="str">
        <f t="shared" ca="1" si="55"/>
        <v/>
      </c>
      <c r="V82" s="195"/>
      <c r="W82" s="196" t="str">
        <f t="shared" ca="1" si="38"/>
        <v/>
      </c>
      <c r="X82" s="195"/>
      <c r="Y82" s="196" t="str">
        <f t="shared" ca="1" si="39"/>
        <v/>
      </c>
      <c r="Z82" s="165"/>
      <c r="AA82" s="99" t="str">
        <f t="shared" ca="1" si="54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1"/>
        <v/>
      </c>
      <c r="AD82" s="50" t="str">
        <f ca="1">IF(COUNTIF($R$8:$R$128,R82)&gt;1,"",MAX($AD$8:AD81)+1)</f>
        <v/>
      </c>
      <c r="AE82" s="49" t="str">
        <f t="shared" ca="1" si="48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1"/>
        <v>---</v>
      </c>
      <c r="S83" s="180"/>
      <c r="T83" s="194" t="str">
        <f ca="1">IF(OR(S83=2,E83="---",K83=""),"",--"0:17")</f>
        <v/>
      </c>
      <c r="U83" s="95" t="str">
        <f t="shared" ca="1" si="55"/>
        <v/>
      </c>
      <c r="V83" s="194"/>
      <c r="W83" s="95" t="str">
        <f t="shared" ca="1" si="38"/>
        <v/>
      </c>
      <c r="X83" s="194"/>
      <c r="Y83" s="95" t="str">
        <f t="shared" ca="1" si="39"/>
        <v/>
      </c>
      <c r="Z83" s="495"/>
      <c r="AA83" s="100" t="str">
        <f t="shared" ca="1" si="54"/>
        <v/>
      </c>
      <c r="AB83" s="89" t="str">
        <f t="shared" ref="AB83:AB85" ca="1" si="58">IF(OR(E83="---",K83=""),"",ROUND(IF(S83=1,(W83-U83)*24,IF(S83=2,(AA83-Y83)*24,(MOD(AA83-U83,1)-(N(Y83)-N(W83)))*24)),2))</f>
        <v/>
      </c>
      <c r="AC83" s="128" t="str">
        <f t="shared" ca="1" si="41"/>
        <v/>
      </c>
      <c r="AD83" s="50" t="str">
        <f ca="1">IF(COUNTIF($R$8:$R$128,R83)&gt;1,"",MAX($AD$8:AD82)+1)</f>
        <v/>
      </c>
      <c r="AE83" s="49" t="str">
        <f t="shared" ca="1" si="48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1"/>
        <v>---</v>
      </c>
      <c r="S84" s="180"/>
      <c r="T84" s="194" t="str">
        <f ca="1">IF(OR(S84=2,E84="---",K84=""),"",--"0:55")</f>
        <v/>
      </c>
      <c r="U84" s="95" t="str">
        <f t="shared" ca="1" si="55"/>
        <v/>
      </c>
      <c r="V84" s="194"/>
      <c r="W84" s="95" t="str">
        <f t="shared" ca="1" si="38"/>
        <v/>
      </c>
      <c r="X84" s="194"/>
      <c r="Y84" s="95" t="str">
        <f t="shared" ca="1" si="39"/>
        <v/>
      </c>
      <c r="Z84" s="495" t="str">
        <f ca="1">IF(OR(E84="---",S84=1,K84=""),"",--"0:15")</f>
        <v/>
      </c>
      <c r="AA84" s="100" t="str">
        <f t="shared" ca="1" si="54"/>
        <v/>
      </c>
      <c r="AB84" s="89" t="str">
        <f t="shared" ca="1" si="58"/>
        <v/>
      </c>
      <c r="AC84" s="128" t="str">
        <f t="shared" ca="1" si="41"/>
        <v/>
      </c>
      <c r="AD84" s="50" t="str">
        <f ca="1">IF(COUNTIF($R$8:$R$128,R84)&gt;1,"",MAX($AD$8:AD83)+1)</f>
        <v/>
      </c>
      <c r="AE84" s="49" t="str">
        <f t="shared" ca="1" si="48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1"/>
        <v>---</v>
      </c>
      <c r="S85" s="181"/>
      <c r="T85" s="83" t="str">
        <f ca="1">IF(OR(S85=2,E85="---",K85=""),"",--"0:13")</f>
        <v/>
      </c>
      <c r="U85" s="98" t="str">
        <f t="shared" ca="1" si="55"/>
        <v/>
      </c>
      <c r="V85" s="83"/>
      <c r="W85" s="98" t="str">
        <f t="shared" ca="1" si="38"/>
        <v/>
      </c>
      <c r="X85" s="83"/>
      <c r="Y85" s="98" t="str">
        <f t="shared" ca="1" si="39"/>
        <v/>
      </c>
      <c r="Z85" s="166"/>
      <c r="AA85" s="101" t="str">
        <f t="shared" ca="1" si="54"/>
        <v/>
      </c>
      <c r="AB85" s="90" t="str">
        <f t="shared" ca="1" si="58"/>
        <v/>
      </c>
      <c r="AC85" s="130" t="str">
        <f t="shared" ca="1" si="41"/>
        <v/>
      </c>
      <c r="AD85" s="50" t="str">
        <f ca="1">IF(COUNTIF($R$8:$R$128,R85)&gt;1,"",MAX($AD$8:AD84)+1)</f>
        <v/>
      </c>
      <c r="AE85" s="49" t="str">
        <f t="shared" ca="1" si="48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9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1"/>
        <v>---</v>
      </c>
      <c r="S86" s="179"/>
      <c r="T86" s="195" t="str">
        <f ca="1">IF(OR(S86=2,E86="---",K86=""),"",--"0:17")</f>
        <v/>
      </c>
      <c r="U86" s="196" t="str">
        <f t="shared" ca="1" si="55"/>
        <v/>
      </c>
      <c r="V86" s="195"/>
      <c r="W86" s="196" t="str">
        <f t="shared" ca="1" si="38"/>
        <v/>
      </c>
      <c r="X86" s="195"/>
      <c r="Y86" s="196" t="str">
        <f t="shared" ca="1" si="39"/>
        <v/>
      </c>
      <c r="Z86" s="165"/>
      <c r="AA86" s="99" t="str">
        <f t="shared" ca="1" si="54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1"/>
        <v/>
      </c>
      <c r="AD86" s="50" t="str">
        <f ca="1">IF(COUNTIF($R$8:$R$128,R86)&gt;1,"",MAX($AD$8:AD85)+1)</f>
        <v/>
      </c>
      <c r="AE86" s="49" t="str">
        <f t="shared" ca="1" si="48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1"/>
        <v>---</v>
      </c>
      <c r="S87" s="180"/>
      <c r="T87" s="194" t="str">
        <f ca="1">IF(OR(S87=2,E87="---",K87=""),"",--"0:17")</f>
        <v/>
      </c>
      <c r="U87" s="95" t="str">
        <f t="shared" ca="1" si="55"/>
        <v/>
      </c>
      <c r="V87" s="194"/>
      <c r="W87" s="95" t="str">
        <f t="shared" ca="1" si="38"/>
        <v/>
      </c>
      <c r="X87" s="194"/>
      <c r="Y87" s="95" t="str">
        <f t="shared" ca="1" si="39"/>
        <v/>
      </c>
      <c r="Z87" s="495"/>
      <c r="AA87" s="100" t="str">
        <f t="shared" ca="1" si="54"/>
        <v/>
      </c>
      <c r="AB87" s="89" t="str">
        <f t="shared" ref="AB87:AB113" ca="1" si="60">IF(OR(E87="---",K87=""),"",ROUND(IF(S87=1,(W87-U87)*24,IF(S87=2,(AA87-Y87)*24,(MOD(AA87-U87,1)-(N(Y87)-N(W87)))*24)),2))</f>
        <v/>
      </c>
      <c r="AC87" s="128" t="str">
        <f t="shared" ca="1" si="41"/>
        <v/>
      </c>
      <c r="AD87" s="50" t="str">
        <f ca="1">IF(COUNTIF($R$8:$R$128,R87)&gt;1,"",MAX($AD$8:AD86)+1)</f>
        <v/>
      </c>
      <c r="AE87" s="49" t="str">
        <f t="shared" ca="1" si="48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1"/>
        <v>---</v>
      </c>
      <c r="S88" s="180"/>
      <c r="T88" s="194" t="str">
        <f ca="1">IF(OR(S88=2,E88="---",K88=""),"",--"0:30")</f>
        <v/>
      </c>
      <c r="U88" s="95" t="str">
        <f t="shared" ca="1" si="55"/>
        <v/>
      </c>
      <c r="V88" s="194"/>
      <c r="W88" s="95" t="str">
        <f t="shared" ca="1" si="38"/>
        <v/>
      </c>
      <c r="X88" s="194"/>
      <c r="Y88" s="95" t="str">
        <f t="shared" ca="1" si="39"/>
        <v/>
      </c>
      <c r="Z88" s="495" t="str">
        <f ca="1">IF(OR(E88="---",S88=1,K88=""),"",--"0:21")</f>
        <v/>
      </c>
      <c r="AA88" s="100" t="str">
        <f t="shared" ca="1" si="54"/>
        <v/>
      </c>
      <c r="AB88" s="89" t="str">
        <f t="shared" ca="1" si="60"/>
        <v/>
      </c>
      <c r="AC88" s="128" t="str">
        <f t="shared" ca="1" si="41"/>
        <v/>
      </c>
      <c r="AD88" s="50" t="str">
        <f ca="1">IF(COUNTIF($R$8:$R$128,R88)&gt;1,"",MAX($AD$8:AD87)+1)</f>
        <v/>
      </c>
      <c r="AE88" s="49" t="str">
        <f t="shared" ca="1" si="48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1"/>
        <v>---</v>
      </c>
      <c r="S89" s="181"/>
      <c r="T89" s="83" t="str">
        <f ca="1">IF(OR(S89=2,E89="---",K89=""),"",--"0:13")</f>
        <v/>
      </c>
      <c r="U89" s="98" t="str">
        <f t="shared" ca="1" si="55"/>
        <v/>
      </c>
      <c r="V89" s="83"/>
      <c r="W89" s="98" t="str">
        <f t="shared" ca="1" si="38"/>
        <v/>
      </c>
      <c r="X89" s="83"/>
      <c r="Y89" s="98" t="str">
        <f t="shared" ca="1" si="39"/>
        <v/>
      </c>
      <c r="Z89" s="166"/>
      <c r="AA89" s="101" t="str">
        <f t="shared" ca="1" si="54"/>
        <v/>
      </c>
      <c r="AB89" s="90" t="str">
        <f t="shared" ca="1" si="60"/>
        <v/>
      </c>
      <c r="AC89" s="130" t="str">
        <f t="shared" ca="1" si="41"/>
        <v/>
      </c>
      <c r="AD89" s="50" t="str">
        <f ca="1">IF(COUNTIF($R$8:$R$128,R89)&gt;1,"",MAX($AD$8:AD88)+1)</f>
        <v/>
      </c>
      <c r="AE89" s="49" t="str">
        <f t="shared" ca="1" si="48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60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ca="1" si="48"/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1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60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4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1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61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60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4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60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4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355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1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60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356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1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60"/>
        <v/>
      </c>
      <c r="AC96" s="434" t="e">
        <f t="shared" ca="1" si="61"/>
        <v>#VALUE!</v>
      </c>
      <c r="AD96" s="50" t="str">
        <f ca="1">IF(COUNTIF($R$8:$R$128,R96)&gt;1,"",MAX($AD$8:AD95)+1)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60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4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60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ca="1" si="48"/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7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1"/>
        <v>Сотрудник 7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60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48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1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60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48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60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48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60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48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1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60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48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15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1"/>
        <v>Водитель 15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60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48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60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ca="1" si="48"/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60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48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1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60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48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1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60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48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60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48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60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48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1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60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48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16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1"/>
        <v>Водитель 16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60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48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60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48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ca="1" si="48"/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4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2" t="str">
        <f t="shared" ref="C116:C127" ca="1" si="69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1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6"/>
        <v>0</v>
      </c>
      <c r="AD116" s="50">
        <f ca="1">IF(COUNTIF($R$8:$R$128,R116)&gt;1,"",MAX($AD$8:AD115)+1)</f>
        <v>29</v>
      </c>
      <c r="AE116" s="49" t="b">
        <f t="shared" ca="1" si="4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>обучение</v>
      </c>
      <c r="B117" s="145" t="str">
        <f t="shared" ca="1" si="68"/>
        <v>9:00-13:00</v>
      </c>
      <c r="C117" s="636" t="str">
        <f t="shared" ca="1" si="69"/>
        <v>14:00-18:00</v>
      </c>
      <c r="D117" s="636"/>
      <c r="E117" s="150" t="str">
        <f t="array" aca="1" ref="E117" ca="1">IFERROR(INDEX(График!B$7:B$112,SMALL(IF(INDEX(График!$I$7:$AL$112,0,$H$1)=H117,ROW(D$1:D$101)),I117)),"---")</f>
        <v>Водитель 22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>обучение</v>
      </c>
      <c r="R117" s="191" t="str">
        <f t="shared" ca="1" si="51"/>
        <v>Водитель 22</v>
      </c>
      <c r="S117" s="180"/>
      <c r="T117" s="106"/>
      <c r="U117" s="95">
        <f t="shared" ref="U117:U125" ca="1" si="71">IF(OR(S117=2,E117="---"),"",K117-T117)</f>
        <v>0.375</v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>
        <f t="shared" ref="AA117:AA125" ca="1" si="74">IF(OR(E117="---",S117=1),"",N117+Z117)</f>
        <v>0.70833333333333337</v>
      </c>
      <c r="AB117" s="89">
        <f t="shared" ca="1" si="65"/>
        <v>8</v>
      </c>
      <c r="AC117" s="128">
        <f t="shared" ca="1" si="66"/>
        <v>0</v>
      </c>
      <c r="AD117" s="50">
        <f ca="1">IF(COUNTIF($R$8:$R$128,R117)&gt;1,"",MAX($AD$8:AD116)+1)</f>
        <v>30</v>
      </c>
      <c r="AE117" s="49" t="b">
        <f t="shared" ca="1" si="48"/>
        <v>1</v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6" t="str">
        <f t="shared" ca="1" si="69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1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65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48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6" t="str">
        <f t="shared" ca="1" si="6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1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65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48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6" t="str">
        <f t="shared" ca="1" si="6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1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65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48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6" t="str">
        <f t="shared" ca="1" si="6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1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65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48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6" t="str">
        <f t="shared" ca="1" si="69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1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65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48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6" t="str">
        <f t="shared" ca="1" si="69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1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65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48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6" t="str">
        <f t="shared" ca="1" si="69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1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65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48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6" t="str">
        <f t="shared" ca="1" si="69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1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65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48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6" t="str">
        <f t="shared" ca="1" si="6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48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3" t="str">
        <f t="shared" ca="1" si="6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4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20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60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>Водитель 31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31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32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33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34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35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Водитель 8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Водитель 8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36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37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11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11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38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39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40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41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27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27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42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494" priority="163">
      <formula>AND(O14&lt;N14,N14&lt;&gt;"")</formula>
    </cfRule>
  </conditionalFormatting>
  <conditionalFormatting sqref="M115">
    <cfRule type="expression" dxfId="493" priority="60">
      <formula>M115&lt;L115</formula>
    </cfRule>
  </conditionalFormatting>
  <conditionalFormatting sqref="M114">
    <cfRule type="expression" dxfId="492" priority="63">
      <formula>M114&lt;L114</formula>
    </cfRule>
  </conditionalFormatting>
  <conditionalFormatting sqref="L114">
    <cfRule type="expression" dxfId="491" priority="62">
      <formula>L114&lt;K114</formula>
    </cfRule>
  </conditionalFormatting>
  <conditionalFormatting sqref="N114">
    <cfRule type="expression" dxfId="490" priority="64">
      <formula>AND(N114&lt;M114,M114&lt;&gt;"")</formula>
    </cfRule>
  </conditionalFormatting>
  <conditionalFormatting sqref="L115">
    <cfRule type="expression" dxfId="489" priority="59">
      <formula>L115&lt;K115</formula>
    </cfRule>
  </conditionalFormatting>
  <conditionalFormatting sqref="N115">
    <cfRule type="expression" dxfId="488" priority="61">
      <formula>AND(N115&lt;M115,M115&lt;&gt;"")</formula>
    </cfRule>
  </conditionalFormatting>
  <conditionalFormatting sqref="R8:R97 R106:R115">
    <cfRule type="duplicateValues" dxfId="487" priority="58"/>
  </conditionalFormatting>
  <conditionalFormatting sqref="O98:O105">
    <cfRule type="expression" dxfId="486" priority="21">
      <formula>AND(O98&lt;N98,N98&lt;&gt;"")</formula>
    </cfRule>
  </conditionalFormatting>
  <conditionalFormatting sqref="R98:R105">
    <cfRule type="duplicateValues" dxfId="485" priority="11"/>
  </conditionalFormatting>
  <conditionalFormatting sqref="R116:R127">
    <cfRule type="duplicateValues" dxfId="484" priority="7"/>
  </conditionalFormatting>
  <conditionalFormatting sqref="L14 L18 L22 L26 L30 L34 L38 L42 L46 L50 L54 L58 L62 L66 L70 L74 L78 L82 L86 L90 L94 L98 L102 L106 L110">
    <cfRule type="expression" dxfId="483" priority="5">
      <formula>L14&lt;K14</formula>
    </cfRule>
  </conditionalFormatting>
  <conditionalFormatting sqref="M14 M18 M22 M26 M30 M34 M38 M42 M46 M50 M54 M58 M62 M66 M70 M74 M78 M82 M86 M90 M94 M98 M102 M106 M110">
    <cfRule type="expression" dxfId="482" priority="6">
      <formula>M14&lt;L14</formula>
    </cfRule>
  </conditionalFormatting>
  <conditionalFormatting sqref="N14 N18 N22 N26 N30 N34 N38 N42 N46 N50 N54 N58 N62 N66 N70 N74 N78 N82 N86 N90 N94 N98 N102 N106 N110">
    <cfRule type="expression" dxfId="481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480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479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478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 enableFormatConditionsCalculation="0">
    <tabColor theme="0" tint="-0.14999847407452621"/>
    <pageSetUpPr fitToPage="1"/>
  </sheetPr>
  <dimension ref="A1:AM300"/>
  <sheetViews>
    <sheetView view="pageBreakPreview" topLeftCell="A25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13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43720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43721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43721</v>
      </c>
      <c r="D8" s="654"/>
      <c r="E8" s="654"/>
      <c r="F8" s="277">
        <f ca="1">C8</f>
        <v>43721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6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23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26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3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11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7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6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6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8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23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23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17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26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26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28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4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4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3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3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25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11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11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30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19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13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7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7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3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10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23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23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5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8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8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12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8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17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17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28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28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6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7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13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4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4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20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4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4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24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9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10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25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14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30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30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18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22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27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19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19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31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13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13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9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3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10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10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24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24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5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5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21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21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14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29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30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15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15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1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16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16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16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15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15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31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11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13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13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22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22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27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27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31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31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477" priority="185">
      <formula>AND(O14&lt;N14,N14&lt;&gt;"")</formula>
    </cfRule>
  </conditionalFormatting>
  <conditionalFormatting sqref="R8:R89">
    <cfRule type="duplicateValues" dxfId="476" priority="80"/>
  </conditionalFormatting>
  <conditionalFormatting sqref="O90:O97 O106:O113">
    <cfRule type="expression" dxfId="475" priority="26">
      <formula>AND(O90&lt;N90,N90&lt;&gt;"")</formula>
    </cfRule>
  </conditionalFormatting>
  <conditionalFormatting sqref="R90:R97 R106:R115">
    <cfRule type="duplicateValues" dxfId="474" priority="25"/>
  </conditionalFormatting>
  <conditionalFormatting sqref="O98:O105">
    <cfRule type="expression" dxfId="473" priority="24">
      <formula>AND(O98&lt;N98,N98&lt;&gt;"")</formula>
    </cfRule>
  </conditionalFormatting>
  <conditionalFormatting sqref="R98:R105">
    <cfRule type="duplicateValues" dxfId="472" priority="23"/>
  </conditionalFormatting>
  <conditionalFormatting sqref="R116:R127">
    <cfRule type="duplicateValues" dxfId="471" priority="22"/>
  </conditionalFormatting>
  <conditionalFormatting sqref="M115">
    <cfRule type="expression" dxfId="470" priority="14">
      <formula>M115&lt;L115</formula>
    </cfRule>
  </conditionalFormatting>
  <conditionalFormatting sqref="M114">
    <cfRule type="expression" dxfId="469" priority="17">
      <formula>M114&lt;L114</formula>
    </cfRule>
  </conditionalFormatting>
  <conditionalFormatting sqref="L114">
    <cfRule type="expression" dxfId="468" priority="16">
      <formula>L114&lt;K114</formula>
    </cfRule>
  </conditionalFormatting>
  <conditionalFormatting sqref="N114">
    <cfRule type="expression" dxfId="467" priority="18">
      <formula>AND(N114&lt;M114,M114&lt;&gt;"")</formula>
    </cfRule>
  </conditionalFormatting>
  <conditionalFormatting sqref="L115">
    <cfRule type="expression" dxfId="466" priority="13">
      <formula>L115&lt;K115</formula>
    </cfRule>
  </conditionalFormatting>
  <conditionalFormatting sqref="N115">
    <cfRule type="expression" dxfId="465" priority="15">
      <formula>AND(N115&lt;M115,M115&lt;&gt;"")</formula>
    </cfRule>
  </conditionalFormatting>
  <conditionalFormatting sqref="L14 L18 L22 L26 L30 L34 L38 L42 L46 L50 L54 L58 L62 L66 L70 L74 L78 L82 L86">
    <cfRule type="expression" dxfId="464" priority="11">
      <formula>L14&lt;K14</formula>
    </cfRule>
  </conditionalFormatting>
  <conditionalFormatting sqref="M14 M18 M22 M26 M30 M34 M38 M42 M46 M50 M54 M58 M62 M66 M70 M74 M78 M82 M86">
    <cfRule type="expression" dxfId="463" priority="12">
      <formula>M14&lt;L14</formula>
    </cfRule>
  </conditionalFormatting>
  <conditionalFormatting sqref="N14 N18 N22 N26 N30 N34 N38 N42 N46 N50 N54 N58 N62 N66 N70 N74 N78 N82 N86">
    <cfRule type="expression" dxfId="46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6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6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59" priority="9">
      <formula>AND(N15&lt;M15,M15&lt;&gt;"")</formula>
    </cfRule>
  </conditionalFormatting>
  <conditionalFormatting sqref="L90 L94 L98 L102 L106 L110">
    <cfRule type="expression" dxfId="458" priority="5">
      <formula>L90&lt;K90</formula>
    </cfRule>
  </conditionalFormatting>
  <conditionalFormatting sqref="M90 M94 M98 M102 M106 M110">
    <cfRule type="expression" dxfId="457" priority="6">
      <formula>M90&lt;L90</formula>
    </cfRule>
  </conditionalFormatting>
  <conditionalFormatting sqref="N90 N94 N98 N102 N106 N110">
    <cfRule type="expression" dxfId="456" priority="4">
      <formula>AND(N90&lt;M90,M90&lt;&gt;"")</formula>
    </cfRule>
  </conditionalFormatting>
  <conditionalFormatting sqref="L91:L93 L95:L97 L99:L101 L103:L105 L107:L109 L111:L113">
    <cfRule type="expression" dxfId="455" priority="2">
      <formula>L91&lt;K91</formula>
    </cfRule>
  </conditionalFormatting>
  <conditionalFormatting sqref="M91:M93 M95:M97 M99:M101 M103:M105 M107:M109 M111:M113">
    <cfRule type="expression" dxfId="454" priority="3">
      <formula>M91&lt;L91</formula>
    </cfRule>
  </conditionalFormatting>
  <conditionalFormatting sqref="N91:N93 N95:N97 N99:N101 N103:N105 N107:N109 N111:N113">
    <cfRule type="expression" dxfId="45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 enableFormatConditionsCalculation="0">
    <tabColor rgb="FF99FF99"/>
  </sheetPr>
  <dimension ref="A1:AM299"/>
  <sheetViews>
    <sheetView view="pageBreakPreview" topLeftCell="A73" zoomScale="70" zoomScaleSheetLayoutView="7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14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43722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43722</v>
      </c>
      <c r="D8" s="654"/>
      <c r="E8" s="654"/>
      <c r="F8" s="277">
        <f ca="1">C8</f>
        <v>43722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Сотрудник 21</v>
      </c>
      <c r="AI8" s="423"/>
      <c r="AJ8" s="422" t="str">
        <f ca="1">TEXT(INDEX($U$8:$U$250,MATCH($AG8,$AD$8:$AD$250,)),"[чч]:мм")</f>
        <v/>
      </c>
      <c r="AK8" s="422" t="str">
        <f ca="1">TEXT(INDEX($AA$8:$AA$250,MATCH($AG8,$AD$8:$AD$250,)),"[чч]:мм")</f>
        <v/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11</v>
      </c>
      <c r="AI9" s="423"/>
      <c r="AJ9" s="422" t="str">
        <f t="shared" ref="AJ9:AJ72" ca="1" si="4">TEXT(INDEX($U$8:$U$250,MATCH($AG9,$AD$8:$AD$250,)),"[чч]:мм")</f>
        <v/>
      </c>
      <c r="AK9" s="422" t="str">
        <f t="shared" ref="AK9:AK72" ca="1" si="5">TEXT(INDEX($AA$8:$AA$250,MATCH($AG9,$AD$8:$AD$250,)),"[чч]:мм")</f>
        <v/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23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9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6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3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20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21</v>
      </c>
      <c r="F15" s="54" t="s">
        <v>355</v>
      </c>
      <c r="G15" s="634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8"/>
        <v>Сотрудник 21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IF(COUNTIF($R$8:$R$124,R15)&gt;1,"",MAX($AD$8:AD14)+1)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3"/>
        <v>Сотрудник 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11</v>
      </c>
      <c r="F16" s="55" t="s">
        <v>356</v>
      </c>
      <c r="G16" s="634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8"/>
        <v>Водитель 11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>
        <f ca="1">IF(COUNTIF($R$8:$R$124,R16)&gt;1,"",MAX($AD$8:AD15)+1)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3"/>
        <v>Водитель 8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9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3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14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 t="str">
        <f ca="1">IF(COUNTIF($R$8:$R$124,R19)&gt;1,"",MAX($AD$8:AD18)+1)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Водитель 5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 t="str">
        <f ca="1">IF(COUNTIF($R$8:$R$124,R20)&gt;1,"",MAX($AD$8:AD19)+1)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Водитель 23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24</v>
      </c>
      <c r="AI21" s="423"/>
      <c r="AJ21" s="422" t="str">
        <f t="shared" ca="1" si="4"/>
        <v>09:00</v>
      </c>
      <c r="AK21" s="422" t="str">
        <f t="shared" ca="1" si="5"/>
        <v>17:00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5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28</v>
      </c>
      <c r="AI22" s="423"/>
      <c r="AJ22" s="422" t="str">
        <f t="shared" ca="1" si="4"/>
        <v>09:00</v>
      </c>
      <c r="AK22" s="422" t="str">
        <f t="shared" ca="1" si="5"/>
        <v>17:00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 t="str">
        <f ca="1">IF(COUNTIF($R$8:$R$124,R23)&gt;1,"",MAX($AD$8:AD22)+1)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3"/>
        <v>Сотрудник 1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 t="str">
        <f ca="1">IF(COUNTIF($R$8:$R$124,R24)&gt;1,"",MAX($AD$8:AD23)+1)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3"/>
        <v>Сотрудник 7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10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6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11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 t="str">
        <f ca="1">IF(COUNTIF($R$8:$R$124,R27)&gt;1,"",MAX($AD$8:AD26)+1)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3"/>
        <v>Сотрудник 13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 t="str">
        <f ca="1">IF(COUNTIF($R$8:$R$124,R28)&gt;1,"",MAX($AD$8:AD27)+1)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3"/>
        <v>Сотрудник 20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24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7">IFERROR(B31-L$129,"")</f>
        <v/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1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 t="str">
        <f ca="1">IF(COUNTIF($R$8:$R$124,R31)&gt;1,"",MAX($AD$8:AD30)+1)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Водитель 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 t="str">
        <f ca="1">IF(COUNTIF($R$8:$R$124,R32)&gt;1,"",MAX($AD$8:AD31)+1)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Водитель 6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10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8">IFERROR(B35-L$129,"")</f>
        <v/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Водитель 13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Водитель 22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19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23</v>
      </c>
      <c r="F39" s="54" t="s">
        <v>355</v>
      </c>
      <c r="G39" s="634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8"/>
        <v>Сотрудник 23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>
        <f ca="1">IF(COUNTIF($R$8:$R$124,R39)&gt;1,"",MAX($AD$8:AD38)+1)</f>
        <v>3</v>
      </c>
      <c r="AE39" s="49" t="b">
        <f t="shared" ca="1" si="2"/>
        <v>0</v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9</v>
      </c>
      <c r="F40" s="55" t="s">
        <v>356</v>
      </c>
      <c r="G40" s="634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8"/>
        <v>Водитель 9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>
        <f ca="1">IF(COUNTIF($R$8:$R$124,R40)&gt;1,"",MAX($AD$8:AD39)+1)</f>
        <v>4</v>
      </c>
      <c r="AE40" s="49" t="b">
        <f t="shared" ca="1" si="2"/>
        <v>0</v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0">IFERROR(B43-L$129,"")</f>
        <v>0.36805555555555558</v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6</v>
      </c>
      <c r="F43" s="54" t="s">
        <v>355</v>
      </c>
      <c r="G43" s="634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8"/>
        <v>Сотрудник 6</v>
      </c>
      <c r="S43" s="180"/>
      <c r="T43" s="194" t="str">
        <f ca="1">IF(OR(S43=2,E43="---",K43=""),"",--"0:12")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>
        <f ca="1">IF(COUNTIF($R$8:$R$124,R43)&gt;1,"",MAX($AD$8:AD42)+1)</f>
        <v>5</v>
      </c>
      <c r="AE43" s="49" t="b">
        <f t="shared" ca="1" si="2"/>
        <v>0</v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3</v>
      </c>
      <c r="F44" s="55" t="s">
        <v>356</v>
      </c>
      <c r="G44" s="634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8"/>
        <v>Водитель 3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>
        <f ca="1">IF(COUNTIF($R$8:$R$124,R44)&gt;1,"",MAX($AD$8:AD43)+1)</f>
        <v>6</v>
      </c>
      <c r="AE44" s="49" t="b">
        <f t="shared" ca="1" si="2"/>
        <v>0</v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1">IFERROR(B47-L$129,"")</f>
        <v/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429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20</v>
      </c>
      <c r="F48" s="55" t="s">
        <v>356</v>
      </c>
      <c r="G48" s="634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8"/>
        <v>Водитель 20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>
        <f ca="1">IF(COUNTIF($R$8:$R$124,R48)&gt;1,"",MAX($AD$8:AD47)+1)</f>
        <v>7</v>
      </c>
      <c r="AE48" s="49" t="b">
        <f t="shared" ca="1" si="2"/>
        <v>0</v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2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5</v>
      </c>
      <c r="F51" s="54" t="s">
        <v>355</v>
      </c>
      <c r="G51" s="634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8"/>
        <v>Сотрудник 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>
        <f ca="1">IF(COUNTIF($R$8:$R$124,R51)&gt;1,"",MAX($AD$8:AD50)+1)</f>
        <v>8</v>
      </c>
      <c r="AE51" s="49" t="b">
        <f t="shared" ca="1" si="2"/>
        <v>0</v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8</v>
      </c>
      <c r="F52" s="55" t="s">
        <v>356</v>
      </c>
      <c r="G52" s="634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8"/>
        <v>Водитель 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>
        <f ca="1">IF(COUNTIF($R$8:$R$124,R52)&gt;1,"",MAX($AD$8:AD51)+1)</f>
        <v>9</v>
      </c>
      <c r="AE52" s="49" t="b">
        <f t="shared" ca="1" si="2"/>
        <v>0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3">IFERROR(B55-L$129,"")</f>
        <v/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4">IFERROR(B59-L$129,"")</f>
        <v>0.36805555555555558</v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9</v>
      </c>
      <c r="F59" s="54" t="s">
        <v>355</v>
      </c>
      <c r="G59" s="634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8"/>
        <v>Сотрудник 9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>
        <f ca="1">IF(COUNTIF($R$8:$R$124,R59)&gt;1,"",MAX($AD$8:AD58)+1)</f>
        <v>10</v>
      </c>
      <c r="AE59" s="49" t="b">
        <f t="shared" ca="1" si="2"/>
        <v>0</v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14</v>
      </c>
      <c r="F60" s="55" t="s">
        <v>356</v>
      </c>
      <c r="G60" s="634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8"/>
        <v>Водитель 14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>
        <f ca="1">IF(COUNTIF($R$8:$R$124,R60)&gt;1,"",MAX($AD$8:AD59)+1)</f>
        <v>11</v>
      </c>
      <c r="AE60" s="49" t="b">
        <f t="shared" ca="1" si="2"/>
        <v>0</v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7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8">IFERROR(B67-L$129,"")</f>
        <v>0.36805555555555558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29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5" ca="1" si="32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IF(COUNTIF($R$8:$R$124,R73)&gt;1,"",MAX($AD$8:AD72)+1)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ca="1" si="14"/>
        <v/>
      </c>
      <c r="AB74" s="88" t="str">
        <f t="shared" ca="1" si="12"/>
        <v/>
      </c>
      <c r="AC74" s="129" t="str">
        <f t="shared" ca="1" si="32"/>
        <v/>
      </c>
      <c r="AD74" s="50" t="str">
        <f ca="1">IF(COUNTIF($R$8:$R$124,R74)&gt;1,"",MAX($AD$8:AD73)+1)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14"/>
        <v/>
      </c>
      <c r="AB75" s="89" t="str">
        <f t="shared" ca="1" si="12"/>
        <v/>
      </c>
      <c r="AC75" s="128" t="str">
        <f t="shared" ca="1" si="32"/>
        <v/>
      </c>
      <c r="AD75" s="50" t="str">
        <f ca="1">IF(COUNTIF($R$8:$R$124,R75)&gt;1,"",MAX($AD$8:AD74)+1)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14"/>
        <v/>
      </c>
      <c r="AB76" s="89" t="str">
        <f t="shared" ca="1" si="12"/>
        <v/>
      </c>
      <c r="AC76" s="128" t="str">
        <f t="shared" ca="1" si="32"/>
        <v/>
      </c>
      <c r="AD76" s="50" t="str">
        <f ca="1">IF(COUNTIF($R$8:$R$124,R76)&gt;1,"",MAX($AD$8:AD75)+1)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14"/>
        <v/>
      </c>
      <c r="AB77" s="90" t="str">
        <f t="shared" ca="1" si="12"/>
        <v/>
      </c>
      <c r="AC77" s="130" t="str">
        <f t="shared" ca="1" si="32"/>
        <v/>
      </c>
      <c r="AD77" s="50" t="str">
        <f ca="1">IF(COUNTIF($R$8:$R$124,R77)&gt;1,"",MAX($AD$8:AD76)+1)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0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1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4"/>
      <c r="W78" s="95"/>
      <c r="X78" s="194"/>
      <c r="Y78" s="95"/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IF(COUNTIF($R$8:$R$124,R78)&gt;1,"",MAX($AD$8:AD77)+1)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1"/>
        <v>---</v>
      </c>
      <c r="S79" s="180"/>
      <c r="T79" s="194" t="str">
        <f ca="1">IF(OR(S79=2,E79="---",K79=""),"",--"0:17")</f>
        <v/>
      </c>
      <c r="U79" s="95" t="str">
        <f t="shared" ref="U79:U89" ca="1" si="42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3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IF(COUNTIF($R$8:$R$124,R79)&gt;1,"",MAX($AD$8:AD78)+1)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1"/>
        <v>---</v>
      </c>
      <c r="S80" s="180"/>
      <c r="T80" s="194" t="str">
        <f ca="1">IF(OR(S80=2,E80="---",K80=""),"",--"0:55")</f>
        <v/>
      </c>
      <c r="U80" s="95" t="str">
        <f t="shared" ca="1" si="42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3"/>
        <v/>
      </c>
      <c r="AC80" s="128" t="str">
        <f t="shared" ca="1" si="32"/>
        <v/>
      </c>
      <c r="AD80" s="50" t="str">
        <f ca="1">IF(COUNTIF($R$8:$R$124,R80)&gt;1,"",MAX($AD$8:AD79)+1)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1"/>
        <v>---</v>
      </c>
      <c r="S81" s="181"/>
      <c r="T81" s="83" t="str">
        <f ca="1">IF(OR(S81=2,E81="---",K81=""),"",--"0:13")</f>
        <v/>
      </c>
      <c r="U81" s="98" t="str">
        <f t="shared" ca="1" si="42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3"/>
        <v/>
      </c>
      <c r="AC81" s="130" t="str">
        <f t="shared" ca="1" si="32"/>
        <v/>
      </c>
      <c r="AD81" s="50" t="str">
        <f ca="1">IF(COUNTIF($R$8:$R$124,R81)&gt;1,"",MAX($AD$8:AD80)+1)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4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1"/>
        <v>---</v>
      </c>
      <c r="S82" s="179"/>
      <c r="T82" s="195" t="str">
        <f ca="1">IF(OR(S82=2,E82="---",K82=""),"",--"0:17")</f>
        <v/>
      </c>
      <c r="U82" s="196" t="str">
        <f t="shared" ca="1" si="42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3"/>
        <v/>
      </c>
      <c r="AC82" s="129" t="str">
        <f t="shared" ca="1" si="32"/>
        <v/>
      </c>
      <c r="AD82" s="50" t="str">
        <f ca="1">IF(COUNTIF($R$8:$R$124,R82)&gt;1,"",MAX($AD$8:AD81)+1)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1"/>
        <v>---</v>
      </c>
      <c r="S83" s="180"/>
      <c r="T83" s="194" t="str">
        <f ca="1">IF(OR(S83=2,E83="---",K83=""),"",--"0:17")</f>
        <v/>
      </c>
      <c r="U83" s="95" t="str">
        <f t="shared" ca="1" si="42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5" ca="1" si="45">IF(OR(E83="---",S83=1,K83=""),"",N83+Z83)</f>
        <v/>
      </c>
      <c r="AB83" s="89" t="str">
        <f t="shared" ca="1" si="43"/>
        <v/>
      </c>
      <c r="AC83" s="128" t="str">
        <f t="shared" ca="1" si="32"/>
        <v/>
      </c>
      <c r="AD83" s="50" t="str">
        <f ca="1">IF(COUNTIF($R$8:$R$124,R83)&gt;1,"",MAX($AD$8:AD82)+1)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1"/>
        <v>---</v>
      </c>
      <c r="S84" s="180"/>
      <c r="T84" s="194" t="str">
        <f ca="1">IF(OR(S84=2,E84="---",K84=""),"",--"0:55")</f>
        <v/>
      </c>
      <c r="U84" s="95" t="str">
        <f t="shared" ca="1" si="42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IF(OR(E84="---",S84=1,K84=""),"",--"0:15")</f>
        <v/>
      </c>
      <c r="AA84" s="100" t="str">
        <f t="shared" ca="1" si="45"/>
        <v/>
      </c>
      <c r="AB84" s="89" t="str">
        <f t="shared" ca="1" si="43"/>
        <v/>
      </c>
      <c r="AC84" s="128" t="str">
        <f t="shared" ca="1" si="32"/>
        <v/>
      </c>
      <c r="AD84" s="50" t="str">
        <f ca="1">IF(COUNTIF($R$8:$R$124,R84)&gt;1,"",MAX($AD$8:AD83)+1)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1"/>
        <v>---</v>
      </c>
      <c r="S85" s="181"/>
      <c r="T85" s="83" t="str">
        <f ca="1">IF(OR(S85=2,E85="---",K85=""),"",--"0:13")</f>
        <v/>
      </c>
      <c r="U85" s="98" t="str">
        <f t="shared" ca="1" si="42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5"/>
        <v/>
      </c>
      <c r="AB85" s="90" t="str">
        <f t="shared" ca="1" si="43"/>
        <v/>
      </c>
      <c r="AC85" s="130" t="str">
        <f t="shared" ca="1" si="32"/>
        <v/>
      </c>
      <c r="AD85" s="50" t="str">
        <f ca="1">IF(COUNTIF($R$8:$R$124,R85)&gt;1,"",MAX($AD$8:AD84)+1)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1"/>
        <v>---</v>
      </c>
      <c r="S86" s="179"/>
      <c r="T86" s="195" t="str">
        <f ca="1">IF(OR(S86=2,E86="---",K86=""),"",--"0:17")</f>
        <v/>
      </c>
      <c r="U86" s="196" t="str">
        <f t="shared" ca="1" si="42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171" t="str">
        <f ca="1">IF(E86="---","",N86+Z86)</f>
        <v/>
      </c>
      <c r="AB86" s="88" t="str">
        <f t="shared" ca="1" si="43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47">IF(R86="---","",INDEX(ВРЕМЯ_диапазон,MATCH(R86,ВРЕМЯ_ФИО,),$H$1)=SUMIF($R$90:$R$97,R86,$AB$90:$AB$97))</f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1"/>
        <v>---</v>
      </c>
      <c r="S87" s="180"/>
      <c r="T87" s="194" t="str">
        <f ca="1">IF(OR(S87=2,E87="---",K87=""),"",--"0:17")</f>
        <v/>
      </c>
      <c r="U87" s="95" t="str">
        <f t="shared" ca="1" si="42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496" t="str">
        <f ca="1">IF(E87="---","",N86+Z87)</f>
        <v/>
      </c>
      <c r="AB87" s="497" t="str">
        <f t="shared" ca="1" si="43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7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1"/>
        <v>---</v>
      </c>
      <c r="S88" s="180"/>
      <c r="T88" s="194" t="str">
        <f ca="1">IF(OR(S88=2,E88="---",K88=""),"",--"0:30")</f>
        <v/>
      </c>
      <c r="U88" s="95" t="str">
        <f t="shared" ca="1" si="42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48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7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1"/>
        <v>---</v>
      </c>
      <c r="S89" s="181"/>
      <c r="T89" s="83" t="str">
        <f ca="1">IF(OR(S89=2,E89="---",K89=""),"",--"0:13")</f>
        <v/>
      </c>
      <c r="U89" s="98" t="str">
        <f t="shared" ca="1" si="42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502" t="str">
        <f ca="1">IF(E89="---","",N86+Z89)</f>
        <v/>
      </c>
      <c r="AB89" s="433" t="str">
        <f t="shared" ca="1" si="43"/>
        <v/>
      </c>
      <c r="AC89" s="130" t="str">
        <f t="shared" ca="1" si="48"/>
        <v/>
      </c>
      <c r="AD89" s="50" t="str">
        <f ca="1">IF(COUNTIF($R$8:$R$124,R89)&gt;1,"",MAX($AD$8:AD88)+1)</f>
        <v/>
      </c>
      <c r="AE89" s="49" t="str">
        <f t="shared" ca="1" si="47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3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7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1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3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IF(COUNTIF($R$8:$R$124,R91)&gt;1,"",MAX($AD$8:AD90)+1)</f>
        <v/>
      </c>
      <c r="AE91" s="49" t="b">
        <f t="shared" ca="1" si="47"/>
        <v>0</v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1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12</v>
      </c>
      <c r="AE92" s="49" t="b">
        <f t="shared" ca="1" si="47"/>
        <v>1</v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3"/>
        <v/>
      </c>
      <c r="AC93" s="130" t="str">
        <f t="shared" ca="1" si="49"/>
        <v/>
      </c>
      <c r="AD93" s="50" t="str">
        <f ca="1">IF(COUNTIF($R$8:$R$124,R93)&gt;1,"",MAX($AD$8:AD92)+1)</f>
        <v/>
      </c>
      <c r="AE93" s="49" t="str">
        <f t="shared" ca="1" si="47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3"/>
        <v/>
      </c>
      <c r="AC94" s="432" t="str">
        <f t="shared" ca="1" si="49"/>
        <v/>
      </c>
      <c r="AD94" s="50" t="str">
        <f ca="1">IF(COUNTIF($R$8:$R$124,R94)&gt;1,"",MAX($AD$8:AD93)+1)</f>
        <v/>
      </c>
      <c r="AE94" s="49" t="str">
        <f t="shared" ca="1" si="47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15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1"/>
        <v>Сотрудник 15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3"/>
        <v/>
      </c>
      <c r="AC95" s="434" t="e">
        <f t="shared" ca="1" si="49"/>
        <v>#VALUE!</v>
      </c>
      <c r="AD95" s="50" t="str">
        <f ca="1">IF(COUNTIF($R$8:$R$124,R95)&gt;1,"",MAX($AD$8:AD94)+1)</f>
        <v/>
      </c>
      <c r="AE95" s="49" t="b">
        <f t="shared" ca="1" si="47"/>
        <v>0</v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1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3"/>
        <v/>
      </c>
      <c r="AC96" s="434" t="e">
        <f t="shared" ca="1" si="49"/>
        <v>#VALUE!</v>
      </c>
      <c r="AD96" s="50" t="str">
        <f ca="1">IF(COUNTIF($R$8:$R$124,R96)&gt;1,"",MAX($AD$8:AD95)+1)</f>
        <v/>
      </c>
      <c r="AE96" s="49" t="b">
        <f t="shared" ca="1" si="47"/>
        <v>0</v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3"/>
        <v/>
      </c>
      <c r="AC97" s="130" t="str">
        <f t="shared" ca="1" si="49"/>
        <v/>
      </c>
      <c r="AD97" s="50" t="str">
        <f ca="1">IF(COUNTIF($R$8:$R$124,R97)&gt;1,"",MAX($AD$8:AD96)+1)</f>
        <v/>
      </c>
      <c r="AE97" s="49" t="str">
        <f t="shared" ca="1" si="47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3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1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1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3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IF(COUNTIF($R$8:$R$124,R99)&gt;1,"",MAX($AD$8:AD98)+1)</f>
        <v/>
      </c>
      <c r="AE99" s="49" t="b">
        <f t="shared" ca="1" si="51"/>
        <v>0</v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1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3"/>
        <v/>
      </c>
      <c r="AC100" s="434" t="e">
        <f t="shared" ref="AC100:AC105" ca="1" si="52">IF(U100="","",(MIN(0.25,W100)-MIN(U100,0.25)+MIN(0.25,AA100)-MIN(Y100,0.25)+MAX(22/24,W100)-MAX(22/24,U100)+MAX(22/24,AA100)-MAX(22/24,Y100))*24)</f>
        <v>#VALUE!</v>
      </c>
      <c r="AD100" s="50" t="str">
        <f ca="1">IF(COUNTIF($R$8:$R$124,R100)&gt;1,"",MAX($AD$8:AD99)+1)</f>
        <v/>
      </c>
      <c r="AE100" s="49" t="b">
        <f t="shared" ca="1" si="51"/>
        <v>0</v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3"/>
        <v/>
      </c>
      <c r="AC101" s="130" t="str">
        <f t="shared" ca="1" si="52"/>
        <v/>
      </c>
      <c r="AD101" s="50" t="str">
        <f ca="1">IF(COUNTIF($R$8:$R$124,R101)&gt;1,"",MAX($AD$8:AD100)+1)</f>
        <v/>
      </c>
      <c r="AE101" s="49" t="str">
        <f t="shared" ca="1" si="51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3"/>
        <v/>
      </c>
      <c r="AC102" s="432" t="str">
        <f t="shared" ca="1" si="52"/>
        <v/>
      </c>
      <c r="AD102" s="50" t="str">
        <f ca="1">IF(COUNTIF($R$8:$R$124,R102)&gt;1,"",MAX($AD$8:AD101)+1)</f>
        <v/>
      </c>
      <c r="AE102" s="49" t="str">
        <f t="shared" ca="1" si="51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16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1"/>
        <v>Сотрудник 16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3"/>
        <v/>
      </c>
      <c r="AC103" s="434" t="e">
        <f t="shared" ca="1" si="52"/>
        <v>#VALUE!</v>
      </c>
      <c r="AD103" s="50" t="str">
        <f ca="1">IF(COUNTIF($R$8:$R$124,R103)&gt;1,"",MAX($AD$8:AD102)+1)</f>
        <v/>
      </c>
      <c r="AE103" s="49" t="b">
        <f t="shared" ca="1" si="51"/>
        <v>0</v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1"/>
        <v>Водитель 23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3"/>
        <v/>
      </c>
      <c r="AC104" s="434" t="e">
        <f t="shared" ca="1" si="52"/>
        <v>#VALUE!</v>
      </c>
      <c r="AD104" s="50">
        <f ca="1">IF(COUNTIF($R$8:$R$124,R104)&gt;1,"",MAX($AD$8:AD103)+1)</f>
        <v>13</v>
      </c>
      <c r="AE104" s="49" t="b">
        <f t="shared" ca="1" si="51"/>
        <v>0</v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3"/>
        <v/>
      </c>
      <c r="AC105" s="130" t="str">
        <f t="shared" ca="1" si="52"/>
        <v/>
      </c>
      <c r="AD105" s="50" t="str">
        <f ca="1">IF(COUNTIF($R$8:$R$124,R105)&gt;1,"",MAX($AD$8:AD104)+1)</f>
        <v/>
      </c>
      <c r="AE105" s="49" t="str">
        <f t="shared" ref="AE105:AE113" ca="1" si="5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3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3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15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1"/>
        <v>Сотрудник 15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3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53"/>
        <v>0</v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1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3"/>
        <v/>
      </c>
      <c r="AC108" s="434" t="e">
        <f t="shared" ref="AC108:AC113" ca="1" si="54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53"/>
        <v>0</v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3"/>
        <v/>
      </c>
      <c r="AC109" s="130" t="str">
        <f t="shared" ca="1" si="54"/>
        <v/>
      </c>
      <c r="AD109" s="50" t="str">
        <f ca="1">IF(COUNTIF($R$8:$R$124,R109)&gt;1,"",MAX($AD$8:AD108)+1)</f>
        <v/>
      </c>
      <c r="AE109" s="49" t="str">
        <f t="shared" ca="1" si="53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3"/>
        <v/>
      </c>
      <c r="AC110" s="432" t="str">
        <f t="shared" ca="1" si="54"/>
        <v/>
      </c>
      <c r="AD110" s="50" t="str">
        <f ca="1">IF(COUNTIF($R$8:$R$124,R110)&gt;1,"",MAX($AD$8:AD109)+1)</f>
        <v/>
      </c>
      <c r="AE110" s="49" t="str">
        <f t="shared" ca="1" si="53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12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1"/>
        <v>Сотрудник 12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3"/>
        <v/>
      </c>
      <c r="AC111" s="434" t="e">
        <f t="shared" ca="1" si="54"/>
        <v>#VALUE!</v>
      </c>
      <c r="AD111" s="50" t="str">
        <f ca="1">IF(COUNTIF($R$8:$R$124,R111)&gt;1,"",MAX($AD$8:AD110)+1)</f>
        <v/>
      </c>
      <c r="AE111" s="49" t="b">
        <f t="shared" ca="1" si="53"/>
        <v>0</v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15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1"/>
        <v>Водитель 15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3"/>
        <v/>
      </c>
      <c r="AC112" s="434" t="e">
        <f t="shared" ca="1" si="54"/>
        <v>#VALUE!</v>
      </c>
      <c r="AD112" s="50" t="str">
        <f ca="1">IF(COUNTIF($R$8:$R$124,R112)&gt;1,"",MAX($AD$8:AD111)+1)</f>
        <v/>
      </c>
      <c r="AE112" s="49" t="b">
        <f t="shared" ca="1" si="53"/>
        <v>0</v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3"/>
        <v/>
      </c>
      <c r="AC113" s="130" t="str">
        <f t="shared" ca="1" si="54"/>
        <v/>
      </c>
      <c r="AD113" s="50" t="str">
        <f ca="1">IF(COUNTIF($R$8:$R$124,R113)&gt;1,"",MAX($AD$8:AD112)+1)</f>
        <v/>
      </c>
      <c r="AE113" s="49" t="str">
        <f t="shared" ca="1" si="53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5">A114</f>
        <v>Резерв</v>
      </c>
      <c r="R114" s="189" t="str">
        <f t="shared" ca="1" si="4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3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6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5"/>
        <v>Резерв</v>
      </c>
      <c r="R115" s="190" t="str">
        <f t="shared" ca="1" si="4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3"/>
        <v/>
      </c>
      <c r="AC115" s="174" t="str">
        <f t="shared" ref="AC115:AC127" ca="1" si="57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6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8">IF(E116="---","","обучение")</f>
        <v>обучение</v>
      </c>
      <c r="B116" s="144" t="str">
        <f t="shared" ref="B116:B127" ca="1" si="59">IF(E116="---","","9:00-13:00")</f>
        <v>9:00-13:00</v>
      </c>
      <c r="C116" s="642" t="str">
        <f t="shared" ref="C116:C127" ca="1" si="6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24</v>
      </c>
      <c r="F116" s="159" t="str">
        <f t="shared" ref="F116:F127" ca="1" si="6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5"/>
        <v>обучение</v>
      </c>
      <c r="R116" s="189" t="str">
        <f t="shared" ca="1" si="41"/>
        <v>Водитель 24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3"/>
        <v>8</v>
      </c>
      <c r="AC116" s="129">
        <f t="shared" ca="1" si="57"/>
        <v>0</v>
      </c>
      <c r="AD116" s="50">
        <f ca="1">IF(COUNTIF($R$8:$R$124,R116)&gt;1,"",MAX($AD$8:AD115)+1)</f>
        <v>14</v>
      </c>
      <c r="AE116" s="49" t="b">
        <f t="shared" ca="1" si="56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8"/>
        <v>обучение</v>
      </c>
      <c r="B117" s="145" t="str">
        <f t="shared" ca="1" si="59"/>
        <v>9:00-13:00</v>
      </c>
      <c r="C117" s="636" t="str">
        <f t="shared" ca="1" si="60"/>
        <v>14:00-18:00</v>
      </c>
      <c r="D117" s="636"/>
      <c r="E117" s="150" t="str">
        <f t="array" aca="1" ref="E117" ca="1">IFERROR(INDEX(График!B$7:B$112,SMALL(IF(INDEX(График!$I$7:$AL$112,0,$H$1)=H117,ROW(D$1:D$101)),I117)),"---")</f>
        <v>Водитель 28</v>
      </c>
      <c r="F117" s="151" t="str">
        <f t="shared" ca="1" si="6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5"/>
        <v>обучение</v>
      </c>
      <c r="R117" s="191" t="str">
        <f t="shared" ca="1" si="41"/>
        <v>Водитель 28</v>
      </c>
      <c r="S117" s="180"/>
      <c r="T117" s="106"/>
      <c r="U117" s="95">
        <f t="shared" ref="U117:U125" ca="1" si="62">IF(OR(S117=2,E117="---"),"",K117-T117)</f>
        <v>0.375</v>
      </c>
      <c r="V117" s="176"/>
      <c r="W117" s="97" t="str">
        <f t="shared" ref="W117:W125" ca="1" si="63">IF(OR(E117="---",L117="",S117=2),"",L117+V117)</f>
        <v/>
      </c>
      <c r="X117" s="82"/>
      <c r="Y117" s="97" t="str">
        <f t="shared" ref="Y117:Y125" ca="1" si="64">IF(OR(E117="---",M117="",S117=1),"",IF(S117=2,M117-X117,MIN(M117-X117,W117+"2:00")))</f>
        <v/>
      </c>
      <c r="Z117" s="92"/>
      <c r="AA117" s="100">
        <f t="shared" ref="AA117:AA125" ca="1" si="65">IF(OR(E117="---",S117=1),"",N117+Z117)</f>
        <v>0.70833333333333337</v>
      </c>
      <c r="AB117" s="89">
        <f t="shared" ca="1" si="43"/>
        <v>8</v>
      </c>
      <c r="AC117" s="128">
        <f t="shared" ca="1" si="57"/>
        <v>0</v>
      </c>
      <c r="AD117" s="50">
        <f ca="1">IF(COUNTIF($R$8:$R$124,R117)&gt;1,"",MAX($AD$8:AD116)+1)</f>
        <v>15</v>
      </c>
      <c r="AE117" s="49" t="b">
        <f t="shared" ca="1" si="56"/>
        <v>1</v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8"/>
        <v/>
      </c>
      <c r="B118" s="145" t="str">
        <f t="shared" ca="1" si="59"/>
        <v/>
      </c>
      <c r="C118" s="636" t="str">
        <f t="shared" ca="1" si="6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5"/>
        <v/>
      </c>
      <c r="R118" s="191" t="str">
        <f t="shared" ca="1" si="41"/>
        <v>---</v>
      </c>
      <c r="S118" s="180"/>
      <c r="T118" s="106"/>
      <c r="U118" s="95" t="str">
        <f t="shared" ca="1" si="62"/>
        <v/>
      </c>
      <c r="V118" s="176"/>
      <c r="W118" s="97" t="str">
        <f t="shared" ca="1" si="63"/>
        <v/>
      </c>
      <c r="X118" s="82"/>
      <c r="Y118" s="97" t="str">
        <f t="shared" ca="1" si="64"/>
        <v/>
      </c>
      <c r="Z118" s="92"/>
      <c r="AA118" s="100" t="str">
        <f t="shared" ca="1" si="65"/>
        <v/>
      </c>
      <c r="AB118" s="89" t="str">
        <f t="shared" ca="1" si="43"/>
        <v/>
      </c>
      <c r="AC118" s="128" t="str">
        <f t="shared" ca="1" si="57"/>
        <v/>
      </c>
      <c r="AD118" s="50" t="str">
        <f ca="1">IF(COUNTIF($R$8:$R$124,R118)&gt;1,"",MAX($AD$8:AD117)+1)</f>
        <v/>
      </c>
      <c r="AE118" s="49" t="str">
        <f t="shared" ca="1" si="56"/>
        <v/>
      </c>
    </row>
    <row r="119" spans="1:39" ht="23" customHeight="1" thickBot="1" x14ac:dyDescent="0.2">
      <c r="A119" s="142" t="str">
        <f t="shared" ca="1" si="58"/>
        <v/>
      </c>
      <c r="B119" s="145" t="str">
        <f t="shared" ca="1" si="59"/>
        <v/>
      </c>
      <c r="C119" s="636" t="str">
        <f t="shared" ca="1" si="6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5"/>
        <v/>
      </c>
      <c r="R119" s="191" t="str">
        <f t="shared" ca="1" si="41"/>
        <v>---</v>
      </c>
      <c r="S119" s="180"/>
      <c r="T119" s="106"/>
      <c r="U119" s="95" t="str">
        <f t="shared" ca="1" si="62"/>
        <v/>
      </c>
      <c r="V119" s="176"/>
      <c r="W119" s="97" t="str">
        <f t="shared" ca="1" si="63"/>
        <v/>
      </c>
      <c r="X119" s="82"/>
      <c r="Y119" s="97" t="str">
        <f t="shared" ca="1" si="64"/>
        <v/>
      </c>
      <c r="Z119" s="92"/>
      <c r="AA119" s="100" t="str">
        <f t="shared" ca="1" si="65"/>
        <v/>
      </c>
      <c r="AB119" s="89" t="str">
        <f t="shared" ca="1" si="43"/>
        <v/>
      </c>
      <c r="AC119" s="128" t="str">
        <f t="shared" ca="1" si="57"/>
        <v/>
      </c>
      <c r="AD119" s="50" t="str">
        <f ca="1">IF(COUNTIF($R$8:$R$124,R119)&gt;1,"",MAX($AD$8:AD118)+1)</f>
        <v/>
      </c>
      <c r="AE119" s="49" t="str">
        <f t="shared" ca="1" si="56"/>
        <v/>
      </c>
    </row>
    <row r="120" spans="1:39" ht="23" customHeight="1" thickBot="1" x14ac:dyDescent="0.2">
      <c r="A120" s="142" t="str">
        <f t="shared" ca="1" si="58"/>
        <v/>
      </c>
      <c r="B120" s="145" t="str">
        <f t="shared" ca="1" si="59"/>
        <v/>
      </c>
      <c r="C120" s="636" t="str">
        <f t="shared" ca="1" si="6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5"/>
        <v/>
      </c>
      <c r="R120" s="191" t="str">
        <f t="shared" ca="1" si="41"/>
        <v>---</v>
      </c>
      <c r="S120" s="180"/>
      <c r="T120" s="106"/>
      <c r="U120" s="95" t="str">
        <f t="shared" ca="1" si="62"/>
        <v/>
      </c>
      <c r="V120" s="176"/>
      <c r="W120" s="97" t="str">
        <f t="shared" ca="1" si="63"/>
        <v/>
      </c>
      <c r="X120" s="82"/>
      <c r="Y120" s="97" t="str">
        <f t="shared" ca="1" si="64"/>
        <v/>
      </c>
      <c r="Z120" s="92"/>
      <c r="AA120" s="100" t="str">
        <f t="shared" ca="1" si="65"/>
        <v/>
      </c>
      <c r="AB120" s="89" t="str">
        <f t="shared" ca="1" si="43"/>
        <v/>
      </c>
      <c r="AC120" s="128" t="str">
        <f t="shared" ca="1" si="57"/>
        <v/>
      </c>
      <c r="AD120" s="50" t="str">
        <f ca="1">IF(COUNTIF($R$8:$R$124,R120)&gt;1,"",MAX($AD$8:AD119)+1)</f>
        <v/>
      </c>
      <c r="AE120" s="49" t="str">
        <f t="shared" ca="1" si="56"/>
        <v/>
      </c>
    </row>
    <row r="121" spans="1:39" ht="23" customHeight="1" x14ac:dyDescent="0.15">
      <c r="A121" s="142" t="str">
        <f t="shared" ca="1" si="58"/>
        <v/>
      </c>
      <c r="B121" s="145" t="str">
        <f t="shared" ca="1" si="59"/>
        <v/>
      </c>
      <c r="C121" s="636" t="str">
        <f t="shared" ca="1" si="6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5"/>
        <v/>
      </c>
      <c r="R121" s="191" t="str">
        <f t="shared" ca="1" si="41"/>
        <v>---</v>
      </c>
      <c r="S121" s="180"/>
      <c r="T121" s="106"/>
      <c r="U121" s="95" t="str">
        <f t="shared" ca="1" si="62"/>
        <v/>
      </c>
      <c r="V121" s="176"/>
      <c r="W121" s="97" t="str">
        <f t="shared" ca="1" si="63"/>
        <v/>
      </c>
      <c r="X121" s="82"/>
      <c r="Y121" s="97" t="str">
        <f t="shared" ca="1" si="64"/>
        <v/>
      </c>
      <c r="Z121" s="92"/>
      <c r="AA121" s="100" t="str">
        <f t="shared" ca="1" si="65"/>
        <v/>
      </c>
      <c r="AB121" s="89" t="str">
        <f t="shared" ca="1" si="43"/>
        <v/>
      </c>
      <c r="AC121" s="128" t="str">
        <f t="shared" ca="1" si="57"/>
        <v/>
      </c>
      <c r="AD121" s="50" t="str">
        <f ca="1">IF(COUNTIF($R$8:$R$124,R121)&gt;1,"",MAX($AD$8:AD120)+1)</f>
        <v/>
      </c>
      <c r="AE121" s="49" t="str">
        <f t="shared" ca="1" si="56"/>
        <v/>
      </c>
    </row>
    <row r="122" spans="1:39" ht="23" customHeight="1" x14ac:dyDescent="0.15">
      <c r="A122" s="142" t="str">
        <f t="shared" ca="1" si="58"/>
        <v/>
      </c>
      <c r="B122" s="145" t="str">
        <f t="shared" ca="1" si="59"/>
        <v/>
      </c>
      <c r="C122" s="636" t="str">
        <f t="shared" ca="1" si="6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5"/>
        <v/>
      </c>
      <c r="R122" s="191" t="str">
        <f t="shared" ca="1" si="41"/>
        <v>---</v>
      </c>
      <c r="S122" s="180"/>
      <c r="T122" s="106"/>
      <c r="U122" s="95" t="str">
        <f t="shared" ca="1" si="62"/>
        <v/>
      </c>
      <c r="V122" s="176"/>
      <c r="W122" s="97" t="str">
        <f t="shared" ca="1" si="63"/>
        <v/>
      </c>
      <c r="X122" s="82"/>
      <c r="Y122" s="97" t="str">
        <f t="shared" ca="1" si="64"/>
        <v/>
      </c>
      <c r="Z122" s="92"/>
      <c r="AA122" s="100" t="str">
        <f t="shared" ca="1" si="65"/>
        <v/>
      </c>
      <c r="AB122" s="89" t="str">
        <f t="shared" ca="1" si="43"/>
        <v/>
      </c>
      <c r="AC122" s="128" t="str">
        <f t="shared" ca="1" si="57"/>
        <v/>
      </c>
      <c r="AD122" s="50" t="str">
        <f ca="1">IF(COUNTIF($R$8:$R$124,R122)&gt;1,"",MAX($AD$8:AD121)+1)</f>
        <v/>
      </c>
      <c r="AE122" s="49" t="str">
        <f t="shared" ca="1" si="56"/>
        <v/>
      </c>
    </row>
    <row r="123" spans="1:39" ht="23" customHeight="1" x14ac:dyDescent="0.15">
      <c r="A123" s="142" t="str">
        <f t="shared" ca="1" si="58"/>
        <v/>
      </c>
      <c r="B123" s="145" t="str">
        <f t="shared" ca="1" si="59"/>
        <v/>
      </c>
      <c r="C123" s="636" t="str">
        <f t="shared" ca="1" si="6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5"/>
        <v/>
      </c>
      <c r="R123" s="191" t="str">
        <f t="shared" ca="1" si="41"/>
        <v>---</v>
      </c>
      <c r="S123" s="180"/>
      <c r="T123" s="106"/>
      <c r="U123" s="95" t="str">
        <f t="shared" ca="1" si="62"/>
        <v/>
      </c>
      <c r="V123" s="176"/>
      <c r="W123" s="97" t="str">
        <f t="shared" ca="1" si="63"/>
        <v/>
      </c>
      <c r="X123" s="82"/>
      <c r="Y123" s="97" t="str">
        <f t="shared" ca="1" si="64"/>
        <v/>
      </c>
      <c r="Z123" s="92"/>
      <c r="AA123" s="100" t="str">
        <f t="shared" ca="1" si="65"/>
        <v/>
      </c>
      <c r="AB123" s="89" t="str">
        <f t="shared" ca="1" si="43"/>
        <v/>
      </c>
      <c r="AC123" s="128" t="str">
        <f t="shared" ca="1" si="57"/>
        <v/>
      </c>
      <c r="AD123" s="50" t="str">
        <f ca="1">IF(COUNTIF($R$8:$R$124,R123)&gt;1,"",MAX($AD$8:AD122)+1)</f>
        <v/>
      </c>
      <c r="AE123" s="49" t="str">
        <f t="shared" ca="1" si="56"/>
        <v/>
      </c>
    </row>
    <row r="124" spans="1:39" ht="23" customHeight="1" x14ac:dyDescent="0.15">
      <c r="A124" s="142" t="str">
        <f t="shared" ca="1" si="58"/>
        <v/>
      </c>
      <c r="B124" s="145" t="str">
        <f t="shared" ca="1" si="59"/>
        <v/>
      </c>
      <c r="C124" s="636" t="str">
        <f t="shared" ca="1" si="6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5"/>
        <v/>
      </c>
      <c r="R124" s="191" t="str">
        <f t="shared" ca="1" si="41"/>
        <v>---</v>
      </c>
      <c r="S124" s="180"/>
      <c r="T124" s="106"/>
      <c r="U124" s="95" t="str">
        <f t="shared" ca="1" si="62"/>
        <v/>
      </c>
      <c r="V124" s="176"/>
      <c r="W124" s="97" t="str">
        <f t="shared" ca="1" si="63"/>
        <v/>
      </c>
      <c r="X124" s="82"/>
      <c r="Y124" s="97" t="str">
        <f t="shared" ca="1" si="64"/>
        <v/>
      </c>
      <c r="Z124" s="92"/>
      <c r="AA124" s="100" t="str">
        <f t="shared" ca="1" si="65"/>
        <v/>
      </c>
      <c r="AB124" s="89" t="str">
        <f t="shared" ca="1" si="43"/>
        <v/>
      </c>
      <c r="AC124" s="128" t="str">
        <f t="shared" ca="1" si="57"/>
        <v/>
      </c>
      <c r="AD124" s="50" t="str">
        <f ca="1">IF(COUNTIF($R$8:$R$124,R124)&gt;1,"",MAX($AD$8:AD123)+1)</f>
        <v/>
      </c>
      <c r="AE124" s="49" t="str">
        <f t="shared" ca="1" si="56"/>
        <v/>
      </c>
    </row>
    <row r="125" spans="1:39" ht="23" customHeight="1" thickBot="1" x14ac:dyDescent="0.2">
      <c r="A125" s="142" t="str">
        <f t="shared" ca="1" si="58"/>
        <v/>
      </c>
      <c r="B125" s="145" t="str">
        <f t="shared" ca="1" si="59"/>
        <v/>
      </c>
      <c r="C125" s="636" t="str">
        <f t="shared" ca="1" si="6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5"/>
        <v/>
      </c>
      <c r="R125" s="191" t="str">
        <f t="shared" ca="1" si="41"/>
        <v>---</v>
      </c>
      <c r="S125" s="180"/>
      <c r="T125" s="106"/>
      <c r="U125" s="95" t="str">
        <f t="shared" ca="1" si="62"/>
        <v/>
      </c>
      <c r="V125" s="176"/>
      <c r="W125" s="97" t="str">
        <f t="shared" ca="1" si="63"/>
        <v/>
      </c>
      <c r="X125" s="82"/>
      <c r="Y125" s="97" t="str">
        <f t="shared" ca="1" si="64"/>
        <v/>
      </c>
      <c r="Z125" s="92"/>
      <c r="AA125" s="100" t="str">
        <f t="shared" ca="1" si="65"/>
        <v/>
      </c>
      <c r="AB125" s="89" t="str">
        <f t="shared" ca="1" si="43"/>
        <v/>
      </c>
      <c r="AC125" s="128" t="str">
        <f t="shared" ca="1" si="57"/>
        <v/>
      </c>
      <c r="AD125" s="50" t="str">
        <f ca="1">IF(COUNTIF($R$8:$R$124,R125)&gt;1,"",MAX($AD$8:AD124)+1)</f>
        <v/>
      </c>
      <c r="AE125" s="49" t="str">
        <f t="shared" ca="1" si="56"/>
        <v/>
      </c>
    </row>
    <row r="126" spans="1:39" ht="23" customHeight="1" thickBot="1" x14ac:dyDescent="0.2">
      <c r="A126" s="142" t="s">
        <v>49</v>
      </c>
      <c r="B126" s="145" t="str">
        <f t="shared" ca="1" si="59"/>
        <v/>
      </c>
      <c r="C126" s="636" t="str">
        <f t="shared" ca="1" si="6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5"/>
        <v>ОВ</v>
      </c>
      <c r="R126" s="191" t="str">
        <f t="shared" ca="1" si="4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7"/>
        <v/>
      </c>
      <c r="AD126" s="50" t="str">
        <f ca="1">IF(COUNTIF($R$8:$R$124,R126)&gt;1,"",MAX($AD$8:AD125)+1)</f>
        <v/>
      </c>
      <c r="AE126" s="49" t="str">
        <f t="shared" ca="1" si="56"/>
        <v/>
      </c>
    </row>
    <row r="127" spans="1:39" ht="23" customHeight="1" thickBot="1" x14ac:dyDescent="0.2">
      <c r="A127" s="143" t="s">
        <v>49</v>
      </c>
      <c r="B127" s="146" t="str">
        <f t="shared" ca="1" si="59"/>
        <v/>
      </c>
      <c r="C127" s="643" t="str">
        <f t="shared" ca="1" si="6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5"/>
        <v>ОВ</v>
      </c>
      <c r="R127" s="191" t="str">
        <f t="shared" ca="1" si="4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7"/>
        <v/>
      </c>
      <c r="AD127" s="50" t="str">
        <f ca="1">IF(COUNTIF($R$8:$R$124,R127)&gt;1,"",MAX($AD$8:AD126)+1)</f>
        <v/>
      </c>
      <c r="AE127" s="49" t="str">
        <f t="shared" ca="1" si="5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24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18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6">G135</f>
        <v>2</v>
      </c>
      <c r="E135" s="102" t="str">
        <f t="array" aca="1" ref="E135" ca="1">IFERROR(INDEX(График!B$7:B$112,SMALL(IF(INDEX(График!$I$7:$AL$112,0,$H$1)=F135,ROW(D$1:D$101)),G135)),"")</f>
        <v>Сотрудник 22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6"/>
        <v>3</v>
      </c>
      <c r="E136" s="102" t="str">
        <f t="array" aca="1" ref="E136" ca="1">IFERROR(INDEX(График!B$7:B$112,SMALL(IF(INDEX(График!$I$7:$AL$112,0,$H$1)=F136,ROW(D$1:D$101)),G136)),"")</f>
        <v>Водитель 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6"/>
        <v>4</v>
      </c>
      <c r="E137" s="102" t="str">
        <f t="array" aca="1" ref="E137" ca="1">IFERROR(INDEX(График!B$7:B$112,SMALL(IF(INDEX(График!$I$7:$AL$112,0,$H$1)=F137,ROW(D$1:D$101)),G137)),"")</f>
        <v>Водитель 12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6"/>
        <v>5</v>
      </c>
      <c r="E138" s="102" t="str">
        <f t="array" aca="1" ref="E138" ca="1">IFERROR(INDEX(График!B$7:B$112,SMALL(IF(INDEX(График!$I$7:$AL$112,0,$H$1)=F138,ROW(D$1:D$101)),G138)),"")</f>
        <v>Водитель 17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6"/>
        <v>6</v>
      </c>
      <c r="E139" s="102" t="str">
        <f t="array" aca="1" ref="E139" ca="1">IFERROR(INDEX(График!B$7:B$112,SMALL(IF(INDEX(График!$I$7:$AL$112,0,$H$1)=F139,ROW(D$1:D$101)),G139)),"")</f>
        <v>Водитель 19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6"/>
        <v>7</v>
      </c>
      <c r="E140" s="102" t="str">
        <f t="array" aca="1" ref="E140" ca="1">IFERROR(INDEX(График!B$7:B$112,SMALL(IF(INDEX(График!$I$7:$AL$112,0,$H$1)=F140,ROW(D$1:D$101)),G140)),"")</f>
        <v>Водитель 25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6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16</v>
      </c>
      <c r="AE174" s="418"/>
      <c r="AF174" s="418"/>
    </row>
    <row r="175" spans="4:32" ht="15" customHeight="1" x14ac:dyDescent="0.25">
      <c r="D175" s="107">
        <f t="shared" si="66"/>
        <v>2</v>
      </c>
      <c r="E175" s="102" t="str">
        <f t="array" aca="1" ref="E175" ca="1">IFERROR(INDEX(График!B$7:B$112,SMALL(IF(INDEX(График!$I$7:$AL$112,0,$H$1)=F175,ROW(D$1:D$101)),G175)),"")</f>
        <v>Сотрудник 7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7">IF(E175="","",E175)</f>
        <v>Сотрудник 7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17</v>
      </c>
    </row>
    <row r="176" spans="4:32" ht="15" customHeight="1" x14ac:dyDescent="0.25">
      <c r="D176" s="107">
        <f t="shared" si="66"/>
        <v>3</v>
      </c>
      <c r="E176" s="102" t="str">
        <f t="array" aca="1" ref="E176" ca="1">IFERROR(INDEX(График!B$7:B$112,SMALL(IF(INDEX(График!$I$7:$AL$112,0,$H$1)=F176,ROW(D$1:D$101)),G176)),"")</f>
        <v>Сотрудник 10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7"/>
        <v>Сотрудник 10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18</v>
      </c>
    </row>
    <row r="177" spans="4:30" ht="15" customHeight="1" x14ac:dyDescent="0.25">
      <c r="D177" s="107">
        <f t="shared" si="66"/>
        <v>4</v>
      </c>
      <c r="E177" s="102" t="str">
        <f t="array" aca="1" ref="E177" ca="1">IFERROR(INDEX(График!B$7:B$112,SMALL(IF(INDEX(График!$I$7:$AL$112,0,$H$1)=F177,ROW(D$1:D$101)),G177)),"")</f>
        <v>Сотрудник 11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7"/>
        <v>Сотрудник 11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19</v>
      </c>
    </row>
    <row r="178" spans="4:30" ht="15" customHeight="1" x14ac:dyDescent="0.25">
      <c r="D178" s="107">
        <f t="shared" si="66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7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20</v>
      </c>
    </row>
    <row r="179" spans="4:30" ht="15" customHeight="1" x14ac:dyDescent="0.25">
      <c r="D179" s="107">
        <f t="shared" si="66"/>
        <v>6</v>
      </c>
      <c r="E179" s="102" t="str">
        <f t="array" aca="1" ref="E179" ca="1">IFERROR(INDEX(График!B$7:B$112,SMALL(IF(INDEX(График!$I$7:$AL$112,0,$H$1)=F179,ROW(D$1:D$101)),G179)),"")</f>
        <v>Сотрудник 20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7"/>
        <v>Сотрудник 20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21</v>
      </c>
    </row>
    <row r="180" spans="4:30" ht="15" customHeight="1" x14ac:dyDescent="0.25">
      <c r="D180" s="107">
        <f t="shared" si="66"/>
        <v>7</v>
      </c>
      <c r="E180" s="102" t="str">
        <f t="array" aca="1" ref="E180" ca="1">IFERROR(INDEX(График!B$7:B$112,SMALL(IF(INDEX(График!$I$7:$AL$112,0,$H$1)=F180,ROW(D$1:D$101)),G180)),"")</f>
        <v>Сотрудник 24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7"/>
        <v>Сотрудник 24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22</v>
      </c>
    </row>
    <row r="181" spans="4:30" ht="15" customHeight="1" x14ac:dyDescent="0.25">
      <c r="D181" s="107">
        <f t="shared" si="66"/>
        <v>8</v>
      </c>
      <c r="E181" s="102" t="str">
        <f t="array" aca="1" ref="E181" ca="1">IFERROR(INDEX(График!B$7:B$112,SMALL(IF(INDEX(График!$I$7:$AL$112,0,$H$1)=F181,ROW(D$1:D$101)),G181)),"")</f>
        <v>Водитель 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7"/>
        <v>Водитель 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23</v>
      </c>
    </row>
    <row r="182" spans="4:30" ht="15" customHeight="1" x14ac:dyDescent="0.25">
      <c r="D182" s="107">
        <f t="shared" si="66"/>
        <v>9</v>
      </c>
      <c r="E182" s="102" t="str">
        <f t="array" aca="1" ref="E182" ca="1">IFERROR(INDEX(График!B$7:B$112,SMALL(IF(INDEX(График!$I$7:$AL$112,0,$H$1)=F182,ROW(D$1:D$101)),G182)),"")</f>
        <v>Водитель 5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7"/>
        <v>Водитель 5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24</v>
      </c>
    </row>
    <row r="183" spans="4:30" ht="15" customHeight="1" x14ac:dyDescent="0.25">
      <c r="D183" s="107">
        <f t="shared" si="66"/>
        <v>10</v>
      </c>
      <c r="E183" s="102" t="str">
        <f t="array" aca="1" ref="E183" ca="1">IFERROR(INDEX(График!B$7:B$112,SMALL(IF(INDEX(График!$I$7:$AL$112,0,$H$1)=F183,ROW(D$1:D$101)),G183)),"")</f>
        <v>Водитель 6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7"/>
        <v>Водитель 6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25</v>
      </c>
    </row>
    <row r="184" spans="4:30" ht="15" customHeight="1" x14ac:dyDescent="0.25">
      <c r="D184" s="107">
        <f t="shared" si="66"/>
        <v>11</v>
      </c>
      <c r="E184" s="102" t="str">
        <f t="array" aca="1" ref="E184" ca="1">IFERROR(INDEX(График!B$7:B$112,SMALL(IF(INDEX(График!$I$7:$AL$112,0,$H$1)=F184,ROW(D$1:D$101)),G184)),"")</f>
        <v>Водитель 10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7"/>
        <v>Водитель 10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26</v>
      </c>
    </row>
    <row r="185" spans="4:30" ht="15" customHeight="1" x14ac:dyDescent="0.25">
      <c r="D185" s="107">
        <f t="shared" si="66"/>
        <v>12</v>
      </c>
      <c r="E185" s="102" t="str">
        <f t="array" aca="1" ref="E185" ca="1">IFERROR(INDEX(График!B$7:B$112,SMALL(IF(INDEX(График!$I$7:$AL$112,0,$H$1)=F185,ROW(D$1:D$101)),G185)),"")</f>
        <v>Водитель 13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7"/>
        <v>Водитель 13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27</v>
      </c>
    </row>
    <row r="186" spans="4:30" ht="15" customHeight="1" x14ac:dyDescent="0.25">
      <c r="D186" s="107">
        <f t="shared" si="66"/>
        <v>13</v>
      </c>
      <c r="E186" s="102" t="str">
        <f t="array" aca="1" ref="E186" ca="1">IFERROR(INDEX(График!B$7:B$112,SMALL(IF(INDEX(График!$I$7:$AL$112,0,$H$1)=F186,ROW(D$1:D$101)),G186)),"")</f>
        <v>Водитель 22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7"/>
        <v>Водитель 22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28</v>
      </c>
    </row>
    <row r="187" spans="4:30" ht="15" customHeight="1" x14ac:dyDescent="0.25">
      <c r="D187" s="107">
        <f t="shared" si="6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6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6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452" priority="195">
      <formula>AND(O14&lt;N14,N14&lt;&gt;"")</formula>
    </cfRule>
  </conditionalFormatting>
  <conditionalFormatting sqref="O86:O89">
    <cfRule type="expression" dxfId="451" priority="45">
      <formula>AND(O86&lt;N86,N86&lt;&gt;"")</formula>
    </cfRule>
  </conditionalFormatting>
  <conditionalFormatting sqref="R8:R85">
    <cfRule type="duplicateValues" dxfId="450" priority="31"/>
  </conditionalFormatting>
  <conditionalFormatting sqref="R86:R89">
    <cfRule type="duplicateValues" dxfId="449" priority="29"/>
  </conditionalFormatting>
  <conditionalFormatting sqref="O90:O97 O106:O113">
    <cfRule type="expression" dxfId="448" priority="26">
      <formula>AND(O90&lt;N90,N90&lt;&gt;"")</formula>
    </cfRule>
  </conditionalFormatting>
  <conditionalFormatting sqref="R90:R97 R106:R115">
    <cfRule type="duplicateValues" dxfId="447" priority="25"/>
  </conditionalFormatting>
  <conditionalFormatting sqref="O98:O105">
    <cfRule type="expression" dxfId="446" priority="24">
      <formula>AND(O98&lt;N98,N98&lt;&gt;"")</formula>
    </cfRule>
  </conditionalFormatting>
  <conditionalFormatting sqref="R98:R105">
    <cfRule type="duplicateValues" dxfId="445" priority="23"/>
  </conditionalFormatting>
  <conditionalFormatting sqref="R116:R127">
    <cfRule type="duplicateValues" dxfId="444" priority="22"/>
  </conditionalFormatting>
  <conditionalFormatting sqref="M115">
    <cfRule type="expression" dxfId="443" priority="14">
      <formula>M115&lt;L115</formula>
    </cfRule>
  </conditionalFormatting>
  <conditionalFormatting sqref="M114">
    <cfRule type="expression" dxfId="442" priority="17">
      <formula>M114&lt;L114</formula>
    </cfRule>
  </conditionalFormatting>
  <conditionalFormatting sqref="L114">
    <cfRule type="expression" dxfId="441" priority="16">
      <formula>L114&lt;K114</formula>
    </cfRule>
  </conditionalFormatting>
  <conditionalFormatting sqref="N114">
    <cfRule type="expression" dxfId="440" priority="18">
      <formula>AND(N114&lt;M114,M114&lt;&gt;"")</formula>
    </cfRule>
  </conditionalFormatting>
  <conditionalFormatting sqref="L115">
    <cfRule type="expression" dxfId="439" priority="13">
      <formula>L115&lt;K115</formula>
    </cfRule>
  </conditionalFormatting>
  <conditionalFormatting sqref="N115">
    <cfRule type="expression" dxfId="438" priority="15">
      <formula>AND(N115&lt;M115,M115&lt;&gt;"")</formula>
    </cfRule>
  </conditionalFormatting>
  <conditionalFormatting sqref="L14 L18 L22 L26 L30 L34 L38 L42 L46 L50 L54 L58 L62 L66 L70 L74 L78 L82 L86">
    <cfRule type="expression" dxfId="437" priority="11">
      <formula>L14&lt;K14</formula>
    </cfRule>
  </conditionalFormatting>
  <conditionalFormatting sqref="M14 M18 M22 M26 M30 M34 M38 M42 M46 M50 M54 M58 M62 M66 M70 M74 M78 M82 M86">
    <cfRule type="expression" dxfId="436" priority="12">
      <formula>M14&lt;L14</formula>
    </cfRule>
  </conditionalFormatting>
  <conditionalFormatting sqref="N14 N18 N22 N26 N30 N34 N38 N42 N46 N50 N54 N58 N62 N66 N70 N74 N78 N82 N86">
    <cfRule type="expression" dxfId="435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34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33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32" priority="9">
      <formula>AND(N15&lt;M15,M15&lt;&gt;"")</formula>
    </cfRule>
  </conditionalFormatting>
  <conditionalFormatting sqref="L90 L94 L98 L102 L106 L110">
    <cfRule type="expression" dxfId="431" priority="5">
      <formula>L90&lt;K90</formula>
    </cfRule>
  </conditionalFormatting>
  <conditionalFormatting sqref="M90 M94 M98 M102 M106 M110">
    <cfRule type="expression" dxfId="430" priority="6">
      <formula>M90&lt;L90</formula>
    </cfRule>
  </conditionalFormatting>
  <conditionalFormatting sqref="N90 N94 N98 N102 N106 N110">
    <cfRule type="expression" dxfId="429" priority="4">
      <formula>AND(N90&lt;M90,M90&lt;&gt;"")</formula>
    </cfRule>
  </conditionalFormatting>
  <conditionalFormatting sqref="L91:L93 L95:L97 L99:L101 L103:L105 L107:L109 L111:L113">
    <cfRule type="expression" dxfId="428" priority="2">
      <formula>L91&lt;K91</formula>
    </cfRule>
  </conditionalFormatting>
  <conditionalFormatting sqref="M91:M93 M95:M97 M99:M101 M103:M105 M107:M109 M111:M113">
    <cfRule type="expression" dxfId="427" priority="3">
      <formula>M91&lt;L91</formula>
    </cfRule>
  </conditionalFormatting>
  <conditionalFormatting sqref="N91:N93 N95:N97 N99:N101 N103:N105 N107:N109 N111:N113">
    <cfRule type="expression" dxfId="426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 enableFormatConditionsCalculation="0">
    <tabColor rgb="FFFF99CC"/>
  </sheetPr>
  <dimension ref="A1:AM299"/>
  <sheetViews>
    <sheetView view="pageBreakPreview" topLeftCell="A79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15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43723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43723</v>
      </c>
      <c r="D8" s="654"/>
      <c r="E8" s="654"/>
      <c r="F8" s="277">
        <f ca="1">C8</f>
        <v>43723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IF(COUNTIF($R$8:$R$100,R8)&gt;1,"",COUNTIF($R$8:R8,"&lt;&gt;"&amp;"---"))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INDEX($R$8:$R$226,MATCH(AG8,$AD$8:$AD$226,))</f>
        <v>Сотрудник 13</v>
      </c>
      <c r="AI8" s="423"/>
      <c r="AJ8" s="422" t="str">
        <f t="shared" ref="AJ8:AJ71" ca="1" si="4">TEXT(INDEX($U$8:$U$226,MATCH($AG8,$AD$8:$AD$226,)),"[чч]:мм")</f>
        <v/>
      </c>
      <c r="AK8" s="422" t="str">
        <f t="shared" ref="AK8:AK71" ca="1" si="5">TEXT(INDEX($AA$8:$AA$226,MATCH($AG8,$AD$8:$AD$226,)),"[чч]:мм")</f>
        <v/>
      </c>
      <c r="AL8" s="422" t="str">
        <f t="shared" ref="AL8:AL71" ca="1" si="6">TEXT(INDEX($W$8:$W$226,MATCH($AG8,$AD$8:$AD$226,)),"[чч]:мм")</f>
        <v/>
      </c>
      <c r="AM8" s="422" t="str">
        <f t="shared" ref="AM8:AM71" ca="1" si="7">TEXT(INDEX($Y$8:$Y$226,MATCH($AG8,$AD$8:$AD$226,)),"[чч]:мм")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IF(COUNTIF($R$8:$R$100,R9)&gt;1,"",MAX($AD$8:AD8)+1)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INDEX($R$8:$R$226,MATCH(AG9,$AD$8:$AD$226,))</f>
        <v>Водитель 8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IF(COUNTIF($R$8:$R$100,R10)&gt;1,"",MAX($AD$8:AD9)+1)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IF(COUNTIF($R$8:$R$100,R11)&gt;1,"",MAX($AD$8:AD10)+1)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26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IF(COUNTIF($R$8:$R$100,R12)&gt;1,"",MAX($AD$8:AD11)+1)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24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15" customHeight="1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IF(COUNTIF($R$8:$R$100,R13)&gt;1,"",MAX($AD$8:AD12)+1)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9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6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17" ca="1" si="12">IF(OR(E14="---",S14=1,K14=""),"",N14+Z14)</f>
        <v/>
      </c>
      <c r="AB14" s="88" t="str">
        <f t="shared" ref="AB14:AB17" ca="1" si="13">IF(OR(E14="---",K14=""),"",ROUND(IF(S14=1,(W14-U14)*24,IF(S14=2,(AA14-Y14)*24,(MOD(AA14-U14,1)-(N(Y14)-N(W14)))*24)),2))</f>
        <v/>
      </c>
      <c r="AC14" s="129" t="str">
        <f t="shared" ref="AC14:AC17" ca="1" si="14">IF(U14="","",(MIN(0.25,W14)-MIN(U14,0.25)+MIN(0.25,AA14)-MIN(Y14,0.25)+MAX(22/24,W14)-MAX(22/24,U14)+MAX(22/24,AA14)-MAX(22/24,Y14))*24)</f>
        <v/>
      </c>
      <c r="AD14" s="50" t="str">
        <f ca="1">IF(COUNTIF($R$8:$R$100,R14)&gt;1,"",MAX($AD$8:AD13)+1)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11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5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5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ca="1" si="13"/>
        <v/>
      </c>
      <c r="AC15" s="128" t="str">
        <f t="shared" ca="1" si="14"/>
        <v/>
      </c>
      <c r="AD15" s="50" t="str">
        <f ca="1">IF(COUNTIF($R$8:$R$100,R15)&gt;1,"",MAX($AD$8:AD14)+1)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Водитель 11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.25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5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3"/>
        <v/>
      </c>
      <c r="AC16" s="128" t="str">
        <f t="shared" ca="1" si="14"/>
        <v/>
      </c>
      <c r="AD16" s="50" t="str">
        <f ca="1">IF(COUNTIF($R$8:$R$100,R16)&gt;1,"",MAX($AD$8:AD15)+1)</f>
        <v/>
      </c>
      <c r="AE16" s="49" t="str">
        <f t="shared" ca="1" si="2"/>
        <v/>
      </c>
      <c r="AG16" s="49">
        <v>9</v>
      </c>
      <c r="AH16" s="423" t="str">
        <f t="shared" ca="1" si="8"/>
        <v>Сотрудник 15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6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5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3"/>
        <v/>
      </c>
      <c r="AC17" s="130" t="str">
        <f t="shared" ca="1" si="14"/>
        <v/>
      </c>
      <c r="AD17" s="50" t="str">
        <f ca="1">IF(COUNTIF($R$8:$R$100,R17)&gt;1,"",MAX($AD$8:AD16)+1)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Водитель 16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6" thickBot="1" x14ac:dyDescent="0.2">
      <c r="A18" s="59">
        <f>INDEX(доп!$N$3:$P$32,ROW(A8)/4,LOOKUP($K$1,{1;6;7},{1;2;3}))</f>
        <v>19</v>
      </c>
      <c r="B18" s="515" t="str">
        <f t="shared" ref="B18" si="16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5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ref="AB18:AB78" ca="1" si="17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IF(COUNTIF($R$8:$R$100,R18)&gt;1,"",MAX($AD$8:AD17)+1)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10</v>
      </c>
      <c r="AI18" s="423"/>
      <c r="AJ18" s="422" t="e">
        <f t="shared" ca="1" si="4"/>
        <v>#VALUE!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---</v>
      </c>
      <c r="S19" s="180"/>
      <c r="T19" s="194" t="str">
        <f ca="1">IF(OR(S19=2,E19="---",K19=""),"",--"0:17")</f>
        <v/>
      </c>
      <c r="U19" s="95" t="str">
        <f t="shared" ca="1" si="15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8">IF(OR(E19="---",S19=1,K19=""),"",N19+Z19)</f>
        <v/>
      </c>
      <c r="AB19" s="89" t="str">
        <f t="shared" ca="1" si="17"/>
        <v/>
      </c>
      <c r="AC19" s="128" t="str">
        <f t="shared" ca="1" si="1"/>
        <v/>
      </c>
      <c r="AD19" s="50" t="str">
        <f ca="1">IF(COUNTIF($R$8:$R$100,R19)&gt;1,"",MAX($AD$8:AD18)+1)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8"/>
        <v>Водитель 23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5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8"/>
        <v/>
      </c>
      <c r="AB20" s="89" t="str">
        <f t="shared" ca="1" si="17"/>
        <v/>
      </c>
      <c r="AC20" s="128" t="str">
        <f t="shared" ca="1" si="1"/>
        <v/>
      </c>
      <c r="AD20" s="50" t="str">
        <f ca="1">IF(COUNTIF($R$8:$R$100,R20)&gt;1,"",MAX($AD$8:AD19)+1)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8"/>
        <v>Сотрудник 12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5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8"/>
        <v/>
      </c>
      <c r="AB21" s="90" t="str">
        <f t="shared" ca="1" si="17"/>
        <v/>
      </c>
      <c r="AC21" s="130" t="str">
        <f t="shared" ca="1" si="1"/>
        <v/>
      </c>
      <c r="AD21" s="50" t="str">
        <f ca="1">IF(COUNTIF($R$8:$R$100,R21)&gt;1,"",MAX($AD$8:AD20)+1)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Водитель 23</v>
      </c>
      <c r="AI21" s="423"/>
      <c r="AJ21" s="422" t="e">
        <f t="shared" ca="1" si="4"/>
        <v>#VALUE!</v>
      </c>
      <c r="AK21" s="422" t="str">
        <f t="shared" ca="1" si="5"/>
        <v>00:00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9">IFERROR(B23-L$129,"")</f>
        <v/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5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8"/>
        <v/>
      </c>
      <c r="AB22" s="88" t="str">
        <f t="shared" ca="1" si="17"/>
        <v/>
      </c>
      <c r="AC22" s="129" t="str">
        <f t="shared" ca="1" si="1"/>
        <v/>
      </c>
      <c r="AD22" s="50" t="str">
        <f ca="1">IF(COUNTIF($R$8:$R$100,R22)&gt;1,"",MAX($AD$8:AD21)+1)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12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---</v>
      </c>
      <c r="S23" s="180"/>
      <c r="T23" s="194" t="str">
        <f ca="1">IF(OR(S23=2,E23="---",K23=""),"",--"0:12")</f>
        <v/>
      </c>
      <c r="U23" s="95" t="str">
        <f t="shared" ca="1" si="15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8"/>
        <v/>
      </c>
      <c r="AB23" s="89" t="str">
        <f t="shared" ca="1" si="17"/>
        <v/>
      </c>
      <c r="AC23" s="128" t="str">
        <f t="shared" ca="1" si="1"/>
        <v/>
      </c>
      <c r="AD23" s="50" t="str">
        <f ca="1">IF(COUNTIF($R$8:$R$100,R23)&gt;1,"",MAX($AD$8:AD22)+1)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8"/>
        <v>Водитель 15</v>
      </c>
      <c r="AI23" s="423"/>
      <c r="AJ23" s="422" t="str">
        <f t="shared" ca="1" si="4"/>
        <v>00:00</v>
      </c>
      <c r="AK23" s="422" t="e">
        <f t="shared" ca="1" si="5"/>
        <v>#VALUE!</v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5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8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IF(COUNTIF($R$8:$R$100,R24)&gt;1,"",MAX($AD$8:AD23)+1)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8"/>
        <v>Сотрудник 6</v>
      </c>
      <c r="AI24" s="423"/>
      <c r="AJ24" s="422" t="e">
        <f t="shared" ca="1" si="4"/>
        <v>#VALUE!</v>
      </c>
      <c r="AK24" s="422" t="str">
        <f t="shared" ca="1" si="5"/>
        <v>00:00</v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5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8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IF(COUNTIF($R$8:$R$100,R25)&gt;1,"",MAX($AD$8:AD24)+1)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Водитель 31</v>
      </c>
      <c r="AI25" s="423"/>
      <c r="AJ25" s="422" t="e">
        <f t="shared" ca="1" si="4"/>
        <v>#VALUE!</v>
      </c>
      <c r="AK25" s="422" t="str">
        <f t="shared" ca="1" si="5"/>
        <v>00:00</v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20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5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8"/>
        <v/>
      </c>
      <c r="AB26" s="88" t="str">
        <f t="shared" ca="1" si="17"/>
        <v/>
      </c>
      <c r="AC26" s="129" t="str">
        <f t="shared" ca="1" si="1"/>
        <v/>
      </c>
      <c r="AD26" s="50" t="str">
        <f ca="1">IF(COUNTIF($R$8:$R$100,R26)&gt;1,"",MAX($AD$8:AD25)+1)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2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5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8"/>
        <v/>
      </c>
      <c r="AB27" s="89" t="str">
        <f t="shared" ca="1" si="17"/>
        <v/>
      </c>
      <c r="AC27" s="128" t="str">
        <f t="shared" ca="1" si="1"/>
        <v/>
      </c>
      <c r="AD27" s="50" t="str">
        <f ca="1">IF(COUNTIF($R$8:$R$100,R27)&gt;1,"",MAX($AD$8:AD26)+1)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8"/>
        <v>Сотрудник 8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5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8"/>
        <v/>
      </c>
      <c r="AB28" s="89" t="str">
        <f t="shared" ca="1" si="17"/>
        <v/>
      </c>
      <c r="AC28" s="128" t="str">
        <f t="shared" ca="1" si="1"/>
        <v/>
      </c>
      <c r="AD28" s="50" t="str">
        <f ca="1">IF(COUNTIF($R$8:$R$100,R28)&gt;1,"",MAX($AD$8:AD27)+1)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Сотрудник 10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5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8"/>
        <v/>
      </c>
      <c r="AB29" s="90" t="str">
        <f t="shared" ca="1" si="17"/>
        <v/>
      </c>
      <c r="AC29" s="130" t="str">
        <f t="shared" ca="1" si="1"/>
        <v/>
      </c>
      <c r="AD29" s="50" t="str">
        <f ca="1">IF(COUNTIF($R$8:$R$100,R29)&gt;1,"",MAX($AD$8:AD28)+1)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Сотрудник 15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21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5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8"/>
        <v/>
      </c>
      <c r="AB30" s="88" t="str">
        <f t="shared" ca="1" si="17"/>
        <v/>
      </c>
      <c r="AC30" s="129" t="str">
        <f t="shared" ca="1" si="1"/>
        <v/>
      </c>
      <c r="AD30" s="50" t="str">
        <f ca="1">IF(COUNTIF($R$8:$R$100,R30)&gt;1,"",MAX($AD$8:AD29)+1)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Сотрудник 19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355</v>
      </c>
      <c r="G31" s="634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Сотрудник 13</v>
      </c>
      <c r="S31" s="180"/>
      <c r="T31" s="194" t="str">
        <f ca="1">IF(OR(S31=2,E31="---",K31=""),"",--"0:17")</f>
        <v/>
      </c>
      <c r="U31" s="95" t="str">
        <f t="shared" ca="1" si="15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8"/>
        <v/>
      </c>
      <c r="AB31" s="89" t="str">
        <f t="shared" ca="1" si="17"/>
        <v/>
      </c>
      <c r="AC31" s="128" t="str">
        <f t="shared" ca="1" si="1"/>
        <v/>
      </c>
      <c r="AD31" s="50">
        <f ca="1">IF(COUNTIF($R$8:$R$100,R31)&gt;1,"",MAX($AD$8:AD30)+1)</f>
        <v>1</v>
      </c>
      <c r="AE31" s="49" t="b">
        <f t="shared" ca="1" si="2"/>
        <v>0</v>
      </c>
      <c r="AG31" s="49">
        <v>24</v>
      </c>
      <c r="AH31" s="423" t="str">
        <f t="shared" ca="1" si="8"/>
        <v>Сотрудник 21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8</v>
      </c>
      <c r="F32" s="55" t="s">
        <v>356</v>
      </c>
      <c r="G32" s="634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Водитель 8</v>
      </c>
      <c r="S32" s="180"/>
      <c r="T32" s="194" t="str">
        <f ca="1">IF(OR(S32=2,E32="---",K32=""),"",--"0:55")</f>
        <v/>
      </c>
      <c r="U32" s="95" t="str">
        <f t="shared" ca="1" si="15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8"/>
        <v/>
      </c>
      <c r="AB32" s="89" t="str">
        <f t="shared" ca="1" si="17"/>
        <v/>
      </c>
      <c r="AC32" s="128" t="str">
        <f t="shared" ca="1" si="1"/>
        <v/>
      </c>
      <c r="AD32" s="50">
        <f ca="1">IF(COUNTIF($R$8:$R$100,R32)&gt;1,"",MAX($AD$8:AD31)+1)</f>
        <v>2</v>
      </c>
      <c r="AE32" s="49" t="b">
        <f t="shared" ca="1" si="2"/>
        <v>0</v>
      </c>
      <c r="AG32" s="49">
        <v>25</v>
      </c>
      <c r="AH32" s="423" t="str">
        <f t="shared" ca="1" si="8"/>
        <v>Водитель 5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5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8"/>
        <v/>
      </c>
      <c r="AB33" s="90" t="str">
        <f t="shared" ca="1" si="17"/>
        <v/>
      </c>
      <c r="AC33" s="130" t="str">
        <f t="shared" ca="1" si="1"/>
        <v/>
      </c>
      <c r="AD33" s="50" t="str">
        <f ca="1">IF(COUNTIF($R$8:$R$100,R33)&gt;1,"",MAX($AD$8:AD32)+1)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6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22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8"/>
        <v/>
      </c>
      <c r="AB34" s="88" t="str">
        <f t="shared" ca="1" si="17"/>
        <v/>
      </c>
      <c r="AC34" s="129" t="str">
        <f t="shared" ca="1" si="1"/>
        <v/>
      </c>
      <c r="AD34" s="50" t="str">
        <f ca="1">IF(COUNTIF($R$8:$R$100,R34)&gt;1,"",MAX($AD$8:AD33)+1)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Водитель 7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</v>
      </c>
      <c r="F35" s="54" t="s">
        <v>355</v>
      </c>
      <c r="G35" s="634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1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8"/>
        <v/>
      </c>
      <c r="AB35" s="89" t="str">
        <f t="shared" ca="1" si="17"/>
        <v/>
      </c>
      <c r="AC35" s="128" t="str">
        <f t="shared" ca="1" si="1"/>
        <v/>
      </c>
      <c r="AD35" s="50">
        <f ca="1">IF(COUNTIF($R$8:$R$100,R35)&gt;1,"",MAX($AD$8:AD34)+1)</f>
        <v>3</v>
      </c>
      <c r="AE35" s="49" t="b">
        <f t="shared" ca="1" si="2"/>
        <v>0</v>
      </c>
      <c r="AG35" s="49">
        <v>28</v>
      </c>
      <c r="AH35" s="423" t="str">
        <f t="shared" ca="1" si="8"/>
        <v>Водитель 13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26</v>
      </c>
      <c r="F36" s="55" t="s">
        <v>356</v>
      </c>
      <c r="G36" s="634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26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8"/>
        <v/>
      </c>
      <c r="AB36" s="89" t="str">
        <f t="shared" ca="1" si="17"/>
        <v/>
      </c>
      <c r="AC36" s="128" t="str">
        <f t="shared" ca="1" si="1"/>
        <v/>
      </c>
      <c r="AD36" s="50">
        <f ca="1">IF(COUNTIF($R$8:$R$100,R36)&gt;1,"",MAX($AD$8:AD35)+1)</f>
        <v>4</v>
      </c>
      <c r="AE36" s="49" t="b">
        <f t="shared" ca="1" si="2"/>
        <v>0</v>
      </c>
      <c r="AG36" s="49">
        <v>29</v>
      </c>
      <c r="AH36" s="423" t="str">
        <f t="shared" ca="1" si="8"/>
        <v>Водитель 15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8"/>
        <v/>
      </c>
      <c r="AB37" s="90" t="str">
        <f t="shared" ca="1" si="17"/>
        <v/>
      </c>
      <c r="AC37" s="130" t="str">
        <f t="shared" ca="1" si="1"/>
        <v/>
      </c>
      <c r="AD37" s="50" t="str">
        <f ca="1">IF(COUNTIF($R$8:$R$100,R37)&gt;1,"",MAX($AD$8:AD36)+1)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8"/>
        <v>Водитель 16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3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5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8"/>
        <v/>
      </c>
      <c r="AB38" s="88" t="str">
        <f t="shared" ca="1" si="17"/>
        <v/>
      </c>
      <c r="AC38" s="129" t="str">
        <f t="shared" ca="1" si="1"/>
        <v/>
      </c>
      <c r="AD38" s="50" t="str">
        <f ca="1">IF(COUNTIF($R$8:$R$100,R38)&gt;1,"",MAX($AD$8:AD37)+1)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8"/>
        <v>Водитель 21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24</v>
      </c>
      <c r="F39" s="54" t="s">
        <v>355</v>
      </c>
      <c r="G39" s="634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24</v>
      </c>
      <c r="S39" s="180"/>
      <c r="T39" s="194" t="str">
        <f ca="1">IF(OR(S39=2,E39="---",K39=""),"",--"0:12")</f>
        <v/>
      </c>
      <c r="U39" s="95" t="str">
        <f t="shared" ca="1" si="15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8"/>
        <v/>
      </c>
      <c r="AB39" s="89" t="str">
        <f t="shared" ca="1" si="17"/>
        <v/>
      </c>
      <c r="AC39" s="128" t="str">
        <f t="shared" ca="1" si="1"/>
        <v/>
      </c>
      <c r="AD39" s="50">
        <f ca="1">IF(COUNTIF($R$8:$R$100,R39)&gt;1,"",MAX($AD$8:AD38)+1)</f>
        <v>5</v>
      </c>
      <c r="AE39" s="49" t="b">
        <f t="shared" ca="1" si="2"/>
        <v>0</v>
      </c>
      <c r="AG39" s="49">
        <v>32</v>
      </c>
      <c r="AH39" s="423" t="str">
        <f t="shared" ca="1" si="8"/>
        <v>Водитель 28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9</v>
      </c>
      <c r="F40" s="55" t="s">
        <v>356</v>
      </c>
      <c r="G40" s="634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9</v>
      </c>
      <c r="S40" s="180"/>
      <c r="T40" s="194" t="str">
        <f ca="1">IF(OR(S40=2,E40="---",K40=""),"",--"0:55")</f>
        <v/>
      </c>
      <c r="U40" s="95" t="str">
        <f t="shared" ca="1" si="15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8"/>
        <v/>
      </c>
      <c r="AB40" s="89" t="str">
        <f t="shared" ca="1" si="17"/>
        <v/>
      </c>
      <c r="AC40" s="128" t="str">
        <f t="shared" ca="1" si="1"/>
        <v/>
      </c>
      <c r="AD40" s="50">
        <f ca="1">IF(COUNTIF($R$8:$R$100,R40)&gt;1,"",MAX($AD$8:AD39)+1)</f>
        <v>6</v>
      </c>
      <c r="AE40" s="49" t="b">
        <f t="shared" ca="1" si="2"/>
        <v>0</v>
      </c>
      <c r="AG40" s="49">
        <v>33</v>
      </c>
      <c r="AH40" s="423" t="e">
        <f t="shared" ca="1" si="8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5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8"/>
        <v/>
      </c>
      <c r="AB41" s="90" t="str">
        <f t="shared" ca="1" si="17"/>
        <v/>
      </c>
      <c r="AC41" s="130" t="str">
        <f t="shared" ca="1" si="1"/>
        <v/>
      </c>
      <c r="AD41" s="50" t="str">
        <f ca="1">IF(COUNTIF($R$8:$R$100,R41)&gt;1,"",MAX($AD$8:AD40)+1)</f>
        <v/>
      </c>
      <c r="AE41" s="49" t="str">
        <f t="shared" ca="1" si="2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5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8"/>
        <v/>
      </c>
      <c r="AB42" s="88" t="str">
        <f t="shared" ca="1" si="17"/>
        <v/>
      </c>
      <c r="AC42" s="129" t="str">
        <f t="shared" ca="1" si="1"/>
        <v/>
      </c>
      <c r="AD42" s="50" t="str">
        <f ca="1">IF(COUNTIF($R$8:$R$100,R42)&gt;1,"",MAX($AD$8:AD41)+1)</f>
        <v/>
      </c>
      <c r="AE42" s="49" t="str">
        <f t="shared" ca="1" si="2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5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8"/>
        <v/>
      </c>
      <c r="AB43" s="89" t="str">
        <f t="shared" ca="1" si="17"/>
        <v/>
      </c>
      <c r="AC43" s="128" t="str">
        <f t="shared" ca="1" si="1"/>
        <v/>
      </c>
      <c r="AD43" s="50" t="str">
        <f ca="1">IF(COUNTIF($R$8:$R$100,R43)&gt;1,"",MAX($AD$8:AD42)+1)</f>
        <v/>
      </c>
      <c r="AE43" s="49" t="str">
        <f t="shared" ca="1" si="2"/>
        <v/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5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8"/>
        <v/>
      </c>
      <c r="AB44" s="89" t="str">
        <f t="shared" ca="1" si="17"/>
        <v/>
      </c>
      <c r="AC44" s="128" t="str">
        <f t="shared" ca="1" si="1"/>
        <v/>
      </c>
      <c r="AD44" s="50" t="str">
        <f ca="1">IF(COUNTIF($R$8:$R$100,R44)&gt;1,"",MAX($AD$8:AD43)+1)</f>
        <v/>
      </c>
      <c r="AE44" s="49" t="str">
        <f t="shared" ca="1" si="2"/>
        <v/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5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8"/>
        <v/>
      </c>
      <c r="AB45" s="90" t="str">
        <f t="shared" ca="1" si="17"/>
        <v/>
      </c>
      <c r="AC45" s="130" t="str">
        <f t="shared" ca="1" si="1"/>
        <v/>
      </c>
      <c r="AD45" s="50" t="str">
        <f ca="1">IF(COUNTIF($R$8:$R$100,R45)&gt;1,"",MAX($AD$8:AD44)+1)</f>
        <v/>
      </c>
      <c r="AE45" s="49" t="str">
        <f t="shared" ca="1" si="2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5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8"/>
        <v/>
      </c>
      <c r="AB46" s="88" t="str">
        <f t="shared" ca="1" si="17"/>
        <v/>
      </c>
      <c r="AC46" s="129" t="str">
        <f t="shared" ca="1" si="1"/>
        <v/>
      </c>
      <c r="AD46" s="50" t="str">
        <f ca="1">IF(COUNTIF($R$8:$R$100,R46)&gt;1,"",MAX($AD$8:AD45)+1)</f>
        <v/>
      </c>
      <c r="AE46" s="49" t="str">
        <f t="shared" ca="1" si="2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11</v>
      </c>
      <c r="F47" s="54" t="s">
        <v>355</v>
      </c>
      <c r="G47" s="634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11</v>
      </c>
      <c r="S47" s="180"/>
      <c r="T47" s="194" t="str">
        <f ca="1">IF(OR(S47=2,E47="---",K47=""),"",--"0:12")</f>
        <v/>
      </c>
      <c r="U47" s="95" t="str">
        <f t="shared" ca="1" si="15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8"/>
        <v/>
      </c>
      <c r="AB47" s="89" t="str">
        <f t="shared" ca="1" si="17"/>
        <v/>
      </c>
      <c r="AC47" s="128" t="str">
        <f t="shared" ca="1" si="1"/>
        <v/>
      </c>
      <c r="AD47" s="50">
        <f ca="1">IF(COUNTIF($R$8:$R$100,R47)&gt;1,"",MAX($AD$8:AD46)+1)</f>
        <v>7</v>
      </c>
      <c r="AE47" s="49" t="b">
        <f t="shared" ca="1" si="2"/>
        <v>0</v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11</v>
      </c>
      <c r="F48" s="55" t="s">
        <v>356</v>
      </c>
      <c r="G48" s="634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11</v>
      </c>
      <c r="S48" s="180"/>
      <c r="T48" s="194" t="str">
        <f ca="1">IF(OR(S48=2,E48="---",K48=""),"",--"0:55")</f>
        <v/>
      </c>
      <c r="U48" s="95" t="str">
        <f t="shared" ca="1" si="15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8"/>
        <v/>
      </c>
      <c r="AB48" s="89" t="str">
        <f t="shared" ca="1" si="17"/>
        <v/>
      </c>
      <c r="AC48" s="128" t="str">
        <f t="shared" ca="1" si="1"/>
        <v/>
      </c>
      <c r="AD48" s="50">
        <f ca="1">IF(COUNTIF($R$8:$R$100,R48)&gt;1,"",MAX($AD$8:AD47)+1)</f>
        <v>8</v>
      </c>
      <c r="AE48" s="49" t="b">
        <f t="shared" ca="1" si="2"/>
        <v>0</v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5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8"/>
        <v/>
      </c>
      <c r="AB49" s="90" t="str">
        <f t="shared" ca="1" si="17"/>
        <v/>
      </c>
      <c r="AC49" s="130" t="str">
        <f t="shared" ca="1" si="1"/>
        <v/>
      </c>
      <c r="AD49" s="50" t="str">
        <f ca="1">IF(COUNTIF($R$8:$R$100,R49)&gt;1,"",MAX($AD$8:AD48)+1)</f>
        <v/>
      </c>
      <c r="AE49" s="49" t="str">
        <f t="shared" ca="1" si="2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6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8"/>
        <v/>
      </c>
      <c r="AB50" s="88" t="str">
        <f t="shared" ca="1" si="17"/>
        <v/>
      </c>
      <c r="AC50" s="129" t="str">
        <f t="shared" ca="1" si="1"/>
        <v/>
      </c>
      <c r="AD50" s="50" t="str">
        <f ca="1">IF(COUNTIF($R$8:$R$100,R50)&gt;1,"",MAX($AD$8:AD49)+1)</f>
        <v/>
      </c>
      <c r="AE50" s="49" t="str">
        <f t="shared" ca="1" si="2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8"/>
        <v/>
      </c>
      <c r="AB51" s="89" t="str">
        <f t="shared" ca="1" si="17"/>
        <v/>
      </c>
      <c r="AC51" s="128" t="str">
        <f t="shared" ca="1" si="1"/>
        <v/>
      </c>
      <c r="AD51" s="50" t="str">
        <f ca="1">IF(COUNTIF($R$8:$R$100,R51)&gt;1,"",MAX($AD$8:AD50)+1)</f>
        <v/>
      </c>
      <c r="AE51" s="49" t="str">
        <f t="shared" ca="1" si="2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8"/>
        <v/>
      </c>
      <c r="AB52" s="89" t="str">
        <f t="shared" ca="1" si="17"/>
        <v/>
      </c>
      <c r="AC52" s="128" t="str">
        <f t="shared" ca="1" si="1"/>
        <v/>
      </c>
      <c r="AD52" s="50" t="str">
        <f ca="1">IF(COUNTIF($R$8:$R$100,R52)&gt;1,"",MAX($AD$8:AD51)+1)</f>
        <v/>
      </c>
      <c r="AE52" s="49" t="str">
        <f t="shared" ca="1" si="2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8"/>
        <v/>
      </c>
      <c r="AB53" s="90" t="str">
        <f t="shared" ca="1" si="17"/>
        <v/>
      </c>
      <c r="AC53" s="130" t="str">
        <f t="shared" ca="1" si="1"/>
        <v/>
      </c>
      <c r="AD53" s="50" t="str">
        <f ca="1">IF(COUNTIF($R$8:$R$100,R53)&gt;1,"",MAX($AD$8:AD52)+1)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7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5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8"/>
        <v/>
      </c>
      <c r="AB54" s="88" t="str">
        <f t="shared" ca="1" si="17"/>
        <v/>
      </c>
      <c r="AC54" s="129" t="str">
        <f t="shared" ca="1" si="1"/>
        <v/>
      </c>
      <c r="AD54" s="50" t="str">
        <f ca="1">IF(COUNTIF($R$8:$R$100,R54)&gt;1,"",MAX($AD$8:AD53)+1)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---</v>
      </c>
      <c r="S55" s="180"/>
      <c r="T55" s="194" t="str">
        <f ca="1">IF(OR(S55=2,E55="---",K55=""),"",--"0:12")</f>
        <v/>
      </c>
      <c r="U55" s="95" t="str">
        <f t="shared" ca="1" si="15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8"/>
        <v/>
      </c>
      <c r="AB55" s="89" t="str">
        <f t="shared" ca="1" si="17"/>
        <v/>
      </c>
      <c r="AC55" s="128" t="str">
        <f t="shared" ca="1" si="1"/>
        <v/>
      </c>
      <c r="AD55" s="50" t="str">
        <f ca="1">IF(COUNTIF($R$8:$R$100,R55)&gt;1,"",MAX($AD$8:AD54)+1)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5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8"/>
        <v/>
      </c>
      <c r="AB56" s="89" t="str">
        <f t="shared" ca="1" si="17"/>
        <v/>
      </c>
      <c r="AC56" s="128" t="str">
        <f t="shared" ca="1" si="1"/>
        <v/>
      </c>
      <c r="AD56" s="50" t="str">
        <f ca="1">IF(COUNTIF($R$8:$R$100,R56)&gt;1,"",MAX($AD$8:AD55)+1)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5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8"/>
        <v/>
      </c>
      <c r="AB57" s="90" t="str">
        <f t="shared" ca="1" si="17"/>
        <v/>
      </c>
      <c r="AC57" s="130" t="str">
        <f t="shared" ca="1" si="1"/>
        <v/>
      </c>
      <c r="AD57" s="50" t="str">
        <f ca="1">IF(COUNTIF($R$8:$R$100,R57)&gt;1,"",MAX($AD$8:AD56)+1)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8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5"/>
        <v/>
      </c>
      <c r="V58" s="195"/>
      <c r="W58" s="196" t="str">
        <f t="shared" ref="W58:W65" ca="1" si="29">IF(OR(E58="---",L58="",S58=2),"",L58+V58)</f>
        <v/>
      </c>
      <c r="X58" s="195"/>
      <c r="Y58" s="196" t="str">
        <f t="shared" ref="Y58:Y65" ca="1" si="30">IF(OR(E58="---",M58="",S58=1),"",IF(S58=2,M58-X58,MIN(M58-X58,W58+"2:00")))</f>
        <v/>
      </c>
      <c r="Z58" s="165"/>
      <c r="AA58" s="99" t="str">
        <f t="shared" ca="1" si="18"/>
        <v/>
      </c>
      <c r="AB58" s="88" t="str">
        <f t="shared" ca="1" si="17"/>
        <v/>
      </c>
      <c r="AC58" s="129" t="str">
        <f t="shared" ca="1" si="1"/>
        <v/>
      </c>
      <c r="AD58" s="50" t="str">
        <f ca="1">IF(COUNTIF($R$8:$R$100,R58)&gt;1,"",MAX($AD$8:AD57)+1)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5"/>
        <v/>
      </c>
      <c r="V59" s="194"/>
      <c r="W59" s="95" t="str">
        <f t="shared" ca="1" si="29"/>
        <v/>
      </c>
      <c r="X59" s="194"/>
      <c r="Y59" s="95" t="str">
        <f t="shared" ca="1" si="30"/>
        <v/>
      </c>
      <c r="Z59" s="495"/>
      <c r="AA59" s="100" t="str">
        <f t="shared" ca="1" si="18"/>
        <v/>
      </c>
      <c r="AB59" s="89" t="str">
        <f t="shared" ca="1" si="17"/>
        <v/>
      </c>
      <c r="AC59" s="128" t="str">
        <f t="shared" ca="1" si="1"/>
        <v/>
      </c>
      <c r="AD59" s="50" t="str">
        <f ca="1">IF(COUNTIF($R$8:$R$100,R59)&gt;1,"",MAX($AD$8:AD58)+1)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5"/>
        <v/>
      </c>
      <c r="V60" s="194"/>
      <c r="W60" s="95" t="str">
        <f t="shared" ca="1" si="29"/>
        <v/>
      </c>
      <c r="X60" s="194"/>
      <c r="Y60" s="95" t="str">
        <f t="shared" ca="1" si="30"/>
        <v/>
      </c>
      <c r="Z60" s="495" t="str">
        <f ca="1">IF(OR(E60="---",S60=1,K60=""),"",--"0:15")</f>
        <v/>
      </c>
      <c r="AA60" s="100" t="str">
        <f t="shared" ca="1" si="18"/>
        <v/>
      </c>
      <c r="AB60" s="89" t="str">
        <f t="shared" ca="1" si="17"/>
        <v/>
      </c>
      <c r="AC60" s="128" t="str">
        <f t="shared" ca="1" si="1"/>
        <v/>
      </c>
      <c r="AD60" s="50" t="str">
        <f ca="1">IF(COUNTIF($R$8:$R$100,R60)&gt;1,"",MAX($AD$8:AD59)+1)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5"/>
        <v/>
      </c>
      <c r="V61" s="83"/>
      <c r="W61" s="98" t="str">
        <f t="shared" ca="1" si="29"/>
        <v/>
      </c>
      <c r="X61" s="83"/>
      <c r="Y61" s="98" t="str">
        <f t="shared" ca="1" si="30"/>
        <v/>
      </c>
      <c r="Z61" s="166"/>
      <c r="AA61" s="101" t="str">
        <f t="shared" ca="1" si="18"/>
        <v/>
      </c>
      <c r="AB61" s="90" t="str">
        <f t="shared" ca="1" si="17"/>
        <v/>
      </c>
      <c r="AC61" s="130" t="str">
        <f t="shared" ca="1" si="1"/>
        <v/>
      </c>
      <c r="AD61" s="50" t="str">
        <f ca="1">IF(COUNTIF($R$8:$R$100,R61)&gt;1,"",MAX($AD$8:AD60)+1)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31">IFERROR(B63-L$129,"")</f>
        <v/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5"/>
        <v/>
      </c>
      <c r="V62" s="195"/>
      <c r="W62" s="196" t="str">
        <f t="shared" ca="1" si="29"/>
        <v/>
      </c>
      <c r="X62" s="195"/>
      <c r="Y62" s="196" t="str">
        <f t="shared" ca="1" si="30"/>
        <v/>
      </c>
      <c r="Z62" s="165"/>
      <c r="AA62" s="99" t="str">
        <f t="shared" ca="1" si="18"/>
        <v/>
      </c>
      <c r="AB62" s="88" t="str">
        <f t="shared" ca="1" si="17"/>
        <v/>
      </c>
      <c r="AC62" s="129" t="str">
        <f t="shared" ca="1" si="1"/>
        <v/>
      </c>
      <c r="AD62" s="50" t="str">
        <f ca="1">IF(COUNTIF($R$8:$R$100,R62)&gt;1,"",MAX($AD$8:AD61)+1)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2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5"/>
        <v/>
      </c>
      <c r="V63" s="194"/>
      <c r="W63" s="95" t="str">
        <f t="shared" ca="1" si="29"/>
        <v/>
      </c>
      <c r="X63" s="194"/>
      <c r="Y63" s="95" t="str">
        <f t="shared" ca="1" si="30"/>
        <v/>
      </c>
      <c r="Z63" s="495"/>
      <c r="AA63" s="100" t="str">
        <f t="shared" ca="1" si="18"/>
        <v/>
      </c>
      <c r="AB63" s="89" t="str">
        <f t="shared" ca="1" si="17"/>
        <v/>
      </c>
      <c r="AC63" s="128" t="str">
        <f t="shared" ca="1" si="1"/>
        <v/>
      </c>
      <c r="AD63" s="50" t="str">
        <f ca="1">IF(COUNTIF($R$8:$R$100,R63)&gt;1,"",MAX($AD$8:AD62)+1)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2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5"/>
        <v/>
      </c>
      <c r="V64" s="194"/>
      <c r="W64" s="95" t="str">
        <f t="shared" ca="1" si="29"/>
        <v/>
      </c>
      <c r="X64" s="194"/>
      <c r="Y64" s="95" t="str">
        <f t="shared" ca="1" si="30"/>
        <v/>
      </c>
      <c r="Z64" s="495" t="str">
        <f ca="1">IF(OR(E64="---",S64=1,K64=""),"",--"0:15")</f>
        <v/>
      </c>
      <c r="AA64" s="100" t="str">
        <f t="shared" ca="1" si="18"/>
        <v/>
      </c>
      <c r="AB64" s="89" t="str">
        <f t="shared" ca="1" si="17"/>
        <v/>
      </c>
      <c r="AC64" s="128" t="str">
        <f t="shared" ca="1" si="1"/>
        <v/>
      </c>
      <c r="AD64" s="50" t="str">
        <f ca="1">IF(COUNTIF($R$8:$R$100,R64)&gt;1,"",MAX($AD$8:AD63)+1)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3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5"/>
        <v/>
      </c>
      <c r="V65" s="83"/>
      <c r="W65" s="98" t="str">
        <f t="shared" ca="1" si="29"/>
        <v/>
      </c>
      <c r="X65" s="83"/>
      <c r="Y65" s="98" t="str">
        <f t="shared" ca="1" si="30"/>
        <v/>
      </c>
      <c r="Z65" s="166"/>
      <c r="AA65" s="101" t="str">
        <f t="shared" ca="1" si="18"/>
        <v/>
      </c>
      <c r="AB65" s="90" t="str">
        <f t="shared" ca="1" si="17"/>
        <v/>
      </c>
      <c r="AC65" s="130" t="str">
        <f t="shared" ca="1" si="1"/>
        <v/>
      </c>
      <c r="AD65" s="50" t="str">
        <f ca="1">IF(COUNTIF($R$8:$R$100,R65)&gt;1,"",MAX($AD$8:AD64)+1)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>
        <f t="shared" ref="B66" si="32">IFERROR(B67-L$129,"")</f>
        <v>0.43055555555555558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5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8"/>
        <v/>
      </c>
      <c r="AB66" s="88" t="str">
        <f t="shared" ca="1" si="17"/>
        <v/>
      </c>
      <c r="AC66" s="129" t="str">
        <f t="shared" ca="1" si="1"/>
        <v/>
      </c>
      <c r="AD66" s="50" t="str">
        <f ca="1">IF(COUNTIF($R$8:$R$100,R66)&gt;1,"",MAX($AD$8:AD65)+1)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6">
        <v>0.4375</v>
      </c>
      <c r="C67" s="516">
        <v>0.625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2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5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8"/>
        <v/>
      </c>
      <c r="AB67" s="89" t="str">
        <f t="shared" ca="1" si="17"/>
        <v/>
      </c>
      <c r="AC67" s="128" t="str">
        <f t="shared" ca="1" si="1"/>
        <v/>
      </c>
      <c r="AD67" s="50" t="str">
        <f ca="1">IF(COUNTIF($R$8:$R$100,R67)&gt;1,"",MAX($AD$8:AD66)+1)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 t="s">
        <v>258</v>
      </c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2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5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8"/>
        <v/>
      </c>
      <c r="AB68" s="89" t="str">
        <f t="shared" ca="1" si="17"/>
        <v/>
      </c>
      <c r="AC68" s="128" t="str">
        <f t="shared" ca="1" si="1"/>
        <v/>
      </c>
      <c r="AD68" s="50" t="str">
        <f ca="1">IF(COUNTIF($R$8:$R$100,R68)&gt;1,"",MAX($AD$8:AD67)+1)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3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5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8"/>
        <v/>
      </c>
      <c r="AB69" s="90" t="str">
        <f t="shared" ca="1" si="17"/>
        <v/>
      </c>
      <c r="AC69" s="130" t="str">
        <f t="shared" ca="1" si="1"/>
        <v/>
      </c>
      <c r="AD69" s="50" t="str">
        <f ca="1">IF(COUNTIF($R$8:$R$100,R69)&gt;1,"",MAX($AD$8:AD68)+1)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3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5"/>
        <v/>
      </c>
      <c r="V70" s="195"/>
      <c r="W70" s="196" t="str">
        <f t="shared" ref="W70:W89" ca="1" si="34">IF(OR(E70="---",L70="",S70=2),"",L70+V70)</f>
        <v/>
      </c>
      <c r="X70" s="195"/>
      <c r="Y70" s="196" t="str">
        <f t="shared" ref="Y70:Y89" ca="1" si="35">IF(OR(E70="---",M70="",S70=1),"",IF(S70=2,M70-X70,MIN(M70-X70,W70+"2:00")))</f>
        <v/>
      </c>
      <c r="Z70" s="165"/>
      <c r="AA70" s="99" t="str">
        <f t="shared" ca="1" si="18"/>
        <v/>
      </c>
      <c r="AB70" s="88" t="str">
        <f t="shared" ca="1" si="17"/>
        <v/>
      </c>
      <c r="AC70" s="129" t="str">
        <f t="shared" ca="1" si="1"/>
        <v/>
      </c>
      <c r="AD70" s="50" t="str">
        <f ca="1">IF(COUNTIF($R$8:$R$100,R70)&gt;1,"",MAX($AD$8:AD69)+1)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2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5"/>
        <v/>
      </c>
      <c r="V71" s="194"/>
      <c r="W71" s="95" t="str">
        <f t="shared" ca="1" si="34"/>
        <v/>
      </c>
      <c r="X71" s="194"/>
      <c r="Y71" s="95" t="str">
        <f t="shared" ca="1" si="35"/>
        <v/>
      </c>
      <c r="Z71" s="495"/>
      <c r="AA71" s="100" t="str">
        <f t="shared" ca="1" si="18"/>
        <v/>
      </c>
      <c r="AB71" s="89" t="str">
        <f t="shared" ca="1" si="17"/>
        <v/>
      </c>
      <c r="AC71" s="128" t="str">
        <f t="shared" ca="1" si="1"/>
        <v/>
      </c>
      <c r="AD71" s="50" t="str">
        <f ca="1">IF(COUNTIF($R$8:$R$100,R71)&gt;1,"",MAX($AD$8:AD70)+1)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2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5"/>
        <v/>
      </c>
      <c r="V72" s="194"/>
      <c r="W72" s="95" t="str">
        <f t="shared" ca="1" si="34"/>
        <v/>
      </c>
      <c r="X72" s="194"/>
      <c r="Y72" s="95" t="str">
        <f t="shared" ca="1" si="35"/>
        <v/>
      </c>
      <c r="Z72" s="495" t="str">
        <f ca="1">IF(OR(E72="---",S72=1,K72=""),"",--"0:15")</f>
        <v/>
      </c>
      <c r="AA72" s="100" t="str">
        <f t="shared" ca="1" si="18"/>
        <v/>
      </c>
      <c r="AB72" s="89" t="str">
        <f t="shared" ca="1" si="17"/>
        <v/>
      </c>
      <c r="AC72" s="128" t="str">
        <f t="shared" ref="AC72:AC89" ca="1" si="36">IF(U72="","",(MIN(0.25,W72)-MIN(U72,0.25)+MIN(0.25,AA72)-MIN(Y72,0.25)+MAX(22/24,W72)-MAX(22/24,U72)+MAX(22/24,AA72)-MAX(22/24,Y72))*24)</f>
        <v/>
      </c>
      <c r="AD72" s="50" t="str">
        <f ca="1">IF(COUNTIF($R$8:$R$100,R72)&gt;1,"",MAX($AD$8:AD71)+1)</f>
        <v/>
      </c>
      <c r="AE72" s="49" t="str">
        <f t="shared" ref="AE72:AE89" ca="1" si="37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8">TEXT(INDEX($U$8:$U$226,MATCH($AG72,$AD$8:$AD$226,)),"[чч]:мм")</f>
        <v>#N/A</v>
      </c>
      <c r="AK72" s="422" t="e">
        <f t="shared" ref="AK72:AK117" ca="1" si="39">TEXT(INDEX($AA$8:$AA$226,MATCH($AG72,$AD$8:$AD$226,)),"[чч]:мм")</f>
        <v>#N/A</v>
      </c>
      <c r="AL72" s="422" t="e">
        <f t="shared" ref="AL72:AL117" ca="1" si="40">TEXT(INDEX($W$8:$W$226,MATCH($AG72,$AD$8:$AD$226,)),"[чч]:мм")</f>
        <v>#N/A</v>
      </c>
      <c r="AM72" s="422" t="e">
        <f t="shared" ref="AM72:AM117" ca="1" si="41">TEXT(INDEX($Y$8:$Y$226,MATCH($AG72,$AD$8:$AD$226,)),"[чч]:мм")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3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5"/>
        <v/>
      </c>
      <c r="V73" s="83"/>
      <c r="W73" s="98" t="str">
        <f t="shared" ca="1" si="34"/>
        <v/>
      </c>
      <c r="X73" s="83"/>
      <c r="Y73" s="98" t="str">
        <f t="shared" ca="1" si="35"/>
        <v/>
      </c>
      <c r="Z73" s="166"/>
      <c r="AA73" s="101" t="str">
        <f t="shared" ca="1" si="18"/>
        <v/>
      </c>
      <c r="AB73" s="90" t="str">
        <f t="shared" ca="1" si="17"/>
        <v/>
      </c>
      <c r="AC73" s="130" t="str">
        <f t="shared" ca="1" si="36"/>
        <v/>
      </c>
      <c r="AD73" s="50" t="str">
        <f ca="1">IF(COUNTIF($R$8:$R$100,R73)&gt;1,"",MAX($AD$8:AD72)+1)</f>
        <v/>
      </c>
      <c r="AE73" s="49" t="str">
        <f t="shared" ca="1" si="37"/>
        <v/>
      </c>
      <c r="AG73" s="49">
        <v>66</v>
      </c>
      <c r="AH73" s="423" t="e">
        <f t="shared" ref="AH73:AH117" ca="1" si="42">INDEX($R$8:$R$226,MATCH(AG73,$AD$8:$AD$226,))</f>
        <v>#N/A</v>
      </c>
      <c r="AI73" s="423"/>
      <c r="AJ73" s="422" t="e">
        <f t="shared" ca="1" si="38"/>
        <v>#N/A</v>
      </c>
      <c r="AK73" s="422" t="e">
        <f t="shared" ca="1" si="39"/>
        <v>#N/A</v>
      </c>
      <c r="AL73" s="422" t="e">
        <f t="shared" ca="1" si="40"/>
        <v>#N/A</v>
      </c>
      <c r="AM73" s="422" t="e">
        <f t="shared" ca="1" si="41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3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5"/>
        <v/>
      </c>
      <c r="V74" s="195"/>
      <c r="W74" s="196" t="str">
        <f t="shared" ca="1" si="34"/>
        <v/>
      </c>
      <c r="X74" s="195"/>
      <c r="Y74" s="196" t="str">
        <f t="shared" ca="1" si="35"/>
        <v/>
      </c>
      <c r="Z74" s="165"/>
      <c r="AA74" s="99" t="str">
        <f t="shared" ca="1" si="18"/>
        <v/>
      </c>
      <c r="AB74" s="88" t="str">
        <f t="shared" ca="1" si="17"/>
        <v/>
      </c>
      <c r="AC74" s="129" t="str">
        <f t="shared" ca="1" si="36"/>
        <v/>
      </c>
      <c r="AD74" s="50" t="str">
        <f ca="1">IF(COUNTIF($R$8:$R$100,R74)&gt;1,"",MAX($AD$8:AD73)+1)</f>
        <v/>
      </c>
      <c r="AE74" s="49" t="str">
        <f t="shared" ca="1" si="37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38"/>
        <v>#N/A</v>
      </c>
      <c r="AK74" s="422" t="e">
        <f t="shared" ca="1" si="39"/>
        <v>#N/A</v>
      </c>
      <c r="AL74" s="422" t="e">
        <f t="shared" ca="1" si="40"/>
        <v>#N/A</v>
      </c>
      <c r="AM74" s="422" t="e">
        <f t="shared" ca="1" si="41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2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5"/>
        <v/>
      </c>
      <c r="V75" s="194"/>
      <c r="W75" s="95" t="str">
        <f t="shared" ca="1" si="34"/>
        <v/>
      </c>
      <c r="X75" s="194"/>
      <c r="Y75" s="95" t="str">
        <f t="shared" ca="1" si="35"/>
        <v/>
      </c>
      <c r="Z75" s="495"/>
      <c r="AA75" s="100" t="str">
        <f t="shared" ca="1" si="18"/>
        <v/>
      </c>
      <c r="AB75" s="89" t="str">
        <f t="shared" ca="1" si="17"/>
        <v/>
      </c>
      <c r="AC75" s="128" t="str">
        <f t="shared" ca="1" si="36"/>
        <v/>
      </c>
      <c r="AD75" s="50" t="str">
        <f ca="1">IF(COUNTIF($R$8:$R$100,R75)&gt;1,"",MAX($AD$8:AD74)+1)</f>
        <v/>
      </c>
      <c r="AE75" s="49" t="str">
        <f t="shared" ca="1" si="37"/>
        <v/>
      </c>
      <c r="AG75" s="49">
        <v>68</v>
      </c>
      <c r="AH75" s="423" t="e">
        <f t="shared" ca="1" si="42"/>
        <v>#N/A</v>
      </c>
      <c r="AI75" s="423"/>
      <c r="AJ75" s="422" t="e">
        <f t="shared" ca="1" si="38"/>
        <v>#N/A</v>
      </c>
      <c r="AK75" s="422" t="e">
        <f t="shared" ca="1" si="39"/>
        <v>#N/A</v>
      </c>
      <c r="AL75" s="422" t="e">
        <f t="shared" ca="1" si="40"/>
        <v>#N/A</v>
      </c>
      <c r="AM75" s="422" t="e">
        <f t="shared" ca="1" si="41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2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5"/>
        <v/>
      </c>
      <c r="V76" s="194"/>
      <c r="W76" s="95" t="str">
        <f t="shared" ca="1" si="34"/>
        <v/>
      </c>
      <c r="X76" s="194"/>
      <c r="Y76" s="95" t="str">
        <f t="shared" ca="1" si="35"/>
        <v/>
      </c>
      <c r="Z76" s="495" t="str">
        <f ca="1">IF(OR(E76="---",S76=1,K76=""),"",--"0:21")</f>
        <v/>
      </c>
      <c r="AA76" s="100" t="str">
        <f t="shared" ca="1" si="18"/>
        <v/>
      </c>
      <c r="AB76" s="89" t="str">
        <f t="shared" ca="1" si="17"/>
        <v/>
      </c>
      <c r="AC76" s="128" t="str">
        <f t="shared" ca="1" si="36"/>
        <v/>
      </c>
      <c r="AD76" s="50" t="str">
        <f ca="1">IF(COUNTIF($R$8:$R$100,R76)&gt;1,"",MAX($AD$8:AD75)+1)</f>
        <v/>
      </c>
      <c r="AE76" s="49" t="str">
        <f t="shared" ca="1" si="37"/>
        <v/>
      </c>
      <c r="AG76" s="49">
        <v>69</v>
      </c>
      <c r="AH76" s="423" t="e">
        <f t="shared" ca="1" si="42"/>
        <v>#N/A</v>
      </c>
      <c r="AI76" s="423"/>
      <c r="AJ76" s="422" t="e">
        <f t="shared" ca="1" si="38"/>
        <v>#N/A</v>
      </c>
      <c r="AK76" s="422" t="e">
        <f t="shared" ca="1" si="39"/>
        <v>#N/A</v>
      </c>
      <c r="AL76" s="422" t="e">
        <f t="shared" ca="1" si="40"/>
        <v>#N/A</v>
      </c>
      <c r="AM76" s="422" t="e">
        <f t="shared" ca="1" si="41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3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5"/>
        <v/>
      </c>
      <c r="V77" s="83"/>
      <c r="W77" s="98" t="str">
        <f t="shared" ca="1" si="34"/>
        <v/>
      </c>
      <c r="X77" s="83"/>
      <c r="Y77" s="98" t="str">
        <f t="shared" ca="1" si="35"/>
        <v/>
      </c>
      <c r="Z77" s="166"/>
      <c r="AA77" s="101" t="str">
        <f t="shared" ca="1" si="18"/>
        <v/>
      </c>
      <c r="AB77" s="90" t="str">
        <f t="shared" ca="1" si="17"/>
        <v/>
      </c>
      <c r="AC77" s="130" t="str">
        <f t="shared" ca="1" si="36"/>
        <v/>
      </c>
      <c r="AD77" s="50" t="str">
        <f ca="1">IF(COUNTIF($R$8:$R$100,R77)&gt;1,"",MAX($AD$8:AD76)+1)</f>
        <v/>
      </c>
      <c r="AE77" s="49" t="str">
        <f t="shared" ca="1" si="37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38"/>
        <v>#N/A</v>
      </c>
      <c r="AK77" s="422" t="e">
        <f t="shared" ca="1" si="39"/>
        <v>#N/A</v>
      </c>
      <c r="AL77" s="422" t="e">
        <f t="shared" ca="1" si="40"/>
        <v>#N/A</v>
      </c>
      <c r="AM77" s="422" t="e">
        <f t="shared" ca="1" si="41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4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5">E78</f>
        <v>---</v>
      </c>
      <c r="S78" s="179"/>
      <c r="T78" s="195" t="str">
        <f ca="1">IF(OR(S78=2,E78="---",K78=""),"",--"0:17")</f>
        <v/>
      </c>
      <c r="U78" s="196" t="str">
        <f t="shared" ca="1" si="15"/>
        <v/>
      </c>
      <c r="V78" s="195"/>
      <c r="W78" s="196" t="str">
        <f t="shared" ca="1" si="34"/>
        <v/>
      </c>
      <c r="X78" s="195"/>
      <c r="Y78" s="196" t="str">
        <f t="shared" ca="1" si="35"/>
        <v/>
      </c>
      <c r="Z78" s="165"/>
      <c r="AA78" s="99" t="str">
        <f t="shared" ca="1" si="18"/>
        <v/>
      </c>
      <c r="AB78" s="88" t="str">
        <f t="shared" ca="1" si="17"/>
        <v/>
      </c>
      <c r="AC78" s="129" t="str">
        <f t="shared" ca="1" si="36"/>
        <v/>
      </c>
      <c r="AD78" s="50" t="str">
        <f ca="1">IF(COUNTIF($R$8:$R$100,R78)&gt;1,"",MAX($AD$8:AD77)+1)</f>
        <v/>
      </c>
      <c r="AE78" s="49" t="str">
        <f t="shared" ca="1" si="37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38"/>
        <v>#N/A</v>
      </c>
      <c r="AK78" s="422" t="e">
        <f t="shared" ca="1" si="39"/>
        <v>#N/A</v>
      </c>
      <c r="AL78" s="422" t="e">
        <f t="shared" ca="1" si="40"/>
        <v>#N/A</v>
      </c>
      <c r="AM78" s="422" t="e">
        <f t="shared" ca="1" si="41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2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5"/>
        <v>---</v>
      </c>
      <c r="S79" s="180"/>
      <c r="T79" s="194" t="str">
        <f ca="1">IF(OR(S79=2,E79="---",K79=""),"",--"0:17")</f>
        <v/>
      </c>
      <c r="U79" s="95" t="str">
        <f t="shared" ref="U79:U89" ca="1" si="46">IF(OR(S79=2,E79="---",K79=""),"",K79-T79)</f>
        <v/>
      </c>
      <c r="V79" s="194"/>
      <c r="W79" s="95" t="str">
        <f t="shared" ca="1" si="34"/>
        <v/>
      </c>
      <c r="X79" s="194"/>
      <c r="Y79" s="95" t="str">
        <f t="shared" ca="1" si="35"/>
        <v/>
      </c>
      <c r="Z79" s="495"/>
      <c r="AA79" s="100" t="str">
        <f t="shared" ca="1" si="18"/>
        <v/>
      </c>
      <c r="AB79" s="89" t="str">
        <f t="shared" ref="AB79:AB125" ca="1" si="47">IF(OR(E79="---",K79=""),"",ROUND(IF(S79=1,(W79-U79)*24,IF(S79=2,(AA79-Y79)*24,(MOD(AA79-U79,1)-(N(Y79)-N(W79)))*24)),2))</f>
        <v/>
      </c>
      <c r="AC79" s="128" t="str">
        <f t="shared" ca="1" si="36"/>
        <v/>
      </c>
      <c r="AD79" s="50" t="str">
        <f ca="1">IF(COUNTIF($R$8:$R$100,R79)&gt;1,"",MAX($AD$8:AD78)+1)</f>
        <v/>
      </c>
      <c r="AE79" s="49" t="str">
        <f t="shared" ca="1" si="37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38"/>
        <v>#N/A</v>
      </c>
      <c r="AK79" s="422" t="e">
        <f t="shared" ca="1" si="39"/>
        <v>#N/A</v>
      </c>
      <c r="AL79" s="422" t="e">
        <f t="shared" ca="1" si="40"/>
        <v>#N/A</v>
      </c>
      <c r="AM79" s="422" t="e">
        <f t="shared" ca="1" si="41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2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5"/>
        <v>---</v>
      </c>
      <c r="S80" s="180"/>
      <c r="T80" s="194" t="str">
        <f ca="1">IF(OR(S80=2,E80="---",K80=""),"",--"0:30")</f>
        <v/>
      </c>
      <c r="U80" s="95" t="str">
        <f t="shared" ca="1" si="46"/>
        <v/>
      </c>
      <c r="V80" s="194"/>
      <c r="W80" s="95" t="str">
        <f t="shared" ca="1" si="34"/>
        <v/>
      </c>
      <c r="X80" s="194"/>
      <c r="Y80" s="95" t="str">
        <f t="shared" ca="1" si="35"/>
        <v/>
      </c>
      <c r="Z80" s="495" t="str">
        <f ca="1">IF(OR(E80="---",S80=1,K80=""),"",--"0:21")</f>
        <v/>
      </c>
      <c r="AA80" s="100" t="str">
        <f t="shared" ca="1" si="18"/>
        <v/>
      </c>
      <c r="AB80" s="89" t="str">
        <f t="shared" ca="1" si="47"/>
        <v/>
      </c>
      <c r="AC80" s="128" t="str">
        <f t="shared" ca="1" si="36"/>
        <v/>
      </c>
      <c r="AD80" s="50" t="str">
        <f ca="1">IF(COUNTIF($R$8:$R$100,R80)&gt;1,"",MAX($AD$8:AD79)+1)</f>
        <v/>
      </c>
      <c r="AE80" s="49" t="str">
        <f t="shared" ca="1" si="37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38"/>
        <v>#N/A</v>
      </c>
      <c r="AK80" s="422" t="e">
        <f t="shared" ca="1" si="39"/>
        <v>#N/A</v>
      </c>
      <c r="AL80" s="422" t="e">
        <f t="shared" ca="1" si="40"/>
        <v>#N/A</v>
      </c>
      <c r="AM80" s="422" t="e">
        <f t="shared" ca="1" si="41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3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5"/>
        <v>---</v>
      </c>
      <c r="S81" s="181"/>
      <c r="T81" s="83" t="str">
        <f ca="1">IF(OR(S81=2,E81="---",K81=""),"",--"0:13")</f>
        <v/>
      </c>
      <c r="U81" s="98" t="str">
        <f t="shared" ca="1" si="46"/>
        <v/>
      </c>
      <c r="V81" s="83"/>
      <c r="W81" s="98" t="str">
        <f t="shared" ca="1" si="34"/>
        <v/>
      </c>
      <c r="X81" s="83"/>
      <c r="Y81" s="98" t="str">
        <f t="shared" ca="1" si="35"/>
        <v/>
      </c>
      <c r="Z81" s="166"/>
      <c r="AA81" s="101" t="str">
        <f t="shared" ca="1" si="18"/>
        <v/>
      </c>
      <c r="AB81" s="90" t="str">
        <f t="shared" ca="1" si="47"/>
        <v/>
      </c>
      <c r="AC81" s="130" t="str">
        <f t="shared" ca="1" si="36"/>
        <v/>
      </c>
      <c r="AD81" s="50" t="str">
        <f ca="1">IF(COUNTIF($R$8:$R$100,R81)&gt;1,"",MAX($AD$8:AD80)+1)</f>
        <v/>
      </c>
      <c r="AE81" s="49" t="str">
        <f t="shared" ca="1" si="37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38"/>
        <v>#N/A</v>
      </c>
      <c r="AK81" s="422" t="e">
        <f t="shared" ca="1" si="39"/>
        <v>#N/A</v>
      </c>
      <c r="AL81" s="422" t="e">
        <f t="shared" ca="1" si="40"/>
        <v>#N/A</v>
      </c>
      <c r="AM81" s="422" t="e">
        <f t="shared" ca="1" si="41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8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5"/>
        <v>---</v>
      </c>
      <c r="S82" s="179"/>
      <c r="T82" s="195" t="str">
        <f ca="1">IF(OR(S82=2,E82="---",K82=""),"",--"0:17")</f>
        <v/>
      </c>
      <c r="U82" s="196" t="str">
        <f t="shared" ca="1" si="46"/>
        <v/>
      </c>
      <c r="V82" s="195"/>
      <c r="W82" s="196" t="str">
        <f t="shared" ca="1" si="34"/>
        <v/>
      </c>
      <c r="X82" s="195"/>
      <c r="Y82" s="196" t="str">
        <f t="shared" ca="1" si="35"/>
        <v/>
      </c>
      <c r="Z82" s="165"/>
      <c r="AA82" s="99" t="str">
        <f t="shared" ca="1" si="18"/>
        <v/>
      </c>
      <c r="AB82" s="88" t="str">
        <f t="shared" ca="1" si="47"/>
        <v/>
      </c>
      <c r="AC82" s="129" t="str">
        <f t="shared" ca="1" si="36"/>
        <v/>
      </c>
      <c r="AD82" s="50" t="str">
        <f ca="1">IF(COUNTIF($R$8:$R$100,R82)&gt;1,"",MAX($AD$8:AD81)+1)</f>
        <v/>
      </c>
      <c r="AE82" s="49" t="str">
        <f t="shared" ca="1" si="37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38"/>
        <v>#N/A</v>
      </c>
      <c r="AK82" s="422" t="e">
        <f t="shared" ca="1" si="39"/>
        <v>#N/A</v>
      </c>
      <c r="AL82" s="422" t="e">
        <f t="shared" ca="1" si="40"/>
        <v>#N/A</v>
      </c>
      <c r="AM82" s="422" t="e">
        <f t="shared" ca="1" si="41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2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5"/>
        <v>---</v>
      </c>
      <c r="S83" s="180"/>
      <c r="T83" s="194" t="str">
        <f ca="1">IF(OR(S83=2,E83="---",K83=""),"",--"0:17")</f>
        <v/>
      </c>
      <c r="U83" s="95" t="str">
        <f t="shared" ca="1" si="46"/>
        <v/>
      </c>
      <c r="V83" s="194"/>
      <c r="W83" s="95" t="str">
        <f t="shared" ca="1" si="34"/>
        <v/>
      </c>
      <c r="X83" s="194"/>
      <c r="Y83" s="95" t="str">
        <f t="shared" ca="1" si="35"/>
        <v/>
      </c>
      <c r="Z83" s="495"/>
      <c r="AA83" s="100" t="str">
        <f t="shared" ref="AA83:AA89" ca="1" si="49">IF(OR(E83="---",S83=1,K83=""),"",N83+Z83)</f>
        <v/>
      </c>
      <c r="AB83" s="89" t="str">
        <f t="shared" ca="1" si="47"/>
        <v/>
      </c>
      <c r="AC83" s="128" t="str">
        <f t="shared" ca="1" si="36"/>
        <v/>
      </c>
      <c r="AD83" s="50" t="str">
        <f ca="1">IF(COUNTIF($R$8:$R$100,R83)&gt;1,"",MAX($AD$8:AD82)+1)</f>
        <v/>
      </c>
      <c r="AE83" s="49" t="str">
        <f t="shared" ca="1" si="37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38"/>
        <v>#N/A</v>
      </c>
      <c r="AK83" s="422" t="e">
        <f t="shared" ca="1" si="39"/>
        <v>#N/A</v>
      </c>
      <c r="AL83" s="422" t="e">
        <f t="shared" ca="1" si="40"/>
        <v>#N/A</v>
      </c>
      <c r="AM83" s="422" t="e">
        <f t="shared" ca="1" si="41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2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5"/>
        <v>---</v>
      </c>
      <c r="S84" s="180"/>
      <c r="T84" s="194" t="str">
        <f ca="1">IF(OR(S84=2,E84="---",K84=""),"",--"0:30")</f>
        <v/>
      </c>
      <c r="U84" s="95" t="str">
        <f t="shared" ca="1" si="46"/>
        <v/>
      </c>
      <c r="V84" s="194"/>
      <c r="W84" s="95" t="str">
        <f t="shared" ca="1" si="34"/>
        <v/>
      </c>
      <c r="X84" s="194"/>
      <c r="Y84" s="95" t="str">
        <f t="shared" ca="1" si="35"/>
        <v/>
      </c>
      <c r="Z84" s="495" t="str">
        <f ca="1">IF(OR(E84="---",S84=1,K84=""),"",--"0:21")</f>
        <v/>
      </c>
      <c r="AA84" s="100" t="str">
        <f t="shared" ca="1" si="49"/>
        <v/>
      </c>
      <c r="AB84" s="89" t="str">
        <f t="shared" ca="1" si="47"/>
        <v/>
      </c>
      <c r="AC84" s="128" t="str">
        <f t="shared" ca="1" si="36"/>
        <v/>
      </c>
      <c r="AD84" s="50" t="str">
        <f ca="1">IF(COUNTIF($R$8:$R$100,R84)&gt;1,"",MAX($AD$8:AD83)+1)</f>
        <v/>
      </c>
      <c r="AE84" s="49" t="str">
        <f t="shared" ca="1" si="37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38"/>
        <v>#N/A</v>
      </c>
      <c r="AK84" s="422" t="e">
        <f t="shared" ca="1" si="39"/>
        <v>#N/A</v>
      </c>
      <c r="AL84" s="422" t="e">
        <f t="shared" ca="1" si="40"/>
        <v>#N/A</v>
      </c>
      <c r="AM84" s="422" t="e">
        <f t="shared" ca="1" si="41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3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5"/>
        <v>---</v>
      </c>
      <c r="S85" s="181"/>
      <c r="T85" s="83" t="str">
        <f ca="1">IF(OR(S85=2,E85="---",K85=""),"",--"0:13")</f>
        <v/>
      </c>
      <c r="U85" s="98" t="str">
        <f t="shared" ca="1" si="46"/>
        <v/>
      </c>
      <c r="V85" s="83"/>
      <c r="W85" s="98" t="str">
        <f t="shared" ca="1" si="34"/>
        <v/>
      </c>
      <c r="X85" s="83"/>
      <c r="Y85" s="98" t="str">
        <f t="shared" ca="1" si="35"/>
        <v/>
      </c>
      <c r="Z85" s="166"/>
      <c r="AA85" s="101" t="str">
        <f t="shared" ca="1" si="49"/>
        <v/>
      </c>
      <c r="AB85" s="90" t="str">
        <f t="shared" ca="1" si="47"/>
        <v/>
      </c>
      <c r="AC85" s="130" t="str">
        <f t="shared" ca="1" si="36"/>
        <v/>
      </c>
      <c r="AD85" s="50" t="str">
        <f ca="1">IF(COUNTIF($R$8:$R$100,R85)&gt;1,"",MAX($AD$8:AD84)+1)</f>
        <v/>
      </c>
      <c r="AE85" s="49" t="str">
        <f t="shared" ca="1" si="37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38"/>
        <v>#N/A</v>
      </c>
      <c r="AK85" s="422" t="e">
        <f t="shared" ca="1" si="39"/>
        <v>#N/A</v>
      </c>
      <c r="AL85" s="422" t="e">
        <f t="shared" ca="1" si="40"/>
        <v>#N/A</v>
      </c>
      <c r="AM85" s="422" t="e">
        <f t="shared" ca="1" si="41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50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5"/>
        <v>---</v>
      </c>
      <c r="S86" s="179"/>
      <c r="T86" s="195" t="str">
        <f ca="1">IF(OR(S86=2,E86="---",K86=""),"",--"0:17")</f>
        <v/>
      </c>
      <c r="U86" s="196" t="str">
        <f t="shared" ca="1" si="46"/>
        <v/>
      </c>
      <c r="V86" s="195"/>
      <c r="W86" s="196" t="str">
        <f t="shared" ca="1" si="34"/>
        <v/>
      </c>
      <c r="X86" s="195"/>
      <c r="Y86" s="196" t="str">
        <f t="shared" ca="1" si="35"/>
        <v/>
      </c>
      <c r="Z86" s="165"/>
      <c r="AA86" s="99" t="str">
        <f t="shared" ca="1" si="49"/>
        <v/>
      </c>
      <c r="AB86" s="88" t="str">
        <f t="shared" ca="1" si="47"/>
        <v/>
      </c>
      <c r="AC86" s="129" t="str">
        <f t="shared" ca="1" si="36"/>
        <v/>
      </c>
      <c r="AD86" s="50" t="str">
        <f ca="1">IF(COUNTIF($R$8:$R$100,R86)&gt;1,"",MAX($AD$8:AD85)+1)</f>
        <v/>
      </c>
      <c r="AE86" s="49" t="str">
        <f t="shared" ca="1" si="37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38"/>
        <v>#N/A</v>
      </c>
      <c r="AK86" s="422" t="e">
        <f t="shared" ca="1" si="39"/>
        <v>#N/A</v>
      </c>
      <c r="AL86" s="422" t="e">
        <f t="shared" ca="1" si="40"/>
        <v>#N/A</v>
      </c>
      <c r="AM86" s="422" t="e">
        <f t="shared" ca="1" si="41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2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5"/>
        <v>---</v>
      </c>
      <c r="S87" s="180"/>
      <c r="T87" s="194" t="str">
        <f ca="1">IF(OR(S87=2,E87="---",K87=""),"",--"0:17")</f>
        <v/>
      </c>
      <c r="U87" s="95" t="str">
        <f t="shared" ca="1" si="46"/>
        <v/>
      </c>
      <c r="V87" s="194"/>
      <c r="W87" s="95" t="str">
        <f t="shared" ca="1" si="34"/>
        <v/>
      </c>
      <c r="X87" s="194"/>
      <c r="Y87" s="95" t="str">
        <f t="shared" ca="1" si="35"/>
        <v/>
      </c>
      <c r="Z87" s="495"/>
      <c r="AA87" s="100" t="str">
        <f t="shared" ca="1" si="49"/>
        <v/>
      </c>
      <c r="AB87" s="89" t="str">
        <f t="shared" ca="1" si="47"/>
        <v/>
      </c>
      <c r="AC87" s="128" t="str">
        <f t="shared" ca="1" si="36"/>
        <v/>
      </c>
      <c r="AD87" s="50" t="str">
        <f ca="1">IF(COUNTIF($R$8:$R$100,R87)&gt;1,"",MAX($AD$8:AD86)+1)</f>
        <v/>
      </c>
      <c r="AE87" s="49" t="str">
        <f t="shared" ca="1" si="37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38"/>
        <v>#N/A</v>
      </c>
      <c r="AK87" s="422" t="e">
        <f t="shared" ca="1" si="39"/>
        <v>#N/A</v>
      </c>
      <c r="AL87" s="422" t="e">
        <f t="shared" ca="1" si="40"/>
        <v>#N/A</v>
      </c>
      <c r="AM87" s="422" t="e">
        <f t="shared" ca="1" si="41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2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5"/>
        <v>---</v>
      </c>
      <c r="S88" s="180"/>
      <c r="T88" s="194" t="str">
        <f ca="1">IF(OR(S88=2,E88="---",K88=""),"",--"0:30")</f>
        <v/>
      </c>
      <c r="U88" s="95" t="str">
        <f t="shared" ca="1" si="46"/>
        <v/>
      </c>
      <c r="V88" s="194"/>
      <c r="W88" s="95" t="str">
        <f t="shared" ca="1" si="34"/>
        <v/>
      </c>
      <c r="X88" s="194"/>
      <c r="Y88" s="95" t="str">
        <f t="shared" ca="1" si="35"/>
        <v/>
      </c>
      <c r="Z88" s="495" t="str">
        <f ca="1">IF(OR(E88="---",S88=1,K88=""),"",--"0:21")</f>
        <v/>
      </c>
      <c r="AA88" s="100" t="str">
        <f t="shared" ca="1" si="49"/>
        <v/>
      </c>
      <c r="AB88" s="89" t="str">
        <f t="shared" ca="1" si="47"/>
        <v/>
      </c>
      <c r="AC88" s="128" t="str">
        <f t="shared" ca="1" si="36"/>
        <v/>
      </c>
      <c r="AD88" s="50" t="str">
        <f ca="1">IF(COUNTIF($R$8:$R$100,R88)&gt;1,"",MAX($AD$8:AD87)+1)</f>
        <v/>
      </c>
      <c r="AE88" s="49" t="str">
        <f t="shared" ca="1" si="37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38"/>
        <v>#N/A</v>
      </c>
      <c r="AK88" s="422" t="e">
        <f t="shared" ca="1" si="39"/>
        <v>#N/A</v>
      </c>
      <c r="AL88" s="422" t="e">
        <f t="shared" ca="1" si="40"/>
        <v>#N/A</v>
      </c>
      <c r="AM88" s="422" t="e">
        <f t="shared" ca="1" si="41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3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5"/>
        <v>---</v>
      </c>
      <c r="S89" s="181"/>
      <c r="T89" s="83" t="str">
        <f ca="1">IF(OR(S89=2,E89="---",K89=""),"",--"0:13")</f>
        <v/>
      </c>
      <c r="U89" s="98" t="str">
        <f t="shared" ca="1" si="46"/>
        <v/>
      </c>
      <c r="V89" s="83"/>
      <c r="W89" s="98" t="str">
        <f t="shared" ca="1" si="34"/>
        <v/>
      </c>
      <c r="X89" s="83"/>
      <c r="Y89" s="98" t="str">
        <f t="shared" ca="1" si="35"/>
        <v/>
      </c>
      <c r="Z89" s="166"/>
      <c r="AA89" s="101" t="str">
        <f t="shared" ca="1" si="49"/>
        <v/>
      </c>
      <c r="AB89" s="90" t="str">
        <f t="shared" ca="1" si="47"/>
        <v/>
      </c>
      <c r="AC89" s="130" t="str">
        <f t="shared" ca="1" si="36"/>
        <v/>
      </c>
      <c r="AD89" s="50" t="str">
        <f ca="1">IF(COUNTIF($R$8:$R$100,R89)&gt;1,"",MAX($AD$8:AD88)+1)</f>
        <v/>
      </c>
      <c r="AE89" s="49" t="str">
        <f t="shared" ca="1" si="37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38"/>
        <v>#N/A</v>
      </c>
      <c r="AK89" s="422" t="e">
        <f t="shared" ca="1" si="39"/>
        <v>#N/A</v>
      </c>
      <c r="AL89" s="422" t="e">
        <f t="shared" ca="1" si="40"/>
        <v>#N/A</v>
      </c>
      <c r="AM89" s="422" t="e">
        <f t="shared" ca="1" si="41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5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IF(COUNTIF($R$8:$R$100,R90)&gt;1,"",MAX($AD$8:AD89)+1)</f>
        <v/>
      </c>
      <c r="AE90" s="49" t="str">
        <f t="shared" ref="AE90:AE97" ca="1" si="51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38"/>
        <v>#N/A</v>
      </c>
      <c r="AK90" s="422" t="e">
        <f t="shared" ca="1" si="39"/>
        <v>#N/A</v>
      </c>
      <c r="AL90" s="422" t="e">
        <f t="shared" ca="1" si="40"/>
        <v>#N/A</v>
      </c>
      <c r="AM90" s="422" t="e">
        <f t="shared" ca="1" si="41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15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5"/>
        <v>Сотрудник 15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IF(COUNTIF($R$8:$R$100,R91)&gt;1,"",MAX($AD$8:AD90)+1)</f>
        <v>9</v>
      </c>
      <c r="AE91" s="49" t="b">
        <f t="shared" ca="1" si="51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38"/>
        <v>#N/A</v>
      </c>
      <c r="AK91" s="422" t="e">
        <f t="shared" ca="1" si="39"/>
        <v>#N/A</v>
      </c>
      <c r="AL91" s="422" t="e">
        <f t="shared" ca="1" si="40"/>
        <v>#N/A</v>
      </c>
      <c r="AM91" s="422" t="e">
        <f t="shared" ca="1" si="41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5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2">IF(U92="","",(MIN(0.25,W92)-MIN(U92,0.25)+MIN(0.25,AA92)-MIN(Y92,0.25)+MAX(22/24,W92)-MAX(22/24,U92)+MAX(22/24,AA92)-MAX(22/24,Y92))*24)</f>
        <v>#VALUE!</v>
      </c>
      <c r="AD92" s="50">
        <f ca="1">IF(COUNTIF($R$8:$R$100,R92)&gt;1,"",MAX($AD$8:AD91)+1)</f>
        <v>10</v>
      </c>
      <c r="AE92" s="49" t="b">
        <f t="shared" ca="1" si="51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38"/>
        <v>#N/A</v>
      </c>
      <c r="AK92" s="422" t="e">
        <f t="shared" ca="1" si="39"/>
        <v>#N/A</v>
      </c>
      <c r="AL92" s="422" t="e">
        <f t="shared" ca="1" si="40"/>
        <v>#N/A</v>
      </c>
      <c r="AM92" s="422" t="e">
        <f t="shared" ca="1" si="41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5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7"/>
        <v/>
      </c>
      <c r="AC93" s="130" t="str">
        <f t="shared" ca="1" si="52"/>
        <v/>
      </c>
      <c r="AD93" s="50" t="str">
        <f ca="1">IF(COUNTIF($R$8:$R$100,R93)&gt;1,"",MAX($AD$8:AD92)+1)</f>
        <v/>
      </c>
      <c r="AE93" s="49" t="str">
        <f t="shared" ca="1" si="51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38"/>
        <v>#N/A</v>
      </c>
      <c r="AK93" s="422" t="e">
        <f t="shared" ca="1" si="39"/>
        <v>#N/A</v>
      </c>
      <c r="AL93" s="422" t="e">
        <f t="shared" ca="1" si="40"/>
        <v>#N/A</v>
      </c>
      <c r="AM93" s="422" t="e">
        <f t="shared" ca="1" si="41"/>
        <v>#N/A</v>
      </c>
    </row>
    <row r="94" spans="1:39" ht="23" customHeight="1" outlineLevel="2" thickBot="1" x14ac:dyDescent="0.2">
      <c r="A94" s="59" t="s">
        <v>256</v>
      </c>
      <c r="B94" s="515">
        <f t="shared" ref="B94" si="53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5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7"/>
        <v/>
      </c>
      <c r="AC94" s="432" t="str">
        <f t="shared" ca="1" si="52"/>
        <v/>
      </c>
      <c r="AD94" s="50" t="str">
        <f ca="1">IF(COUNTIF($R$8:$R$100,R94)&gt;1,"",MAX($AD$8:AD93)+1)</f>
        <v/>
      </c>
      <c r="AE94" s="49" t="str">
        <f t="shared" ca="1" si="51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38"/>
        <v>#N/A</v>
      </c>
      <c r="AK94" s="422" t="e">
        <f t="shared" ca="1" si="39"/>
        <v>#N/A</v>
      </c>
      <c r="AL94" s="422" t="e">
        <f t="shared" ca="1" si="40"/>
        <v>#N/A</v>
      </c>
      <c r="AM94" s="422" t="e">
        <f t="shared" ca="1" si="41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16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5"/>
        <v>Сотрудник 16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7"/>
        <v/>
      </c>
      <c r="AC95" s="434" t="e">
        <f t="shared" ca="1" si="52"/>
        <v>#VALUE!</v>
      </c>
      <c r="AD95" s="50" t="str">
        <f ca="1">IF(COUNTIF($R$8:$R$100,R95)&gt;1,"",MAX($AD$8:AD94)+1)</f>
        <v/>
      </c>
      <c r="AE95" s="49" t="b">
        <f t="shared" ca="1" si="51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38"/>
        <v>#N/A</v>
      </c>
      <c r="AK95" s="422" t="e">
        <f t="shared" ca="1" si="39"/>
        <v>#N/A</v>
      </c>
      <c r="AL95" s="422" t="e">
        <f t="shared" ca="1" si="40"/>
        <v>#N/A</v>
      </c>
      <c r="AM95" s="422" t="e">
        <f t="shared" ca="1" si="41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10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5"/>
        <v>Водитель 10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7"/>
        <v/>
      </c>
      <c r="AC96" s="434" t="e">
        <f t="shared" ca="1" si="52"/>
        <v>#VALUE!</v>
      </c>
      <c r="AD96" s="50">
        <f ca="1">IF(COUNTIF($R$8:$R$100,R96)&gt;1,"",MAX($AD$8:AD95)+1)</f>
        <v>11</v>
      </c>
      <c r="AE96" s="49" t="b">
        <f t="shared" ca="1" si="51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38"/>
        <v>#N/A</v>
      </c>
      <c r="AK96" s="422" t="e">
        <f t="shared" ca="1" si="39"/>
        <v>#N/A</v>
      </c>
      <c r="AL96" s="422" t="e">
        <f t="shared" ca="1" si="40"/>
        <v>#N/A</v>
      </c>
      <c r="AM96" s="422" t="e">
        <f t="shared" ca="1" si="41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5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7"/>
        <v/>
      </c>
      <c r="AC97" s="130" t="str">
        <f t="shared" ca="1" si="52"/>
        <v/>
      </c>
      <c r="AD97" s="50" t="str">
        <f ca="1">IF(COUNTIF($R$8:$R$100,R97)&gt;1,"",MAX($AD$8:AD96)+1)</f>
        <v/>
      </c>
      <c r="AE97" s="49" t="str">
        <f t="shared" ca="1" si="51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38"/>
        <v>#N/A</v>
      </c>
      <c r="AK97" s="422" t="e">
        <f t="shared" ca="1" si="39"/>
        <v>#N/A</v>
      </c>
      <c r="AL97" s="422" t="e">
        <f t="shared" ca="1" si="40"/>
        <v>#N/A</v>
      </c>
      <c r="AM97" s="422" t="e">
        <f t="shared" ca="1" si="41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5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IF(COUNTIF($R$8:$R$100,R98)&gt;1,"",MAX($AD$8:AD97)+1)</f>
        <v/>
      </c>
      <c r="AE98" s="49" t="str">
        <f t="shared" ref="AE98:AE104" ca="1" si="54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38"/>
        <v>#N/A</v>
      </c>
      <c r="AK98" s="422" t="e">
        <f t="shared" ca="1" si="39"/>
        <v>#N/A</v>
      </c>
      <c r="AL98" s="422" t="e">
        <f t="shared" ca="1" si="40"/>
        <v>#N/A</v>
      </c>
      <c r="AM98" s="422" t="e">
        <f t="shared" ca="1" si="41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16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5"/>
        <v>Сотрудник 16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IF(COUNTIF($R$8:$R$100,R99)&gt;1,"",MAX($AD$8:AD98)+1)</f>
        <v/>
      </c>
      <c r="AE99" s="49" t="b">
        <f t="shared" ca="1" si="54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38"/>
        <v>#N/A</v>
      </c>
      <c r="AK99" s="422" t="e">
        <f t="shared" ca="1" si="39"/>
        <v>#N/A</v>
      </c>
      <c r="AL99" s="422" t="e">
        <f t="shared" ca="1" si="40"/>
        <v>#N/A</v>
      </c>
      <c r="AM99" s="422" t="e">
        <f t="shared" ca="1" si="41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5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7"/>
        <v/>
      </c>
      <c r="AC100" s="434" t="e">
        <f t="shared" ref="AC100:AC105" ca="1" si="55">IF(U100="","",(MIN(0.25,W100)-MIN(U100,0.25)+MIN(0.25,AA100)-MIN(Y100,0.25)+MAX(22/24,W100)-MAX(22/24,U100)+MAX(22/24,AA100)-MAX(22/24,Y100))*24)</f>
        <v>#VALUE!</v>
      </c>
      <c r="AD100" s="50">
        <f ca="1">IF(COUNTIF($R$8:$R$100,R100)&gt;1,"",MAX($AD$8:AD99)+1)</f>
        <v>12</v>
      </c>
      <c r="AE100" s="49" t="b">
        <f t="shared" ca="1" si="54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38"/>
        <v>#N/A</v>
      </c>
      <c r="AK100" s="422" t="e">
        <f t="shared" ca="1" si="39"/>
        <v>#N/A</v>
      </c>
      <c r="AL100" s="422" t="e">
        <f t="shared" ca="1" si="40"/>
        <v>#N/A</v>
      </c>
      <c r="AM100" s="422" t="e">
        <f t="shared" ca="1" si="41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5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7"/>
        <v/>
      </c>
      <c r="AC101" s="130" t="str">
        <f t="shared" ca="1" si="55"/>
        <v/>
      </c>
      <c r="AD101" s="50" t="str">
        <f ca="1">IF(COUNTIF($R$8:$R$100,R101)&gt;1,"",MAX($AD$8:AD100)+1)</f>
        <v/>
      </c>
      <c r="AE101" s="49" t="str">
        <f t="shared" ca="1" si="54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38"/>
        <v>#N/A</v>
      </c>
      <c r="AK101" s="422" t="e">
        <f t="shared" ca="1" si="39"/>
        <v>#N/A</v>
      </c>
      <c r="AL101" s="422" t="e">
        <f t="shared" ca="1" si="40"/>
        <v>#N/A</v>
      </c>
      <c r="AM101" s="422" t="e">
        <f t="shared" ca="1" si="41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5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7"/>
        <v/>
      </c>
      <c r="AC102" s="432" t="str">
        <f t="shared" ca="1" si="55"/>
        <v/>
      </c>
      <c r="AD102" s="50" t="str">
        <f ca="1">IF(COUNTIF($R$8:$R$100,R102)&gt;1,"",MAX($AD$8:AD101)+1)</f>
        <v/>
      </c>
      <c r="AE102" s="49" t="str">
        <f t="shared" ca="1" si="54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38"/>
        <v>#N/A</v>
      </c>
      <c r="AK102" s="422" t="e">
        <f t="shared" ca="1" si="39"/>
        <v>#N/A</v>
      </c>
      <c r="AL102" s="422" t="e">
        <f t="shared" ca="1" si="40"/>
        <v>#N/A</v>
      </c>
      <c r="AM102" s="422" t="e">
        <f t="shared" ca="1" si="41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5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7"/>
        <v/>
      </c>
      <c r="AC103" s="434" t="e">
        <f t="shared" ca="1" si="55"/>
        <v>#VALUE!</v>
      </c>
      <c r="AD103" s="50">
        <f ca="1">IF(COUNTIF($R$8:$R$100,R103)&gt;1,"",MAX($AD$8:AD102)+1)</f>
        <v>13</v>
      </c>
      <c r="AE103" s="49" t="b">
        <f t="shared" ca="1" si="54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38"/>
        <v>#N/A</v>
      </c>
      <c r="AK103" s="422" t="e">
        <f t="shared" ca="1" si="39"/>
        <v>#N/A</v>
      </c>
      <c r="AL103" s="422" t="e">
        <f t="shared" ca="1" si="40"/>
        <v>#N/A</v>
      </c>
      <c r="AM103" s="422" t="e">
        <f t="shared" ca="1" si="41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5"/>
        <v>Водитель 23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7"/>
        <v/>
      </c>
      <c r="AC104" s="434" t="e">
        <f t="shared" ca="1" si="55"/>
        <v>#VALUE!</v>
      </c>
      <c r="AD104" s="50">
        <f ca="1">IF(COUNTIF($R$8:$R$100,R104)&gt;1,"",MAX($AD$8:AD103)+1)</f>
        <v>14</v>
      </c>
      <c r="AE104" s="49" t="b">
        <f t="shared" ca="1" si="54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38"/>
        <v>#N/A</v>
      </c>
      <c r="AK104" s="422" t="e">
        <f t="shared" ca="1" si="39"/>
        <v>#N/A</v>
      </c>
      <c r="AL104" s="422" t="e">
        <f t="shared" ca="1" si="40"/>
        <v>#N/A</v>
      </c>
      <c r="AM104" s="422" t="e">
        <f t="shared" ca="1" si="41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5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7"/>
        <v/>
      </c>
      <c r="AC105" s="130" t="str">
        <f t="shared" ca="1" si="55"/>
        <v/>
      </c>
      <c r="AD105" s="50" t="str">
        <f ca="1">IF(COUNTIF($R$8:$R$100,R105)&gt;1,"",MAX($AD$8:AD104)+1)</f>
        <v/>
      </c>
      <c r="AE105" s="49" t="str">
        <f t="shared" ref="AE105:AE113" ca="1" si="56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38"/>
        <v>#N/A</v>
      </c>
      <c r="AK105" s="422" t="e">
        <f t="shared" ca="1" si="39"/>
        <v>#N/A</v>
      </c>
      <c r="AL105" s="422" t="e">
        <f t="shared" ca="1" si="40"/>
        <v>#N/A</v>
      </c>
      <c r="AM105" s="422" t="e">
        <f t="shared" ca="1" si="41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5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IF(COUNTIF($R$8:$R$100,R106)&gt;1,"",MAX($AD$8:AD105)+1)</f>
        <v/>
      </c>
      <c r="AE106" s="49" t="str">
        <f t="shared" ca="1" si="56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38"/>
        <v>#N/A</v>
      </c>
      <c r="AK106" s="422" t="e">
        <f t="shared" ca="1" si="39"/>
        <v>#N/A</v>
      </c>
      <c r="AL106" s="422" t="e">
        <f t="shared" ca="1" si="40"/>
        <v>#N/A</v>
      </c>
      <c r="AM106" s="422" t="e">
        <f t="shared" ca="1" si="41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12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5"/>
        <v>Сотрудник 12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7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IF(COUNTIF($R$8:$R$100,R107)&gt;1,"",MAX($AD$8:AD106)+1)</f>
        <v>15</v>
      </c>
      <c r="AE107" s="49" t="b">
        <f t="shared" ca="1" si="56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38"/>
        <v>#N/A</v>
      </c>
      <c r="AK107" s="422" t="e">
        <f t="shared" ca="1" si="39"/>
        <v>#N/A</v>
      </c>
      <c r="AL107" s="422" t="e">
        <f t="shared" ca="1" si="40"/>
        <v>#N/A</v>
      </c>
      <c r="AM107" s="422" t="e">
        <f t="shared" ca="1" si="41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15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5"/>
        <v>Водитель 15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7"/>
        <v/>
      </c>
      <c r="AC108" s="434" t="e">
        <f t="shared" ref="AC108:AC113" ca="1" si="57">IF(U108="","",(MIN(0.25,W108)-MIN(U108,0.25)+MIN(0.25,AA108)-MIN(Y108,0.25)+MAX(22/24,W108)-MAX(22/24,U108)+MAX(22/24,AA108)-MAX(22/24,Y108))*24)</f>
        <v>#VALUE!</v>
      </c>
      <c r="AD108" s="50">
        <f ca="1">IF(COUNTIF($R$8:$R$100,R108)&gt;1,"",MAX($AD$8:AD107)+1)</f>
        <v>16</v>
      </c>
      <c r="AE108" s="49" t="b">
        <f t="shared" ca="1" si="56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38"/>
        <v>#N/A</v>
      </c>
      <c r="AK108" s="422" t="e">
        <f t="shared" ca="1" si="39"/>
        <v>#N/A</v>
      </c>
      <c r="AL108" s="422" t="e">
        <f t="shared" ca="1" si="40"/>
        <v>#N/A</v>
      </c>
      <c r="AM108" s="422" t="e">
        <f t="shared" ca="1" si="41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5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7"/>
        <v/>
      </c>
      <c r="AC109" s="130" t="str">
        <f t="shared" ca="1" si="57"/>
        <v/>
      </c>
      <c r="AD109" s="50" t="str">
        <f ca="1">IF(COUNTIF($R$8:$R$100,R109)&gt;1,"",MAX($AD$8:AD108)+1)</f>
        <v/>
      </c>
      <c r="AE109" s="49" t="str">
        <f t="shared" ca="1" si="56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38"/>
        <v>#N/A</v>
      </c>
      <c r="AK109" s="422" t="e">
        <f t="shared" ca="1" si="39"/>
        <v>#N/A</v>
      </c>
      <c r="AL109" s="422" t="e">
        <f t="shared" ca="1" si="40"/>
        <v>#N/A</v>
      </c>
      <c r="AM109" s="422" t="e">
        <f t="shared" ca="1" si="41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5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7"/>
        <v/>
      </c>
      <c r="AC110" s="432" t="str">
        <f t="shared" ca="1" si="57"/>
        <v/>
      </c>
      <c r="AD110" s="50" t="str">
        <f ca="1">IF(COUNTIF($R$8:$R$100,R110)&gt;1,"",MAX($AD$8:AD109)+1)</f>
        <v/>
      </c>
      <c r="AE110" s="49" t="str">
        <f t="shared" ca="1" si="56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38"/>
        <v>#N/A</v>
      </c>
      <c r="AK110" s="422" t="e">
        <f t="shared" ca="1" si="39"/>
        <v>#N/A</v>
      </c>
      <c r="AL110" s="422" t="e">
        <f t="shared" ca="1" si="40"/>
        <v>#N/A</v>
      </c>
      <c r="AM110" s="422" t="e">
        <f t="shared" ca="1" si="41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5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7"/>
        <v/>
      </c>
      <c r="AC111" s="434" t="e">
        <f t="shared" ca="1" si="57"/>
        <v>#VALUE!</v>
      </c>
      <c r="AD111" s="50">
        <f ca="1">IF(COUNTIF($R$8:$R$100,R111)&gt;1,"",MAX($AD$8:AD110)+1)</f>
        <v>17</v>
      </c>
      <c r="AE111" s="49" t="b">
        <f t="shared" ca="1" si="56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38"/>
        <v>#N/A</v>
      </c>
      <c r="AK111" s="422" t="e">
        <f t="shared" ca="1" si="39"/>
        <v>#N/A</v>
      </c>
      <c r="AL111" s="422" t="e">
        <f t="shared" ca="1" si="40"/>
        <v>#N/A</v>
      </c>
      <c r="AM111" s="422" t="e">
        <f t="shared" ca="1" si="41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31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5"/>
        <v>Водитель 31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7"/>
        <v/>
      </c>
      <c r="AC112" s="434" t="e">
        <f t="shared" ca="1" si="57"/>
        <v>#VALUE!</v>
      </c>
      <c r="AD112" s="50">
        <f ca="1">IF(COUNTIF($R$8:$R$100,R112)&gt;1,"",MAX($AD$8:AD111)+1)</f>
        <v>18</v>
      </c>
      <c r="AE112" s="49" t="b">
        <f t="shared" ca="1" si="56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38"/>
        <v>#N/A</v>
      </c>
      <c r="AK112" s="422" t="e">
        <f t="shared" ca="1" si="39"/>
        <v>#N/A</v>
      </c>
      <c r="AL112" s="422" t="e">
        <f t="shared" ca="1" si="40"/>
        <v>#N/A</v>
      </c>
      <c r="AM112" s="422" t="e">
        <f t="shared" ca="1" si="41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5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7"/>
        <v/>
      </c>
      <c r="AC113" s="130" t="str">
        <f t="shared" ca="1" si="57"/>
        <v/>
      </c>
      <c r="AD113" s="50" t="str">
        <f ca="1">IF(COUNTIF($R$8:$R$100,R113)&gt;1,"",MAX($AD$8:AD112)+1)</f>
        <v/>
      </c>
      <c r="AE113" s="49" t="str">
        <f t="shared" ca="1" si="56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38"/>
        <v>#N/A</v>
      </c>
      <c r="AK113" s="422" t="e">
        <f t="shared" ca="1" si="39"/>
        <v>#N/A</v>
      </c>
      <c r="AL113" s="422" t="e">
        <f t="shared" ca="1" si="40"/>
        <v>#N/A</v>
      </c>
      <c r="AM113" s="422" t="e">
        <f t="shared" ca="1" si="41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28"/>
      <c r="L114" s="207"/>
      <c r="M114" s="208"/>
      <c r="N114" s="208"/>
      <c r="Q114" s="273" t="str">
        <f t="shared" ref="Q114:Q127" si="58">A114</f>
        <v>Резерв</v>
      </c>
      <c r="R114" s="189" t="str">
        <f t="shared" ca="1" si="45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IF(COUNTIF($R$8:$R$100,R114)&gt;1,"",MAX($AD$8:AD113)+1)</f>
        <v/>
      </c>
      <c r="AE114" s="49" t="str">
        <f t="shared" ref="AE114:AE127" ca="1" si="59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38"/>
        <v>#N/A</v>
      </c>
      <c r="AK114" s="422" t="e">
        <f t="shared" ca="1" si="39"/>
        <v>#N/A</v>
      </c>
      <c r="AL114" s="422" t="e">
        <f t="shared" ca="1" si="40"/>
        <v>#N/A</v>
      </c>
      <c r="AM114" s="422" t="e">
        <f t="shared" ca="1" si="41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29" t="str">
        <f t="shared" ref="K115:N115" si="60">IF(K114="","",K114)</f>
        <v/>
      </c>
      <c r="L115" s="222" t="str">
        <f t="shared" si="60"/>
        <v/>
      </c>
      <c r="M115" s="223" t="str">
        <f t="shared" si="60"/>
        <v/>
      </c>
      <c r="N115" s="223" t="str">
        <f t="shared" si="60"/>
        <v/>
      </c>
      <c r="Q115" s="274" t="str">
        <f t="shared" si="58"/>
        <v>Резерв</v>
      </c>
      <c r="R115" s="190" t="str">
        <f t="shared" ca="1" si="45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7"/>
        <v/>
      </c>
      <c r="AC115" s="174" t="str">
        <f t="shared" ref="AC115:AC127" ca="1" si="61">IF(U115="","",(MIN(0.25,W115)-MIN(U115,0.25)+MIN(0.25,AA115)-MIN(Y115,0.25)+MAX(22/24,W115)-MAX(22/24,U115)+MAX(22/24,AA115)-MAX(22/24,Y115))*24)</f>
        <v/>
      </c>
      <c r="AD115" s="50" t="str">
        <f ca="1">IF(COUNTIF($R$8:$R$100,R115)&gt;1,"",MAX($AD$8:AD114)+1)</f>
        <v/>
      </c>
      <c r="AE115" s="49" t="str">
        <f t="shared" ca="1" si="59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38"/>
        <v>#N/A</v>
      </c>
      <c r="AK115" s="422" t="e">
        <f t="shared" ca="1" si="39"/>
        <v>#N/A</v>
      </c>
      <c r="AL115" s="422" t="e">
        <f t="shared" ca="1" si="40"/>
        <v>#N/A</v>
      </c>
      <c r="AM115" s="422" t="e">
        <f t="shared" ca="1" si="41"/>
        <v>#N/A</v>
      </c>
    </row>
    <row r="116" spans="1:39" ht="23" customHeight="1" x14ac:dyDescent="0.15">
      <c r="A116" s="141" t="str">
        <f t="shared" ref="A116:A125" ca="1" si="62">IF(E116="---","","обучение")</f>
        <v/>
      </c>
      <c r="B116" s="144" t="str">
        <f t="shared" ref="B116:B127" ca="1" si="63">IF(E116="---","","9:00-13:00")</f>
        <v/>
      </c>
      <c r="C116" s="642" t="str">
        <f t="shared" ref="C116:C127" ca="1" si="64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65">IFERROR(INDEX(должность,MATCH(E116,ФИО,)),"")</f>
        <v/>
      </c>
      <c r="G116" s="160"/>
      <c r="H116" s="114">
        <v>8</v>
      </c>
      <c r="I116" s="103">
        <v>1</v>
      </c>
      <c r="J116" s="200"/>
      <c r="K116" s="230" t="str">
        <f t="shared" ref="K116:N116" si="66">IF(K114="","",K114)</f>
        <v/>
      </c>
      <c r="L116" s="224" t="str">
        <f t="shared" si="66"/>
        <v/>
      </c>
      <c r="M116" s="225" t="str">
        <f t="shared" si="66"/>
        <v/>
      </c>
      <c r="N116" s="225" t="str">
        <f t="shared" si="66"/>
        <v/>
      </c>
      <c r="Q116" s="269" t="str">
        <f t="shared" ca="1" si="58"/>
        <v/>
      </c>
      <c r="R116" s="189" t="str">
        <f t="shared" ca="1" si="45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47"/>
        <v/>
      </c>
      <c r="AC116" s="129" t="str">
        <f t="shared" ca="1" si="61"/>
        <v/>
      </c>
      <c r="AD116" s="50" t="str">
        <f ca="1">IF(COUNTIF($R$8:$R$100,R116)&gt;1,"",MAX($AD$8:AD115)+1)</f>
        <v/>
      </c>
      <c r="AE116" s="49" t="str">
        <f t="shared" ca="1" si="59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38"/>
        <v>#N/A</v>
      </c>
      <c r="AK116" s="422" t="e">
        <f t="shared" ca="1" si="39"/>
        <v>#N/A</v>
      </c>
      <c r="AL116" s="422" t="e">
        <f t="shared" ca="1" si="40"/>
        <v>#N/A</v>
      </c>
      <c r="AM116" s="422" t="e">
        <f t="shared" ca="1" si="41"/>
        <v>#N/A</v>
      </c>
    </row>
    <row r="117" spans="1:39" ht="23" customHeight="1" thickBot="1" x14ac:dyDescent="0.2">
      <c r="A117" s="142" t="str">
        <f t="shared" ca="1" si="62"/>
        <v/>
      </c>
      <c r="B117" s="145" t="str">
        <f t="shared" ca="1" si="63"/>
        <v/>
      </c>
      <c r="C117" s="636" t="str">
        <f t="shared" ca="1" si="64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5"/>
        <v/>
      </c>
      <c r="G117" s="152"/>
      <c r="H117" s="114">
        <v>8</v>
      </c>
      <c r="I117" s="103">
        <v>2</v>
      </c>
      <c r="J117" s="200"/>
      <c r="K117" s="231" t="str">
        <f t="shared" ref="K117:N117" si="67">IF(K114="","",K114)</f>
        <v/>
      </c>
      <c r="L117" s="226" t="str">
        <f t="shared" si="67"/>
        <v/>
      </c>
      <c r="M117" s="227" t="str">
        <f t="shared" si="67"/>
        <v/>
      </c>
      <c r="N117" s="227" t="str">
        <f t="shared" si="67"/>
        <v/>
      </c>
      <c r="Q117" s="270" t="str">
        <f t="shared" ca="1" si="58"/>
        <v/>
      </c>
      <c r="R117" s="191" t="str">
        <f t="shared" ca="1" si="45"/>
        <v>---</v>
      </c>
      <c r="S117" s="180"/>
      <c r="T117" s="106"/>
      <c r="U117" s="95" t="str">
        <f t="shared" ref="U117:U125" ca="1" si="68">IF(OR(S117=2,E117="---"),"",K117-T117)</f>
        <v/>
      </c>
      <c r="V117" s="176"/>
      <c r="W117" s="97" t="str">
        <f t="shared" ref="W117:W125" ca="1" si="69">IF(OR(E117="---",L117="",S117=2),"",L117+V117)</f>
        <v/>
      </c>
      <c r="X117" s="82"/>
      <c r="Y117" s="97" t="str">
        <f t="shared" ref="Y117:Y125" ca="1" si="70">IF(OR(E117="---",M117="",S117=1),"",IF(S117=2,M117-X117,MIN(M117-X117,W117+"2:00")))</f>
        <v/>
      </c>
      <c r="Z117" s="92"/>
      <c r="AA117" s="100" t="str">
        <f t="shared" ref="AA117:AA125" ca="1" si="71">IF(OR(E117="---",S117=1),"",N117+Z117)</f>
        <v/>
      </c>
      <c r="AB117" s="89" t="str">
        <f t="shared" ca="1" si="47"/>
        <v/>
      </c>
      <c r="AC117" s="128" t="str">
        <f t="shared" ca="1" si="61"/>
        <v/>
      </c>
      <c r="AD117" s="50" t="str">
        <f ca="1">IF(COUNTIF($R$8:$R$100,R117)&gt;1,"",MAX($AD$8:AD116)+1)</f>
        <v/>
      </c>
      <c r="AE117" s="49" t="str">
        <f t="shared" ca="1" si="59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38"/>
        <v>#N/A</v>
      </c>
      <c r="AK117" s="422" t="e">
        <f t="shared" ca="1" si="39"/>
        <v>#N/A</v>
      </c>
      <c r="AL117" s="422" t="e">
        <f t="shared" ca="1" si="40"/>
        <v>#N/A</v>
      </c>
      <c r="AM117" s="422" t="e">
        <f t="shared" ca="1" si="41"/>
        <v>#N/A</v>
      </c>
    </row>
    <row r="118" spans="1:39" ht="23" customHeight="1" thickBot="1" x14ac:dyDescent="0.2">
      <c r="A118" s="142" t="str">
        <f t="shared" ca="1" si="62"/>
        <v/>
      </c>
      <c r="B118" s="145" t="str">
        <f t="shared" ca="1" si="63"/>
        <v/>
      </c>
      <c r="C118" s="636" t="str">
        <f t="shared" ca="1" si="64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5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8"/>
        <v/>
      </c>
      <c r="R118" s="191" t="str">
        <f t="shared" ca="1" si="45"/>
        <v>---</v>
      </c>
      <c r="S118" s="180"/>
      <c r="T118" s="106"/>
      <c r="U118" s="95" t="str">
        <f t="shared" ca="1" si="68"/>
        <v/>
      </c>
      <c r="V118" s="176"/>
      <c r="W118" s="97" t="str">
        <f t="shared" ca="1" si="69"/>
        <v/>
      </c>
      <c r="X118" s="82"/>
      <c r="Y118" s="97" t="str">
        <f t="shared" ca="1" si="70"/>
        <v/>
      </c>
      <c r="Z118" s="92"/>
      <c r="AA118" s="100" t="str">
        <f t="shared" ca="1" si="71"/>
        <v/>
      </c>
      <c r="AB118" s="89" t="str">
        <f t="shared" ca="1" si="47"/>
        <v/>
      </c>
      <c r="AC118" s="128" t="str">
        <f t="shared" ca="1" si="61"/>
        <v/>
      </c>
      <c r="AD118" s="50" t="str">
        <f ca="1">IF(COUNTIF($R$8:$R$100,R118)&gt;1,"",MAX($AD$8:AD117)+1)</f>
        <v/>
      </c>
      <c r="AE118" s="49" t="str">
        <f t="shared" ca="1" si="59"/>
        <v/>
      </c>
    </row>
    <row r="119" spans="1:39" ht="23" customHeight="1" thickBot="1" x14ac:dyDescent="0.2">
      <c r="A119" s="142" t="str">
        <f t="shared" ca="1" si="62"/>
        <v/>
      </c>
      <c r="B119" s="145" t="str">
        <f t="shared" ca="1" si="63"/>
        <v/>
      </c>
      <c r="C119" s="636" t="str">
        <f t="shared" ca="1" si="64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5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8"/>
        <v/>
      </c>
      <c r="R119" s="191" t="str">
        <f t="shared" ca="1" si="45"/>
        <v>---</v>
      </c>
      <c r="S119" s="180"/>
      <c r="T119" s="106"/>
      <c r="U119" s="95" t="str">
        <f t="shared" ca="1" si="68"/>
        <v/>
      </c>
      <c r="V119" s="176"/>
      <c r="W119" s="97" t="str">
        <f t="shared" ca="1" si="69"/>
        <v/>
      </c>
      <c r="X119" s="82"/>
      <c r="Y119" s="97" t="str">
        <f t="shared" ca="1" si="70"/>
        <v/>
      </c>
      <c r="Z119" s="92"/>
      <c r="AA119" s="100" t="str">
        <f t="shared" ca="1" si="71"/>
        <v/>
      </c>
      <c r="AB119" s="89" t="str">
        <f t="shared" ca="1" si="47"/>
        <v/>
      </c>
      <c r="AC119" s="128" t="str">
        <f t="shared" ca="1" si="61"/>
        <v/>
      </c>
      <c r="AD119" s="50" t="str">
        <f ca="1">IF(COUNTIF($R$8:$R$100,R119)&gt;1,"",MAX($AD$8:AD118)+1)</f>
        <v/>
      </c>
      <c r="AE119" s="49" t="str">
        <f t="shared" ca="1" si="59"/>
        <v/>
      </c>
    </row>
    <row r="120" spans="1:39" ht="23" customHeight="1" thickBot="1" x14ac:dyDescent="0.2">
      <c r="A120" s="142" t="str">
        <f t="shared" ca="1" si="62"/>
        <v/>
      </c>
      <c r="B120" s="145" t="str">
        <f t="shared" ca="1" si="63"/>
        <v/>
      </c>
      <c r="C120" s="636" t="str">
        <f t="shared" ca="1" si="64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5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8"/>
        <v/>
      </c>
      <c r="R120" s="191" t="str">
        <f t="shared" ca="1" si="45"/>
        <v>---</v>
      </c>
      <c r="S120" s="180"/>
      <c r="T120" s="106"/>
      <c r="U120" s="95" t="str">
        <f t="shared" ca="1" si="68"/>
        <v/>
      </c>
      <c r="V120" s="176"/>
      <c r="W120" s="97" t="str">
        <f t="shared" ca="1" si="69"/>
        <v/>
      </c>
      <c r="X120" s="82"/>
      <c r="Y120" s="97" t="str">
        <f t="shared" ca="1" si="70"/>
        <v/>
      </c>
      <c r="Z120" s="92"/>
      <c r="AA120" s="100" t="str">
        <f t="shared" ca="1" si="71"/>
        <v/>
      </c>
      <c r="AB120" s="89" t="str">
        <f t="shared" ca="1" si="47"/>
        <v/>
      </c>
      <c r="AC120" s="128" t="str">
        <f t="shared" ca="1" si="61"/>
        <v/>
      </c>
      <c r="AD120" s="50" t="str">
        <f ca="1">IF(COUNTIF($R$8:$R$100,R120)&gt;1,"",MAX($AD$8:AD119)+1)</f>
        <v/>
      </c>
      <c r="AE120" s="49" t="str">
        <f t="shared" ca="1" si="59"/>
        <v/>
      </c>
    </row>
    <row r="121" spans="1:39" ht="23" customHeight="1" x14ac:dyDescent="0.15">
      <c r="A121" s="142" t="str">
        <f t="shared" ca="1" si="62"/>
        <v/>
      </c>
      <c r="B121" s="145" t="str">
        <f t="shared" ca="1" si="63"/>
        <v/>
      </c>
      <c r="C121" s="636" t="str">
        <f t="shared" ca="1" si="64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5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8"/>
        <v/>
      </c>
      <c r="R121" s="191" t="str">
        <f t="shared" ca="1" si="45"/>
        <v>---</v>
      </c>
      <c r="S121" s="180"/>
      <c r="T121" s="106"/>
      <c r="U121" s="95" t="str">
        <f t="shared" ca="1" si="68"/>
        <v/>
      </c>
      <c r="V121" s="176"/>
      <c r="W121" s="97" t="str">
        <f t="shared" ca="1" si="69"/>
        <v/>
      </c>
      <c r="X121" s="82"/>
      <c r="Y121" s="97" t="str">
        <f t="shared" ca="1" si="70"/>
        <v/>
      </c>
      <c r="Z121" s="92"/>
      <c r="AA121" s="100" t="str">
        <f t="shared" ca="1" si="71"/>
        <v/>
      </c>
      <c r="AB121" s="89" t="str">
        <f t="shared" ca="1" si="47"/>
        <v/>
      </c>
      <c r="AC121" s="128" t="str">
        <f t="shared" ca="1" si="61"/>
        <v/>
      </c>
      <c r="AD121" s="50" t="str">
        <f ca="1">IF(COUNTIF($R$8:$R$100,R121)&gt;1,"",MAX($AD$8:AD120)+1)</f>
        <v/>
      </c>
      <c r="AE121" s="49" t="str">
        <f t="shared" ca="1" si="59"/>
        <v/>
      </c>
    </row>
    <row r="122" spans="1:39" ht="23" customHeight="1" x14ac:dyDescent="0.15">
      <c r="A122" s="142" t="str">
        <f t="shared" ca="1" si="62"/>
        <v/>
      </c>
      <c r="B122" s="145" t="str">
        <f t="shared" ca="1" si="63"/>
        <v/>
      </c>
      <c r="C122" s="636" t="str">
        <f t="shared" ca="1" si="64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5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8"/>
        <v/>
      </c>
      <c r="R122" s="191" t="str">
        <f t="shared" ca="1" si="45"/>
        <v>---</v>
      </c>
      <c r="S122" s="180"/>
      <c r="T122" s="106"/>
      <c r="U122" s="95" t="str">
        <f t="shared" ca="1" si="68"/>
        <v/>
      </c>
      <c r="V122" s="176"/>
      <c r="W122" s="97" t="str">
        <f t="shared" ca="1" si="69"/>
        <v/>
      </c>
      <c r="X122" s="82"/>
      <c r="Y122" s="97" t="str">
        <f t="shared" ca="1" si="70"/>
        <v/>
      </c>
      <c r="Z122" s="92"/>
      <c r="AA122" s="100" t="str">
        <f t="shared" ca="1" si="71"/>
        <v/>
      </c>
      <c r="AB122" s="89" t="str">
        <f t="shared" ca="1" si="47"/>
        <v/>
      </c>
      <c r="AC122" s="128" t="str">
        <f t="shared" ca="1" si="61"/>
        <v/>
      </c>
      <c r="AD122" s="50" t="str">
        <f ca="1">IF(COUNTIF($R$8:$R$100,R122)&gt;1,"",MAX($AD$8:AD121)+1)</f>
        <v/>
      </c>
      <c r="AE122" s="49" t="str">
        <f t="shared" ca="1" si="59"/>
        <v/>
      </c>
    </row>
    <row r="123" spans="1:39" ht="23" customHeight="1" x14ac:dyDescent="0.15">
      <c r="A123" s="142" t="str">
        <f t="shared" ca="1" si="62"/>
        <v/>
      </c>
      <c r="B123" s="145" t="str">
        <f t="shared" ca="1" si="63"/>
        <v/>
      </c>
      <c r="C123" s="636" t="str">
        <f t="shared" ca="1" si="64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5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8"/>
        <v/>
      </c>
      <c r="R123" s="191" t="str">
        <f t="shared" ca="1" si="45"/>
        <v>---</v>
      </c>
      <c r="S123" s="180"/>
      <c r="T123" s="106"/>
      <c r="U123" s="95" t="str">
        <f t="shared" ca="1" si="68"/>
        <v/>
      </c>
      <c r="V123" s="176"/>
      <c r="W123" s="97" t="str">
        <f t="shared" ca="1" si="69"/>
        <v/>
      </c>
      <c r="X123" s="82"/>
      <c r="Y123" s="97" t="str">
        <f t="shared" ca="1" si="70"/>
        <v/>
      </c>
      <c r="Z123" s="92"/>
      <c r="AA123" s="100" t="str">
        <f t="shared" ca="1" si="71"/>
        <v/>
      </c>
      <c r="AB123" s="89" t="str">
        <f t="shared" ca="1" si="47"/>
        <v/>
      </c>
      <c r="AC123" s="128" t="str">
        <f t="shared" ca="1" si="61"/>
        <v/>
      </c>
      <c r="AD123" s="50" t="str">
        <f ca="1">IF(COUNTIF($R$8:$R$100,R123)&gt;1,"",MAX($AD$8:AD122)+1)</f>
        <v/>
      </c>
      <c r="AE123" s="49" t="str">
        <f t="shared" ca="1" si="59"/>
        <v/>
      </c>
    </row>
    <row r="124" spans="1:39" ht="23" customHeight="1" x14ac:dyDescent="0.15">
      <c r="A124" s="142" t="str">
        <f t="shared" ca="1" si="62"/>
        <v/>
      </c>
      <c r="B124" s="145" t="str">
        <f t="shared" ca="1" si="63"/>
        <v/>
      </c>
      <c r="C124" s="636" t="str">
        <f t="shared" ca="1" si="64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5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8"/>
        <v/>
      </c>
      <c r="R124" s="191" t="str">
        <f t="shared" ca="1" si="45"/>
        <v>---</v>
      </c>
      <c r="S124" s="180"/>
      <c r="T124" s="106"/>
      <c r="U124" s="95" t="str">
        <f t="shared" ca="1" si="68"/>
        <v/>
      </c>
      <c r="V124" s="176"/>
      <c r="W124" s="97" t="str">
        <f t="shared" ca="1" si="69"/>
        <v/>
      </c>
      <c r="X124" s="82"/>
      <c r="Y124" s="97" t="str">
        <f t="shared" ca="1" si="70"/>
        <v/>
      </c>
      <c r="Z124" s="92"/>
      <c r="AA124" s="100" t="str">
        <f t="shared" ca="1" si="71"/>
        <v/>
      </c>
      <c r="AB124" s="89" t="str">
        <f t="shared" ca="1" si="47"/>
        <v/>
      </c>
      <c r="AC124" s="128" t="str">
        <f t="shared" ca="1" si="61"/>
        <v/>
      </c>
      <c r="AD124" s="50" t="str">
        <f ca="1">IF(COUNTIF($R$8:$R$100,R124)&gt;1,"",MAX($AD$8:AD123)+1)</f>
        <v/>
      </c>
      <c r="AE124" s="49" t="str">
        <f t="shared" ca="1" si="59"/>
        <v/>
      </c>
    </row>
    <row r="125" spans="1:39" ht="23" customHeight="1" thickBot="1" x14ac:dyDescent="0.2">
      <c r="A125" s="142" t="str">
        <f t="shared" ca="1" si="62"/>
        <v/>
      </c>
      <c r="B125" s="145" t="str">
        <f t="shared" ca="1" si="63"/>
        <v/>
      </c>
      <c r="C125" s="636" t="str">
        <f t="shared" ca="1" si="64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5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8"/>
        <v/>
      </c>
      <c r="R125" s="191" t="str">
        <f t="shared" ca="1" si="45"/>
        <v>---</v>
      </c>
      <c r="S125" s="180"/>
      <c r="T125" s="106"/>
      <c r="U125" s="95" t="str">
        <f t="shared" ca="1" si="68"/>
        <v/>
      </c>
      <c r="V125" s="176"/>
      <c r="W125" s="97" t="str">
        <f t="shared" ca="1" si="69"/>
        <v/>
      </c>
      <c r="X125" s="82"/>
      <c r="Y125" s="97" t="str">
        <f t="shared" ca="1" si="70"/>
        <v/>
      </c>
      <c r="Z125" s="92"/>
      <c r="AA125" s="100" t="str">
        <f t="shared" ca="1" si="71"/>
        <v/>
      </c>
      <c r="AB125" s="89" t="str">
        <f t="shared" ca="1" si="47"/>
        <v/>
      </c>
      <c r="AC125" s="128" t="str">
        <f t="shared" ca="1" si="61"/>
        <v/>
      </c>
      <c r="AD125" s="50" t="str">
        <f ca="1">IF(COUNTIF($R$8:$R$100,R125)&gt;1,"",MAX($AD$8:AD124)+1)</f>
        <v/>
      </c>
      <c r="AE125" s="49" t="str">
        <f t="shared" ca="1" si="59"/>
        <v/>
      </c>
    </row>
    <row r="126" spans="1:39" ht="23" customHeight="1" thickBot="1" x14ac:dyDescent="0.2">
      <c r="A126" s="142" t="s">
        <v>49</v>
      </c>
      <c r="B126" s="145" t="str">
        <f t="shared" ca="1" si="63"/>
        <v/>
      </c>
      <c r="C126" s="636" t="str">
        <f t="shared" ca="1" si="64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5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8"/>
        <v>ОВ</v>
      </c>
      <c r="R126" s="191" t="str">
        <f t="shared" ca="1" si="45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1"/>
        <v/>
      </c>
      <c r="AD126" s="50" t="str">
        <f ca="1">IF(COUNTIF($R$8:$R$100,R126)&gt;1,"",MAX($AD$8:AD125)+1)</f>
        <v/>
      </c>
      <c r="AE126" s="49" t="str">
        <f t="shared" ca="1" si="59"/>
        <v/>
      </c>
    </row>
    <row r="127" spans="1:39" ht="23" customHeight="1" thickBot="1" x14ac:dyDescent="0.2">
      <c r="A127" s="143" t="s">
        <v>49</v>
      </c>
      <c r="B127" s="146" t="str">
        <f t="shared" ca="1" si="63"/>
        <v/>
      </c>
      <c r="C127" s="643" t="str">
        <f t="shared" ca="1" si="64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5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8"/>
        <v>ОВ</v>
      </c>
      <c r="R127" s="191" t="str">
        <f t="shared" ca="1" si="45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1"/>
        <v/>
      </c>
      <c r="AD127" s="50" t="str">
        <f ca="1">IF(COUNTIF($R$8:$R$100,R127)&gt;1,"",MAX($AD$8:AD126)+1)</f>
        <v/>
      </c>
      <c r="AE127" s="49" t="str">
        <f t="shared" ca="1" si="59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22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2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2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2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2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2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2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2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2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2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2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2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2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2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2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2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2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2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2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2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2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2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2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2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2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2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2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2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2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2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2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2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2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2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2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2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2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2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2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2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2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19</v>
      </c>
      <c r="AE174" s="418"/>
      <c r="AF174" s="418"/>
    </row>
    <row r="175" spans="4:32" ht="15" customHeight="1" x14ac:dyDescent="0.25">
      <c r="D175" s="107">
        <f t="shared" si="72"/>
        <v>2</v>
      </c>
      <c r="E175" s="102" t="str">
        <f t="array" aca="1" ref="E175" ca="1">IFERROR(INDEX(График!B$7:B$112,SMALL(IF(INDEX(График!$I$7:$AL$112,0,$H$1)=F175,ROW(D$1:D$101)),G175)),"")</f>
        <v>Сотрудник 8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3">IF(E175="","",E175)</f>
        <v>Сотрудник 8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20</v>
      </c>
    </row>
    <row r="176" spans="4:32" ht="15" customHeight="1" x14ac:dyDescent="0.25">
      <c r="D176" s="107">
        <f t="shared" si="72"/>
        <v>3</v>
      </c>
      <c r="E176" s="102" t="str">
        <f t="array" aca="1" ref="E176" ca="1">IFERROR(INDEX(График!B$7:B$112,SMALL(IF(INDEX(График!$I$7:$AL$112,0,$H$1)=F176,ROW(D$1:D$101)),G176)),"")</f>
        <v>Сотрудник 10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3"/>
        <v>Сотрудник 10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21</v>
      </c>
    </row>
    <row r="177" spans="4:30" ht="15" customHeight="1" x14ac:dyDescent="0.25">
      <c r="D177" s="107">
        <f t="shared" si="72"/>
        <v>4</v>
      </c>
      <c r="E177" s="102" t="str">
        <f t="array" aca="1" ref="E177" ca="1">IFERROR(INDEX(График!B$7:B$112,SMALL(IF(INDEX(График!$I$7:$AL$112,0,$H$1)=F177,ROW(D$1:D$101)),G177)),"")</f>
        <v>Сотрудник 15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3"/>
        <v>Сотрудник 15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22</v>
      </c>
    </row>
    <row r="178" spans="4:30" ht="15" customHeight="1" x14ac:dyDescent="0.25">
      <c r="D178" s="107">
        <f t="shared" si="72"/>
        <v>5</v>
      </c>
      <c r="E178" s="102" t="str">
        <f t="array" aca="1" ref="E178" ca="1">IFERROR(INDEX(График!B$7:B$112,SMALL(IF(INDEX(График!$I$7:$AL$112,0,$H$1)=F178,ROW(D$1:D$101)),G178)),"")</f>
        <v>Сотрудник 19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3"/>
        <v>Сотрудник 19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23</v>
      </c>
    </row>
    <row r="179" spans="4:30" ht="15" customHeight="1" x14ac:dyDescent="0.25">
      <c r="D179" s="107">
        <f t="shared" si="72"/>
        <v>6</v>
      </c>
      <c r="E179" s="102" t="str">
        <f t="array" aca="1" ref="E179" ca="1">IFERROR(INDEX(График!B$7:B$112,SMALL(IF(INDEX(График!$I$7:$AL$112,0,$H$1)=F179,ROW(D$1:D$101)),G179)),"")</f>
        <v>Сотрудник 21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3"/>
        <v>Сотрудник 21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24</v>
      </c>
    </row>
    <row r="180" spans="4:30" ht="15" customHeight="1" x14ac:dyDescent="0.25">
      <c r="D180" s="107">
        <f t="shared" si="72"/>
        <v>7</v>
      </c>
      <c r="E180" s="102" t="str">
        <f t="array" aca="1" ref="E180" ca="1">IFERROR(INDEX(График!B$7:B$112,SMALL(IF(INDEX(График!$I$7:$AL$112,0,$H$1)=F180,ROW(D$1:D$101)),G180)),"")</f>
        <v>Водитель 5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3"/>
        <v>Водитель 5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25</v>
      </c>
    </row>
    <row r="181" spans="4:30" ht="15" customHeight="1" x14ac:dyDescent="0.25">
      <c r="D181" s="107">
        <f t="shared" si="72"/>
        <v>8</v>
      </c>
      <c r="E181" s="102" t="str">
        <f t="array" aca="1" ref="E181" ca="1">IFERROR(INDEX(График!B$7:B$112,SMALL(IF(INDEX(График!$I$7:$AL$112,0,$H$1)=F181,ROW(D$1:D$101)),G181)),"")</f>
        <v>Водитель 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3"/>
        <v>Водитель 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26</v>
      </c>
    </row>
    <row r="182" spans="4:30" ht="15" customHeight="1" x14ac:dyDescent="0.25">
      <c r="D182" s="107">
        <f t="shared" si="72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3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27</v>
      </c>
    </row>
    <row r="183" spans="4:30" ht="15" customHeight="1" x14ac:dyDescent="0.25">
      <c r="D183" s="107">
        <f t="shared" si="72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3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28</v>
      </c>
    </row>
    <row r="184" spans="4:30" ht="15" customHeight="1" x14ac:dyDescent="0.25">
      <c r="D184" s="107">
        <f t="shared" si="72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3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29</v>
      </c>
    </row>
    <row r="185" spans="4:30" ht="15" customHeight="1" x14ac:dyDescent="0.25">
      <c r="D185" s="107">
        <f t="shared" si="72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3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30</v>
      </c>
    </row>
    <row r="186" spans="4:30" ht="15" customHeight="1" x14ac:dyDescent="0.25">
      <c r="D186" s="107">
        <f t="shared" si="72"/>
        <v>13</v>
      </c>
      <c r="E186" s="102" t="str">
        <f t="array" aca="1" ref="E186" ca="1">IFERROR(INDEX(График!B$7:B$112,SMALL(IF(INDEX(График!$I$7:$AL$112,0,$H$1)=F186,ROW(D$1:D$101)),G186)),"")</f>
        <v>Водитель 21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3"/>
        <v>Водитель 21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31</v>
      </c>
    </row>
    <row r="187" spans="4:30" ht="15" customHeight="1" x14ac:dyDescent="0.25">
      <c r="D187" s="107">
        <f t="shared" si="72"/>
        <v>14</v>
      </c>
      <c r="E187" s="102" t="str">
        <f t="array" aca="1" ref="E187" ca="1">IFERROR(INDEX(График!B$7:B$112,SMALL(IF(INDEX(График!$I$7:$AL$112,0,$H$1)=F187,ROW(D$1:D$101)),G187)),"")</f>
        <v>Водитель 28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3"/>
        <v>Водитель 28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32</v>
      </c>
    </row>
    <row r="188" spans="4:30" ht="15" customHeight="1" x14ac:dyDescent="0.25">
      <c r="D188" s="107">
        <f t="shared" si="72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3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2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3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2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3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2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3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2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3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2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3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2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3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2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3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2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3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2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3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2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3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4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3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4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3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4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3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4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3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4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3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4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3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4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3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4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3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4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3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4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3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4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3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4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3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4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3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4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3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4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3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4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3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4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3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4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3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4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3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4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3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4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3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4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3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4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3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4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3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4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3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4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3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4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3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4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3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4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3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4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3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4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3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4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3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4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3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4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3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4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3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4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3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4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3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4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3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4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3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4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3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4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4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4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4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4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4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4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4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4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4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4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4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4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4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4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4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4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4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4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4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4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6:D126"/>
    <mergeCell ref="C127:D127"/>
    <mergeCell ref="A128:G128"/>
    <mergeCell ref="C121:D121"/>
    <mergeCell ref="C122:D122"/>
    <mergeCell ref="C123:D123"/>
    <mergeCell ref="C124:D124"/>
    <mergeCell ref="C125:D125"/>
    <mergeCell ref="C120:D120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54:D54"/>
    <mergeCell ref="G54:G57"/>
    <mergeCell ref="C58:D58"/>
    <mergeCell ref="G58:G61"/>
    <mergeCell ref="C42:D42"/>
    <mergeCell ref="G42:G45"/>
    <mergeCell ref="C46:D46"/>
    <mergeCell ref="G46:G49"/>
    <mergeCell ref="C50:D50"/>
    <mergeCell ref="G50:G53"/>
    <mergeCell ref="C62:D62"/>
    <mergeCell ref="G62:G65"/>
    <mergeCell ref="C90:D90"/>
    <mergeCell ref="C66:D66"/>
    <mergeCell ref="C78:D78"/>
    <mergeCell ref="G66:G69"/>
    <mergeCell ref="C86:D86"/>
    <mergeCell ref="G86:G89"/>
    <mergeCell ref="G90:G93"/>
    <mergeCell ref="C98:D98"/>
    <mergeCell ref="C94:D94"/>
    <mergeCell ref="G94:G97"/>
    <mergeCell ref="G98:G101"/>
    <mergeCell ref="C70:D70"/>
    <mergeCell ref="G70:G73"/>
    <mergeCell ref="C74:D74"/>
    <mergeCell ref="G74:G77"/>
    <mergeCell ref="C82:D82"/>
    <mergeCell ref="G78:G81"/>
    <mergeCell ref="G82:G85"/>
  </mergeCells>
  <conditionalFormatting sqref="O14:O61">
    <cfRule type="expression" dxfId="425" priority="344">
      <formula>AND(O14&lt;N14,N14&lt;&gt;"")</formula>
    </cfRule>
  </conditionalFormatting>
  <conditionalFormatting sqref="O62:O89">
    <cfRule type="expression" dxfId="424" priority="140">
      <formula>AND(O62&lt;N62,N62&lt;&gt;"")</formula>
    </cfRule>
  </conditionalFormatting>
  <conditionalFormatting sqref="R8:R57">
    <cfRule type="duplicateValues" dxfId="423" priority="44"/>
  </conditionalFormatting>
  <conditionalFormatting sqref="R58:R89">
    <cfRule type="duplicateValues" dxfId="422" priority="43"/>
  </conditionalFormatting>
  <conditionalFormatting sqref="O90:O97 O106:O113">
    <cfRule type="expression" dxfId="421" priority="38">
      <formula>AND(O90&lt;N90,N90&lt;&gt;"")</formula>
    </cfRule>
  </conditionalFormatting>
  <conditionalFormatting sqref="R90:R97 R106:R115">
    <cfRule type="duplicateValues" dxfId="420" priority="37"/>
  </conditionalFormatting>
  <conditionalFormatting sqref="O98:O105">
    <cfRule type="expression" dxfId="419" priority="36">
      <formula>AND(O98&lt;N98,N98&lt;&gt;"")</formula>
    </cfRule>
  </conditionalFormatting>
  <conditionalFormatting sqref="R98:R105">
    <cfRule type="duplicateValues" dxfId="418" priority="35"/>
  </conditionalFormatting>
  <conditionalFormatting sqref="R116:R127">
    <cfRule type="duplicateValues" dxfId="417" priority="34"/>
  </conditionalFormatting>
  <conditionalFormatting sqref="L114">
    <cfRule type="expression" dxfId="416" priority="17">
      <formula>L114&lt;K114</formula>
    </cfRule>
  </conditionalFormatting>
  <conditionalFormatting sqref="M114">
    <cfRule type="expression" dxfId="415" priority="18">
      <formula>M114&lt;L114</formula>
    </cfRule>
  </conditionalFormatting>
  <conditionalFormatting sqref="N114">
    <cfRule type="expression" dxfId="414" priority="16">
      <formula>AND(N114&lt;M114,M114&lt;&gt;"")</formula>
    </cfRule>
  </conditionalFormatting>
  <conditionalFormatting sqref="L115:L117">
    <cfRule type="expression" dxfId="413" priority="14">
      <formula>L115&lt;K115</formula>
    </cfRule>
  </conditionalFormatting>
  <conditionalFormatting sqref="M115:M117">
    <cfRule type="expression" dxfId="412" priority="15">
      <formula>M115&lt;L115</formula>
    </cfRule>
  </conditionalFormatting>
  <conditionalFormatting sqref="N115:N117">
    <cfRule type="expression" dxfId="411" priority="13">
      <formula>AND(N115&lt;M115,M115&lt;&gt;"")</formula>
    </cfRule>
  </conditionalFormatting>
  <conditionalFormatting sqref="L14 L18 L22 L26 L30 L34 L38 L42 L46 L50 L54 L58 L62 L66 L70 L74 L78 L82 L86">
    <cfRule type="expression" dxfId="410" priority="11">
      <formula>L14&lt;K14</formula>
    </cfRule>
  </conditionalFormatting>
  <conditionalFormatting sqref="M14 M18 M22 M26 M30 M34 M38 M42 M46 M50 M54 M58 M62 M66 M70 M74 M78 M82 M86">
    <cfRule type="expression" dxfId="409" priority="12">
      <formula>M14&lt;L14</formula>
    </cfRule>
  </conditionalFormatting>
  <conditionalFormatting sqref="N14 N18 N22 N26 N30 N34 N38 N42 N46 N50 N54 N58 N62 N66 N70 N74 N78 N82 N86">
    <cfRule type="expression" dxfId="40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0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0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05" priority="9">
      <formula>AND(N15&lt;M15,M15&lt;&gt;"")</formula>
    </cfRule>
  </conditionalFormatting>
  <conditionalFormatting sqref="L90 L94 L98 L102 L106 L110">
    <cfRule type="expression" dxfId="404" priority="5">
      <formula>L90&lt;K90</formula>
    </cfRule>
  </conditionalFormatting>
  <conditionalFormatting sqref="M90 M94 M98 M102 M106 M110">
    <cfRule type="expression" dxfId="403" priority="6">
      <formula>M90&lt;L90</formula>
    </cfRule>
  </conditionalFormatting>
  <conditionalFormatting sqref="N90 N94 N98 N102 N106 N110">
    <cfRule type="expression" dxfId="402" priority="4">
      <formula>AND(N90&lt;M90,M90&lt;&gt;"")</formula>
    </cfRule>
  </conditionalFormatting>
  <conditionalFormatting sqref="L91:L93 L95:L97 L99:L101 L103:L105 L107:L109 L111:L113">
    <cfRule type="expression" dxfId="401" priority="2">
      <formula>L91&lt;K91</formula>
    </cfRule>
  </conditionalFormatting>
  <conditionalFormatting sqref="M91:M93 M95:M97 M99:M101 M103:M105 M107:M109 M111:M113">
    <cfRule type="expression" dxfId="400" priority="3">
      <formula>M91&lt;L91</formula>
    </cfRule>
  </conditionalFormatting>
  <conditionalFormatting sqref="N91:N93 N95:N97 N99:N101 N103:N105 N107:N109 N111:N113">
    <cfRule type="expression" dxfId="39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65" max="6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 enableFormatConditionsCalculation="0">
    <tabColor theme="0" tint="-0.14999847407452621"/>
  </sheetPr>
  <dimension ref="A1:AM300"/>
  <sheetViews>
    <sheetView view="pageBreakPreview" topLeftCell="A88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16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43721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43724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43724</v>
      </c>
      <c r="D8" s="654"/>
      <c r="E8" s="654"/>
      <c r="F8" s="277">
        <f ca="1">C8</f>
        <v>43724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13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1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24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27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10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9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4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11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Сотрудник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16</v>
      </c>
      <c r="AI17" s="423"/>
      <c r="AJ17" s="422" t="str">
        <f t="shared" ca="1" si="4"/>
        <v>00:00</v>
      </c>
      <c r="AK17" s="422" t="str">
        <f t="shared" ca="1" si="5"/>
        <v>00:00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12</v>
      </c>
      <c r="AI18" s="423"/>
      <c r="AJ18" s="422" t="str">
        <f t="shared" ca="1" si="4"/>
        <v>00:00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Водитель 23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Сотрудник 11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18</v>
      </c>
      <c r="AI21" s="423"/>
      <c r="AJ21" s="422" t="str">
        <f t="shared" ca="1" si="4"/>
        <v>09:00</v>
      </c>
      <c r="AK21" s="422" t="str">
        <f t="shared" ca="1" si="5"/>
        <v>17:00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2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3"/>
        <v>Сотрудник 3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3"/>
        <v>Сотрудник 5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8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12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IF(OR(S27=2,E27="---",K27=""),"",--"0:12")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3"/>
        <v>Сотрудник 14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3"/>
        <v>Сотрудник 15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16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19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Сотрудник 21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Сотрудник 23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3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Водитель 4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Водитель 5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Водитель 6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7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8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str">
        <f t="shared" ca="1" si="3"/>
        <v>Водитель 13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str">
        <f t="shared" ca="1" si="3"/>
        <v>Водитель 15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16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20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3"/>
        <v>Водитель 23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3"/>
        <v>Водитель 26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28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29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str">
        <f t="shared" ca="1" si="3"/>
        <v>Водитель 30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0.43055555555555558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6">
        <v>0.4375</v>
      </c>
      <c r="C55" s="516">
        <v>0.625</v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13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1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 t="s">
        <v>258</v>
      </c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24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3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27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27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4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10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10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9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9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4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11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11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Сотрудник 7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Сотрудник 7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>
        <f ca="1">IF(COUNTIF($R$8:$R$128,R83)&gt;1,"",MAX($AD$8:AD82)+1)</f>
        <v>9</v>
      </c>
      <c r="AE83" s="49" t="b">
        <f t="shared" ca="1" si="41"/>
        <v>0</v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6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16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16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10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10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11</v>
      </c>
      <c r="AE99" s="49" t="b">
        <f t="shared" ca="1" si="61"/>
        <v>1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12</v>
      </c>
      <c r="AE100" s="49" t="b">
        <f t="shared" ca="1" si="61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11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11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>
        <f ca="1">IF(COUNTIF($R$8:$R$128,R103)&gt;1,"",MAX($AD$8:AD102)+1)</f>
        <v>13</v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31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31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 t="str">
        <f ca="1">IF(COUNTIF($R$8:$R$128,R104)&gt;1,"",MAX($AD$8:AD103)+1)</f>
        <v/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31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31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10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18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14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-147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34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55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15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16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17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8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8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18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12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12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19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14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14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20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15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15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21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22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Сотрудник 19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Сотрудник 19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23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24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25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26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4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4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27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28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6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6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29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7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7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30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31</v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>Водитель 13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>Водитель 13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32</v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>Водитель 15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>Водитель 15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33</v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>Водитель 16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>Водитель 16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34</v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>Водитель 20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>Водитель 20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35</v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>Водитель 23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>Водитель 23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36</v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>Водитель 26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>Водитель 26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37</v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>Водитель 28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>Водитель 28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38</v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>Водитель 29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>Водитель 29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39</v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>Водитель 30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>Водитель 30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40</v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98" priority="188">
      <formula>AND(O14&lt;N14,N14&lt;&gt;"")</formula>
    </cfRule>
  </conditionalFormatting>
  <conditionalFormatting sqref="R8:R89">
    <cfRule type="duplicateValues" dxfId="397" priority="83"/>
  </conditionalFormatting>
  <conditionalFormatting sqref="O90:O97 O106:O113">
    <cfRule type="expression" dxfId="396" priority="26">
      <formula>AND(O90&lt;N90,N90&lt;&gt;"")</formula>
    </cfRule>
  </conditionalFormatting>
  <conditionalFormatting sqref="R90:R97 R106:R115">
    <cfRule type="duplicateValues" dxfId="395" priority="25"/>
  </conditionalFormatting>
  <conditionalFormatting sqref="O98:O105">
    <cfRule type="expression" dxfId="394" priority="24">
      <formula>AND(O98&lt;N98,N98&lt;&gt;"")</formula>
    </cfRule>
  </conditionalFormatting>
  <conditionalFormatting sqref="R98:R105">
    <cfRule type="duplicateValues" dxfId="393" priority="23"/>
  </conditionalFormatting>
  <conditionalFormatting sqref="R116:R127">
    <cfRule type="duplicateValues" dxfId="392" priority="22"/>
  </conditionalFormatting>
  <conditionalFormatting sqref="M115">
    <cfRule type="expression" dxfId="391" priority="14">
      <formula>M115&lt;L115</formula>
    </cfRule>
  </conditionalFormatting>
  <conditionalFormatting sqref="M114">
    <cfRule type="expression" dxfId="390" priority="17">
      <formula>M114&lt;L114</formula>
    </cfRule>
  </conditionalFormatting>
  <conditionalFormatting sqref="L114">
    <cfRule type="expression" dxfId="389" priority="16">
      <formula>L114&lt;K114</formula>
    </cfRule>
  </conditionalFormatting>
  <conditionalFormatting sqref="N114">
    <cfRule type="expression" dxfId="388" priority="18">
      <formula>AND(N114&lt;M114,M114&lt;&gt;"")</formula>
    </cfRule>
  </conditionalFormatting>
  <conditionalFormatting sqref="L115">
    <cfRule type="expression" dxfId="387" priority="13">
      <formula>L115&lt;K115</formula>
    </cfRule>
  </conditionalFormatting>
  <conditionalFormatting sqref="N115">
    <cfRule type="expression" dxfId="386" priority="15">
      <formula>AND(N115&lt;M115,M115&lt;&gt;"")</formula>
    </cfRule>
  </conditionalFormatting>
  <conditionalFormatting sqref="L14 L18 L22 L26 L30 L34 L38 L42 L46 L50 L54 L58 L62 L66 L70 L74 L78 L82 L86">
    <cfRule type="expression" dxfId="385" priority="11">
      <formula>L14&lt;K14</formula>
    </cfRule>
  </conditionalFormatting>
  <conditionalFormatting sqref="M14 M18 M22 M26 M30 M34 M38 M42 M46 M50 M54 M58 M62 M66 M70 M74 M78 M82 M86">
    <cfRule type="expression" dxfId="384" priority="12">
      <formula>M14&lt;L14</formula>
    </cfRule>
  </conditionalFormatting>
  <conditionalFormatting sqref="N14 N18 N22 N26 N30 N34 N38 N42 N46 N50 N54 N58 N62 N66 N70 N74 N78 N82 N86">
    <cfRule type="expression" dxfId="383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82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81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80" priority="9">
      <formula>AND(N15&lt;M15,M15&lt;&gt;"")</formula>
    </cfRule>
  </conditionalFormatting>
  <conditionalFormatting sqref="L90 L94 L98 L102 L106 L110">
    <cfRule type="expression" dxfId="379" priority="5">
      <formula>L90&lt;K90</formula>
    </cfRule>
  </conditionalFormatting>
  <conditionalFormatting sqref="M90 M94 M98 M102 M106 M110">
    <cfRule type="expression" dxfId="378" priority="6">
      <formula>M90&lt;L90</formula>
    </cfRule>
  </conditionalFormatting>
  <conditionalFormatting sqref="N90 N94 N98 N102 N106 N110">
    <cfRule type="expression" dxfId="377" priority="4">
      <formula>AND(N90&lt;M90,M90&lt;&gt;"")</formula>
    </cfRule>
  </conditionalFormatting>
  <conditionalFormatting sqref="L91:L93 L95:L97 L99:L101 L103:L105 L107:L109 L111:L113">
    <cfRule type="expression" dxfId="376" priority="2">
      <formula>L91&lt;K91</formula>
    </cfRule>
  </conditionalFormatting>
  <conditionalFormatting sqref="M91:M93 M95:M97 M99:M101 M103:M105 M107:M109 M111:M113">
    <cfRule type="expression" dxfId="375" priority="3">
      <formula>M91&lt;L91</formula>
    </cfRule>
  </conditionalFormatting>
  <conditionalFormatting sqref="N91:N93 N95:N97 N99:N101 N103:N105 N107:N109 N111:N113">
    <cfRule type="expression" dxfId="374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57" max="6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 enableFormatConditionsCalculation="0">
    <tabColor theme="0" tint="-0.1499984740745262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17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43724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43725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43725</v>
      </c>
      <c r="D8" s="654"/>
      <c r="E8" s="654"/>
      <c r="F8" s="277">
        <f ca="1">C8</f>
        <v>43725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2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7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19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9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15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15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Водитель 13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31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16</v>
      </c>
      <c r="AI18" s="423"/>
      <c r="AJ18" s="422" t="e">
        <f t="shared" ca="1" si="4"/>
        <v>#VALUE!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Водитель 18</v>
      </c>
      <c r="AI19" s="423"/>
      <c r="AJ19" s="422" t="str">
        <f t="shared" ca="1" si="4"/>
        <v>09:00</v>
      </c>
      <c r="AK19" s="422" t="str">
        <f t="shared" ca="1" si="5"/>
        <v>17:00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Сотрудник 3</v>
      </c>
      <c r="AI20" s="423"/>
      <c r="AJ20" s="422" t="str">
        <f t="shared" ca="1" si="4"/>
        <v>00:00</v>
      </c>
      <c r="AK20" s="422" t="str">
        <f t="shared" ca="1" si="5"/>
        <v>00:00</v>
      </c>
      <c r="AL20" s="422" t="str">
        <f t="shared" ca="1" si="6"/>
        <v>00:00</v>
      </c>
      <c r="AM20" s="422" t="str">
        <f t="shared" ca="1" si="7"/>
        <v>00:00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5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7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3"/>
        <v>Сотрудник 9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3"/>
        <v>Сотрудник 10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12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14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3"/>
        <v>Сотрудник 16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3"/>
        <v>Сотрудник 20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21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23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Сотрудник 25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Водитель 1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3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Водитель 4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Водитель 5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Водитель 8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11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20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str">
        <f t="shared" ca="1" si="3"/>
        <v>Водитель 22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str">
        <f t="shared" ca="1" si="3"/>
        <v>Водитель 23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24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26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3"/>
        <v>Водитель 29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3"/>
        <v>Водитель 30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31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1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7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7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19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3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6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6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4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4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5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9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9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6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Сотрудник 15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Сотрудник 15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>
        <f ca="1">IF(COUNTIF($R$8:$R$128,R79)&gt;1,"",MAX($AD$8:AD78)+1)</f>
        <v>7</v>
      </c>
      <c r="AE79" s="49" t="b">
        <f t="shared" ca="1" si="41"/>
        <v>0</v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Водитель 15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Водитель 15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>
        <f ca="1">IF(COUNTIF($R$8:$R$128,R80)&gt;1,"",MAX($AD$8:AD79)+1)</f>
        <v>8</v>
      </c>
      <c r="AE80" s="49" t="b">
        <f t="shared" ca="1" si="41"/>
        <v>0</v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Водитель 13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Водитель 13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>
        <f ca="1">IF(COUNTIF($R$8:$R$128,R84)&gt;1,"",MAX($AD$8:AD83)+1)</f>
        <v>9</v>
      </c>
      <c r="AE84" s="49" t="b">
        <f t="shared" ca="1" si="41"/>
        <v>0</v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11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11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31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31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10</v>
      </c>
      <c r="AE100" s="49" t="b">
        <f t="shared" ca="1" si="61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16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16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11</v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3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10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 t="str">
        <f ca="1">IF(COUNTIF($R$8:$R$128,R112)&gt;1,"",MAX($AD$8:AD111)+1)</f>
        <v/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18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12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-145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19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34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13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14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15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16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17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12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12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18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19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Сотрудник 16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Сотрудник 16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20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Сотрудник 20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Сотрудник 20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21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Сотрудник 21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Сотрудник 21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22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Сотрудник 23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Сотрудник 23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23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Сотрудник 25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Сотрудник 25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24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25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26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27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28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>Водитель 8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>Водитель 8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29</v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30</v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>Водитель 20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>Водитель 20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31</v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>Водитель 22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>Водитель 22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32</v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>Водитель 23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>Водитель 23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33</v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>Водитель 24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>Водитель 24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34</v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>Водитель 26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>Водитель 26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35</v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>Водитель 29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>Водитель 29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36</v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>Водитель 30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>Водитель 30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37</v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>Водитель 31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>Водитель 31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38</v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73" priority="185">
      <formula>AND(O14&lt;N14,N14&lt;&gt;"")</formula>
    </cfRule>
  </conditionalFormatting>
  <conditionalFormatting sqref="R8:R89">
    <cfRule type="duplicateValues" dxfId="372" priority="80"/>
  </conditionalFormatting>
  <conditionalFormatting sqref="O90:O97 O106:O113">
    <cfRule type="expression" dxfId="371" priority="26">
      <formula>AND(O90&lt;N90,N90&lt;&gt;"")</formula>
    </cfRule>
  </conditionalFormatting>
  <conditionalFormatting sqref="R90:R97 R106:R115">
    <cfRule type="duplicateValues" dxfId="370" priority="25"/>
  </conditionalFormatting>
  <conditionalFormatting sqref="O98:O105">
    <cfRule type="expression" dxfId="369" priority="24">
      <formula>AND(O98&lt;N98,N98&lt;&gt;"")</formula>
    </cfRule>
  </conditionalFormatting>
  <conditionalFormatting sqref="R98:R105">
    <cfRule type="duplicateValues" dxfId="368" priority="23"/>
  </conditionalFormatting>
  <conditionalFormatting sqref="R116:R127">
    <cfRule type="duplicateValues" dxfId="367" priority="22"/>
  </conditionalFormatting>
  <conditionalFormatting sqref="M115">
    <cfRule type="expression" dxfId="366" priority="14">
      <formula>M115&lt;L115</formula>
    </cfRule>
  </conditionalFormatting>
  <conditionalFormatting sqref="M114">
    <cfRule type="expression" dxfId="365" priority="17">
      <formula>M114&lt;L114</formula>
    </cfRule>
  </conditionalFormatting>
  <conditionalFormatting sqref="L114">
    <cfRule type="expression" dxfId="364" priority="16">
      <formula>L114&lt;K114</formula>
    </cfRule>
  </conditionalFormatting>
  <conditionalFormatting sqref="N114">
    <cfRule type="expression" dxfId="363" priority="18">
      <formula>AND(N114&lt;M114,M114&lt;&gt;"")</formula>
    </cfRule>
  </conditionalFormatting>
  <conditionalFormatting sqref="L115">
    <cfRule type="expression" dxfId="362" priority="13">
      <formula>L115&lt;K115</formula>
    </cfRule>
  </conditionalFormatting>
  <conditionalFormatting sqref="N115">
    <cfRule type="expression" dxfId="361" priority="15">
      <formula>AND(N115&lt;M115,M115&lt;&gt;"")</formula>
    </cfRule>
  </conditionalFormatting>
  <conditionalFormatting sqref="L14 L18 L22 L26 L30 L34 L38 L42 L46 L50 L54 L58 L62 L66 L70 L74 L78 L82 L86">
    <cfRule type="expression" dxfId="360" priority="11">
      <formula>L14&lt;K14</formula>
    </cfRule>
  </conditionalFormatting>
  <conditionalFormatting sqref="M14 M18 M22 M26 M30 M34 M38 M42 M46 M50 M54 M58 M62 M66 M70 M74 M78 M82 M86">
    <cfRule type="expression" dxfId="359" priority="12">
      <formula>M14&lt;L14</formula>
    </cfRule>
  </conditionalFormatting>
  <conditionalFormatting sqref="N14 N18 N22 N26 N30 N34 N38 N42 N46 N50 N54 N58 N62 N66 N70 N74 N78 N82 N86">
    <cfRule type="expression" dxfId="35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5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5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55" priority="9">
      <formula>AND(N15&lt;M15,M15&lt;&gt;"")</formula>
    </cfRule>
  </conditionalFormatting>
  <conditionalFormatting sqref="L90 L94 L98 L102 L106 L110">
    <cfRule type="expression" dxfId="354" priority="5">
      <formula>L90&lt;K90</formula>
    </cfRule>
  </conditionalFormatting>
  <conditionalFormatting sqref="M90 M94 M98 M102 M106 M110">
    <cfRule type="expression" dxfId="353" priority="6">
      <formula>M90&lt;L90</formula>
    </cfRule>
  </conditionalFormatting>
  <conditionalFormatting sqref="N90 N94 N98 N102 N106 N110">
    <cfRule type="expression" dxfId="352" priority="4">
      <formula>AND(N90&lt;M90,M90&lt;&gt;"")</formula>
    </cfRule>
  </conditionalFormatting>
  <conditionalFormatting sqref="L91:L93 L95:L97 L99:L101 L103:L105 L107:L109 L111:L113">
    <cfRule type="expression" dxfId="351" priority="2">
      <formula>L91&lt;K91</formula>
    </cfRule>
  </conditionalFormatting>
  <conditionalFormatting sqref="M91:M93 M95:M97 M99:M101 M103:M105 M107:M109 M111:M113">
    <cfRule type="expression" dxfId="350" priority="3">
      <formula>M91&lt;L91</formula>
    </cfRule>
  </conditionalFormatting>
  <conditionalFormatting sqref="N91:N93 N95:N97 N99:N101 N103:N105 N107:N109 N111:N113">
    <cfRule type="expression" dxfId="34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57" max="6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 enableFormatConditionsCalculation="0">
    <tabColor theme="0" tint="-0.14999847407452621"/>
    <pageSetUpPr fitToPage="1"/>
  </sheetPr>
  <dimension ref="A1:AM300"/>
  <sheetViews>
    <sheetView view="pageBreakPreview" topLeftCell="A22" zoomScale="40" zoomScaleSheetLayoutView="4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18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43725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43726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43726</v>
      </c>
      <c r="D8" s="654"/>
      <c r="E8" s="654"/>
      <c r="F8" s="277">
        <f ca="1">C8</f>
        <v>43726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9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14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13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9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9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14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14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13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13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27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5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18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15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4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4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23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8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3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26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26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15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7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20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5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10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23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22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10</v>
      </c>
      <c r="AI38" s="423"/>
      <c r="AJ38" s="422" t="str">
        <f t="shared" ca="1" si="4"/>
        <v>00:00</v>
      </c>
      <c r="AK38" s="422" t="e">
        <f t="shared" ca="1" si="5"/>
        <v>#VALUE!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8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8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3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27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27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Водитель 28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12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5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5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19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18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18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20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25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15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15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1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23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23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11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14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8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30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3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15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15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7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7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20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20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9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5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5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10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10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0.375</v>
      </c>
      <c r="C83" s="516">
        <v>0.45833333333333331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 t="s">
        <v>260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13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516">
        <v>0.125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23</v>
      </c>
      <c r="F95" s="54" t="s">
        <v>355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23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29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0.10416666666666667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16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16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22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22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>
        <f ca="1">IF(COUNTIF($R$8:$R$128,R104)&gt;1,"",MAX($AD$8:AD103)+1)</f>
        <v>30</v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2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31</v>
      </c>
      <c r="AE108" s="49" t="b">
        <f t="shared" ca="1" si="62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>
        <f ca="1">IF(COUNTIF($R$8:$R$128,R112)&gt;1,"",MAX($AD$8:AD111)+1)</f>
        <v>32</v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28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Водитель 28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7"/>
        <v>0</v>
      </c>
      <c r="AD116" s="50">
        <f ca="1">IF(COUNTIF($R$8:$R$128,R116)&gt;1,"",MAX($AD$8:AD115)+1)</f>
        <v>33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65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5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5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5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5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5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5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5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5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>Водитель 25</v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12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12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19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19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20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20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25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25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1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1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30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30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348" priority="169">
      <formula>AND(O14&lt;N14,N14&lt;&gt;"")</formula>
    </cfRule>
  </conditionalFormatting>
  <conditionalFormatting sqref="M115">
    <cfRule type="expression" dxfId="347" priority="66">
      <formula>M115&lt;L115</formula>
    </cfRule>
  </conditionalFormatting>
  <conditionalFormatting sqref="M114">
    <cfRule type="expression" dxfId="346" priority="69">
      <formula>M114&lt;L114</formula>
    </cfRule>
  </conditionalFormatting>
  <conditionalFormatting sqref="L114">
    <cfRule type="expression" dxfId="345" priority="68">
      <formula>L114&lt;K114</formula>
    </cfRule>
  </conditionalFormatting>
  <conditionalFormatting sqref="N114">
    <cfRule type="expression" dxfId="344" priority="70">
      <formula>AND(N114&lt;M114,M114&lt;&gt;"")</formula>
    </cfRule>
  </conditionalFormatting>
  <conditionalFormatting sqref="L115">
    <cfRule type="expression" dxfId="343" priority="65">
      <formula>L115&lt;K115</formula>
    </cfRule>
  </conditionalFormatting>
  <conditionalFormatting sqref="N115">
    <cfRule type="expression" dxfId="342" priority="67">
      <formula>AND(N115&lt;M115,M115&lt;&gt;"")</formula>
    </cfRule>
  </conditionalFormatting>
  <conditionalFormatting sqref="R8:R97 R106:R115">
    <cfRule type="duplicateValues" dxfId="341" priority="64"/>
  </conditionalFormatting>
  <conditionalFormatting sqref="O98:O105">
    <cfRule type="expression" dxfId="340" priority="27">
      <formula>AND(O98&lt;N98,N98&lt;&gt;"")</formula>
    </cfRule>
  </conditionalFormatting>
  <conditionalFormatting sqref="R98:R105">
    <cfRule type="duplicateValues" dxfId="339" priority="17"/>
  </conditionalFormatting>
  <conditionalFormatting sqref="R116:R127">
    <cfRule type="duplicateValues" dxfId="338" priority="13"/>
  </conditionalFormatting>
  <conditionalFormatting sqref="L14 L18 L22 L26 L30 L34 L38 L42 L46 L50 L54 L58 L62 L66 L70 L74 L78 L82 L86 L90 L94 L98 L102 L106 L110">
    <cfRule type="expression" dxfId="337" priority="5">
      <formula>L14&lt;K14</formula>
    </cfRule>
  </conditionalFormatting>
  <conditionalFormatting sqref="M14 M18 M22 M26 M30 M34 M38 M42 M46 M50 M54 M58 M62 M66 M70 M74 M78 M82 M86 M90 M94 M98 M102 M106 M110">
    <cfRule type="expression" dxfId="336" priority="6">
      <formula>M14&lt;L14</formula>
    </cfRule>
  </conditionalFormatting>
  <conditionalFormatting sqref="N14 N18 N22 N26 N30 N34 N38 N42 N46 N50 N54 N58 N62 N66 N70 N74 N78 N82 N86 N90 N94 N98 N102 N106 N110">
    <cfRule type="expression" dxfId="335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334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333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332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 enableFormatConditionsCalculation="0">
    <tabColor theme="0" tint="-0.14999847407452621"/>
    <pageSetUpPr fitToPage="1"/>
  </sheetPr>
  <dimension ref="A1:AM300"/>
  <sheetViews>
    <sheetView view="pageBreakPreview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19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43726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43727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43727</v>
      </c>
      <c r="D8" s="654"/>
      <c r="E8" s="654"/>
      <c r="F8" s="277">
        <f ca="1">C8</f>
        <v>43727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28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4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7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26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25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28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28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29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8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25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5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13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4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4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23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15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7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7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4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26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26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5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20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25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25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9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11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14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15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29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29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Сотрудник 12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Сотрудник 6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10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8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8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11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25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25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21</v>
      </c>
      <c r="AI40" s="423"/>
      <c r="AJ40" s="422" t="str">
        <f t="shared" ca="1" si="4"/>
        <v>09:00</v>
      </c>
      <c r="AK40" s="422" t="str">
        <f t="shared" ca="1" si="5"/>
        <v>17:00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2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6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5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5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11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19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13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13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23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23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14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18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21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15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15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27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30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4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4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5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5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3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3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20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20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9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11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11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14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14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0.375</v>
      </c>
      <c r="C83" s="516">
        <v>0.45833333333333298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13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3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23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23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 t="str">
        <f ca="1">IF(COUNTIF($R$8:$R$128,R92)&gt;1,"",MAX($AD$8:AD91)+1)</f>
        <v/>
      </c>
      <c r="AE92" s="49" t="b">
        <f t="shared" ca="1" si="58"/>
        <v>0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355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>
        <f ca="1">IF(COUNTIF($R$8:$R$128,R95)&gt;1,"",MAX($AD$8:AD94)+1)</f>
        <v>29</v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30</v>
      </c>
      <c r="AE99" s="49" t="b">
        <f t="shared" ca="1" si="60"/>
        <v>1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22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22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10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10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>
        <f ca="1">IF(COUNTIF($R$8:$R$128,R103)&gt;1,"",MAX($AD$8:AD102)+1)</f>
        <v>31</v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2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32</v>
      </c>
      <c r="AE107" s="49" t="b">
        <f t="shared" ca="1" si="62"/>
        <v>1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2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22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22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 t="str">
        <f ca="1">IF(COUNTIF($R$8:$R$128,R112)&gt;1,"",MAX($AD$8:AD111)+1)</f>
        <v/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5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5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5"/>
        <v>8</v>
      </c>
      <c r="AC116" s="129">
        <f t="shared" ca="1" si="67"/>
        <v>0</v>
      </c>
      <c r="AD116" s="50">
        <f ca="1">IF(COUNTIF($R$8:$R$128,R116)&gt;1,"",MAX($AD$8:AD115)+1)</f>
        <v>33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65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65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65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65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65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65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65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65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65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41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34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35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11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11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36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19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19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37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24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24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38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Водитель 8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Водитель 8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39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40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41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Водитель 14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Водитель 14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42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Водитель 18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Водитель 18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43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Водитель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Водитель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44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45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27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27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46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30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30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47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331" priority="163">
      <formula>AND(O14&lt;N14,N14&lt;&gt;"")</formula>
    </cfRule>
  </conditionalFormatting>
  <conditionalFormatting sqref="M115">
    <cfRule type="expression" dxfId="330" priority="60">
      <formula>M115&lt;L115</formula>
    </cfRule>
  </conditionalFormatting>
  <conditionalFormatting sqref="M114">
    <cfRule type="expression" dxfId="329" priority="63">
      <formula>M114&lt;L114</formula>
    </cfRule>
  </conditionalFormatting>
  <conditionalFormatting sqref="L114">
    <cfRule type="expression" dxfId="328" priority="62">
      <formula>L114&lt;K114</formula>
    </cfRule>
  </conditionalFormatting>
  <conditionalFormatting sqref="N114">
    <cfRule type="expression" dxfId="327" priority="64">
      <formula>AND(N114&lt;M114,M114&lt;&gt;"")</formula>
    </cfRule>
  </conditionalFormatting>
  <conditionalFormatting sqref="L115">
    <cfRule type="expression" dxfId="326" priority="59">
      <formula>L115&lt;K115</formula>
    </cfRule>
  </conditionalFormatting>
  <conditionalFormatting sqref="N115">
    <cfRule type="expression" dxfId="325" priority="61">
      <formula>AND(N115&lt;M115,M115&lt;&gt;"")</formula>
    </cfRule>
  </conditionalFormatting>
  <conditionalFormatting sqref="R8:R97 R106:R115">
    <cfRule type="duplicateValues" dxfId="324" priority="58"/>
  </conditionalFormatting>
  <conditionalFormatting sqref="O98:O105">
    <cfRule type="expression" dxfId="323" priority="21">
      <formula>AND(O98&lt;N98,N98&lt;&gt;"")</formula>
    </cfRule>
  </conditionalFormatting>
  <conditionalFormatting sqref="R98:R105">
    <cfRule type="duplicateValues" dxfId="322" priority="11"/>
  </conditionalFormatting>
  <conditionalFormatting sqref="R116:R127">
    <cfRule type="duplicateValues" dxfId="321" priority="7"/>
  </conditionalFormatting>
  <conditionalFormatting sqref="L14 L18 L22 L26 L30 L34 L38 L42 L46 L50 L54 L58 L62 L66 L70 L74 L78 L82 L86 L90 L94 L98 L102 L106 L110">
    <cfRule type="expression" dxfId="320" priority="5">
      <formula>L14&lt;K14</formula>
    </cfRule>
  </conditionalFormatting>
  <conditionalFormatting sqref="M14 M18 M22 M26 M30 M34 M38 M42 M46 M50 M54 M58 M62 M66 M70 M74 M78 M82 M86 M90 M94 M98 M102 M106 M110">
    <cfRule type="expression" dxfId="319" priority="6">
      <formula>M14&lt;L14</formula>
    </cfRule>
  </conditionalFormatting>
  <conditionalFormatting sqref="N14 N18 N22 N26 N30 N34 N38 N42 N46 N50 N54 N58 N62 N66 N70 N74 N78 N82 N86 N90 N94 N98 N102 N106 N110">
    <cfRule type="expression" dxfId="318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317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316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315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 enableFormatConditionsCalculation="0">
    <tabColor theme="0" tint="-0.14999847407452621"/>
    <pageSetUpPr fitToPage="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20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43727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43728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43728</v>
      </c>
      <c r="D8" s="654"/>
      <c r="E8" s="654"/>
      <c r="F8" s="277">
        <f ca="1">C8</f>
        <v>43728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7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16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28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20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15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11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11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29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25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26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7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7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5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13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8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7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16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16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3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28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28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5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20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20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9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25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25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30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24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15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15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31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29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29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Водитель 20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14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19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25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21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26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26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16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23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21</v>
      </c>
      <c r="AI38" s="423"/>
      <c r="AJ38" s="422" t="str">
        <f t="shared" ca="1" si="4"/>
        <v>09:00</v>
      </c>
      <c r="AK38" s="422" t="str">
        <f t="shared" ca="1" si="5"/>
        <v>17:00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5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5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Сотрудник 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13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13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Сотрудник 2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Сотрудник 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Сотрудник 11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8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8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13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7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7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24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6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8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3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3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Водитель 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5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5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Водитель 10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15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16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14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14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18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27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559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9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9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30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30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4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24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24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31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31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Водитель 20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Водитель 20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14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14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19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19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21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21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516">
        <v>0.45833333333333298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b">
        <f t="shared" ca="1" si="58"/>
        <v>0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b">
        <f t="shared" ca="1" si="58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12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12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b">
        <f t="shared" ca="1" si="58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22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22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b">
        <f t="shared" ca="1" si="58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10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10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0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1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0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23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23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1"/>
        <v>#VALUE!</v>
      </c>
      <c r="AD103" s="50" t="str">
        <f ca="1">IF(COUNTIF($R$8:$R$128,R103)&gt;1,"",MAX($AD$8:AD102)+1)</f>
        <v/>
      </c>
      <c r="AE103" s="49" t="b">
        <f t="shared" ca="1" si="60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1"/>
        <v>#VALUE!</v>
      </c>
      <c r="AD104" s="50" t="str">
        <f ca="1">IF(COUNTIF($R$8:$R$128,R104)&gt;1,"",MAX($AD$8:AD103)+1)</f>
        <v/>
      </c>
      <c r="AE104" s="49" t="b">
        <f t="shared" ca="1" si="60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ref="AE105:AE113" ca="1" si="6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2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2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22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22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3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2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10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10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3"/>
        <v>#VALUE!</v>
      </c>
      <c r="AD111" s="50" t="str">
        <f ca="1">IF(COUNTIF($R$8:$R$128,R111)&gt;1,"",MAX($AD$8:AD110)+1)</f>
        <v/>
      </c>
      <c r="AE111" s="49" t="b">
        <f t="shared" ca="1" si="62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23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3"/>
        <v>#VALUE!</v>
      </c>
      <c r="AD112" s="50">
        <f ca="1">IF(COUNTIF($R$8:$R$128,R112)&gt;1,"",MAX($AD$8:AD111)+1)</f>
        <v>30</v>
      </c>
      <c r="AE112" s="49" t="b">
        <f t="shared" ca="1" si="62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5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5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>обучение</v>
      </c>
      <c r="B116" s="144" t="str">
        <f t="shared" ref="B116:B127" ca="1" si="68">IF(E116="---","","9:00-13:00")</f>
        <v>9:00-13:00</v>
      </c>
      <c r="C116" s="642" t="str">
        <f t="shared" ref="C116:C127" ca="1" si="69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Сотрудник 21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>обучение</v>
      </c>
      <c r="R116" s="189" t="str">
        <f t="shared" ca="1" si="50"/>
        <v>Сотрудник 21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6"/>
        <v>0</v>
      </c>
      <c r="AD116" s="50">
        <f ca="1">IF(COUNTIF($R$8:$R$128,R116)&gt;1,"",MAX($AD$8:AD115)+1)</f>
        <v>31</v>
      </c>
      <c r="AE116" s="49" t="b">
        <f t="shared" ca="1" si="65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/>
      </c>
      <c r="B117" s="145" t="str">
        <f t="shared" ca="1" si="68"/>
        <v/>
      </c>
      <c r="C117" s="636" t="str">
        <f t="shared" ca="1" si="69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57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65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6" t="str">
        <f t="shared" ca="1" si="69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57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65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6" t="str">
        <f t="shared" ca="1" si="6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57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65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6" t="str">
        <f t="shared" ca="1" si="6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57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65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6" t="str">
        <f t="shared" ca="1" si="6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57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65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6" t="str">
        <f t="shared" ca="1" si="69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57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65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6" t="str">
        <f t="shared" ca="1" si="69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57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65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6" t="str">
        <f t="shared" ca="1" si="69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57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65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6" t="str">
        <f t="shared" ca="1" si="69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57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65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6" t="str">
        <f t="shared" ca="1" si="6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65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3" t="str">
        <f t="shared" ca="1" si="6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65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32</v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>Сотрудник 2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>Сотрудник 2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33</v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>Сотрудник 6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>Сотрудник 6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34</v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>Сотрудник 11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>Сотрудник 11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35</v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>Сотрудник 13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>Сотрудник 13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36</v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>Сотрудник 24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>Сотрудник 24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37</v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>Водитель 6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>Водитель 6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38</v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>Водитель 8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>Водитель 8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39</v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>Водитель 9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>Водитель 9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40</v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>Водитель 10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>Водитель 10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41</v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>Водитель 15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>Водитель 15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42</v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>Водитель 16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>Водитель 16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43</v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>Водитель 18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>Водитель 18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44</v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45</v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14" priority="185">
      <formula>AND(O14&lt;N14,N14&lt;&gt;"")</formula>
    </cfRule>
  </conditionalFormatting>
  <conditionalFormatting sqref="R8:R89">
    <cfRule type="duplicateValues" dxfId="313" priority="80"/>
  </conditionalFormatting>
  <conditionalFormatting sqref="O90:O97 O106:O113">
    <cfRule type="expression" dxfId="312" priority="26">
      <formula>AND(O90&lt;N90,N90&lt;&gt;"")</formula>
    </cfRule>
  </conditionalFormatting>
  <conditionalFormatting sqref="R90:R97 R106:R115">
    <cfRule type="duplicateValues" dxfId="311" priority="25"/>
  </conditionalFormatting>
  <conditionalFormatting sqref="O98:O105">
    <cfRule type="expression" dxfId="310" priority="24">
      <formula>AND(O98&lt;N98,N98&lt;&gt;"")</formula>
    </cfRule>
  </conditionalFormatting>
  <conditionalFormatting sqref="R98:R105">
    <cfRule type="duplicateValues" dxfId="309" priority="23"/>
  </conditionalFormatting>
  <conditionalFormatting sqref="R116:R127">
    <cfRule type="duplicateValues" dxfId="308" priority="22"/>
  </conditionalFormatting>
  <conditionalFormatting sqref="M115">
    <cfRule type="expression" dxfId="307" priority="14">
      <formula>M115&lt;L115</formula>
    </cfRule>
  </conditionalFormatting>
  <conditionalFormatting sqref="M114">
    <cfRule type="expression" dxfId="306" priority="17">
      <formula>M114&lt;L114</formula>
    </cfRule>
  </conditionalFormatting>
  <conditionalFormatting sqref="L114">
    <cfRule type="expression" dxfId="305" priority="16">
      <formula>L114&lt;K114</formula>
    </cfRule>
  </conditionalFormatting>
  <conditionalFormatting sqref="N114">
    <cfRule type="expression" dxfId="304" priority="18">
      <formula>AND(N114&lt;M114,M114&lt;&gt;"")</formula>
    </cfRule>
  </conditionalFormatting>
  <conditionalFormatting sqref="L115">
    <cfRule type="expression" dxfId="303" priority="13">
      <formula>L115&lt;K115</formula>
    </cfRule>
  </conditionalFormatting>
  <conditionalFormatting sqref="N115">
    <cfRule type="expression" dxfId="302" priority="15">
      <formula>AND(N115&lt;M115,M115&lt;&gt;"")</formula>
    </cfRule>
  </conditionalFormatting>
  <conditionalFormatting sqref="L14 L18 L22 L26 L30 L34 L38 L42 L46 L50 L54 L58 L62 L66 L70 L74 L78 L82 L86">
    <cfRule type="expression" dxfId="301" priority="11">
      <formula>L14&lt;K14</formula>
    </cfRule>
  </conditionalFormatting>
  <conditionalFormatting sqref="M14 M18 M22 M26 M30 M34 M38 M42 M46 M50 M54 M58 M62 M66 M70 M74 M78 M82 M86">
    <cfRule type="expression" dxfId="300" priority="12">
      <formula>M14&lt;L14</formula>
    </cfRule>
  </conditionalFormatting>
  <conditionalFormatting sqref="N14 N18 N22 N26 N30 N34 N38 N42 N46 N50 N54 N58 N62 N66 N70 N74 N78 N82 N86">
    <cfRule type="expression" dxfId="299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98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97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96" priority="9">
      <formula>AND(N15&lt;M15,M15&lt;&gt;"")</formula>
    </cfRule>
  </conditionalFormatting>
  <conditionalFormatting sqref="L90 L94 L98 L102 L106 L110">
    <cfRule type="expression" dxfId="295" priority="5">
      <formula>L90&lt;K90</formula>
    </cfRule>
  </conditionalFormatting>
  <conditionalFormatting sqref="M90 M94 M98 M102 M106 M110">
    <cfRule type="expression" dxfId="294" priority="6">
      <formula>M90&lt;L90</formula>
    </cfRule>
  </conditionalFormatting>
  <conditionalFormatting sqref="N90 N94 N98 N102 N106 N110">
    <cfRule type="expression" dxfId="293" priority="4">
      <formula>AND(N90&lt;M90,M90&lt;&gt;"")</formula>
    </cfRule>
  </conditionalFormatting>
  <conditionalFormatting sqref="L91:L93 L95:L97 L99:L101 L103:L105 L107:L109 L111:L113">
    <cfRule type="expression" dxfId="292" priority="2">
      <formula>L91&lt;K91</formula>
    </cfRule>
  </conditionalFormatting>
  <conditionalFormatting sqref="M91:M93 M95:M97 M99:M101 M103:M105 M107:M109 M111:M113">
    <cfRule type="expression" dxfId="291" priority="3">
      <formula>M91&lt;L91</formula>
    </cfRule>
  </conditionalFormatting>
  <conditionalFormatting sqref="N91:N93 N95:N97 N99:N101 N103:N105 N107:N109 N111:N113">
    <cfRule type="expression" dxfId="290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 enableFormatConditionsCalculation="0">
    <tabColor rgb="FF99FF99"/>
    <pageSetUpPr fitToPage="1"/>
  </sheetPr>
  <dimension ref="A1:AM299"/>
  <sheetViews>
    <sheetView view="pageBreakPreview" topLeftCell="A27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21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43729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43729</v>
      </c>
      <c r="D8" s="654"/>
      <c r="E8" s="654"/>
      <c r="F8" s="277">
        <f ca="1">C8</f>
        <v>43729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INDEX($R$8:$R$250,MATCH(AG8,$AD$8:$AD$250,))</f>
        <v>Сотрудник 21</v>
      </c>
      <c r="AI8" s="423"/>
      <c r="AJ8" s="422" t="str">
        <f t="shared" ref="AJ8:AJ71" ca="1" si="4">TEXT(INDEX($U$8:$U$250,MATCH($AG8,$AD$8:$AD$250,)),"[чч]:мм")</f>
        <v/>
      </c>
      <c r="AK8" s="422" t="str">
        <f t="shared" ref="AK8:AK71" ca="1" si="5">TEXT(INDEX($AA$8:$AA$250,MATCH($AG8,$AD$8:$AD$250,)),"[чч]:мм")</f>
        <v/>
      </c>
      <c r="AL8" s="422" t="str">
        <f t="shared" ref="AL8:AL71" ca="1" si="6">TEXT(INDEX($W$8:$W$250,MATCH($AG8,$AD$8:$AD$250,)),"[чч]:мм")</f>
        <v/>
      </c>
      <c r="AM8" s="422" t="str">
        <f t="shared" ref="AM8:AM71" ca="1" si="7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INDEX($R$8:$R$250,MATCH(AG9,$AD$8:$AD$250,))</f>
        <v>Водитель 14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7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8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2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24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Водитель 31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Сотрудник 21</v>
      </c>
      <c r="F15" s="54" t="s">
        <v>355</v>
      </c>
      <c r="G15" s="634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9"/>
        <v>Сотрудник 21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>
        <f ca="1">IF(COUNTIF($R$8:$R$124,R15)&gt;1,"",MAX($AD$8:AD14)+1)</f>
        <v>1</v>
      </c>
      <c r="AE15" s="49" t="b">
        <f t="shared" ca="1" si="2"/>
        <v>0</v>
      </c>
      <c r="AG15" s="49">
        <v>8</v>
      </c>
      <c r="AH15" s="423" t="str">
        <f t="shared" ca="1" si="8"/>
        <v>Сотрудник 15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14</v>
      </c>
      <c r="F16" s="55" t="s">
        <v>356</v>
      </c>
      <c r="G16" s="634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9"/>
        <v>Водитель 14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IF(COUNTIF($R$8:$R$124,R16)&gt;1,"",MAX($AD$8:AD15)+1)</f>
        <v>2</v>
      </c>
      <c r="AE16" s="49" t="b">
        <f t="shared" ca="1" si="2"/>
        <v>0</v>
      </c>
      <c r="AG16" s="49">
        <v>9</v>
      </c>
      <c r="AH16" s="423" t="str">
        <f t="shared" ca="1" si="8"/>
        <v>Водитель 5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Сотрудник 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4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25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9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 t="str">
        <f ca="1">IF(COUNTIF($R$8:$R$124,R19)&gt;1,"",MAX($AD$8:AD18)+1)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8"/>
        <v>Водитель 22</v>
      </c>
      <c r="AI19" s="423"/>
      <c r="AJ19" s="422" t="str">
        <f t="shared" ca="1" si="4"/>
        <v>00:00</v>
      </c>
      <c r="AK19" s="422" t="e">
        <f t="shared" ca="1" si="5"/>
        <v>#VALUE!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 t="str">
        <f ca="1">IF(COUNTIF($R$8:$R$124,R20)&gt;1,"",MAX($AD$8:AD19)+1)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8"/>
        <v>Водитель 16</v>
      </c>
      <c r="AI20" s="423"/>
      <c r="AJ20" s="422" t="e">
        <f t="shared" ca="1" si="4"/>
        <v>#VALUE!</v>
      </c>
      <c r="AK20" s="422" t="str">
        <f t="shared" ca="1" si="5"/>
        <v>00:00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Водитель 20</v>
      </c>
      <c r="AI21" s="423"/>
      <c r="AJ21" s="422" t="str">
        <f t="shared" ca="1" si="4"/>
        <v>09:00</v>
      </c>
      <c r="AK21" s="422" t="str">
        <f t="shared" ca="1" si="5"/>
        <v>17:00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1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 t="str">
        <f ca="1">IF(COUNTIF($R$8:$R$124,R23)&gt;1,"",MAX($AD$8:AD22)+1)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8"/>
        <v>Сотрудник 6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 t="str">
        <f ca="1">IF(COUNTIF($R$8:$R$124,R24)&gt;1,"",MAX($AD$8:AD23)+1)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8"/>
        <v>Сотрудник 8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Сотрудник 9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7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Сотрудник 11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 t="str">
        <f ca="1">IF(COUNTIF($R$8:$R$124,R27)&gt;1,"",MAX($AD$8:AD26)+1)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8"/>
        <v>Сотрудник 13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 t="str">
        <f ca="1">IF(COUNTIF($R$8:$R$124,R28)&gt;1,"",MAX($AD$8:AD27)+1)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Водитель 4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Водитель 6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8">IFERROR(B31-L$129,"")</f>
        <v/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Водитель 13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IF(COUNTIF($R$8:$R$124,R31)&gt;1,"",MAX($AD$8:AD30)+1)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8"/>
        <v>Водитель 15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IF(COUNTIF($R$8:$R$124,R32)&gt;1,"",MAX($AD$8:AD31)+1)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8"/>
        <v>Водитель 18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8"/>
        <v>Водитель 22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9">IFERROR(B35-L$129,"")</f>
        <v/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8"/>
        <v>Водитель 26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8"/>
        <v>Водитель 27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e">
        <f t="shared" ca="1" si="8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e">
        <f t="shared" ca="1" si="8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20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e">
        <f t="shared" ca="1" si="8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7</v>
      </c>
      <c r="F39" s="54" t="s">
        <v>355</v>
      </c>
      <c r="G39" s="634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9"/>
        <v>Сотрудник 7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IF(COUNTIF($R$8:$R$124,R39)&gt;1,"",MAX($AD$8:AD38)+1)</f>
        <v>3</v>
      </c>
      <c r="AE39" s="49" t="b">
        <f t="shared" ca="1" si="2"/>
        <v>0</v>
      </c>
      <c r="AG39" s="49">
        <v>32</v>
      </c>
      <c r="AH39" s="423" t="e">
        <f t="shared" ca="1" si="8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8</v>
      </c>
      <c r="F40" s="55" t="s">
        <v>356</v>
      </c>
      <c r="G40" s="634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9"/>
        <v>Водитель 8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IF(COUNTIF($R$8:$R$124,R40)&gt;1,"",MAX($AD$8:AD39)+1)</f>
        <v>4</v>
      </c>
      <c r="AE40" s="49" t="b">
        <f t="shared" ca="1" si="2"/>
        <v>0</v>
      </c>
      <c r="AG40" s="49">
        <v>33</v>
      </c>
      <c r="AH40" s="423" t="e">
        <f t="shared" ca="1" si="8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1">IFERROR(B43-L$129,"")</f>
        <v>0.36805555555555558</v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2</v>
      </c>
      <c r="F43" s="54" t="s">
        <v>355</v>
      </c>
      <c r="G43" s="634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9"/>
        <v>Сотрудник 2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IF(COUNTIF($R$8:$R$124,R43)&gt;1,"",MAX($AD$8:AD42)+1)</f>
        <v>5</v>
      </c>
      <c r="AE43" s="49" t="b">
        <f t="shared" ca="1" si="2"/>
        <v>0</v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24</v>
      </c>
      <c r="F44" s="55" t="s">
        <v>356</v>
      </c>
      <c r="G44" s="634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9"/>
        <v>Водитель 24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IF(COUNTIF($R$8:$R$124,R44)&gt;1,"",MAX($AD$8:AD43)+1)</f>
        <v>6</v>
      </c>
      <c r="AE44" s="49" t="b">
        <f t="shared" ca="1" si="2"/>
        <v>0</v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2">IFERROR(B47-L$129,"")</f>
        <v/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31</v>
      </c>
      <c r="F48" s="55" t="s">
        <v>356</v>
      </c>
      <c r="G48" s="634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9"/>
        <v>Водитель 31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IF(COUNTIF($R$8:$R$124,R48)&gt;1,"",MAX($AD$8:AD47)+1)</f>
        <v>7</v>
      </c>
      <c r="AE48" s="49" t="b">
        <f t="shared" ca="1" si="2"/>
        <v>0</v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3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15</v>
      </c>
      <c r="F51" s="54" t="s">
        <v>355</v>
      </c>
      <c r="G51" s="634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9"/>
        <v>Сотрудник 15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>
        <f ca="1">IF(COUNTIF($R$8:$R$124,R51)&gt;1,"",MAX($AD$8:AD50)+1)</f>
        <v>8</v>
      </c>
      <c r="AE51" s="49" t="b">
        <f t="shared" ca="1" si="2"/>
        <v>0</v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5</v>
      </c>
      <c r="F52" s="55" t="s">
        <v>356</v>
      </c>
      <c r="G52" s="634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9"/>
        <v>Водитель 5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>
        <f ca="1">IF(COUNTIF($R$8:$R$124,R52)&gt;1,"",MAX($AD$8:AD51)+1)</f>
        <v>9</v>
      </c>
      <c r="AE52" s="49" t="b">
        <f t="shared" ca="1" si="2"/>
        <v>0</v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4">IFERROR(B55-L$129,"")</f>
        <v/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5">IFERROR(B59-L$129,"")</f>
        <v>0.36805555555555558</v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Сотрудник 3</v>
      </c>
      <c r="F59" s="54" t="s">
        <v>355</v>
      </c>
      <c r="G59" s="634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9"/>
        <v>Сотрудник 3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>
        <f ca="1">IF(COUNTIF($R$8:$R$124,R59)&gt;1,"",MAX($AD$8:AD58)+1)</f>
        <v>10</v>
      </c>
      <c r="AE59" s="49" t="b">
        <f t="shared" ca="1" si="2"/>
        <v>0</v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Водитель 25</v>
      </c>
      <c r="F60" s="55" t="s">
        <v>356</v>
      </c>
      <c r="G60" s="634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9"/>
        <v>Водитель 25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>
        <f ca="1">IF(COUNTIF($R$8:$R$124,R60)&gt;1,"",MAX($AD$8:AD59)+1)</f>
        <v>11</v>
      </c>
      <c r="AE60" s="49" t="b">
        <f t="shared" ca="1" si="2"/>
        <v>0</v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8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9">IFERROR(B67-L$129,"")</f>
        <v>0.36805555555555558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2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2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3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30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2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2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5" ca="1" si="33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4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TEXT(INDEX($U$8:$U$250,MATCH($AG72,$AD$8:$AD$250,)),"[чч]:мм")</f>
        <v>#N/A</v>
      </c>
      <c r="AK72" s="422" t="e">
        <f t="shared" ref="AK72:AK117" ca="1" si="36">TEXT(INDEX($AA$8:$AA$250,MATCH($AG72,$AD$8:$AD$250,)),"[чч]:мм")</f>
        <v>#N/A</v>
      </c>
      <c r="AL72" s="422" t="e">
        <f t="shared" ref="AL72:AL117" ca="1" si="37">TEXT(INDEX($W$8:$W$250,MATCH($AG72,$AD$8:$AD$250,)),"[чч]:мм")</f>
        <v>#N/A</v>
      </c>
      <c r="AM72" s="422" t="e">
        <f t="shared" ref="AM72:AM117" ca="1" si="38">TEXT(INDEX($Y$8:$Y$250,MATCH($AG72,$AD$8:$AD$250,)),"[чч]:мм")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3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IF(COUNTIF($R$8:$R$124,R73)&gt;1,"",MAX($AD$8:AD72)+1)</f>
        <v/>
      </c>
      <c r="AE73" s="49" t="str">
        <f t="shared" ca="1" si="34"/>
        <v/>
      </c>
      <c r="AG73" s="49">
        <v>66</v>
      </c>
      <c r="AH73" s="423" t="e">
        <f t="shared" ref="AH73:AH117" ca="1" si="39">INDEX($R$8:$R$250,MATCH(AG73,$AD$8:$AD$250,))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IF(COUNTIF($R$8:$R$124,R74)&gt;1,"",MAX($AD$8:AD73)+1)</f>
        <v/>
      </c>
      <c r="AE74" s="49" t="str">
        <f t="shared" ca="1" si="34"/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2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IF(COUNTIF($R$8:$R$124,R75)&gt;1,"",MAX($AD$8:AD74)+1)</f>
        <v/>
      </c>
      <c r="AE75" s="49" t="str">
        <f t="shared" ca="1" si="34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2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IF(OR(E76="---",S76=1,K76=""),"",--"0:15")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IF(COUNTIF($R$8:$R$124,R76)&gt;1,"",MAX($AD$8:AD75)+1)</f>
        <v/>
      </c>
      <c r="AE76" s="49" t="str">
        <f t="shared" ca="1" si="34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3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IF(COUNTIF($R$8:$R$124,R77)&gt;1,"",MAX($AD$8:AD76)+1)</f>
        <v/>
      </c>
      <c r="AE77" s="49" t="str">
        <f t="shared" ca="1" si="34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43">IF(OR(E78="---",L78="",S78=2),"",L78+V78)</f>
        <v/>
      </c>
      <c r="X78" s="194"/>
      <c r="Y78" s="95" t="str">
        <f t="shared" ref="Y78" ca="1" si="44">IF(OR(E78="---",M78="",S78=1),"",IF(S78=2,M78-X78,MIN(M78-X78,W78+"2:00")))</f>
        <v/>
      </c>
      <c r="Z78" s="165"/>
      <c r="AA78" s="99" t="str">
        <f t="shared" ca="1" si="15"/>
        <v/>
      </c>
      <c r="AB78" s="88" t="str">
        <f t="shared" ca="1" si="13"/>
        <v/>
      </c>
      <c r="AC78" s="129" t="str">
        <f t="shared" ca="1" si="33"/>
        <v/>
      </c>
      <c r="AD78" s="50" t="str">
        <f ca="1">IF(COUNTIF($R$8:$R$124,R78)&gt;1,"",MAX($AD$8:AD77)+1)</f>
        <v/>
      </c>
      <c r="AE78" s="49" t="str">
        <f t="shared" ca="1" si="34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2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5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6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IF(COUNTIF($R$8:$R$124,R79)&gt;1,"",MAX($AD$8:AD78)+1)</f>
        <v/>
      </c>
      <c r="AE79" s="49" t="str">
        <f t="shared" ca="1" si="34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2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IF(OR(S80=2,E80="---",K80=""),"",--"0:55")</f>
        <v/>
      </c>
      <c r="U80" s="95" t="str">
        <f t="shared" ca="1" si="45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IF(OR(E80="---",S80=1,K80=""),"",--"0:15")</f>
        <v/>
      </c>
      <c r="AA80" s="100" t="str">
        <f t="shared" ca="1" si="15"/>
        <v/>
      </c>
      <c r="AB80" s="89" t="str">
        <f t="shared" ca="1" si="46"/>
        <v/>
      </c>
      <c r="AC80" s="128" t="str">
        <f t="shared" ca="1" si="33"/>
        <v/>
      </c>
      <c r="AD80" s="50" t="str">
        <f ca="1">IF(COUNTIF($R$8:$R$124,R80)&gt;1,"",MAX($AD$8:AD79)+1)</f>
        <v/>
      </c>
      <c r="AE80" s="49" t="str">
        <f t="shared" ca="1" si="34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3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5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6"/>
        <v/>
      </c>
      <c r="AC81" s="130" t="str">
        <f t="shared" ca="1" si="33"/>
        <v/>
      </c>
      <c r="AD81" s="50" t="str">
        <f ca="1">IF(COUNTIF($R$8:$R$124,R81)&gt;1,"",MAX($AD$8:AD80)+1)</f>
        <v/>
      </c>
      <c r="AE81" s="49" t="str">
        <f t="shared" ca="1" si="34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7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5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6"/>
        <v/>
      </c>
      <c r="AC82" s="129" t="str">
        <f t="shared" ca="1" si="33"/>
        <v/>
      </c>
      <c r="AD82" s="50" t="str">
        <f ca="1">IF(COUNTIF($R$8:$R$124,R82)&gt;1,"",MAX($AD$8:AD81)+1)</f>
        <v/>
      </c>
      <c r="AE82" s="49" t="str">
        <f t="shared" ca="1" si="34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2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5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5" ca="1" si="48">IF(OR(E83="---",S83=1,K83=""),"",N83+Z83)</f>
        <v/>
      </c>
      <c r="AB83" s="89" t="str">
        <f t="shared" ca="1" si="46"/>
        <v/>
      </c>
      <c r="AC83" s="128" t="str">
        <f t="shared" ca="1" si="33"/>
        <v/>
      </c>
      <c r="AD83" s="50" t="str">
        <f ca="1">IF(COUNTIF($R$8:$R$124,R83)&gt;1,"",MAX($AD$8:AD82)+1)</f>
        <v/>
      </c>
      <c r="AE83" s="49" t="str">
        <f t="shared" ca="1" si="34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2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IF(OR(S84=2,E84="---",K84=""),"",--"0:55")</f>
        <v/>
      </c>
      <c r="U84" s="95" t="str">
        <f t="shared" ca="1" si="45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IF(OR(E84="---",S84=1,K84=""),"",--"0:15")</f>
        <v/>
      </c>
      <c r="AA84" s="100" t="str">
        <f t="shared" ca="1" si="48"/>
        <v/>
      </c>
      <c r="AB84" s="89" t="str">
        <f t="shared" ca="1" si="46"/>
        <v/>
      </c>
      <c r="AC84" s="128" t="str">
        <f t="shared" ca="1" si="33"/>
        <v/>
      </c>
      <c r="AD84" s="50" t="str">
        <f ca="1">IF(COUNTIF($R$8:$R$124,R84)&gt;1,"",MAX($AD$8:AD83)+1)</f>
        <v/>
      </c>
      <c r="AE84" s="49" t="str">
        <f t="shared" ca="1" si="34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3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5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8"/>
        <v/>
      </c>
      <c r="AB85" s="90" t="str">
        <f t="shared" ca="1" si="46"/>
        <v/>
      </c>
      <c r="AC85" s="130" t="str">
        <f t="shared" ca="1" si="33"/>
        <v/>
      </c>
      <c r="AD85" s="50" t="str">
        <f ca="1">IF(COUNTIF($R$8:$R$124,R85)&gt;1,"",MAX($AD$8:AD84)+1)</f>
        <v/>
      </c>
      <c r="AE85" s="49" t="str">
        <f t="shared" ca="1" si="34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9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">
        <v>251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5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171" t="str">
        <f ca="1">IF(E86="---","",N86+Z86)</f>
        <v/>
      </c>
      <c r="AB86" s="88" t="str">
        <f t="shared" ca="1" si="46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50">IF(R86="---","",INDEX(ВРЕМЯ_диапазон,MATCH(R86,ВРЕМЯ_ФИО,),$H$1)=SUMIF($R$90:$R$97,R86,$AB$90:$AB$97))</f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2"/>
      <c r="H87" s="206" t="s">
        <v>252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5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496" t="str">
        <f ca="1">IF(E87="---","",N86+Z87)</f>
        <v/>
      </c>
      <c r="AB87" s="497" t="str">
        <f t="shared" ca="1" si="46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50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2"/>
      <c r="H88" s="206" t="s">
        <v>253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5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51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50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3"/>
      <c r="H89" s="206" t="s">
        <v>254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5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502" t="str">
        <f ca="1">IF(E89="---","",N86+Z89)</f>
        <v/>
      </c>
      <c r="AB89" s="433" t="str">
        <f t="shared" ca="1" si="46"/>
        <v/>
      </c>
      <c r="AC89" s="130" t="str">
        <f t="shared" ca="1" si="51"/>
        <v/>
      </c>
      <c r="AD89" s="50" t="str">
        <f ca="1">IF(COUNTIF($R$8:$R$124,R89)&gt;1,"",MAX($AD$8:AD88)+1)</f>
        <v/>
      </c>
      <c r="AE89" s="49" t="str">
        <f t="shared" ca="1" si="50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6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50"/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12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Сотрудник 12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6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IF(COUNTIF($R$8:$R$124,R91)&gt;1,"",MAX($AD$8:AD90)+1)</f>
        <v/>
      </c>
      <c r="AE91" s="49" t="b">
        <f t="shared" ca="1" si="50"/>
        <v>0</v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22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Водитель 22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2">IF(U92="","",(MIN(0.25,W92)-MIN(U92,0.25)+MIN(0.25,AA92)-MIN(Y92,0.25)+MAX(22/24,W92)-MAX(22/24,U92)+MAX(22/24,AA92)-MAX(22/24,Y92))*24)</f>
        <v>#VALUE!</v>
      </c>
      <c r="AD92" s="50">
        <f ca="1">IF(COUNTIF($R$8:$R$124,R92)&gt;1,"",MAX($AD$8:AD91)+1)</f>
        <v>12</v>
      </c>
      <c r="AE92" s="49" t="b">
        <f t="shared" ca="1" si="50"/>
        <v>1</v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6"/>
        <v/>
      </c>
      <c r="AC93" s="130" t="str">
        <f t="shared" ca="1" si="52"/>
        <v/>
      </c>
      <c r="AD93" s="50" t="str">
        <f ca="1">IF(COUNTIF($R$8:$R$124,R93)&gt;1,"",MAX($AD$8:AD92)+1)</f>
        <v/>
      </c>
      <c r="AE93" s="49" t="str">
        <f t="shared" ca="1" si="50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6"/>
        <v/>
      </c>
      <c r="AC94" s="432" t="str">
        <f t="shared" ca="1" si="52"/>
        <v/>
      </c>
      <c r="AD94" s="50" t="str">
        <f ca="1">IF(COUNTIF($R$8:$R$124,R94)&gt;1,"",MAX($AD$8:AD93)+1)</f>
        <v/>
      </c>
      <c r="AE94" s="49" t="str">
        <f t="shared" ca="1" si="50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10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Сотрудник 10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6"/>
        <v/>
      </c>
      <c r="AC95" s="434" t="e">
        <f t="shared" ca="1" si="52"/>
        <v>#VALUE!</v>
      </c>
      <c r="AD95" s="50" t="str">
        <f ca="1">IF(COUNTIF($R$8:$R$124,R95)&gt;1,"",MAX($AD$8:AD94)+1)</f>
        <v/>
      </c>
      <c r="AE95" s="49" t="b">
        <f t="shared" ca="1" si="50"/>
        <v>0</v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Водитель 16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6"/>
        <v/>
      </c>
      <c r="AC96" s="434" t="e">
        <f t="shared" ca="1" si="52"/>
        <v>#VALUE!</v>
      </c>
      <c r="AD96" s="50">
        <f ca="1">IF(COUNTIF($R$8:$R$124,R96)&gt;1,"",MAX($AD$8:AD95)+1)</f>
        <v>13</v>
      </c>
      <c r="AE96" s="49" t="b">
        <f t="shared" ca="1" si="50"/>
        <v>0</v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6"/>
        <v/>
      </c>
      <c r="AC97" s="130" t="str">
        <f t="shared" ca="1" si="52"/>
        <v/>
      </c>
      <c r="AD97" s="50" t="str">
        <f ca="1">IF(COUNTIF($R$8:$R$124,R97)&gt;1,"",MAX($AD$8:AD96)+1)</f>
        <v/>
      </c>
      <c r="AE97" s="49" t="str">
        <f t="shared" ca="1" si="50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6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3">IF(R98="---","",INDEX(ВРЕМЯ_диапазон,MATCH(R98,ВРЕМЯ_ФИО,),$H$1)=SUMIF($R$98:$R$105,R98,$AB$98:$AB$105))</f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23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23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6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IF(COUNTIF($R$8:$R$124,R99)&gt;1,"",MAX($AD$8:AD98)+1)</f>
        <v/>
      </c>
      <c r="AE99" s="49" t="b">
        <f t="shared" ca="1" si="53"/>
        <v>0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6"/>
        <v/>
      </c>
      <c r="AC100" s="434" t="e">
        <f t="shared" ref="AC100:AC105" ca="1" si="54">IF(U100="","",(MIN(0.25,W100)-MIN(U100,0.25)+MIN(0.25,AA100)-MIN(Y100,0.25)+MAX(22/24,W100)-MAX(22/24,U100)+MAX(22/24,AA100)-MAX(22/24,Y100))*24)</f>
        <v>#VALUE!</v>
      </c>
      <c r="AD100" s="50" t="str">
        <f ca="1">IF(COUNTIF($R$8:$R$124,R100)&gt;1,"",MAX($AD$8:AD99)+1)</f>
        <v/>
      </c>
      <c r="AE100" s="49" t="b">
        <f t="shared" ca="1" si="53"/>
        <v>0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6"/>
        <v/>
      </c>
      <c r="AC101" s="130" t="str">
        <f t="shared" ca="1" si="54"/>
        <v/>
      </c>
      <c r="AD101" s="50" t="str">
        <f ca="1">IF(COUNTIF($R$8:$R$124,R101)&gt;1,"",MAX($AD$8:AD100)+1)</f>
        <v/>
      </c>
      <c r="AE101" s="49" t="str">
        <f t="shared" ca="1" si="53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6"/>
        <v/>
      </c>
      <c r="AC102" s="432" t="str">
        <f t="shared" ca="1" si="54"/>
        <v/>
      </c>
      <c r="AD102" s="50" t="str">
        <f ca="1">IF(COUNTIF($R$8:$R$124,R102)&gt;1,"",MAX($AD$8:AD101)+1)</f>
        <v/>
      </c>
      <c r="AE102" s="49" t="str">
        <f t="shared" ca="1" si="53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6"/>
        <v/>
      </c>
      <c r="AC103" s="434" t="e">
        <f t="shared" ca="1" si="54"/>
        <v>#VALUE!</v>
      </c>
      <c r="AD103" s="50" t="str">
        <f ca="1">IF(COUNTIF($R$8:$R$124,R103)&gt;1,"",MAX($AD$8:AD102)+1)</f>
        <v/>
      </c>
      <c r="AE103" s="49" t="b">
        <f t="shared" ca="1" si="53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3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3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6"/>
        <v/>
      </c>
      <c r="AC104" s="434" t="e">
        <f t="shared" ca="1" si="54"/>
        <v>#VALUE!</v>
      </c>
      <c r="AD104" s="50" t="str">
        <f ca="1">IF(COUNTIF($R$8:$R$124,R104)&gt;1,"",MAX($AD$8:AD103)+1)</f>
        <v/>
      </c>
      <c r="AE104" s="49" t="b">
        <f t="shared" ca="1" si="53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6"/>
        <v/>
      </c>
      <c r="AC105" s="130" t="str">
        <f t="shared" ca="1" si="54"/>
        <v/>
      </c>
      <c r="AD105" s="50" t="str">
        <f ca="1">IF(COUNTIF($R$8:$R$124,R105)&gt;1,"",MAX($AD$8:AD104)+1)</f>
        <v/>
      </c>
      <c r="AE105" s="49" t="str">
        <f t="shared" ref="AE105:AE113" ca="1" si="55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6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5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10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10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6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IF(COUNTIF($R$8:$R$124,R107)&gt;1,"",MAX($AD$8:AD106)+1)</f>
        <v/>
      </c>
      <c r="AE107" s="49" t="b">
        <f t="shared" ca="1" si="55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23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23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6"/>
        <v/>
      </c>
      <c r="AC108" s="434" t="e">
        <f t="shared" ref="AC108:AC113" ca="1" si="56">IF(U108="","",(MIN(0.25,W108)-MIN(U108,0.25)+MIN(0.25,AA108)-MIN(Y108,0.25)+MAX(22/24,W108)-MAX(22/24,U108)+MAX(22/24,AA108)-MAX(22/24,Y108))*24)</f>
        <v>#VALUE!</v>
      </c>
      <c r="AD108" s="50" t="str">
        <f ca="1">IF(COUNTIF($R$8:$R$124,R108)&gt;1,"",MAX($AD$8:AD107)+1)</f>
        <v/>
      </c>
      <c r="AE108" s="49" t="b">
        <f t="shared" ca="1" si="55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6"/>
        <v/>
      </c>
      <c r="AC109" s="130" t="str">
        <f t="shared" ca="1" si="56"/>
        <v/>
      </c>
      <c r="AD109" s="50" t="str">
        <f ca="1">IF(COUNTIF($R$8:$R$124,R109)&gt;1,"",MAX($AD$8:AD108)+1)</f>
        <v/>
      </c>
      <c r="AE109" s="49" t="str">
        <f t="shared" ca="1" si="55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6"/>
        <v/>
      </c>
      <c r="AC110" s="432" t="str">
        <f t="shared" ca="1" si="56"/>
        <v/>
      </c>
      <c r="AD110" s="50" t="str">
        <f ca="1">IF(COUNTIF($R$8:$R$124,R110)&gt;1,"",MAX($AD$8:AD109)+1)</f>
        <v/>
      </c>
      <c r="AE110" s="49" t="str">
        <f t="shared" ca="1" si="55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23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23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6"/>
        <v/>
      </c>
      <c r="AC111" s="434" t="e">
        <f t="shared" ca="1" si="56"/>
        <v>#VALUE!</v>
      </c>
      <c r="AD111" s="50" t="str">
        <f ca="1">IF(COUNTIF($R$8:$R$124,R111)&gt;1,"",MAX($AD$8:AD110)+1)</f>
        <v/>
      </c>
      <c r="AE111" s="49" t="b">
        <f t="shared" ca="1" si="55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23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23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6"/>
        <v/>
      </c>
      <c r="AC112" s="434" t="e">
        <f t="shared" ca="1" si="56"/>
        <v>#VALUE!</v>
      </c>
      <c r="AD112" s="50" t="str">
        <f ca="1">IF(COUNTIF($R$8:$R$124,R112)&gt;1,"",MAX($AD$8:AD111)+1)</f>
        <v/>
      </c>
      <c r="AE112" s="49" t="b">
        <f t="shared" ca="1" si="55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6"/>
        <v/>
      </c>
      <c r="AC113" s="130" t="str">
        <f t="shared" ca="1" si="56"/>
        <v/>
      </c>
      <c r="AD113" s="50" t="str">
        <f ca="1">IF(COUNTIF($R$8:$R$124,R113)&gt;1,"",MAX($AD$8:AD112)+1)</f>
        <v/>
      </c>
      <c r="AE113" s="49" t="str">
        <f t="shared" ca="1" si="55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7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6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8">IF(R114="---","",INDEX(ВРЕМЯ_диапазон,MATCH(R114,ВРЕМЯ_ФИО,),$H$1)=AB114)</f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7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6"/>
        <v/>
      </c>
      <c r="AC115" s="174" t="str">
        <f t="shared" ref="AC115:AC127" ca="1" si="59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8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60">IF(E116="---","","обучение")</f>
        <v>обучение</v>
      </c>
      <c r="B116" s="144" t="str">
        <f t="shared" ref="B116:B127" ca="1" si="61">IF(E116="---","","9:00-13:00")</f>
        <v>9:00-13:00</v>
      </c>
      <c r="C116" s="642" t="str">
        <f t="shared" ref="C116:C127" ca="1" si="62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20</v>
      </c>
      <c r="F116" s="159" t="str">
        <f t="shared" ref="F116:F127" ca="1" si="6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7"/>
        <v>обучение</v>
      </c>
      <c r="R116" s="189" t="str">
        <f t="shared" ca="1" si="42"/>
        <v>Водитель 20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6"/>
        <v>8</v>
      </c>
      <c r="AC116" s="129">
        <f t="shared" ca="1" si="59"/>
        <v>0</v>
      </c>
      <c r="AD116" s="50">
        <f ca="1">IF(COUNTIF($R$8:$R$124,R116)&gt;1,"",MAX($AD$8:AD115)+1)</f>
        <v>14</v>
      </c>
      <c r="AE116" s="49" t="b">
        <f t="shared" ca="1" si="58"/>
        <v>1</v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60"/>
        <v/>
      </c>
      <c r="B117" s="145" t="str">
        <f t="shared" ca="1" si="61"/>
        <v/>
      </c>
      <c r="C117" s="636" t="str">
        <f t="shared" ca="1" si="62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3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7"/>
        <v/>
      </c>
      <c r="R117" s="191" t="str">
        <f t="shared" ca="1" si="42"/>
        <v>---</v>
      </c>
      <c r="S117" s="180"/>
      <c r="T117" s="106"/>
      <c r="U117" s="95" t="str">
        <f t="shared" ref="U117:U125" ca="1" si="64">IF(OR(S117=2,E117="---"),"",K117-T117)</f>
        <v/>
      </c>
      <c r="V117" s="176"/>
      <c r="W117" s="97" t="str">
        <f t="shared" ref="W117:W125" ca="1" si="65">IF(OR(E117="---",L117="",S117=2),"",L117+V117)</f>
        <v/>
      </c>
      <c r="X117" s="82"/>
      <c r="Y117" s="97" t="str">
        <f t="shared" ref="Y117:Y125" ca="1" si="66">IF(OR(E117="---",M117="",S117=1),"",IF(S117=2,M117-X117,MIN(M117-X117,W117+"2:00")))</f>
        <v/>
      </c>
      <c r="Z117" s="92"/>
      <c r="AA117" s="100" t="str">
        <f t="shared" ref="AA117:AA125" ca="1" si="67">IF(OR(E117="---",S117=1),"",N117+Z117)</f>
        <v/>
      </c>
      <c r="AB117" s="89" t="str">
        <f t="shared" ca="1" si="46"/>
        <v/>
      </c>
      <c r="AC117" s="128" t="str">
        <f t="shared" ca="1" si="59"/>
        <v/>
      </c>
      <c r="AD117" s="50" t="str">
        <f ca="1">IF(COUNTIF($R$8:$R$124,R117)&gt;1,"",MAX($AD$8:AD116)+1)</f>
        <v/>
      </c>
      <c r="AE117" s="49" t="str">
        <f t="shared" ca="1" si="58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60"/>
        <v/>
      </c>
      <c r="B118" s="145" t="str">
        <f t="shared" ca="1" si="61"/>
        <v/>
      </c>
      <c r="C118" s="636" t="str">
        <f t="shared" ca="1" si="62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3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7"/>
        <v/>
      </c>
      <c r="R118" s="191" t="str">
        <f t="shared" ca="1" si="42"/>
        <v>---</v>
      </c>
      <c r="S118" s="180"/>
      <c r="T118" s="106"/>
      <c r="U118" s="95" t="str">
        <f t="shared" ca="1" si="64"/>
        <v/>
      </c>
      <c r="V118" s="176"/>
      <c r="W118" s="97" t="str">
        <f t="shared" ca="1" si="65"/>
        <v/>
      </c>
      <c r="X118" s="82"/>
      <c r="Y118" s="97" t="str">
        <f t="shared" ca="1" si="66"/>
        <v/>
      </c>
      <c r="Z118" s="92"/>
      <c r="AA118" s="100" t="str">
        <f t="shared" ca="1" si="67"/>
        <v/>
      </c>
      <c r="AB118" s="89" t="str">
        <f t="shared" ca="1" si="46"/>
        <v/>
      </c>
      <c r="AC118" s="128" t="str">
        <f t="shared" ca="1" si="59"/>
        <v/>
      </c>
      <c r="AD118" s="50" t="str">
        <f ca="1">IF(COUNTIF($R$8:$R$124,R118)&gt;1,"",MAX($AD$8:AD117)+1)</f>
        <v/>
      </c>
      <c r="AE118" s="49" t="str">
        <f t="shared" ca="1" si="58"/>
        <v/>
      </c>
    </row>
    <row r="119" spans="1:39" ht="23" customHeight="1" thickBot="1" x14ac:dyDescent="0.2">
      <c r="A119" s="142" t="str">
        <f t="shared" ca="1" si="60"/>
        <v/>
      </c>
      <c r="B119" s="145" t="str">
        <f t="shared" ca="1" si="61"/>
        <v/>
      </c>
      <c r="C119" s="636" t="str">
        <f t="shared" ca="1" si="62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3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7"/>
        <v/>
      </c>
      <c r="R119" s="191" t="str">
        <f t="shared" ca="1" si="42"/>
        <v>---</v>
      </c>
      <c r="S119" s="180"/>
      <c r="T119" s="106"/>
      <c r="U119" s="95" t="str">
        <f t="shared" ca="1" si="64"/>
        <v/>
      </c>
      <c r="V119" s="176"/>
      <c r="W119" s="97" t="str">
        <f t="shared" ca="1" si="65"/>
        <v/>
      </c>
      <c r="X119" s="82"/>
      <c r="Y119" s="97" t="str">
        <f t="shared" ca="1" si="66"/>
        <v/>
      </c>
      <c r="Z119" s="92"/>
      <c r="AA119" s="100" t="str">
        <f t="shared" ca="1" si="67"/>
        <v/>
      </c>
      <c r="AB119" s="89" t="str">
        <f t="shared" ca="1" si="46"/>
        <v/>
      </c>
      <c r="AC119" s="128" t="str">
        <f t="shared" ca="1" si="59"/>
        <v/>
      </c>
      <c r="AD119" s="50" t="str">
        <f ca="1">IF(COUNTIF($R$8:$R$124,R119)&gt;1,"",MAX($AD$8:AD118)+1)</f>
        <v/>
      </c>
      <c r="AE119" s="49" t="str">
        <f t="shared" ca="1" si="58"/>
        <v/>
      </c>
    </row>
    <row r="120" spans="1:39" ht="23" customHeight="1" thickBot="1" x14ac:dyDescent="0.2">
      <c r="A120" s="142" t="str">
        <f t="shared" ca="1" si="60"/>
        <v/>
      </c>
      <c r="B120" s="145" t="str">
        <f t="shared" ca="1" si="61"/>
        <v/>
      </c>
      <c r="C120" s="636" t="str">
        <f t="shared" ca="1" si="62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3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7"/>
        <v/>
      </c>
      <c r="R120" s="191" t="str">
        <f t="shared" ca="1" si="42"/>
        <v>---</v>
      </c>
      <c r="S120" s="180"/>
      <c r="T120" s="106"/>
      <c r="U120" s="95" t="str">
        <f t="shared" ca="1" si="64"/>
        <v/>
      </c>
      <c r="V120" s="176"/>
      <c r="W120" s="97" t="str">
        <f t="shared" ca="1" si="65"/>
        <v/>
      </c>
      <c r="X120" s="82"/>
      <c r="Y120" s="97" t="str">
        <f t="shared" ca="1" si="66"/>
        <v/>
      </c>
      <c r="Z120" s="92"/>
      <c r="AA120" s="100" t="str">
        <f t="shared" ca="1" si="67"/>
        <v/>
      </c>
      <c r="AB120" s="89" t="str">
        <f t="shared" ca="1" si="46"/>
        <v/>
      </c>
      <c r="AC120" s="128" t="str">
        <f t="shared" ca="1" si="59"/>
        <v/>
      </c>
      <c r="AD120" s="50" t="str">
        <f ca="1">IF(COUNTIF($R$8:$R$124,R120)&gt;1,"",MAX($AD$8:AD119)+1)</f>
        <v/>
      </c>
      <c r="AE120" s="49" t="str">
        <f t="shared" ca="1" si="58"/>
        <v/>
      </c>
    </row>
    <row r="121" spans="1:39" ht="23" customHeight="1" x14ac:dyDescent="0.15">
      <c r="A121" s="142" t="str">
        <f t="shared" ca="1" si="60"/>
        <v/>
      </c>
      <c r="B121" s="145" t="str">
        <f t="shared" ca="1" si="61"/>
        <v/>
      </c>
      <c r="C121" s="636" t="str">
        <f t="shared" ca="1" si="62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3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7"/>
        <v/>
      </c>
      <c r="R121" s="191" t="str">
        <f t="shared" ca="1" si="42"/>
        <v>---</v>
      </c>
      <c r="S121" s="180"/>
      <c r="T121" s="106"/>
      <c r="U121" s="95" t="str">
        <f t="shared" ca="1" si="64"/>
        <v/>
      </c>
      <c r="V121" s="176"/>
      <c r="W121" s="97" t="str">
        <f t="shared" ca="1" si="65"/>
        <v/>
      </c>
      <c r="X121" s="82"/>
      <c r="Y121" s="97" t="str">
        <f t="shared" ca="1" si="66"/>
        <v/>
      </c>
      <c r="Z121" s="92"/>
      <c r="AA121" s="100" t="str">
        <f t="shared" ca="1" si="67"/>
        <v/>
      </c>
      <c r="AB121" s="89" t="str">
        <f t="shared" ca="1" si="46"/>
        <v/>
      </c>
      <c r="AC121" s="128" t="str">
        <f t="shared" ca="1" si="59"/>
        <v/>
      </c>
      <c r="AD121" s="50" t="str">
        <f ca="1">IF(COUNTIF($R$8:$R$124,R121)&gt;1,"",MAX($AD$8:AD120)+1)</f>
        <v/>
      </c>
      <c r="AE121" s="49" t="str">
        <f t="shared" ca="1" si="58"/>
        <v/>
      </c>
    </row>
    <row r="122" spans="1:39" ht="23" customHeight="1" x14ac:dyDescent="0.15">
      <c r="A122" s="142" t="str">
        <f t="shared" ca="1" si="60"/>
        <v/>
      </c>
      <c r="B122" s="145" t="str">
        <f t="shared" ca="1" si="61"/>
        <v/>
      </c>
      <c r="C122" s="636" t="str">
        <f t="shared" ca="1" si="62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3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7"/>
        <v/>
      </c>
      <c r="R122" s="191" t="str">
        <f t="shared" ca="1" si="42"/>
        <v>---</v>
      </c>
      <c r="S122" s="180"/>
      <c r="T122" s="106"/>
      <c r="U122" s="95" t="str">
        <f t="shared" ca="1" si="64"/>
        <v/>
      </c>
      <c r="V122" s="176"/>
      <c r="W122" s="97" t="str">
        <f t="shared" ca="1" si="65"/>
        <v/>
      </c>
      <c r="X122" s="82"/>
      <c r="Y122" s="97" t="str">
        <f t="shared" ca="1" si="66"/>
        <v/>
      </c>
      <c r="Z122" s="92"/>
      <c r="AA122" s="100" t="str">
        <f t="shared" ca="1" si="67"/>
        <v/>
      </c>
      <c r="AB122" s="89" t="str">
        <f t="shared" ca="1" si="46"/>
        <v/>
      </c>
      <c r="AC122" s="128" t="str">
        <f t="shared" ca="1" si="59"/>
        <v/>
      </c>
      <c r="AD122" s="50" t="str">
        <f ca="1">IF(COUNTIF($R$8:$R$124,R122)&gt;1,"",MAX($AD$8:AD121)+1)</f>
        <v/>
      </c>
      <c r="AE122" s="49" t="str">
        <f t="shared" ca="1" si="58"/>
        <v/>
      </c>
    </row>
    <row r="123" spans="1:39" ht="23" customHeight="1" x14ac:dyDescent="0.15">
      <c r="A123" s="142" t="str">
        <f t="shared" ca="1" si="60"/>
        <v/>
      </c>
      <c r="B123" s="145" t="str">
        <f t="shared" ca="1" si="61"/>
        <v/>
      </c>
      <c r="C123" s="636" t="str">
        <f t="shared" ca="1" si="62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3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7"/>
        <v/>
      </c>
      <c r="R123" s="191" t="str">
        <f t="shared" ca="1" si="42"/>
        <v>---</v>
      </c>
      <c r="S123" s="180"/>
      <c r="T123" s="106"/>
      <c r="U123" s="95" t="str">
        <f t="shared" ca="1" si="64"/>
        <v/>
      </c>
      <c r="V123" s="176"/>
      <c r="W123" s="97" t="str">
        <f t="shared" ca="1" si="65"/>
        <v/>
      </c>
      <c r="X123" s="82"/>
      <c r="Y123" s="97" t="str">
        <f t="shared" ca="1" si="66"/>
        <v/>
      </c>
      <c r="Z123" s="92"/>
      <c r="AA123" s="100" t="str">
        <f t="shared" ca="1" si="67"/>
        <v/>
      </c>
      <c r="AB123" s="89" t="str">
        <f t="shared" ca="1" si="46"/>
        <v/>
      </c>
      <c r="AC123" s="128" t="str">
        <f t="shared" ca="1" si="59"/>
        <v/>
      </c>
      <c r="AD123" s="50" t="str">
        <f ca="1">IF(COUNTIF($R$8:$R$124,R123)&gt;1,"",MAX($AD$8:AD122)+1)</f>
        <v/>
      </c>
      <c r="AE123" s="49" t="str">
        <f t="shared" ca="1" si="58"/>
        <v/>
      </c>
    </row>
    <row r="124" spans="1:39" ht="23" customHeight="1" x14ac:dyDescent="0.15">
      <c r="A124" s="142" t="str">
        <f t="shared" ca="1" si="60"/>
        <v/>
      </c>
      <c r="B124" s="145" t="str">
        <f t="shared" ca="1" si="61"/>
        <v/>
      </c>
      <c r="C124" s="636" t="str">
        <f t="shared" ca="1" si="62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3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7"/>
        <v/>
      </c>
      <c r="R124" s="191" t="str">
        <f t="shared" ca="1" si="42"/>
        <v>---</v>
      </c>
      <c r="S124" s="180"/>
      <c r="T124" s="106"/>
      <c r="U124" s="95" t="str">
        <f t="shared" ca="1" si="64"/>
        <v/>
      </c>
      <c r="V124" s="176"/>
      <c r="W124" s="97" t="str">
        <f t="shared" ca="1" si="65"/>
        <v/>
      </c>
      <c r="X124" s="82"/>
      <c r="Y124" s="97" t="str">
        <f t="shared" ca="1" si="66"/>
        <v/>
      </c>
      <c r="Z124" s="92"/>
      <c r="AA124" s="100" t="str">
        <f t="shared" ca="1" si="67"/>
        <v/>
      </c>
      <c r="AB124" s="89" t="str">
        <f t="shared" ca="1" si="46"/>
        <v/>
      </c>
      <c r="AC124" s="128" t="str">
        <f t="shared" ca="1" si="59"/>
        <v/>
      </c>
      <c r="AD124" s="50" t="str">
        <f ca="1">IF(COUNTIF($R$8:$R$124,R124)&gt;1,"",MAX($AD$8:AD123)+1)</f>
        <v/>
      </c>
      <c r="AE124" s="49" t="str">
        <f t="shared" ca="1" si="58"/>
        <v/>
      </c>
    </row>
    <row r="125" spans="1:39" ht="23" customHeight="1" thickBot="1" x14ac:dyDescent="0.2">
      <c r="A125" s="142" t="str">
        <f t="shared" ca="1" si="60"/>
        <v/>
      </c>
      <c r="B125" s="145" t="str">
        <f t="shared" ca="1" si="61"/>
        <v/>
      </c>
      <c r="C125" s="636" t="str">
        <f t="shared" ca="1" si="62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3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7"/>
        <v/>
      </c>
      <c r="R125" s="191" t="str">
        <f t="shared" ca="1" si="42"/>
        <v>---</v>
      </c>
      <c r="S125" s="180"/>
      <c r="T125" s="106"/>
      <c r="U125" s="95" t="str">
        <f t="shared" ca="1" si="64"/>
        <v/>
      </c>
      <c r="V125" s="176"/>
      <c r="W125" s="97" t="str">
        <f t="shared" ca="1" si="65"/>
        <v/>
      </c>
      <c r="X125" s="82"/>
      <c r="Y125" s="97" t="str">
        <f t="shared" ca="1" si="66"/>
        <v/>
      </c>
      <c r="Z125" s="92"/>
      <c r="AA125" s="100" t="str">
        <f t="shared" ca="1" si="67"/>
        <v/>
      </c>
      <c r="AB125" s="89" t="str">
        <f t="shared" ca="1" si="46"/>
        <v/>
      </c>
      <c r="AC125" s="128" t="str">
        <f t="shared" ca="1" si="59"/>
        <v/>
      </c>
      <c r="AD125" s="50" t="str">
        <f ca="1">IF(COUNTIF($R$8:$R$124,R125)&gt;1,"",MAX($AD$8:AD124)+1)</f>
        <v/>
      </c>
      <c r="AE125" s="49" t="str">
        <f t="shared" ca="1" si="58"/>
        <v/>
      </c>
    </row>
    <row r="126" spans="1:39" ht="23" customHeight="1" thickBot="1" x14ac:dyDescent="0.2">
      <c r="A126" s="142" t="s">
        <v>49</v>
      </c>
      <c r="B126" s="145" t="str">
        <f t="shared" ca="1" si="61"/>
        <v/>
      </c>
      <c r="C126" s="636" t="str">
        <f t="shared" ca="1" si="62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3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7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9"/>
        <v/>
      </c>
      <c r="AD126" s="50" t="str">
        <f ca="1">IF(COUNTIF($R$8:$R$124,R126)&gt;1,"",MAX($AD$8:AD125)+1)</f>
        <v/>
      </c>
      <c r="AE126" s="49" t="str">
        <f t="shared" ca="1" si="58"/>
        <v/>
      </c>
    </row>
    <row r="127" spans="1:39" ht="23" customHeight="1" thickBot="1" x14ac:dyDescent="0.2">
      <c r="A127" s="143" t="s">
        <v>49</v>
      </c>
      <c r="B127" s="146" t="str">
        <f t="shared" ca="1" si="61"/>
        <v/>
      </c>
      <c r="C127" s="643" t="str">
        <f t="shared" ca="1" si="62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3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7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9"/>
        <v/>
      </c>
      <c r="AD127" s="50" t="str">
        <f ca="1">IF(COUNTIF($R$8:$R$124,R127)&gt;1,"",MAX($AD$8:AD126)+1)</f>
        <v/>
      </c>
      <c r="AE127" s="49" t="str">
        <f t="shared" ca="1" si="5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23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8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8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8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8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8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8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8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8"/>
        <v>1</v>
      </c>
      <c r="E174" s="102" t="str">
        <f t="array" aca="1" ref="E174" ca="1">IFERROR(INDEX(График!B$7:B$112,SMALL(IF(INDEX(График!$I$7:$AL$112,0,$H$1)=F174,ROW(D$1:D$101)),G174)),"")</f>
        <v>Сотрудник 1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15</v>
      </c>
      <c r="AE174" s="418"/>
      <c r="AF174" s="418"/>
    </row>
    <row r="175" spans="4:32" ht="15" customHeight="1" x14ac:dyDescent="0.25">
      <c r="D175" s="107">
        <f t="shared" si="68"/>
        <v>2</v>
      </c>
      <c r="E175" s="102" t="str">
        <f t="array" aca="1" ref="E175" ca="1">IFERROR(INDEX(График!B$7:B$112,SMALL(IF(INDEX(График!$I$7:$AL$112,0,$H$1)=F175,ROW(D$1:D$101)),G175)),"")</f>
        <v>Сотрудник 6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9">IF(E175="","",E175)</f>
        <v>Сотрудник 6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16</v>
      </c>
    </row>
    <row r="176" spans="4:32" ht="15" customHeight="1" x14ac:dyDescent="0.25">
      <c r="D176" s="107">
        <f t="shared" si="68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9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17</v>
      </c>
    </row>
    <row r="177" spans="4:30" ht="15" customHeight="1" x14ac:dyDescent="0.25">
      <c r="D177" s="107">
        <f t="shared" si="68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9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18</v>
      </c>
    </row>
    <row r="178" spans="4:30" ht="15" customHeight="1" x14ac:dyDescent="0.25">
      <c r="D178" s="107">
        <f t="shared" si="68"/>
        <v>5</v>
      </c>
      <c r="E178" s="102" t="str">
        <f t="array" aca="1" ref="E178" ca="1">IFERROR(INDEX(График!B$7:B$112,SMALL(IF(INDEX(График!$I$7:$AL$112,0,$H$1)=F178,ROW(D$1:D$101)),G178)),"")</f>
        <v>Сотрудник 11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9"/>
        <v>Сотрудник 11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19</v>
      </c>
    </row>
    <row r="179" spans="4:30" ht="15" customHeight="1" x14ac:dyDescent="0.25">
      <c r="D179" s="107">
        <f t="shared" si="68"/>
        <v>6</v>
      </c>
      <c r="E179" s="102" t="str">
        <f t="array" aca="1" ref="E179" ca="1">IFERROR(INDEX(График!B$7:B$112,SMALL(IF(INDEX(График!$I$7:$AL$112,0,$H$1)=F179,ROW(D$1:D$101)),G179)),"")</f>
        <v>Сотрудник 13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9"/>
        <v>Сотрудник 13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20</v>
      </c>
    </row>
    <row r="180" spans="4:30" ht="15" customHeight="1" x14ac:dyDescent="0.25">
      <c r="D180" s="107">
        <f t="shared" si="68"/>
        <v>7</v>
      </c>
      <c r="E180" s="102" t="str">
        <f t="array" aca="1" ref="E180" ca="1">IFERROR(INDEX(График!B$7:B$112,SMALL(IF(INDEX(График!$I$7:$AL$112,0,$H$1)=F180,ROW(D$1:D$101)),G180)),"")</f>
        <v>Водитель 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9"/>
        <v>Водитель 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21</v>
      </c>
    </row>
    <row r="181" spans="4:30" ht="15" customHeight="1" x14ac:dyDescent="0.25">
      <c r="D181" s="107">
        <f t="shared" si="68"/>
        <v>8</v>
      </c>
      <c r="E181" s="102" t="str">
        <f t="array" aca="1" ref="E181" ca="1">IFERROR(INDEX(График!B$7:B$112,SMALL(IF(INDEX(График!$I$7:$AL$112,0,$H$1)=F181,ROW(D$1:D$101)),G181)),"")</f>
        <v>Водитель 6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9"/>
        <v>Водитель 6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22</v>
      </c>
    </row>
    <row r="182" spans="4:30" ht="15" customHeight="1" x14ac:dyDescent="0.25">
      <c r="D182" s="107">
        <f t="shared" si="68"/>
        <v>9</v>
      </c>
      <c r="E182" s="102" t="str">
        <f t="array" aca="1" ref="E182" ca="1">IFERROR(INDEX(График!B$7:B$112,SMALL(IF(INDEX(График!$I$7:$AL$112,0,$H$1)=F182,ROW(D$1:D$101)),G182)),"")</f>
        <v>Водитель 13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9"/>
        <v>Водитель 13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23</v>
      </c>
    </row>
    <row r="183" spans="4:30" ht="15" customHeight="1" x14ac:dyDescent="0.25">
      <c r="D183" s="107">
        <f t="shared" si="68"/>
        <v>10</v>
      </c>
      <c r="E183" s="102" t="str">
        <f t="array" aca="1" ref="E183" ca="1">IFERROR(INDEX(График!B$7:B$112,SMALL(IF(INDEX(График!$I$7:$AL$112,0,$H$1)=F183,ROW(D$1:D$101)),G183)),"")</f>
        <v>Водитель 15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9"/>
        <v>Водитель 15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24</v>
      </c>
    </row>
    <row r="184" spans="4:30" ht="15" customHeight="1" x14ac:dyDescent="0.25">
      <c r="D184" s="107">
        <f t="shared" si="68"/>
        <v>11</v>
      </c>
      <c r="E184" s="102" t="str">
        <f t="array" aca="1" ref="E184" ca="1">IFERROR(INDEX(График!B$7:B$112,SMALL(IF(INDEX(График!$I$7:$AL$112,0,$H$1)=F184,ROW(D$1:D$101)),G184)),"")</f>
        <v>Водитель 18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9"/>
        <v>Водитель 18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25</v>
      </c>
    </row>
    <row r="185" spans="4:30" ht="15" customHeight="1" x14ac:dyDescent="0.25">
      <c r="D185" s="107">
        <f t="shared" si="68"/>
        <v>12</v>
      </c>
      <c r="E185" s="102" t="str">
        <f t="array" aca="1" ref="E185" ca="1">IFERROR(INDEX(График!B$7:B$112,SMALL(IF(INDEX(График!$I$7:$AL$112,0,$H$1)=F185,ROW(D$1:D$101)),G185)),"")</f>
        <v>Водитель 22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9"/>
        <v>Водитель 22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26</v>
      </c>
    </row>
    <row r="186" spans="4:30" ht="15" customHeight="1" x14ac:dyDescent="0.25">
      <c r="D186" s="107">
        <f t="shared" si="68"/>
        <v>13</v>
      </c>
      <c r="E186" s="102" t="str">
        <f t="array" aca="1" ref="E186" ca="1">IFERROR(INDEX(График!B$7:B$112,SMALL(IF(INDEX(График!$I$7:$AL$112,0,$H$1)=F186,ROW(D$1:D$101)),G186)),"")</f>
        <v>Водитель 26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9"/>
        <v>Водитель 26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27</v>
      </c>
    </row>
    <row r="187" spans="4:30" ht="15" customHeight="1" x14ac:dyDescent="0.25">
      <c r="D187" s="107">
        <f t="shared" si="68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9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28</v>
      </c>
    </row>
    <row r="188" spans="4:30" ht="15" customHeight="1" x14ac:dyDescent="0.25">
      <c r="D188" s="107">
        <f t="shared" si="68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9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68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9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8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9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8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9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8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9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8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9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8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9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8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9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8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9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8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9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8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9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0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9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8:D78"/>
    <mergeCell ref="G78:G81"/>
    <mergeCell ref="C94:D94"/>
    <mergeCell ref="G94:G97"/>
    <mergeCell ref="C98:D98"/>
    <mergeCell ref="G98:G101"/>
    <mergeCell ref="G74:G77"/>
    <mergeCell ref="C74:D74"/>
    <mergeCell ref="C82:D82"/>
    <mergeCell ref="G82:G85"/>
    <mergeCell ref="C86:D86"/>
    <mergeCell ref="G86:G89"/>
    <mergeCell ref="C90:D90"/>
    <mergeCell ref="G90:G93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289" priority="198">
      <formula>AND(O14&lt;N14,N14&lt;&gt;"")</formula>
    </cfRule>
  </conditionalFormatting>
  <conditionalFormatting sqref="O86:O89">
    <cfRule type="expression" dxfId="288" priority="48">
      <formula>AND(O86&lt;N86,N86&lt;&gt;"")</formula>
    </cfRule>
  </conditionalFormatting>
  <conditionalFormatting sqref="R8:R85">
    <cfRule type="duplicateValues" dxfId="287" priority="31"/>
  </conditionalFormatting>
  <conditionalFormatting sqref="R86:R89">
    <cfRule type="duplicateValues" dxfId="286" priority="29"/>
  </conditionalFormatting>
  <conditionalFormatting sqref="O90:O97 O106:O113">
    <cfRule type="expression" dxfId="285" priority="26">
      <formula>AND(O90&lt;N90,N90&lt;&gt;"")</formula>
    </cfRule>
  </conditionalFormatting>
  <conditionalFormatting sqref="R90:R97 R106:R115">
    <cfRule type="duplicateValues" dxfId="284" priority="25"/>
  </conditionalFormatting>
  <conditionalFormatting sqref="O98:O105">
    <cfRule type="expression" dxfId="283" priority="24">
      <formula>AND(O98&lt;N98,N98&lt;&gt;"")</formula>
    </cfRule>
  </conditionalFormatting>
  <conditionalFormatting sqref="R98:R105">
    <cfRule type="duplicateValues" dxfId="282" priority="23"/>
  </conditionalFormatting>
  <conditionalFormatting sqref="R116:R127">
    <cfRule type="duplicateValues" dxfId="281" priority="22"/>
  </conditionalFormatting>
  <conditionalFormatting sqref="M115">
    <cfRule type="expression" dxfId="280" priority="14">
      <formula>M115&lt;L115</formula>
    </cfRule>
  </conditionalFormatting>
  <conditionalFormatting sqref="M114">
    <cfRule type="expression" dxfId="279" priority="17">
      <formula>M114&lt;L114</formula>
    </cfRule>
  </conditionalFormatting>
  <conditionalFormatting sqref="L114">
    <cfRule type="expression" dxfId="278" priority="16">
      <formula>L114&lt;K114</formula>
    </cfRule>
  </conditionalFormatting>
  <conditionalFormatting sqref="N114">
    <cfRule type="expression" dxfId="277" priority="18">
      <formula>AND(N114&lt;M114,M114&lt;&gt;"")</formula>
    </cfRule>
  </conditionalFormatting>
  <conditionalFormatting sqref="L115">
    <cfRule type="expression" dxfId="276" priority="13">
      <formula>L115&lt;K115</formula>
    </cfRule>
  </conditionalFormatting>
  <conditionalFormatting sqref="N115">
    <cfRule type="expression" dxfId="275" priority="15">
      <formula>AND(N115&lt;M115,M115&lt;&gt;"")</formula>
    </cfRule>
  </conditionalFormatting>
  <conditionalFormatting sqref="L14 L18 L22 L26 L30 L34 L38 L42 L46 L50 L54 L58 L62 L66 L70 L74 L78 L82 L86">
    <cfRule type="expression" dxfId="274" priority="11">
      <formula>L14&lt;K14</formula>
    </cfRule>
  </conditionalFormatting>
  <conditionalFormatting sqref="M14 M18 M22 M26 M30 M34 M38 M42 M46 M50 M54 M58 M62 M66 M70 M74 M78 M82 M86">
    <cfRule type="expression" dxfId="273" priority="12">
      <formula>M14&lt;L14</formula>
    </cfRule>
  </conditionalFormatting>
  <conditionalFormatting sqref="N14 N18 N22 N26 N30 N34 N38 N42 N46 N50 N54 N58 N62 N66 N70 N74 N78 N82 N86">
    <cfRule type="expression" dxfId="27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7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7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69" priority="9">
      <formula>AND(N15&lt;M15,M15&lt;&gt;"")</formula>
    </cfRule>
  </conditionalFormatting>
  <conditionalFormatting sqref="L90 L94 L98 L102 L106 L110">
    <cfRule type="expression" dxfId="268" priority="5">
      <formula>L90&lt;K90</formula>
    </cfRule>
  </conditionalFormatting>
  <conditionalFormatting sqref="M90 M94 M98 M102 M106 M110">
    <cfRule type="expression" dxfId="267" priority="6">
      <formula>M90&lt;L90</formula>
    </cfRule>
  </conditionalFormatting>
  <conditionalFormatting sqref="N90 N94 N98 N102 N106 N110">
    <cfRule type="expression" dxfId="266" priority="4">
      <formula>AND(N90&lt;M90,M90&lt;&gt;"")</formula>
    </cfRule>
  </conditionalFormatting>
  <conditionalFormatting sqref="L91:L93 L95:L97 L99:L101 L103:L105 L107:L109 L111:L113">
    <cfRule type="expression" dxfId="265" priority="2">
      <formula>L91&lt;K91</formula>
    </cfRule>
  </conditionalFormatting>
  <conditionalFormatting sqref="M91:M93 M95:M97 M99:M101 M103:M105 M107:M109 M111:M113">
    <cfRule type="expression" dxfId="264" priority="3">
      <formula>M91&lt;L91</formula>
    </cfRule>
  </conditionalFormatting>
  <conditionalFormatting sqref="N91:N93 N95:N97 N99:N101 N103:N105 N107:N109 N111:N113">
    <cfRule type="expression" dxfId="26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 enableFormatConditionsCalculation="0">
    <tabColor rgb="FFFF99CC"/>
  </sheetPr>
  <dimension ref="A1:AM304"/>
  <sheetViews>
    <sheetView view="pageBreakPreview" topLeftCell="A19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22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43730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43730</v>
      </c>
      <c r="D8" s="654"/>
      <c r="E8" s="654"/>
      <c r="F8" s="277">
        <f ca="1">C8</f>
        <v>43730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IF(COUNTIF($R$8:$R$132,R8)&gt;1,"",COUNTIF($R$8:R8,"&lt;&gt;"&amp;"---"))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INDEX($R$8:$R$258,MATCH(AG8,$AD$8:$AD$258,))</f>
        <v>Сотрудник 13</v>
      </c>
      <c r="AI8" s="423"/>
      <c r="AJ8" s="422" t="str">
        <f t="shared" ref="AJ8:AJ71" ca="1" si="4">TEXT(INDEX($U$8:$U$258,MATCH($AG8,$AD$8:$AD$258,)),"[чч]:мм")</f>
        <v/>
      </c>
      <c r="AK8" s="422" t="str">
        <f t="shared" ref="AK8:AK71" ca="1" si="5">TEXT(INDEX($AA$8:$AA$258,MATCH($AG8,$AD$8:$AD$258,)),"[чч]:мм")</f>
        <v/>
      </c>
      <c r="AL8" s="422" t="str">
        <f t="shared" ref="AL8:AL71" ca="1" si="6">TEXT(INDEX($W$8:$W$258,MATCH($AG8,$AD$8:$AD$258,)),"[чч]:мм")</f>
        <v/>
      </c>
      <c r="AM8" s="422" t="str">
        <f t="shared" ref="AM8:AM71" ca="1" si="7">TEXT(INDEX($Y$8:$Y$258,MATCH($AG8,$AD$8:$AD$258,)),"[чч]:мм")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IF(COUNTIF($R$8:$R$132,R9)&gt;1,"",MAX($AD$8:AD8)+1)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INDEX($R$8:$R$258,MATCH(AG9,$AD$8:$AD$258,))</f>
        <v>Водитель 6</v>
      </c>
      <c r="AI9" s="423"/>
      <c r="AJ9" s="422" t="str">
        <f t="shared" ca="1" si="4"/>
        <v/>
      </c>
      <c r="AK9" s="422" t="str">
        <f t="shared" ca="1" si="5"/>
        <v/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IF(COUNTIF($R$8:$R$132,R10)&gt;1,"",MAX($AD$8:AD9)+1)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5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IF(COUNTIF($R$8:$R$132,R11)&gt;1,"",MAX($AD$8:AD10)+1)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21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IF(COUNTIF($R$8:$R$132,R12)&gt;1,"",MAX($AD$8:AD11)+1)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0" customHeight="1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IF(COUNTIF($R$8:$R$132,R13)&gt;1,"",MAX($AD$8:AD12)+1)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15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0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IF(COUNTIF($R$8:$R$132,R14)&gt;1,"",MAX($AD$8:AD13)+1)</f>
        <v/>
      </c>
      <c r="AE14" s="49" t="str">
        <f t="shared" ca="1" si="2"/>
        <v/>
      </c>
      <c r="AG14" s="49">
        <v>7</v>
      </c>
      <c r="AH14" s="423" t="str">
        <f t="shared" ca="1" si="8"/>
        <v>Сотрудник 25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0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ca="1">IF(OR(E15="---",S15=1,K15=""),"",N15+Z15)</f>
        <v/>
      </c>
      <c r="AB15" s="89" t="str">
        <f t="shared" ref="AB15:AB78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IF(COUNTIF($R$8:$R$132,R15)&gt;1,"",MAX($AD$8:AD14)+1)</f>
        <v/>
      </c>
      <c r="AE15" s="49" t="str">
        <f t="shared" ca="1" si="2"/>
        <v/>
      </c>
      <c r="AG15" s="49">
        <v>8</v>
      </c>
      <c r="AH15" s="423" t="str">
        <f t="shared" ca="1" si="8"/>
        <v>Водитель 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0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IF(COUNTIF($R$8:$R$132,R16)&gt;1,"",MAX($AD$8:AD15)+1)</f>
        <v/>
      </c>
      <c r="AE16" s="49" t="str">
        <f t="shared" ca="1" si="2"/>
        <v/>
      </c>
      <c r="AG16" s="49">
        <v>9</v>
      </c>
      <c r="AH16" s="423" t="str">
        <f t="shared" ca="1" si="8"/>
        <v>Сотрудник 10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0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ca="1">IF(OR(E17="---",S17=1,K17=""),"",N17+Z17)</f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IF(COUNTIF($R$8:$R$132,R17)&gt;1,"",MAX($AD$8:AD16)+1)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8"/>
        <v>Сотрудник 6</v>
      </c>
      <c r="AI17" s="423"/>
      <c r="AJ17" s="422" t="e">
        <f t="shared" ca="1" si="4"/>
        <v>#VALUE!</v>
      </c>
      <c r="AK17" s="422" t="str">
        <f t="shared" ca="1" si="5"/>
        <v>00:00</v>
      </c>
      <c r="AL17" s="422" t="str">
        <f t="shared" ca="1" si="6"/>
        <v/>
      </c>
      <c r="AM17" s="422" t="str">
        <f t="shared" ca="1" si="7"/>
        <v/>
      </c>
    </row>
    <row r="18" spans="1:39" ht="20" customHeight="1" thickBot="1" x14ac:dyDescent="0.2">
      <c r="A18" s="59">
        <f>INDEX(доп!$N$3:$P$32,ROW(A8)/4,LOOKUP($K$1,{1;6;7},{1;2;3}))</f>
        <v>19</v>
      </c>
      <c r="B18" s="515" t="str">
        <f t="shared" ref="B18" si="14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ca="1">IF(OR(E18="---",S18=1,K18=""),"",N18+Z18)</f>
        <v/>
      </c>
      <c r="AB18" s="88" t="str">
        <f t="shared" ca="1" si="13"/>
        <v/>
      </c>
      <c r="AC18" s="129" t="str">
        <f t="shared" ca="1" si="1"/>
        <v/>
      </c>
      <c r="AD18" s="50" t="str">
        <f ca="1">IF(COUNTIF($R$8:$R$132,R18)&gt;1,"",MAX($AD$8:AD17)+1)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8"/>
        <v>Водитель 1</v>
      </c>
      <c r="AI18" s="423"/>
      <c r="AJ18" s="422" t="str">
        <f t="shared" ca="1" si="4"/>
        <v>09:00</v>
      </c>
      <c r="AK18" s="422" t="str">
        <f t="shared" ca="1" si="5"/>
        <v>17:00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9"/>
        <v>---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ref="AA19:AA82" ca="1" si="15">IF(OR(E19="---",S19=1,K19=""),"",N19+Z19)</f>
        <v/>
      </c>
      <c r="AB19" s="89" t="str">
        <f t="shared" ca="1" si="13"/>
        <v/>
      </c>
      <c r="AC19" s="128" t="str">
        <f t="shared" ca="1" si="1"/>
        <v/>
      </c>
      <c r="AD19" s="50" t="str">
        <f ca="1">IF(COUNTIF($R$8:$R$132,R19)&gt;1,"",MAX($AD$8:AD18)+1)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8"/>
        <v>Сотрудник 3</v>
      </c>
      <c r="AI19" s="423"/>
      <c r="AJ19" s="422" t="str">
        <f t="shared" ca="1" si="4"/>
        <v>00:00</v>
      </c>
      <c r="AK19" s="422" t="str">
        <f t="shared" ca="1" si="5"/>
        <v>00:00</v>
      </c>
      <c r="AL19" s="422" t="str">
        <f t="shared" ca="1" si="6"/>
        <v>00:00</v>
      </c>
      <c r="AM19" s="422" t="str">
        <f t="shared" ca="1" si="7"/>
        <v>00:00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5"/>
        <v/>
      </c>
      <c r="AB20" s="89" t="str">
        <f t="shared" ca="1" si="13"/>
        <v/>
      </c>
      <c r="AC20" s="128" t="str">
        <f t="shared" ca="1" si="1"/>
        <v/>
      </c>
      <c r="AD20" s="50" t="str">
        <f ca="1">IF(COUNTIF($R$8:$R$132,R20)&gt;1,"",MAX($AD$8:AD19)+1)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8"/>
        <v>Сотрудник 4</v>
      </c>
      <c r="AI20" s="423"/>
      <c r="AJ20" s="422" t="str">
        <f t="shared" ca="1" si="4"/>
        <v>00:00</v>
      </c>
      <c r="AK20" s="422" t="str">
        <f t="shared" ca="1" si="5"/>
        <v>00:00</v>
      </c>
      <c r="AL20" s="422" t="str">
        <f t="shared" ca="1" si="6"/>
        <v>00:00</v>
      </c>
      <c r="AM20" s="422" t="str">
        <f t="shared" ca="1" si="7"/>
        <v>00:00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5"/>
        <v/>
      </c>
      <c r="AB21" s="90" t="str">
        <f t="shared" ca="1" si="13"/>
        <v/>
      </c>
      <c r="AC21" s="130" t="str">
        <f t="shared" ca="1" si="1"/>
        <v/>
      </c>
      <c r="AD21" s="50" t="str">
        <f ca="1">IF(COUNTIF($R$8:$R$132,R21)&gt;1,"",MAX($AD$8:AD20)+1)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8"/>
        <v>Сотрудник 8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6">IFERROR(B23-L$129,"")</f>
        <v/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5"/>
        <v/>
      </c>
      <c r="AB22" s="88" t="str">
        <f t="shared" ca="1" si="13"/>
        <v/>
      </c>
      <c r="AC22" s="129" t="str">
        <f t="shared" ca="1" si="1"/>
        <v/>
      </c>
      <c r="AD22" s="50" t="str">
        <f ca="1">IF(COUNTIF($R$8:$R$132,R22)&gt;1,"",MAX($AD$8:AD21)+1)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8"/>
        <v>Сотрудник 9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9"/>
        <v>---</v>
      </c>
      <c r="S23" s="180"/>
      <c r="T23" s="194" t="str">
        <f ca="1">IF(OR(S23=2,E23="---",K23=""),"",--"0:12")</f>
        <v/>
      </c>
      <c r="U23" s="95" t="str">
        <f t="shared" ca="1" si="12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5"/>
        <v/>
      </c>
      <c r="AB23" s="89" t="str">
        <f t="shared" ca="1" si="13"/>
        <v/>
      </c>
      <c r="AC23" s="128" t="str">
        <f t="shared" ca="1" si="1"/>
        <v/>
      </c>
      <c r="AD23" s="50" t="str">
        <f ca="1">IF(COUNTIF($R$8:$R$132,R23)&gt;1,"",MAX($AD$8:AD22)+1)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8"/>
        <v>Сотрудник 10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5"/>
        <v/>
      </c>
      <c r="AB24" s="89" t="str">
        <f t="shared" ca="1" si="13"/>
        <v/>
      </c>
      <c r="AC24" s="128" t="str">
        <f t="shared" ca="1" si="1"/>
        <v/>
      </c>
      <c r="AD24" s="50" t="str">
        <f ca="1">IF(COUNTIF($R$8:$R$132,R24)&gt;1,"",MAX($AD$8:AD23)+1)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8"/>
        <v>Сотрудник 15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5"/>
        <v/>
      </c>
      <c r="AB25" s="90" t="str">
        <f t="shared" ca="1" si="13"/>
        <v/>
      </c>
      <c r="AC25" s="130" t="str">
        <f t="shared" ca="1" si="1"/>
        <v/>
      </c>
      <c r="AD25" s="50" t="str">
        <f ca="1">IF(COUNTIF($R$8:$R$132,R25)&gt;1,"",MAX($AD$8:AD24)+1)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8"/>
        <v>Водитель 4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7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5"/>
        <v/>
      </c>
      <c r="AB26" s="88" t="str">
        <f t="shared" ca="1" si="13"/>
        <v/>
      </c>
      <c r="AC26" s="129" t="str">
        <f t="shared" ca="1" si="1"/>
        <v/>
      </c>
      <c r="AD26" s="50" t="str">
        <f ca="1">IF(COUNTIF($R$8:$R$132,R26)&gt;1,"",MAX($AD$8:AD25)+1)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8"/>
        <v>Водитель 5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5"/>
        <v/>
      </c>
      <c r="AB27" s="89" t="str">
        <f t="shared" ca="1" si="13"/>
        <v/>
      </c>
      <c r="AC27" s="128" t="str">
        <f t="shared" ca="1" si="1"/>
        <v/>
      </c>
      <c r="AD27" s="50" t="str">
        <f ca="1">IF(COUNTIF($R$8:$R$132,R27)&gt;1,"",MAX($AD$8:AD26)+1)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8"/>
        <v>Водитель 7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5"/>
        <v/>
      </c>
      <c r="AB28" s="89" t="str">
        <f t="shared" ca="1" si="13"/>
        <v/>
      </c>
      <c r="AC28" s="128" t="str">
        <f t="shared" ca="1" si="1"/>
        <v/>
      </c>
      <c r="AD28" s="50" t="str">
        <f ca="1">IF(COUNTIF($R$8:$R$132,R28)&gt;1,"",MAX($AD$8:AD27)+1)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8"/>
        <v>Водитель 13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5"/>
        <v/>
      </c>
      <c r="AB29" s="90" t="str">
        <f t="shared" ca="1" si="13"/>
        <v/>
      </c>
      <c r="AC29" s="130" t="str">
        <f t="shared" ca="1" si="1"/>
        <v/>
      </c>
      <c r="AD29" s="50" t="str">
        <f ca="1">IF(COUNTIF($R$8:$R$132,R29)&gt;1,"",MAX($AD$8:AD28)+1)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8"/>
        <v>Водитель 20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8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5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IF(COUNTIF($R$8:$R$132,R30)&gt;1,"",MAX($AD$8:AD29)+1)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8"/>
        <v>Водитель 22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13</v>
      </c>
      <c r="F31" s="54" t="s">
        <v>355</v>
      </c>
      <c r="G31" s="634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9"/>
        <v>Сотрудник 13</v>
      </c>
      <c r="S31" s="180"/>
      <c r="T31" s="194" t="str">
        <f ca="1">IF(OR(S31=2,E31="---",K31=""),"",--"0:17")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5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IF(COUNTIF($R$8:$R$132,R31)&gt;1,"",MAX($AD$8:AD30)+1)</f>
        <v>1</v>
      </c>
      <c r="AE31" s="49" t="b">
        <f t="shared" ca="1" si="2"/>
        <v>0</v>
      </c>
      <c r="AG31" s="49">
        <v>24</v>
      </c>
      <c r="AH31" s="423" t="str">
        <f t="shared" ca="1" si="8"/>
        <v>Водитель 26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6</v>
      </c>
      <c r="F32" s="55" t="s">
        <v>356</v>
      </c>
      <c r="G32" s="634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9"/>
        <v>Водитель 6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5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IF(COUNTIF($R$8:$R$132,R32)&gt;1,"",MAX($AD$8:AD31)+1)</f>
        <v>2</v>
      </c>
      <c r="AE32" s="49" t="b">
        <f t="shared" ca="1" si="2"/>
        <v>0</v>
      </c>
      <c r="AG32" s="49">
        <v>25</v>
      </c>
      <c r="AH32" s="423" t="str">
        <f t="shared" ca="1" si="8"/>
        <v>Водитель 28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5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IF(COUNTIF($R$8:$R$132,R33)&gt;1,"",MAX($AD$8:AD32)+1)</f>
        <v/>
      </c>
      <c r="AE33" s="49" t="str">
        <f t="shared" ca="1" si="2"/>
        <v/>
      </c>
      <c r="AG33" s="49">
        <v>26</v>
      </c>
      <c r="AH33" s="423" t="e">
        <f t="shared" ca="1" si="8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19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5"/>
        <v/>
      </c>
      <c r="AB34" s="88" t="str">
        <f t="shared" ca="1" si="13"/>
        <v/>
      </c>
      <c r="AC34" s="129" t="str">
        <f t="shared" ca="1" si="1"/>
        <v/>
      </c>
      <c r="AD34" s="50" t="str">
        <f ca="1">IF(COUNTIF($R$8:$R$132,R34)&gt;1,"",MAX($AD$8:AD33)+1)</f>
        <v/>
      </c>
      <c r="AE34" s="49" t="str">
        <f t="shared" ca="1" si="2"/>
        <v/>
      </c>
      <c r="AG34" s="49">
        <v>27</v>
      </c>
      <c r="AH34" s="423" t="e">
        <f t="shared" ca="1" si="8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5</v>
      </c>
      <c r="F35" s="54" t="s">
        <v>355</v>
      </c>
      <c r="G35" s="634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9"/>
        <v>Сотрудник 5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5"/>
        <v/>
      </c>
      <c r="AB35" s="89" t="str">
        <f t="shared" ca="1" si="13"/>
        <v/>
      </c>
      <c r="AC35" s="128" t="str">
        <f t="shared" ca="1" si="1"/>
        <v/>
      </c>
      <c r="AD35" s="50">
        <f ca="1">IF(COUNTIF($R$8:$R$132,R35)&gt;1,"",MAX($AD$8:AD34)+1)</f>
        <v>3</v>
      </c>
      <c r="AE35" s="49" t="b">
        <f t="shared" ca="1" si="2"/>
        <v>0</v>
      </c>
      <c r="AG35" s="49">
        <v>28</v>
      </c>
      <c r="AH35" s="423" t="e">
        <f t="shared" ca="1" si="8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21</v>
      </c>
      <c r="F36" s="55" t="s">
        <v>356</v>
      </c>
      <c r="G36" s="634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9"/>
        <v>Водитель 21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5"/>
        <v/>
      </c>
      <c r="AB36" s="89" t="str">
        <f t="shared" ca="1" si="13"/>
        <v/>
      </c>
      <c r="AC36" s="128" t="str">
        <f t="shared" ca="1" si="1"/>
        <v/>
      </c>
      <c r="AD36" s="50">
        <f ca="1">IF(COUNTIF($R$8:$R$132,R36)&gt;1,"",MAX($AD$8:AD35)+1)</f>
        <v>4</v>
      </c>
      <c r="AE36" s="49" t="b">
        <f t="shared" ca="1" si="2"/>
        <v>0</v>
      </c>
      <c r="AG36" s="49">
        <v>29</v>
      </c>
      <c r="AH36" s="423" t="e">
        <f t="shared" ca="1" si="8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5"/>
        <v/>
      </c>
      <c r="AB37" s="90" t="str">
        <f t="shared" ca="1" si="13"/>
        <v/>
      </c>
      <c r="AC37" s="130" t="str">
        <f t="shared" ca="1" si="1"/>
        <v/>
      </c>
      <c r="AD37" s="50" t="str">
        <f ca="1">IF(COUNTIF($R$8:$R$132,R37)&gt;1,"",MAX($AD$8:AD36)+1)</f>
        <v/>
      </c>
      <c r="AE37" s="49" t="str">
        <f t="shared" ca="1" si="2"/>
        <v/>
      </c>
      <c r="AG37" s="49">
        <v>30</v>
      </c>
      <c r="AH37" s="423" t="e">
        <f t="shared" ca="1" si="8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20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5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IF(COUNTIF($R$8:$R$132,R38)&gt;1,"",MAX($AD$8:AD37)+1)</f>
        <v/>
      </c>
      <c r="AE38" s="49" t="str">
        <f t="shared" ca="1" si="2"/>
        <v/>
      </c>
      <c r="AG38" s="49">
        <v>31</v>
      </c>
      <c r="AH38" s="423" t="e">
        <f t="shared" ca="1" si="8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</v>
      </c>
      <c r="F39" s="54" t="s">
        <v>355</v>
      </c>
      <c r="G39" s="634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9"/>
        <v>Сотрудник 1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5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IF(COUNTIF($R$8:$R$132,R39)&gt;1,"",MAX($AD$8:AD38)+1)</f>
        <v>5</v>
      </c>
      <c r="AE39" s="49" t="b">
        <f t="shared" ca="1" si="2"/>
        <v>0</v>
      </c>
      <c r="AG39" s="49">
        <v>32</v>
      </c>
      <c r="AH39" s="423" t="e">
        <f t="shared" ca="1" si="8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15</v>
      </c>
      <c r="F40" s="55" t="s">
        <v>356</v>
      </c>
      <c r="G40" s="634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9"/>
        <v>Водитель 15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5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IF(COUNTIF($R$8:$R$132,R40)&gt;1,"",MAX($AD$8:AD39)+1)</f>
        <v>6</v>
      </c>
      <c r="AE40" s="49" t="b">
        <f t="shared" ca="1" si="2"/>
        <v>0</v>
      </c>
      <c r="AG40" s="49">
        <v>33</v>
      </c>
      <c r="AH40" s="423" t="e">
        <f t="shared" ca="1" si="8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5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IF(COUNTIF($R$8:$R$132,R41)&gt;1,"",MAX($AD$8:AD40)+1)</f>
        <v/>
      </c>
      <c r="AE41" s="49" t="str">
        <f t="shared" ca="1" si="2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1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5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IF(COUNTIF($R$8:$R$132,R42)&gt;1,"",MAX($AD$8:AD41)+1)</f>
        <v/>
      </c>
      <c r="AE42" s="49" t="str">
        <f t="shared" ca="1" si="2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9"/>
        <v>---</v>
      </c>
      <c r="S43" s="180"/>
      <c r="T43" s="194" t="str">
        <f ca="1">IF(OR(S43=2,E43="---",K43=""),"",--"0:17")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5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IF(COUNTIF($R$8:$R$132,R43)&gt;1,"",MAX($AD$8:AD42)+1)</f>
        <v/>
      </c>
      <c r="AE43" s="49" t="str">
        <f t="shared" ca="1" si="2"/>
        <v/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5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IF(COUNTIF($R$8:$R$132,R44)&gt;1,"",MAX($AD$8:AD43)+1)</f>
        <v/>
      </c>
      <c r="AE44" s="49" t="str">
        <f t="shared" ca="1" si="2"/>
        <v/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5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IF(COUNTIF($R$8:$R$132,R45)&gt;1,"",MAX($AD$8:AD44)+1)</f>
        <v/>
      </c>
      <c r="AE45" s="49" t="str">
        <f t="shared" ca="1" si="2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2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5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IF(COUNTIF($R$8:$R$132,R46)&gt;1,"",MAX($AD$8:AD45)+1)</f>
        <v/>
      </c>
      <c r="AE46" s="49" t="str">
        <f t="shared" ca="1" si="2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25</v>
      </c>
      <c r="F47" s="54" t="s">
        <v>355</v>
      </c>
      <c r="G47" s="634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9"/>
        <v>Сотрудник 25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5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IF(COUNTIF($R$8:$R$132,R47)&gt;1,"",MAX($AD$8:AD46)+1)</f>
        <v>7</v>
      </c>
      <c r="AE47" s="49" t="b">
        <f t="shared" ca="1" si="2"/>
        <v>0</v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8</v>
      </c>
      <c r="F48" s="55" t="s">
        <v>356</v>
      </c>
      <c r="G48" s="634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9"/>
        <v>Водитель 8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5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IF(COUNTIF($R$8:$R$132,R48)&gt;1,"",MAX($AD$8:AD47)+1)</f>
        <v>8</v>
      </c>
      <c r="AE48" s="49" t="b">
        <f t="shared" ca="1" si="2"/>
        <v>0</v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5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IF(COUNTIF($R$8:$R$132,R49)&gt;1,"",MAX($AD$8:AD48)+1)</f>
        <v/>
      </c>
      <c r="AE49" s="49" t="str">
        <f t="shared" ca="1" si="2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3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5"/>
        <v/>
      </c>
      <c r="AB50" s="88" t="str">
        <f t="shared" ca="1" si="13"/>
        <v/>
      </c>
      <c r="AC50" s="129" t="str">
        <f t="shared" ca="1" si="1"/>
        <v/>
      </c>
      <c r="AD50" s="50" t="str">
        <f ca="1">IF(COUNTIF($R$8:$R$132,R50)&gt;1,"",MAX($AD$8:AD49)+1)</f>
        <v/>
      </c>
      <c r="AE50" s="49" t="str">
        <f t="shared" ca="1" si="2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5"/>
        <v/>
      </c>
      <c r="AB51" s="89" t="str">
        <f t="shared" ca="1" si="13"/>
        <v/>
      </c>
      <c r="AC51" s="128" t="str">
        <f t="shared" ca="1" si="1"/>
        <v/>
      </c>
      <c r="AD51" s="50" t="str">
        <f ca="1">IF(COUNTIF($R$8:$R$132,R51)&gt;1,"",MAX($AD$8:AD50)+1)</f>
        <v/>
      </c>
      <c r="AE51" s="49" t="str">
        <f t="shared" ca="1" si="2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34" t="s">
        <v>258</v>
      </c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5"/>
        <v/>
      </c>
      <c r="AB52" s="89" t="str">
        <f t="shared" ca="1" si="13"/>
        <v/>
      </c>
      <c r="AC52" s="128" t="str">
        <f t="shared" ca="1" si="1"/>
        <v/>
      </c>
      <c r="AD52" s="50" t="str">
        <f ca="1">IF(COUNTIF($R$8:$R$132,R52)&gt;1,"",MAX($AD$8:AD51)+1)</f>
        <v/>
      </c>
      <c r="AE52" s="49" t="str">
        <f t="shared" ca="1" si="2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5"/>
        <v/>
      </c>
      <c r="AB53" s="90" t="str">
        <f t="shared" ca="1" si="13"/>
        <v/>
      </c>
      <c r="AC53" s="130" t="str">
        <f t="shared" ca="1" si="1"/>
        <v/>
      </c>
      <c r="AD53" s="50" t="str">
        <f ca="1">IF(COUNTIF($R$8:$R$132,R53)&gt;1,"",MAX($AD$8:AD52)+1)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4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5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IF(COUNTIF($R$8:$R$132,R54)&gt;1,"",MAX($AD$8:AD53)+1)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2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9"/>
        <v>---</v>
      </c>
      <c r="S55" s="180"/>
      <c r="T55" s="194" t="str">
        <f ca="1">IF(OR(S55=2,E55="---",K55=""),"",--"0:12")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5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IF(COUNTIF($R$8:$R$132,R55)&gt;1,"",MAX($AD$8:AD54)+1)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2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5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IF(COUNTIF($R$8:$R$132,R56)&gt;1,"",MAX($AD$8:AD55)+1)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3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5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IF(COUNTIF($R$8:$R$132,R57)&gt;1,"",MAX($AD$8:AD56)+1)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5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26">IF(OR(E58="---",L58="",S58=2),"",L58+V58)</f>
        <v/>
      </c>
      <c r="X58" s="195"/>
      <c r="Y58" s="196" t="str">
        <f t="shared" ref="Y58:Y65" ca="1" si="27">IF(OR(E58="---",M58="",S58=1),"",IF(S58=2,M58-X58,MIN(M58-X58,W58+"2:00")))</f>
        <v/>
      </c>
      <c r="Z58" s="165"/>
      <c r="AA58" s="99" t="str">
        <f t="shared" ca="1" si="15"/>
        <v/>
      </c>
      <c r="AB58" s="88" t="str">
        <f t="shared" ca="1" si="13"/>
        <v/>
      </c>
      <c r="AC58" s="129" t="str">
        <f t="shared" ca="1" si="1"/>
        <v/>
      </c>
      <c r="AD58" s="50" t="str">
        <f ca="1">IF(COUNTIF($R$8:$R$132,R58)&gt;1,"",MAX($AD$8:AD57)+1)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2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26"/>
        <v/>
      </c>
      <c r="X59" s="194"/>
      <c r="Y59" s="95" t="str">
        <f t="shared" ca="1" si="27"/>
        <v/>
      </c>
      <c r="Z59" s="495"/>
      <c r="AA59" s="100" t="str">
        <f t="shared" ca="1" si="15"/>
        <v/>
      </c>
      <c r="AB59" s="89" t="str">
        <f t="shared" ca="1" si="13"/>
        <v/>
      </c>
      <c r="AC59" s="128" t="str">
        <f t="shared" ca="1" si="1"/>
        <v/>
      </c>
      <c r="AD59" s="50" t="str">
        <f ca="1">IF(COUNTIF($R$8:$R$132,R59)&gt;1,"",MAX($AD$8:AD58)+1)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2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26"/>
        <v/>
      </c>
      <c r="X60" s="194"/>
      <c r="Y60" s="95" t="str">
        <f t="shared" ca="1" si="27"/>
        <v/>
      </c>
      <c r="Z60" s="495" t="str">
        <f ca="1">IF(OR(E60="---",S60=1,K60=""),"",--"0:15")</f>
        <v/>
      </c>
      <c r="AA60" s="100" t="str">
        <f t="shared" ca="1" si="15"/>
        <v/>
      </c>
      <c r="AB60" s="89" t="str">
        <f t="shared" ca="1" si="13"/>
        <v/>
      </c>
      <c r="AC60" s="128" t="str">
        <f t="shared" ca="1" si="1"/>
        <v/>
      </c>
      <c r="AD60" s="50" t="str">
        <f ca="1">IF(COUNTIF($R$8:$R$132,R60)&gt;1,"",MAX($AD$8:AD59)+1)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3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26"/>
        <v/>
      </c>
      <c r="X61" s="83"/>
      <c r="Y61" s="98" t="str">
        <f t="shared" ca="1" si="27"/>
        <v/>
      </c>
      <c r="Z61" s="166"/>
      <c r="AA61" s="101" t="str">
        <f t="shared" ca="1" si="15"/>
        <v/>
      </c>
      <c r="AB61" s="90" t="str">
        <f t="shared" ca="1" si="13"/>
        <v/>
      </c>
      <c r="AC61" s="130" t="str">
        <f t="shared" ca="1" si="1"/>
        <v/>
      </c>
      <c r="AD61" s="50" t="str">
        <f ca="1">IF(COUNTIF($R$8:$R$132,R61)&gt;1,"",MAX($AD$8:AD60)+1)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8">IFERROR(B63-L$129,"")</f>
        <v/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26"/>
        <v/>
      </c>
      <c r="X62" s="195"/>
      <c r="Y62" s="196" t="str">
        <f t="shared" ca="1" si="27"/>
        <v/>
      </c>
      <c r="Z62" s="165"/>
      <c r="AA62" s="99" t="str">
        <f t="shared" ca="1" si="15"/>
        <v/>
      </c>
      <c r="AB62" s="88" t="str">
        <f t="shared" ca="1" si="13"/>
        <v/>
      </c>
      <c r="AC62" s="129" t="str">
        <f t="shared" ca="1" si="1"/>
        <v/>
      </c>
      <c r="AD62" s="50" t="str">
        <f ca="1">IF(COUNTIF($R$8:$R$132,R62)&gt;1,"",MAX($AD$8:AD61)+1)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2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26"/>
        <v/>
      </c>
      <c r="X63" s="194"/>
      <c r="Y63" s="95" t="str">
        <f t="shared" ca="1" si="27"/>
        <v/>
      </c>
      <c r="Z63" s="495"/>
      <c r="AA63" s="100" t="str">
        <f t="shared" ca="1" si="15"/>
        <v/>
      </c>
      <c r="AB63" s="89" t="str">
        <f t="shared" ca="1" si="13"/>
        <v/>
      </c>
      <c r="AC63" s="128" t="str">
        <f t="shared" ca="1" si="1"/>
        <v/>
      </c>
      <c r="AD63" s="50" t="str">
        <f ca="1">IF(COUNTIF($R$8:$R$132,R63)&gt;1,"",MAX($AD$8:AD62)+1)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2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26"/>
        <v/>
      </c>
      <c r="X64" s="194"/>
      <c r="Y64" s="95" t="str">
        <f t="shared" ca="1" si="27"/>
        <v/>
      </c>
      <c r="Z64" s="495" t="str">
        <f ca="1">IF(OR(E64="---",S64=1,K64=""),"",--"0:15")</f>
        <v/>
      </c>
      <c r="AA64" s="100" t="str">
        <f t="shared" ca="1" si="15"/>
        <v/>
      </c>
      <c r="AB64" s="89" t="str">
        <f t="shared" ca="1" si="13"/>
        <v/>
      </c>
      <c r="AC64" s="128" t="str">
        <f t="shared" ca="1" si="1"/>
        <v/>
      </c>
      <c r="AD64" s="50" t="str">
        <f ca="1">IF(COUNTIF($R$8:$R$132,R64)&gt;1,"",MAX($AD$8:AD63)+1)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3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26"/>
        <v/>
      </c>
      <c r="X65" s="83"/>
      <c r="Y65" s="98" t="str">
        <f t="shared" ca="1" si="27"/>
        <v/>
      </c>
      <c r="Z65" s="166"/>
      <c r="AA65" s="101" t="str">
        <f t="shared" ca="1" si="15"/>
        <v/>
      </c>
      <c r="AB65" s="90" t="str">
        <f t="shared" ca="1" si="13"/>
        <v/>
      </c>
      <c r="AC65" s="130" t="str">
        <f t="shared" ca="1" si="1"/>
        <v/>
      </c>
      <c r="AD65" s="50" t="str">
        <f ca="1">IF(COUNTIF($R$8:$R$132,R65)&gt;1,"",MAX($AD$8:AD64)+1)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>
        <f t="shared" ref="B66" si="29">IFERROR(B67-L$129,"")</f>
        <v>0.43055555555555558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5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IF(COUNTIF($R$8:$R$132,R66)&gt;1,"",MAX($AD$8:AD65)+1)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6">
        <v>0.4375</v>
      </c>
      <c r="C67" s="516">
        <v>0.625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2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5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IF(COUNTIF($R$8:$R$132,R67)&gt;1,"",MAX($AD$8:AD66)+1)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34" t="s">
        <v>258</v>
      </c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2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5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IF(COUNTIF($R$8:$R$132,R68)&gt;1,"",MAX($AD$8:AD67)+1)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3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5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IF(COUNTIF($R$8:$R$132,R69)&gt;1,"",MAX($AD$8:AD68)+1)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30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1">IF(OR(E70="---",L70="",S70=2),"",L70+V70)</f>
        <v/>
      </c>
      <c r="X70" s="195"/>
      <c r="Y70" s="196" t="str">
        <f t="shared" ref="Y70:Y89" ca="1" si="32">IF(OR(E70="---",M70="",S70=1),"",IF(S70=2,M70-X70,MIN(M70-X70,W70+"2:00")))</f>
        <v/>
      </c>
      <c r="Z70" s="165"/>
      <c r="AA70" s="99" t="str">
        <f t="shared" ca="1" si="15"/>
        <v/>
      </c>
      <c r="AB70" s="88" t="str">
        <f t="shared" ca="1" si="13"/>
        <v/>
      </c>
      <c r="AC70" s="129" t="str">
        <f t="shared" ca="1" si="1"/>
        <v/>
      </c>
      <c r="AD70" s="50" t="str">
        <f ca="1">IF(COUNTIF($R$8:$R$132,R70)&gt;1,"",MAX($AD$8:AD69)+1)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2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1"/>
        <v/>
      </c>
      <c r="X71" s="194"/>
      <c r="Y71" s="95" t="str">
        <f t="shared" ca="1" si="32"/>
        <v/>
      </c>
      <c r="Z71" s="495"/>
      <c r="AA71" s="100" t="str">
        <f t="shared" ca="1" si="15"/>
        <v/>
      </c>
      <c r="AB71" s="89" t="str">
        <f t="shared" ca="1" si="13"/>
        <v/>
      </c>
      <c r="AC71" s="128" t="str">
        <f t="shared" ca="1" si="1"/>
        <v/>
      </c>
      <c r="AD71" s="50" t="str">
        <f ca="1">IF(COUNTIF($R$8:$R$132,R71)&gt;1,"",MAX($AD$8:AD70)+1)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2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1"/>
        <v/>
      </c>
      <c r="X72" s="194"/>
      <c r="Y72" s="95" t="str">
        <f t="shared" ca="1" si="32"/>
        <v/>
      </c>
      <c r="Z72" s="495" t="str">
        <f ca="1">IF(OR(E72="---",S72=1,K72=""),"",--"0:15")</f>
        <v/>
      </c>
      <c r="AA72" s="100" t="str">
        <f t="shared" ca="1" si="15"/>
        <v/>
      </c>
      <c r="AB72" s="89" t="str">
        <f t="shared" ca="1" si="13"/>
        <v/>
      </c>
      <c r="AC72" s="128" t="str">
        <f t="shared" ref="AC72:AC89" ca="1" si="33">IF(U72="","",(MIN(0.25,W72)-MIN(U72,0.25)+MIN(0.25,AA72)-MIN(Y72,0.25)+MAX(22/24,W72)-MAX(22/24,U72)+MAX(22/24,AA72)-MAX(22/24,Y72))*24)</f>
        <v/>
      </c>
      <c r="AD72" s="50" t="str">
        <f ca="1">IF(COUNTIF($R$8:$R$132,R72)&gt;1,"",MAX($AD$8:AD71)+1)</f>
        <v/>
      </c>
      <c r="AE72" s="49" t="str">
        <f t="shared" ref="AE72:AE89" ca="1" si="34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5">TEXT(INDEX($U$8:$U$258,MATCH($AG72,$AD$8:$AD$258,)),"[чч]:мм")</f>
        <v>#N/A</v>
      </c>
      <c r="AK72" s="422" t="e">
        <f t="shared" ref="AK72:AK117" ca="1" si="36">TEXT(INDEX($AA$8:$AA$258,MATCH($AG72,$AD$8:$AD$258,)),"[чч]:мм")</f>
        <v>#N/A</v>
      </c>
      <c r="AL72" s="422" t="e">
        <f t="shared" ref="AL72:AL117" ca="1" si="37">TEXT(INDEX($W$8:$W$258,MATCH($AG72,$AD$8:$AD$258,)),"[чч]:мм")</f>
        <v>#N/A</v>
      </c>
      <c r="AM72" s="422" t="e">
        <f t="shared" ref="AM72:AM117" ca="1" si="38">TEXT(INDEX($Y$8:$Y$258,MATCH($AG72,$AD$8:$AD$258,)),"[чч]:мм")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3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1"/>
        <v/>
      </c>
      <c r="X73" s="83"/>
      <c r="Y73" s="98" t="str">
        <f t="shared" ca="1" si="32"/>
        <v/>
      </c>
      <c r="Z73" s="166"/>
      <c r="AA73" s="101" t="str">
        <f t="shared" ca="1" si="15"/>
        <v/>
      </c>
      <c r="AB73" s="90" t="str">
        <f t="shared" ca="1" si="13"/>
        <v/>
      </c>
      <c r="AC73" s="130" t="str">
        <f t="shared" ca="1" si="33"/>
        <v/>
      </c>
      <c r="AD73" s="50" t="str">
        <f ca="1">IF(COUNTIF($R$8:$R$132,R73)&gt;1,"",MAX($AD$8:AD72)+1)</f>
        <v/>
      </c>
      <c r="AE73" s="49" t="str">
        <f t="shared" ca="1" si="34"/>
        <v/>
      </c>
      <c r="AG73" s="49">
        <v>66</v>
      </c>
      <c r="AH73" s="423" t="e">
        <f t="shared" ref="AH73:AH117" ca="1" si="39">INDEX($R$8:$R$258,MATCH(AG73,$AD$8:$AD$258,))</f>
        <v>#N/A</v>
      </c>
      <c r="AI73" s="423"/>
      <c r="AJ73" s="422" t="e">
        <f t="shared" ca="1" si="35"/>
        <v>#N/A</v>
      </c>
      <c r="AK73" s="422" t="e">
        <f t="shared" ca="1" si="36"/>
        <v>#N/A</v>
      </c>
      <c r="AL73" s="422" t="e">
        <f t="shared" ca="1" si="37"/>
        <v>#N/A</v>
      </c>
      <c r="AM73" s="422" t="e">
        <f t="shared" ca="1" si="38"/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40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1"/>
        <v/>
      </c>
      <c r="X74" s="195"/>
      <c r="Y74" s="196" t="str">
        <f t="shared" ca="1" si="32"/>
        <v/>
      </c>
      <c r="Z74" s="165"/>
      <c r="AA74" s="99" t="str">
        <f t="shared" ca="1" si="15"/>
        <v/>
      </c>
      <c r="AB74" s="88" t="str">
        <f t="shared" ca="1" si="13"/>
        <v/>
      </c>
      <c r="AC74" s="129" t="str">
        <f t="shared" ca="1" si="33"/>
        <v/>
      </c>
      <c r="AD74" s="50" t="str">
        <f ca="1">IF(COUNTIF($R$8:$R$132,R74)&gt;1,"",MAX($AD$8:AD73)+1)</f>
        <v/>
      </c>
      <c r="AE74" s="49" t="str">
        <f t="shared" ca="1" si="34"/>
        <v/>
      </c>
      <c r="AG74" s="49">
        <v>67</v>
      </c>
      <c r="AH74" s="423" t="e">
        <f t="shared" ca="1" si="39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2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1"/>
        <v/>
      </c>
      <c r="X75" s="194"/>
      <c r="Y75" s="95" t="str">
        <f t="shared" ca="1" si="32"/>
        <v/>
      </c>
      <c r="Z75" s="495"/>
      <c r="AA75" s="100" t="str">
        <f t="shared" ca="1" si="15"/>
        <v/>
      </c>
      <c r="AB75" s="89" t="str">
        <f t="shared" ca="1" si="13"/>
        <v/>
      </c>
      <c r="AC75" s="128" t="str">
        <f t="shared" ca="1" si="33"/>
        <v/>
      </c>
      <c r="AD75" s="50" t="str">
        <f ca="1">IF(COUNTIF($R$8:$R$132,R75)&gt;1,"",MAX($AD$8:AD74)+1)</f>
        <v/>
      </c>
      <c r="AE75" s="49" t="str">
        <f t="shared" ca="1" si="34"/>
        <v/>
      </c>
      <c r="AG75" s="49">
        <v>68</v>
      </c>
      <c r="AH75" s="423" t="e">
        <f t="shared" ca="1" si="39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2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9"/>
        <v>---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1"/>
        <v/>
      </c>
      <c r="X76" s="194"/>
      <c r="Y76" s="95" t="str">
        <f t="shared" ca="1" si="32"/>
        <v/>
      </c>
      <c r="Z76" s="495" t="str">
        <f ca="1">IF(OR(E76="---",S76=1,K76=""),"",--"0:21")</f>
        <v/>
      </c>
      <c r="AA76" s="100" t="str">
        <f t="shared" ca="1" si="15"/>
        <v/>
      </c>
      <c r="AB76" s="89" t="str">
        <f t="shared" ca="1" si="13"/>
        <v/>
      </c>
      <c r="AC76" s="128" t="str">
        <f t="shared" ca="1" si="33"/>
        <v/>
      </c>
      <c r="AD76" s="50" t="str">
        <f ca="1">IF(COUNTIF($R$8:$R$132,R76)&gt;1,"",MAX($AD$8:AD75)+1)</f>
        <v/>
      </c>
      <c r="AE76" s="49" t="str">
        <f t="shared" ca="1" si="34"/>
        <v/>
      </c>
      <c r="AG76" s="49">
        <v>69</v>
      </c>
      <c r="AH76" s="423" t="e">
        <f t="shared" ca="1" si="39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3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1"/>
        <v/>
      </c>
      <c r="X77" s="83"/>
      <c r="Y77" s="98" t="str">
        <f t="shared" ca="1" si="32"/>
        <v/>
      </c>
      <c r="Z77" s="166"/>
      <c r="AA77" s="101" t="str">
        <f t="shared" ca="1" si="15"/>
        <v/>
      </c>
      <c r="AB77" s="90" t="str">
        <f t="shared" ca="1" si="13"/>
        <v/>
      </c>
      <c r="AC77" s="130" t="str">
        <f t="shared" ca="1" si="33"/>
        <v/>
      </c>
      <c r="AD77" s="50" t="str">
        <f ca="1">IF(COUNTIF($R$8:$R$132,R77)&gt;1,"",MAX($AD$8:AD76)+1)</f>
        <v/>
      </c>
      <c r="AE77" s="49" t="str">
        <f t="shared" ca="1" si="34"/>
        <v/>
      </c>
      <c r="AG77" s="49">
        <v>70</v>
      </c>
      <c r="AH77" s="423" t="e">
        <f t="shared" ca="1" si="39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1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2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1"/>
        <v/>
      </c>
      <c r="X78" s="195"/>
      <c r="Y78" s="196" t="str">
        <f t="shared" ca="1" si="32"/>
        <v/>
      </c>
      <c r="Z78" s="165"/>
      <c r="AA78" s="99" t="str">
        <f t="shared" ca="1" si="15"/>
        <v/>
      </c>
      <c r="AB78" s="88" t="str">
        <f t="shared" ca="1" si="13"/>
        <v/>
      </c>
      <c r="AC78" s="129" t="str">
        <f t="shared" ca="1" si="33"/>
        <v/>
      </c>
      <c r="AD78" s="50" t="str">
        <f ca="1">IF(COUNTIF($R$8:$R$132,R78)&gt;1,"",MAX($AD$8:AD77)+1)</f>
        <v/>
      </c>
      <c r="AE78" s="49" t="str">
        <f t="shared" ca="1" si="34"/>
        <v/>
      </c>
      <c r="AG78" s="49">
        <v>71</v>
      </c>
      <c r="AH78" s="423" t="e">
        <f t="shared" ca="1" si="39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2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2"/>
        <v>---</v>
      </c>
      <c r="S79" s="180"/>
      <c r="T79" s="194" t="str">
        <f ca="1">IF(OR(S79=2,E79="---",K79=""),"",--"0:17")</f>
        <v/>
      </c>
      <c r="U79" s="95" t="str">
        <f t="shared" ref="U79:U89" ca="1" si="43">IF(OR(S79=2,E79="---",K79=""),"",K79-T79)</f>
        <v/>
      </c>
      <c r="V79" s="194"/>
      <c r="W79" s="95" t="str">
        <f t="shared" ca="1" si="31"/>
        <v/>
      </c>
      <c r="X79" s="194"/>
      <c r="Y79" s="95" t="str">
        <f t="shared" ca="1" si="32"/>
        <v/>
      </c>
      <c r="Z79" s="495"/>
      <c r="AA79" s="100" t="str">
        <f t="shared" ca="1" si="15"/>
        <v/>
      </c>
      <c r="AB79" s="89" t="str">
        <f t="shared" ref="AB79:AB125" ca="1" si="44">IF(OR(E79="---",K79=""),"",ROUND(IF(S79=1,(W79-U79)*24,IF(S79=2,(AA79-Y79)*24,(MOD(AA79-U79,1)-(N(Y79)-N(W79)))*24)),2))</f>
        <v/>
      </c>
      <c r="AC79" s="128" t="str">
        <f t="shared" ca="1" si="33"/>
        <v/>
      </c>
      <c r="AD79" s="50" t="str">
        <f ca="1">IF(COUNTIF($R$8:$R$132,R79)&gt;1,"",MAX($AD$8:AD78)+1)</f>
        <v/>
      </c>
      <c r="AE79" s="49" t="str">
        <f t="shared" ca="1" si="34"/>
        <v/>
      </c>
      <c r="AG79" s="49">
        <v>72</v>
      </c>
      <c r="AH79" s="423" t="e">
        <f t="shared" ca="1" si="39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2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2"/>
        <v>---</v>
      </c>
      <c r="S80" s="180"/>
      <c r="T80" s="194" t="str">
        <f ca="1">IF(OR(S80=2,E80="---",K80=""),"",--"0:30")</f>
        <v/>
      </c>
      <c r="U80" s="95" t="str">
        <f t="shared" ca="1" si="43"/>
        <v/>
      </c>
      <c r="V80" s="194"/>
      <c r="W80" s="95" t="str">
        <f t="shared" ca="1" si="31"/>
        <v/>
      </c>
      <c r="X80" s="194"/>
      <c r="Y80" s="95" t="str">
        <f t="shared" ca="1" si="32"/>
        <v/>
      </c>
      <c r="Z80" s="495" t="str">
        <f ca="1">IF(OR(E80="---",S80=1,K80=""),"",--"0:21")</f>
        <v/>
      </c>
      <c r="AA80" s="100" t="str">
        <f t="shared" ca="1" si="15"/>
        <v/>
      </c>
      <c r="AB80" s="89" t="str">
        <f t="shared" ca="1" si="44"/>
        <v/>
      </c>
      <c r="AC80" s="128" t="str">
        <f t="shared" ca="1" si="33"/>
        <v/>
      </c>
      <c r="AD80" s="50" t="str">
        <f ca="1">IF(COUNTIF($R$8:$R$132,R80)&gt;1,"",MAX($AD$8:AD79)+1)</f>
        <v/>
      </c>
      <c r="AE80" s="49" t="str">
        <f t="shared" ca="1" si="34"/>
        <v/>
      </c>
      <c r="AG80" s="49">
        <v>73</v>
      </c>
      <c r="AH80" s="423" t="e">
        <f t="shared" ca="1" si="39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3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2"/>
        <v>---</v>
      </c>
      <c r="S81" s="181"/>
      <c r="T81" s="83" t="str">
        <f ca="1">IF(OR(S81=2,E81="---",K81=""),"",--"0:13")</f>
        <v/>
      </c>
      <c r="U81" s="98" t="str">
        <f t="shared" ca="1" si="43"/>
        <v/>
      </c>
      <c r="V81" s="83"/>
      <c r="W81" s="98" t="str">
        <f t="shared" ca="1" si="31"/>
        <v/>
      </c>
      <c r="X81" s="83"/>
      <c r="Y81" s="98" t="str">
        <f t="shared" ca="1" si="32"/>
        <v/>
      </c>
      <c r="Z81" s="166"/>
      <c r="AA81" s="101" t="str">
        <f t="shared" ca="1" si="15"/>
        <v/>
      </c>
      <c r="AB81" s="90" t="str">
        <f t="shared" ca="1" si="44"/>
        <v/>
      </c>
      <c r="AC81" s="130" t="str">
        <f t="shared" ca="1" si="33"/>
        <v/>
      </c>
      <c r="AD81" s="50" t="str">
        <f ca="1">IF(COUNTIF($R$8:$R$132,R81)&gt;1,"",MAX($AD$8:AD80)+1)</f>
        <v/>
      </c>
      <c r="AE81" s="49" t="str">
        <f t="shared" ca="1" si="34"/>
        <v/>
      </c>
      <c r="AG81" s="49">
        <v>74</v>
      </c>
      <c r="AH81" s="423" t="e">
        <f t="shared" ca="1" si="39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 t="str">
        <f t="shared" ref="B82" si="45">IFERROR(B83-L$129,"")</f>
        <v/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2"/>
        <v>---</v>
      </c>
      <c r="S82" s="179"/>
      <c r="T82" s="195" t="str">
        <f ca="1">IF(OR(S82=2,E82="---",K82=""),"",--"0:17")</f>
        <v/>
      </c>
      <c r="U82" s="196" t="str">
        <f t="shared" ca="1" si="43"/>
        <v/>
      </c>
      <c r="V82" s="195"/>
      <c r="W82" s="196" t="str">
        <f t="shared" ca="1" si="31"/>
        <v/>
      </c>
      <c r="X82" s="195"/>
      <c r="Y82" s="196" t="str">
        <f t="shared" ca="1" si="32"/>
        <v/>
      </c>
      <c r="Z82" s="165"/>
      <c r="AA82" s="99" t="str">
        <f t="shared" ca="1" si="15"/>
        <v/>
      </c>
      <c r="AB82" s="88" t="str">
        <f t="shared" ca="1" si="44"/>
        <v/>
      </c>
      <c r="AC82" s="129" t="str">
        <f t="shared" ca="1" si="33"/>
        <v/>
      </c>
      <c r="AD82" s="50" t="str">
        <f ca="1">IF(COUNTIF($R$8:$R$132,R82)&gt;1,"",MAX($AD$8:AD81)+1)</f>
        <v/>
      </c>
      <c r="AE82" s="49" t="str">
        <f t="shared" ca="1" si="34"/>
        <v/>
      </c>
      <c r="AG82" s="49">
        <v>75</v>
      </c>
      <c r="AH82" s="423" t="e">
        <f t="shared" ca="1" si="39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/>
      </c>
      <c r="C83" s="33">
        <f>INDEX(доп!$Q$3:$V$24,ROW(B69)/4+0.75,LOOKUP($K$1,{1;6;7},{2;4;6}))</f>
        <v>0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2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2"/>
        <v>---</v>
      </c>
      <c r="S83" s="180"/>
      <c r="T83" s="194" t="str">
        <f ca="1">IF(OR(S83=2,E83="---",K83=""),"",--"0:17")</f>
        <v/>
      </c>
      <c r="U83" s="95" t="str">
        <f t="shared" ca="1" si="43"/>
        <v/>
      </c>
      <c r="V83" s="194"/>
      <c r="W83" s="95" t="str">
        <f t="shared" ca="1" si="31"/>
        <v/>
      </c>
      <c r="X83" s="194"/>
      <c r="Y83" s="95" t="str">
        <f t="shared" ca="1" si="32"/>
        <v/>
      </c>
      <c r="Z83" s="495"/>
      <c r="AA83" s="100" t="str">
        <f t="shared" ref="AA83:AA89" ca="1" si="46">IF(OR(E83="---",S83=1,K83=""),"",N83+Z83)</f>
        <v/>
      </c>
      <c r="AB83" s="89" t="str">
        <f t="shared" ca="1" si="44"/>
        <v/>
      </c>
      <c r="AC83" s="128" t="str">
        <f t="shared" ca="1" si="33"/>
        <v/>
      </c>
      <c r="AD83" s="50" t="str">
        <f ca="1">IF(COUNTIF($R$8:$R$132,R83)&gt;1,"",MAX($AD$8:AD82)+1)</f>
        <v/>
      </c>
      <c r="AE83" s="49" t="str">
        <f t="shared" ca="1" si="34"/>
        <v/>
      </c>
      <c r="AG83" s="49">
        <v>76</v>
      </c>
      <c r="AH83" s="423" t="e">
        <f t="shared" ca="1" si="39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2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2"/>
        <v>---</v>
      </c>
      <c r="S84" s="180"/>
      <c r="T84" s="194" t="str">
        <f ca="1">IF(OR(S84=2,E84="---",K84=""),"",--"0:30")</f>
        <v/>
      </c>
      <c r="U84" s="95" t="str">
        <f t="shared" ca="1" si="43"/>
        <v/>
      </c>
      <c r="V84" s="194"/>
      <c r="W84" s="95" t="str">
        <f t="shared" ca="1" si="31"/>
        <v/>
      </c>
      <c r="X84" s="194"/>
      <c r="Y84" s="95" t="str">
        <f t="shared" ca="1" si="32"/>
        <v/>
      </c>
      <c r="Z84" s="495" t="str">
        <f ca="1">IF(OR(E84="---",S84=1,K84=""),"",--"0:21")</f>
        <v/>
      </c>
      <c r="AA84" s="100" t="str">
        <f t="shared" ca="1" si="46"/>
        <v/>
      </c>
      <c r="AB84" s="89" t="str">
        <f t="shared" ca="1" si="44"/>
        <v/>
      </c>
      <c r="AC84" s="128" t="str">
        <f t="shared" ca="1" si="33"/>
        <v/>
      </c>
      <c r="AD84" s="50" t="str">
        <f ca="1">IF(COUNTIF($R$8:$R$132,R84)&gt;1,"",MAX($AD$8:AD83)+1)</f>
        <v/>
      </c>
      <c r="AE84" s="49" t="str">
        <f t="shared" ca="1" si="34"/>
        <v/>
      </c>
      <c r="AG84" s="49">
        <v>77</v>
      </c>
      <c r="AH84" s="423" t="e">
        <f t="shared" ca="1" si="39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3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2"/>
        <v>---</v>
      </c>
      <c r="S85" s="181"/>
      <c r="T85" s="83" t="str">
        <f ca="1">IF(OR(S85=2,E85="---",K85=""),"",--"0:13")</f>
        <v/>
      </c>
      <c r="U85" s="98" t="str">
        <f t="shared" ca="1" si="43"/>
        <v/>
      </c>
      <c r="V85" s="83"/>
      <c r="W85" s="98" t="str">
        <f t="shared" ca="1" si="31"/>
        <v/>
      </c>
      <c r="X85" s="83"/>
      <c r="Y85" s="98" t="str">
        <f t="shared" ca="1" si="32"/>
        <v/>
      </c>
      <c r="Z85" s="166"/>
      <c r="AA85" s="101" t="str">
        <f t="shared" ca="1" si="46"/>
        <v/>
      </c>
      <c r="AB85" s="90" t="str">
        <f t="shared" ca="1" si="44"/>
        <v/>
      </c>
      <c r="AC85" s="130" t="str">
        <f t="shared" ca="1" si="33"/>
        <v/>
      </c>
      <c r="AD85" s="50" t="str">
        <f ca="1">IF(COUNTIF($R$8:$R$132,R85)&gt;1,"",MAX($AD$8:AD84)+1)</f>
        <v/>
      </c>
      <c r="AE85" s="49" t="str">
        <f t="shared" ca="1" si="34"/>
        <v/>
      </c>
      <c r="AG85" s="49">
        <v>78</v>
      </c>
      <c r="AH85" s="423" t="e">
        <f t="shared" ca="1" si="39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7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2"/>
        <v>---</v>
      </c>
      <c r="S86" s="179"/>
      <c r="T86" s="195" t="str">
        <f ca="1">IF(OR(S86=2,E86="---",K86=""),"",--"0:17")</f>
        <v/>
      </c>
      <c r="U86" s="196" t="str">
        <f t="shared" ca="1" si="43"/>
        <v/>
      </c>
      <c r="V86" s="195"/>
      <c r="W86" s="196" t="str">
        <f t="shared" ca="1" si="31"/>
        <v/>
      </c>
      <c r="X86" s="195"/>
      <c r="Y86" s="196" t="str">
        <f t="shared" ca="1" si="32"/>
        <v/>
      </c>
      <c r="Z86" s="165"/>
      <c r="AA86" s="99" t="str">
        <f t="shared" ca="1" si="46"/>
        <v/>
      </c>
      <c r="AB86" s="88" t="str">
        <f t="shared" ca="1" si="44"/>
        <v/>
      </c>
      <c r="AC86" s="129" t="str">
        <f t="shared" ca="1" si="33"/>
        <v/>
      </c>
      <c r="AD86" s="50" t="str">
        <f ca="1">IF(COUNTIF($R$8:$R$132,R86)&gt;1,"",MAX($AD$8:AD85)+1)</f>
        <v/>
      </c>
      <c r="AE86" s="49" t="str">
        <f t="shared" ca="1" si="34"/>
        <v/>
      </c>
      <c r="AG86" s="49">
        <v>79</v>
      </c>
      <c r="AH86" s="423" t="e">
        <f t="shared" ca="1" si="39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2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2"/>
        <v>---</v>
      </c>
      <c r="S87" s="180"/>
      <c r="T87" s="194" t="str">
        <f ca="1">IF(OR(S87=2,E87="---",K87=""),"",--"0:17")</f>
        <v/>
      </c>
      <c r="U87" s="95" t="str">
        <f t="shared" ca="1" si="43"/>
        <v/>
      </c>
      <c r="V87" s="194"/>
      <c r="W87" s="95" t="str">
        <f t="shared" ca="1" si="31"/>
        <v/>
      </c>
      <c r="X87" s="194"/>
      <c r="Y87" s="95" t="str">
        <f t="shared" ca="1" si="32"/>
        <v/>
      </c>
      <c r="Z87" s="495"/>
      <c r="AA87" s="100" t="str">
        <f t="shared" ca="1" si="46"/>
        <v/>
      </c>
      <c r="AB87" s="89" t="str">
        <f t="shared" ca="1" si="44"/>
        <v/>
      </c>
      <c r="AC87" s="128" t="str">
        <f t="shared" ca="1" si="33"/>
        <v/>
      </c>
      <c r="AD87" s="50" t="str">
        <f ca="1">IF(COUNTIF($R$8:$R$132,R87)&gt;1,"",MAX($AD$8:AD86)+1)</f>
        <v/>
      </c>
      <c r="AE87" s="49" t="str">
        <f t="shared" ca="1" si="34"/>
        <v/>
      </c>
      <c r="AG87" s="49">
        <v>80</v>
      </c>
      <c r="AH87" s="423" t="e">
        <f t="shared" ca="1" si="39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2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2"/>
        <v>---</v>
      </c>
      <c r="S88" s="180"/>
      <c r="T88" s="194" t="str">
        <f ca="1">IF(OR(S88=2,E88="---",K88=""),"",--"0:30")</f>
        <v/>
      </c>
      <c r="U88" s="95" t="str">
        <f t="shared" ca="1" si="43"/>
        <v/>
      </c>
      <c r="V88" s="194"/>
      <c r="W88" s="95" t="str">
        <f t="shared" ca="1" si="31"/>
        <v/>
      </c>
      <c r="X88" s="194"/>
      <c r="Y88" s="95" t="str">
        <f t="shared" ca="1" si="32"/>
        <v/>
      </c>
      <c r="Z88" s="495" t="str">
        <f ca="1">IF(OR(E88="---",S88=1,K88=""),"",--"0:21")</f>
        <v/>
      </c>
      <c r="AA88" s="100" t="str">
        <f t="shared" ca="1" si="46"/>
        <v/>
      </c>
      <c r="AB88" s="89" t="str">
        <f t="shared" ca="1" si="44"/>
        <v/>
      </c>
      <c r="AC88" s="128" t="str">
        <f t="shared" ca="1" si="33"/>
        <v/>
      </c>
      <c r="AD88" s="50" t="str">
        <f ca="1">IF(COUNTIF($R$8:$R$132,R88)&gt;1,"",MAX($AD$8:AD87)+1)</f>
        <v/>
      </c>
      <c r="AE88" s="49" t="str">
        <f t="shared" ca="1" si="34"/>
        <v/>
      </c>
      <c r="AG88" s="49">
        <v>81</v>
      </c>
      <c r="AH88" s="423" t="e">
        <f t="shared" ca="1" si="39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3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2"/>
        <v>---</v>
      </c>
      <c r="S89" s="181"/>
      <c r="T89" s="83" t="str">
        <f ca="1">IF(OR(S89=2,E89="---",K89=""),"",--"0:13")</f>
        <v/>
      </c>
      <c r="U89" s="98" t="str">
        <f t="shared" ca="1" si="43"/>
        <v/>
      </c>
      <c r="V89" s="83"/>
      <c r="W89" s="98" t="str">
        <f t="shared" ca="1" si="31"/>
        <v/>
      </c>
      <c r="X89" s="83"/>
      <c r="Y89" s="98" t="str">
        <f t="shared" ca="1" si="32"/>
        <v/>
      </c>
      <c r="Z89" s="166"/>
      <c r="AA89" s="101" t="str">
        <f t="shared" ca="1" si="46"/>
        <v/>
      </c>
      <c r="AB89" s="90" t="str">
        <f t="shared" ca="1" si="44"/>
        <v/>
      </c>
      <c r="AC89" s="130" t="str">
        <f t="shared" ca="1" si="33"/>
        <v/>
      </c>
      <c r="AD89" s="50" t="str">
        <f ca="1">IF(COUNTIF($R$8:$R$132,R89)&gt;1,"",MAX($AD$8:AD88)+1)</f>
        <v/>
      </c>
      <c r="AE89" s="49" t="str">
        <f t="shared" ca="1" si="34"/>
        <v/>
      </c>
      <c r="AG89" s="49">
        <v>82</v>
      </c>
      <c r="AH89" s="423" t="e">
        <f t="shared" ca="1" si="39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2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IF(COUNTIF($R$8:$R$132,R90)&gt;1,"",MAX($AD$8:AD89)+1)</f>
        <v/>
      </c>
      <c r="AE90" s="49" t="str">
        <f t="shared" ref="AE90:AE97" ca="1" si="48">IF(R90="---","",INDEX(ВРЕМЯ_диапазон,MATCH(R90,ВРЕМЯ_ФИО,),$H$1)=SUMIF($R$90:$R$97,R90,$AB$90:$AB$97))</f>
        <v/>
      </c>
      <c r="AG90" s="49">
        <v>83</v>
      </c>
      <c r="AH90" s="423" t="e">
        <f t="shared" ca="1" si="39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10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2"/>
        <v>Сотрудник 10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44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IF(COUNTIF($R$8:$R$132,R91)&gt;1,"",MAX($AD$8:AD90)+1)</f>
        <v>9</v>
      </c>
      <c r="AE91" s="49" t="b">
        <f t="shared" ca="1" si="48"/>
        <v>1</v>
      </c>
      <c r="AG91" s="49">
        <v>84</v>
      </c>
      <c r="AH91" s="423" t="e">
        <f t="shared" ca="1" si="39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2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49">IF(U92="","",(MIN(0.25,W92)-MIN(U92,0.25)+MIN(0.25,AA92)-MIN(Y92,0.25)+MAX(22/24,W92)-MAX(22/24,U92)+MAX(22/24,AA92)-MAX(22/24,Y92))*24)</f>
        <v>#VALUE!</v>
      </c>
      <c r="AD92" s="50" t="str">
        <f ca="1">IF(COUNTIF($R$8:$R$132,R92)&gt;1,"",MAX($AD$8:AD91)+1)</f>
        <v/>
      </c>
      <c r="AE92" s="49" t="b">
        <f t="shared" ca="1" si="48"/>
        <v>0</v>
      </c>
      <c r="AG92" s="49">
        <v>85</v>
      </c>
      <c r="AH92" s="423" t="e">
        <f t="shared" ca="1" si="39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2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4"/>
        <v/>
      </c>
      <c r="AC93" s="130" t="str">
        <f t="shared" ca="1" si="49"/>
        <v/>
      </c>
      <c r="AD93" s="50" t="str">
        <f ca="1">IF(COUNTIF($R$8:$R$132,R93)&gt;1,"",MAX($AD$8:AD92)+1)</f>
        <v/>
      </c>
      <c r="AE93" s="49" t="str">
        <f t="shared" ca="1" si="48"/>
        <v/>
      </c>
      <c r="AG93" s="49">
        <v>86</v>
      </c>
      <c r="AH93" s="423" t="e">
        <f t="shared" ca="1" si="39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5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2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4"/>
        <v/>
      </c>
      <c r="AC94" s="432" t="str">
        <f t="shared" ca="1" si="49"/>
        <v/>
      </c>
      <c r="AD94" s="50" t="str">
        <f ca="1">IF(COUNTIF($R$8:$R$132,R94)&gt;1,"",MAX($AD$8:AD93)+1)</f>
        <v/>
      </c>
      <c r="AE94" s="49" t="str">
        <f t="shared" ca="1" si="48"/>
        <v/>
      </c>
      <c r="AG94" s="49">
        <v>87</v>
      </c>
      <c r="AH94" s="423" t="e">
        <f t="shared" ca="1" si="39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23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2"/>
        <v>Сотрудник 23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44"/>
        <v/>
      </c>
      <c r="AC95" s="434" t="e">
        <f t="shared" ca="1" si="49"/>
        <v>#VALUE!</v>
      </c>
      <c r="AD95" s="50" t="str">
        <f ca="1">IF(COUNTIF($R$8:$R$132,R95)&gt;1,"",MAX($AD$8:AD94)+1)</f>
        <v/>
      </c>
      <c r="AE95" s="49" t="b">
        <f t="shared" ca="1" si="48"/>
        <v>0</v>
      </c>
      <c r="AG95" s="49">
        <v>88</v>
      </c>
      <c r="AH95" s="423" t="e">
        <f t="shared" ca="1" si="39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16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2"/>
        <v>Водитель 16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44"/>
        <v/>
      </c>
      <c r="AC96" s="434" t="e">
        <f t="shared" ca="1" si="49"/>
        <v>#VALUE!</v>
      </c>
      <c r="AD96" s="50" t="str">
        <f ca="1">IF(COUNTIF($R$8:$R$132,R96)&gt;1,"",MAX($AD$8:AD95)+1)</f>
        <v/>
      </c>
      <c r="AE96" s="49" t="b">
        <f t="shared" ca="1" si="48"/>
        <v>0</v>
      </c>
      <c r="AG96" s="49">
        <v>89</v>
      </c>
      <c r="AH96" s="423" t="e">
        <f t="shared" ca="1" si="39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2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4"/>
        <v/>
      </c>
      <c r="AC97" s="130" t="str">
        <f t="shared" ca="1" si="49"/>
        <v/>
      </c>
      <c r="AD97" s="50" t="str">
        <f ca="1">IF(COUNTIF($R$8:$R$132,R97)&gt;1,"",MAX($AD$8:AD96)+1)</f>
        <v/>
      </c>
      <c r="AE97" s="49" t="str">
        <f t="shared" ca="1" si="48"/>
        <v/>
      </c>
      <c r="AG97" s="49">
        <v>90</v>
      </c>
      <c r="AH97" s="423" t="e">
        <f t="shared" ca="1" si="39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2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IF(COUNTIF($R$8:$R$132,R98)&gt;1,"",MAX($AD$8:AD97)+1)</f>
        <v/>
      </c>
      <c r="AE98" s="49" t="str">
        <f t="shared" ref="AE98:AE104" ca="1" si="51">IF(R98="---","",INDEX(ВРЕМЯ_диапазон,MATCH(R98,ВРЕМЯ_ФИО,),$H$1)=SUMIF($R$98:$R$105,R98,$AB$98:$AB$105))</f>
        <v/>
      </c>
      <c r="AG98" s="49">
        <v>91</v>
      </c>
      <c r="AH98" s="423" t="e">
        <f t="shared" ca="1" si="39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2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44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IF(COUNTIF($R$8:$R$132,R99)&gt;1,"",MAX($AD$8:AD98)+1)</f>
        <v/>
      </c>
      <c r="AE99" s="49" t="b">
        <f t="shared" ca="1" si="51"/>
        <v>0</v>
      </c>
      <c r="AG99" s="49">
        <v>92</v>
      </c>
      <c r="AH99" s="423" t="e">
        <f t="shared" ca="1" si="39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2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44"/>
        <v/>
      </c>
      <c r="AC100" s="434" t="e">
        <f t="shared" ref="AC100:AC105" ca="1" si="52">IF(U100="","",(MIN(0.25,W100)-MIN(U100,0.25)+MIN(0.25,AA100)-MIN(Y100,0.25)+MAX(22/24,W100)-MAX(22/24,U100)+MAX(22/24,AA100)-MAX(22/24,Y100))*24)</f>
        <v>#VALUE!</v>
      </c>
      <c r="AD100" s="50" t="str">
        <f ca="1">IF(COUNTIF($R$8:$R$132,R100)&gt;1,"",MAX($AD$8:AD99)+1)</f>
        <v/>
      </c>
      <c r="AE100" s="49" t="b">
        <f t="shared" ca="1" si="51"/>
        <v>0</v>
      </c>
      <c r="AG100" s="49">
        <v>93</v>
      </c>
      <c r="AH100" s="423" t="e">
        <f t="shared" ca="1" si="39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2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4"/>
        <v/>
      </c>
      <c r="AC101" s="130" t="str">
        <f t="shared" ca="1" si="52"/>
        <v/>
      </c>
      <c r="AD101" s="50" t="str">
        <f ca="1">IF(COUNTIF($R$8:$R$132,R101)&gt;1,"",MAX($AD$8:AD100)+1)</f>
        <v/>
      </c>
      <c r="AE101" s="49" t="str">
        <f t="shared" ca="1" si="51"/>
        <v/>
      </c>
      <c r="AG101" s="49">
        <v>94</v>
      </c>
      <c r="AH101" s="423" t="e">
        <f t="shared" ca="1" si="39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2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4"/>
        <v/>
      </c>
      <c r="AC102" s="432" t="str">
        <f t="shared" ca="1" si="52"/>
        <v/>
      </c>
      <c r="AD102" s="50" t="str">
        <f ca="1">IF(COUNTIF($R$8:$R$132,R102)&gt;1,"",MAX($AD$8:AD101)+1)</f>
        <v/>
      </c>
      <c r="AE102" s="49" t="str">
        <f t="shared" ca="1" si="51"/>
        <v/>
      </c>
      <c r="AG102" s="49">
        <v>95</v>
      </c>
      <c r="AH102" s="423" t="e">
        <f t="shared" ca="1" si="39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2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44"/>
        <v/>
      </c>
      <c r="AC103" s="434" t="e">
        <f t="shared" ca="1" si="52"/>
        <v>#VALUE!</v>
      </c>
      <c r="AD103" s="50" t="str">
        <f ca="1">IF(COUNTIF($R$8:$R$132,R103)&gt;1,"",MAX($AD$8:AD102)+1)</f>
        <v/>
      </c>
      <c r="AE103" s="49" t="b">
        <f t="shared" ca="1" si="51"/>
        <v>0</v>
      </c>
      <c r="AG103" s="49">
        <v>96</v>
      </c>
      <c r="AH103" s="423" t="e">
        <f t="shared" ca="1" si="39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23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2"/>
        <v>Водитель 23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44"/>
        <v/>
      </c>
      <c r="AC104" s="434" t="e">
        <f t="shared" ca="1" si="52"/>
        <v>#VALUE!</v>
      </c>
      <c r="AD104" s="50" t="str">
        <f ca="1">IF(COUNTIF($R$8:$R$132,R104)&gt;1,"",MAX($AD$8:AD103)+1)</f>
        <v/>
      </c>
      <c r="AE104" s="49" t="b">
        <f t="shared" ca="1" si="51"/>
        <v>0</v>
      </c>
      <c r="AG104" s="49">
        <v>97</v>
      </c>
      <c r="AH104" s="423" t="e">
        <f t="shared" ca="1" si="39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2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4"/>
        <v/>
      </c>
      <c r="AC105" s="130" t="str">
        <f t="shared" ca="1" si="52"/>
        <v/>
      </c>
      <c r="AD105" s="50" t="str">
        <f ca="1">IF(COUNTIF($R$8:$R$132,R105)&gt;1,"",MAX($AD$8:AD104)+1)</f>
        <v/>
      </c>
      <c r="AE105" s="49" t="str">
        <f t="shared" ref="AE105:AE113" ca="1" si="5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9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2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IF(COUNTIF($R$8:$R$132,R106)&gt;1,"",MAX($AD$8:AD105)+1)</f>
        <v/>
      </c>
      <c r="AE106" s="49" t="str">
        <f t="shared" ca="1" si="53"/>
        <v/>
      </c>
      <c r="AG106" s="49">
        <v>99</v>
      </c>
      <c r="AH106" s="423" t="e">
        <f t="shared" ca="1" si="39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23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2"/>
        <v>Сотрудник 23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44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IF(COUNTIF($R$8:$R$132,R107)&gt;1,"",MAX($AD$8:AD106)+1)</f>
        <v/>
      </c>
      <c r="AE107" s="49" t="b">
        <f t="shared" ca="1" si="53"/>
        <v>0</v>
      </c>
      <c r="AG107" s="49">
        <v>100</v>
      </c>
      <c r="AH107" s="423" t="e">
        <f t="shared" ca="1" si="39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23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2"/>
        <v>Водитель 23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44"/>
        <v/>
      </c>
      <c r="AC108" s="434" t="e">
        <f t="shared" ref="AC108:AC113" ca="1" si="54">IF(U108="","",(MIN(0.25,W108)-MIN(U108,0.25)+MIN(0.25,AA108)-MIN(Y108,0.25)+MAX(22/24,W108)-MAX(22/24,U108)+MAX(22/24,AA108)-MAX(22/24,Y108))*24)</f>
        <v>#VALUE!</v>
      </c>
      <c r="AD108" s="50" t="str">
        <f ca="1">IF(COUNTIF($R$8:$R$132,R108)&gt;1,"",MAX($AD$8:AD107)+1)</f>
        <v/>
      </c>
      <c r="AE108" s="49" t="b">
        <f t="shared" ca="1" si="53"/>
        <v>0</v>
      </c>
      <c r="AG108" s="49">
        <v>101</v>
      </c>
      <c r="AH108" s="423" t="e">
        <f t="shared" ca="1" si="39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2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4"/>
        <v/>
      </c>
      <c r="AC109" s="130" t="str">
        <f t="shared" ca="1" si="54"/>
        <v/>
      </c>
      <c r="AD109" s="50" t="str">
        <f ca="1">IF(COUNTIF($R$8:$R$132,R109)&gt;1,"",MAX($AD$8:AD108)+1)</f>
        <v/>
      </c>
      <c r="AE109" s="49" t="str">
        <f t="shared" ca="1" si="53"/>
        <v/>
      </c>
      <c r="AG109" s="49">
        <v>102</v>
      </c>
      <c r="AH109" s="423" t="e">
        <f t="shared" ca="1" si="39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2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4"/>
        <v/>
      </c>
      <c r="AC110" s="432" t="str">
        <f t="shared" ca="1" si="54"/>
        <v/>
      </c>
      <c r="AD110" s="50" t="str">
        <f ca="1">IF(COUNTIF($R$8:$R$132,R110)&gt;1,"",MAX($AD$8:AD109)+1)</f>
        <v/>
      </c>
      <c r="AE110" s="49" t="str">
        <f t="shared" ca="1" si="53"/>
        <v/>
      </c>
      <c r="AG110" s="49">
        <v>103</v>
      </c>
      <c r="AH110" s="423" t="e">
        <f t="shared" ca="1" si="39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2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44"/>
        <v/>
      </c>
      <c r="AC111" s="434" t="e">
        <f t="shared" ca="1" si="54"/>
        <v>#VALUE!</v>
      </c>
      <c r="AD111" s="50">
        <f ca="1">IF(COUNTIF($R$8:$R$132,R111)&gt;1,"",MAX($AD$8:AD110)+1)</f>
        <v>10</v>
      </c>
      <c r="AE111" s="49" t="b">
        <f t="shared" ca="1" si="53"/>
        <v>0</v>
      </c>
      <c r="AG111" s="49">
        <v>104</v>
      </c>
      <c r="AH111" s="423" t="e">
        <f t="shared" ca="1" si="39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3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2"/>
        <v>Водитель 3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44"/>
        <v/>
      </c>
      <c r="AC112" s="434" t="e">
        <f t="shared" ca="1" si="54"/>
        <v>#VALUE!</v>
      </c>
      <c r="AD112" s="50" t="str">
        <f ca="1">IF(COUNTIF($R$8:$R$132,R112)&gt;1,"",MAX($AD$8:AD111)+1)</f>
        <v/>
      </c>
      <c r="AE112" s="49" t="b">
        <f t="shared" ca="1" si="53"/>
        <v>0</v>
      </c>
      <c r="AG112" s="49">
        <v>105</v>
      </c>
      <c r="AH112" s="423" t="e">
        <f t="shared" ca="1" si="39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2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4"/>
        <v/>
      </c>
      <c r="AC113" s="130" t="str">
        <f t="shared" ca="1" si="54"/>
        <v/>
      </c>
      <c r="AD113" s="50" t="str">
        <f ca="1">IF(COUNTIF($R$8:$R$132,R113)&gt;1,"",MAX($AD$8:AD112)+1)</f>
        <v/>
      </c>
      <c r="AE113" s="49" t="str">
        <f t="shared" ca="1" si="53"/>
        <v/>
      </c>
      <c r="AG113" s="49">
        <v>106</v>
      </c>
      <c r="AH113" s="423" t="e">
        <f t="shared" ca="1" si="39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5">A114</f>
        <v>Резерв</v>
      </c>
      <c r="R114" s="189" t="str">
        <f t="shared" ca="1" si="42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4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IF(COUNTIF($R$8:$R$132,R114)&gt;1,"",MAX($AD$8:AD113)+1)</f>
        <v/>
      </c>
      <c r="AE114" s="49" t="str">
        <f t="shared" ref="AE114:AE127" ca="1" si="56">IF(R114="---","",INDEX(ВРЕМЯ_диапазон,MATCH(R114,ВРЕМЯ_ФИО,),$H$1)=AB114)</f>
        <v/>
      </c>
      <c r="AG114" s="49">
        <v>107</v>
      </c>
      <c r="AH114" s="423" t="e">
        <f t="shared" ca="1" si="39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5"/>
        <v>Резерв</v>
      </c>
      <c r="R115" s="190" t="str">
        <f t="shared" ca="1" si="42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4"/>
        <v/>
      </c>
      <c r="AC115" s="174" t="str">
        <f t="shared" ref="AC115:AC127" ca="1" si="57">IF(U115="","",(MIN(0.25,W115)-MIN(U115,0.25)+MIN(0.25,AA115)-MIN(Y115,0.25)+MAX(22/24,W115)-MAX(22/24,U115)+MAX(22/24,AA115)-MAX(22/24,Y115))*24)</f>
        <v/>
      </c>
      <c r="AD115" s="50" t="str">
        <f ca="1">IF(COUNTIF($R$8:$R$132,R115)&gt;1,"",MAX($AD$8:AD114)+1)</f>
        <v/>
      </c>
      <c r="AE115" s="49" t="str">
        <f t="shared" ca="1" si="56"/>
        <v/>
      </c>
      <c r="AG115" s="49">
        <v>108</v>
      </c>
      <c r="AH115" s="423" t="e">
        <f t="shared" ca="1" si="39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8">IF(E116="---","","обучение")</f>
        <v>обучение</v>
      </c>
      <c r="B116" s="144" t="str">
        <f t="shared" ref="B116:B127" ca="1" si="59">IF(E116="---","","9:00-13:00")</f>
        <v>9:00-13:00</v>
      </c>
      <c r="C116" s="642" t="str">
        <f t="shared" ref="C116:C127" ca="1" si="6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</v>
      </c>
      <c r="F116" s="159" t="str">
        <f t="shared" ref="F116:F127" ca="1" si="6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5"/>
        <v>обучение</v>
      </c>
      <c r="R116" s="189" t="str">
        <f t="shared" ca="1" si="42"/>
        <v>Водитель 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4"/>
        <v>8</v>
      </c>
      <c r="AC116" s="129">
        <f t="shared" ca="1" si="57"/>
        <v>0</v>
      </c>
      <c r="AD116" s="50">
        <f ca="1">IF(COUNTIF($R$8:$R$132,R116)&gt;1,"",MAX($AD$8:AD115)+1)</f>
        <v>11</v>
      </c>
      <c r="AE116" s="49" t="b">
        <f t="shared" ca="1" si="56"/>
        <v>1</v>
      </c>
      <c r="AG116" s="49">
        <v>109</v>
      </c>
      <c r="AH116" s="423" t="e">
        <f t="shared" ca="1" si="39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8"/>
        <v/>
      </c>
      <c r="B117" s="145" t="str">
        <f t="shared" ca="1" si="59"/>
        <v/>
      </c>
      <c r="C117" s="636" t="str">
        <f t="shared" ca="1" si="6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5"/>
        <v/>
      </c>
      <c r="R117" s="191" t="str">
        <f t="shared" ca="1" si="42"/>
        <v>---</v>
      </c>
      <c r="S117" s="180"/>
      <c r="T117" s="106"/>
      <c r="U117" s="95" t="str">
        <f t="shared" ref="U117:U125" ca="1" si="62">IF(OR(S117=2,E117="---"),"",K117-T117)</f>
        <v/>
      </c>
      <c r="V117" s="176"/>
      <c r="W117" s="97" t="str">
        <f t="shared" ref="W117:W125" ca="1" si="63">IF(OR(E117="---",L117="",S117=2),"",L117+V117)</f>
        <v/>
      </c>
      <c r="X117" s="82"/>
      <c r="Y117" s="97" t="str">
        <f t="shared" ref="Y117:Y125" ca="1" si="64">IF(OR(E117="---",M117="",S117=1),"",IF(S117=2,M117-X117,MIN(M117-X117,W117+"2:00")))</f>
        <v/>
      </c>
      <c r="Z117" s="92"/>
      <c r="AA117" s="100" t="str">
        <f t="shared" ref="AA117:AA125" ca="1" si="65">IF(OR(E117="---",S117=1),"",N117+Z117)</f>
        <v/>
      </c>
      <c r="AB117" s="89" t="str">
        <f t="shared" ca="1" si="44"/>
        <v/>
      </c>
      <c r="AC117" s="128" t="str">
        <f t="shared" ca="1" si="57"/>
        <v/>
      </c>
      <c r="AD117" s="50" t="str">
        <f ca="1">IF(COUNTIF($R$8:$R$132,R117)&gt;1,"",MAX($AD$8:AD116)+1)</f>
        <v/>
      </c>
      <c r="AE117" s="49" t="str">
        <f t="shared" ca="1" si="56"/>
        <v/>
      </c>
      <c r="AG117" s="49">
        <v>110</v>
      </c>
      <c r="AH117" s="423" t="e">
        <f t="shared" ca="1" si="39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8"/>
        <v/>
      </c>
      <c r="B118" s="145" t="str">
        <f t="shared" ca="1" si="59"/>
        <v/>
      </c>
      <c r="C118" s="636" t="str">
        <f t="shared" ca="1" si="6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5"/>
        <v/>
      </c>
      <c r="R118" s="191" t="str">
        <f t="shared" ca="1" si="42"/>
        <v>---</v>
      </c>
      <c r="S118" s="180"/>
      <c r="T118" s="106"/>
      <c r="U118" s="95" t="str">
        <f t="shared" ca="1" si="62"/>
        <v/>
      </c>
      <c r="V118" s="176"/>
      <c r="W118" s="97" t="str">
        <f t="shared" ca="1" si="63"/>
        <v/>
      </c>
      <c r="X118" s="82"/>
      <c r="Y118" s="97" t="str">
        <f t="shared" ca="1" si="64"/>
        <v/>
      </c>
      <c r="Z118" s="92"/>
      <c r="AA118" s="100" t="str">
        <f t="shared" ca="1" si="65"/>
        <v/>
      </c>
      <c r="AB118" s="89" t="str">
        <f t="shared" ca="1" si="44"/>
        <v/>
      </c>
      <c r="AC118" s="128" t="str">
        <f t="shared" ca="1" si="57"/>
        <v/>
      </c>
      <c r="AD118" s="50" t="str">
        <f ca="1">IF(COUNTIF($R$8:$R$132,R118)&gt;1,"",MAX($AD$8:AD117)+1)</f>
        <v/>
      </c>
      <c r="AE118" s="49" t="str">
        <f t="shared" ca="1" si="56"/>
        <v/>
      </c>
    </row>
    <row r="119" spans="1:39" ht="23" customHeight="1" thickBot="1" x14ac:dyDescent="0.2">
      <c r="A119" s="142" t="str">
        <f t="shared" ca="1" si="58"/>
        <v/>
      </c>
      <c r="B119" s="145" t="str">
        <f t="shared" ca="1" si="59"/>
        <v/>
      </c>
      <c r="C119" s="636" t="str">
        <f t="shared" ca="1" si="6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5"/>
        <v/>
      </c>
      <c r="R119" s="191" t="str">
        <f t="shared" ca="1" si="42"/>
        <v>---</v>
      </c>
      <c r="S119" s="180"/>
      <c r="T119" s="106"/>
      <c r="U119" s="95" t="str">
        <f t="shared" ca="1" si="62"/>
        <v/>
      </c>
      <c r="V119" s="176"/>
      <c r="W119" s="97" t="str">
        <f t="shared" ca="1" si="63"/>
        <v/>
      </c>
      <c r="X119" s="82"/>
      <c r="Y119" s="97" t="str">
        <f t="shared" ca="1" si="64"/>
        <v/>
      </c>
      <c r="Z119" s="92"/>
      <c r="AA119" s="100" t="str">
        <f t="shared" ca="1" si="65"/>
        <v/>
      </c>
      <c r="AB119" s="89" t="str">
        <f t="shared" ca="1" si="44"/>
        <v/>
      </c>
      <c r="AC119" s="128" t="str">
        <f t="shared" ca="1" si="57"/>
        <v/>
      </c>
      <c r="AD119" s="50" t="str">
        <f ca="1">IF(COUNTIF($R$8:$R$132,R119)&gt;1,"",MAX($AD$8:AD118)+1)</f>
        <v/>
      </c>
      <c r="AE119" s="49" t="str">
        <f t="shared" ca="1" si="56"/>
        <v/>
      </c>
    </row>
    <row r="120" spans="1:39" ht="23" customHeight="1" thickBot="1" x14ac:dyDescent="0.2">
      <c r="A120" s="142" t="str">
        <f t="shared" ca="1" si="58"/>
        <v/>
      </c>
      <c r="B120" s="145" t="str">
        <f t="shared" ca="1" si="59"/>
        <v/>
      </c>
      <c r="C120" s="636" t="str">
        <f t="shared" ca="1" si="6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5"/>
        <v/>
      </c>
      <c r="R120" s="191" t="str">
        <f t="shared" ca="1" si="42"/>
        <v>---</v>
      </c>
      <c r="S120" s="180"/>
      <c r="T120" s="106"/>
      <c r="U120" s="95" t="str">
        <f t="shared" ca="1" si="62"/>
        <v/>
      </c>
      <c r="V120" s="176"/>
      <c r="W120" s="97" t="str">
        <f t="shared" ca="1" si="63"/>
        <v/>
      </c>
      <c r="X120" s="82"/>
      <c r="Y120" s="97" t="str">
        <f t="shared" ca="1" si="64"/>
        <v/>
      </c>
      <c r="Z120" s="92"/>
      <c r="AA120" s="100" t="str">
        <f t="shared" ca="1" si="65"/>
        <v/>
      </c>
      <c r="AB120" s="89" t="str">
        <f t="shared" ca="1" si="44"/>
        <v/>
      </c>
      <c r="AC120" s="128" t="str">
        <f t="shared" ca="1" si="57"/>
        <v/>
      </c>
      <c r="AD120" s="50" t="str">
        <f ca="1">IF(COUNTIF($R$8:$R$132,R120)&gt;1,"",MAX($AD$8:AD119)+1)</f>
        <v/>
      </c>
      <c r="AE120" s="49" t="str">
        <f t="shared" ca="1" si="56"/>
        <v/>
      </c>
    </row>
    <row r="121" spans="1:39" ht="23" customHeight="1" x14ac:dyDescent="0.15">
      <c r="A121" s="142" t="str">
        <f t="shared" ca="1" si="58"/>
        <v/>
      </c>
      <c r="B121" s="145" t="str">
        <f t="shared" ca="1" si="59"/>
        <v/>
      </c>
      <c r="C121" s="636" t="str">
        <f t="shared" ca="1" si="6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5"/>
        <v/>
      </c>
      <c r="R121" s="191" t="str">
        <f t="shared" ca="1" si="42"/>
        <v>---</v>
      </c>
      <c r="S121" s="180"/>
      <c r="T121" s="106"/>
      <c r="U121" s="95" t="str">
        <f t="shared" ca="1" si="62"/>
        <v/>
      </c>
      <c r="V121" s="176"/>
      <c r="W121" s="97" t="str">
        <f t="shared" ca="1" si="63"/>
        <v/>
      </c>
      <c r="X121" s="82"/>
      <c r="Y121" s="97" t="str">
        <f t="shared" ca="1" si="64"/>
        <v/>
      </c>
      <c r="Z121" s="92"/>
      <c r="AA121" s="100" t="str">
        <f t="shared" ca="1" si="65"/>
        <v/>
      </c>
      <c r="AB121" s="89" t="str">
        <f t="shared" ca="1" si="44"/>
        <v/>
      </c>
      <c r="AC121" s="128" t="str">
        <f t="shared" ca="1" si="57"/>
        <v/>
      </c>
      <c r="AD121" s="50" t="str">
        <f ca="1">IF(COUNTIF($R$8:$R$132,R121)&gt;1,"",MAX($AD$8:AD120)+1)</f>
        <v/>
      </c>
      <c r="AE121" s="49" t="str">
        <f t="shared" ca="1" si="56"/>
        <v/>
      </c>
    </row>
    <row r="122" spans="1:39" ht="23" customHeight="1" x14ac:dyDescent="0.15">
      <c r="A122" s="142" t="str">
        <f t="shared" ca="1" si="58"/>
        <v/>
      </c>
      <c r="B122" s="145" t="str">
        <f t="shared" ca="1" si="59"/>
        <v/>
      </c>
      <c r="C122" s="636" t="str">
        <f t="shared" ca="1" si="6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1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5"/>
        <v/>
      </c>
      <c r="R122" s="191" t="str">
        <f t="shared" ca="1" si="42"/>
        <v>---</v>
      </c>
      <c r="S122" s="180"/>
      <c r="T122" s="106"/>
      <c r="U122" s="95" t="str">
        <f t="shared" ca="1" si="62"/>
        <v/>
      </c>
      <c r="V122" s="176"/>
      <c r="W122" s="97" t="str">
        <f t="shared" ca="1" si="63"/>
        <v/>
      </c>
      <c r="X122" s="82"/>
      <c r="Y122" s="97" t="str">
        <f t="shared" ca="1" si="64"/>
        <v/>
      </c>
      <c r="Z122" s="92"/>
      <c r="AA122" s="100" t="str">
        <f t="shared" ca="1" si="65"/>
        <v/>
      </c>
      <c r="AB122" s="89" t="str">
        <f t="shared" ca="1" si="44"/>
        <v/>
      </c>
      <c r="AC122" s="128" t="str">
        <f t="shared" ca="1" si="57"/>
        <v/>
      </c>
      <c r="AD122" s="50" t="str">
        <f ca="1">IF(COUNTIF($R$8:$R$132,R122)&gt;1,"",MAX($AD$8:AD121)+1)</f>
        <v/>
      </c>
      <c r="AE122" s="49" t="str">
        <f t="shared" ca="1" si="56"/>
        <v/>
      </c>
    </row>
    <row r="123" spans="1:39" ht="23" customHeight="1" x14ac:dyDescent="0.15">
      <c r="A123" s="142" t="str">
        <f t="shared" ca="1" si="58"/>
        <v/>
      </c>
      <c r="B123" s="145" t="str">
        <f t="shared" ca="1" si="59"/>
        <v/>
      </c>
      <c r="C123" s="636" t="str">
        <f t="shared" ca="1" si="6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1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5"/>
        <v/>
      </c>
      <c r="R123" s="191" t="str">
        <f t="shared" ca="1" si="42"/>
        <v>---</v>
      </c>
      <c r="S123" s="180"/>
      <c r="T123" s="106"/>
      <c r="U123" s="95" t="str">
        <f t="shared" ca="1" si="62"/>
        <v/>
      </c>
      <c r="V123" s="176"/>
      <c r="W123" s="97" t="str">
        <f t="shared" ca="1" si="63"/>
        <v/>
      </c>
      <c r="X123" s="82"/>
      <c r="Y123" s="97" t="str">
        <f t="shared" ca="1" si="64"/>
        <v/>
      </c>
      <c r="Z123" s="92"/>
      <c r="AA123" s="100" t="str">
        <f t="shared" ca="1" si="65"/>
        <v/>
      </c>
      <c r="AB123" s="89" t="str">
        <f t="shared" ca="1" si="44"/>
        <v/>
      </c>
      <c r="AC123" s="128" t="str">
        <f t="shared" ca="1" si="57"/>
        <v/>
      </c>
      <c r="AD123" s="50" t="str">
        <f ca="1">IF(COUNTIF($R$8:$R$132,R123)&gt;1,"",MAX($AD$8:AD122)+1)</f>
        <v/>
      </c>
      <c r="AE123" s="49" t="str">
        <f t="shared" ca="1" si="56"/>
        <v/>
      </c>
    </row>
    <row r="124" spans="1:39" ht="23" customHeight="1" x14ac:dyDescent="0.15">
      <c r="A124" s="142" t="str">
        <f t="shared" ca="1" si="58"/>
        <v/>
      </c>
      <c r="B124" s="145" t="str">
        <f t="shared" ca="1" si="59"/>
        <v/>
      </c>
      <c r="C124" s="636" t="str">
        <f t="shared" ca="1" si="6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1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5"/>
        <v/>
      </c>
      <c r="R124" s="191" t="str">
        <f t="shared" ca="1" si="42"/>
        <v>---</v>
      </c>
      <c r="S124" s="180"/>
      <c r="T124" s="106"/>
      <c r="U124" s="95" t="str">
        <f t="shared" ca="1" si="62"/>
        <v/>
      </c>
      <c r="V124" s="176"/>
      <c r="W124" s="97" t="str">
        <f t="shared" ca="1" si="63"/>
        <v/>
      </c>
      <c r="X124" s="82"/>
      <c r="Y124" s="97" t="str">
        <f t="shared" ca="1" si="64"/>
        <v/>
      </c>
      <c r="Z124" s="92"/>
      <c r="AA124" s="100" t="str">
        <f t="shared" ca="1" si="65"/>
        <v/>
      </c>
      <c r="AB124" s="89" t="str">
        <f t="shared" ca="1" si="44"/>
        <v/>
      </c>
      <c r="AC124" s="128" t="str">
        <f t="shared" ca="1" si="57"/>
        <v/>
      </c>
      <c r="AD124" s="50" t="str">
        <f ca="1">IF(COUNTIF($R$8:$R$132,R124)&gt;1,"",MAX($AD$8:AD123)+1)</f>
        <v/>
      </c>
      <c r="AE124" s="49" t="str">
        <f t="shared" ca="1" si="56"/>
        <v/>
      </c>
    </row>
    <row r="125" spans="1:39" ht="23" customHeight="1" thickBot="1" x14ac:dyDescent="0.2">
      <c r="A125" s="142" t="str">
        <f t="shared" ca="1" si="58"/>
        <v/>
      </c>
      <c r="B125" s="145" t="str">
        <f t="shared" ca="1" si="59"/>
        <v/>
      </c>
      <c r="C125" s="636" t="str">
        <f t="shared" ca="1" si="6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1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5"/>
        <v/>
      </c>
      <c r="R125" s="191" t="str">
        <f t="shared" ca="1" si="42"/>
        <v>---</v>
      </c>
      <c r="S125" s="180"/>
      <c r="T125" s="106"/>
      <c r="U125" s="95" t="str">
        <f t="shared" ca="1" si="62"/>
        <v/>
      </c>
      <c r="V125" s="176"/>
      <c r="W125" s="97" t="str">
        <f t="shared" ca="1" si="63"/>
        <v/>
      </c>
      <c r="X125" s="82"/>
      <c r="Y125" s="97" t="str">
        <f t="shared" ca="1" si="64"/>
        <v/>
      </c>
      <c r="Z125" s="92"/>
      <c r="AA125" s="100" t="str">
        <f t="shared" ca="1" si="65"/>
        <v/>
      </c>
      <c r="AB125" s="89" t="str">
        <f t="shared" ca="1" si="44"/>
        <v/>
      </c>
      <c r="AC125" s="128" t="str">
        <f t="shared" ca="1" si="57"/>
        <v/>
      </c>
      <c r="AD125" s="50" t="str">
        <f ca="1">IF(COUNTIF($R$8:$R$132,R125)&gt;1,"",MAX($AD$8:AD124)+1)</f>
        <v/>
      </c>
      <c r="AE125" s="49" t="str">
        <f t="shared" ca="1" si="56"/>
        <v/>
      </c>
    </row>
    <row r="126" spans="1:39" ht="23" customHeight="1" thickBot="1" x14ac:dyDescent="0.2">
      <c r="A126" s="142" t="s">
        <v>49</v>
      </c>
      <c r="B126" s="145" t="str">
        <f t="shared" ca="1" si="59"/>
        <v/>
      </c>
      <c r="C126" s="636" t="str">
        <f t="shared" ca="1" si="6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5"/>
        <v>ОВ</v>
      </c>
      <c r="R126" s="191" t="str">
        <f t="shared" ca="1" si="42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7"/>
        <v/>
      </c>
      <c r="AD126" s="50" t="str">
        <f ca="1">IF(COUNTIF($R$8:$R$132,R126)&gt;1,"",MAX($AD$8:AD125)+1)</f>
        <v/>
      </c>
      <c r="AE126" s="49" t="str">
        <f t="shared" ca="1" si="56"/>
        <v/>
      </c>
    </row>
    <row r="127" spans="1:39" ht="23" customHeight="1" thickBot="1" x14ac:dyDescent="0.2">
      <c r="A127" s="143" t="s">
        <v>49</v>
      </c>
      <c r="B127" s="146" t="str">
        <f t="shared" ca="1" si="59"/>
        <v/>
      </c>
      <c r="C127" s="643" t="str">
        <f t="shared" ca="1" si="6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5"/>
        <v>ОВ</v>
      </c>
      <c r="R127" s="191" t="str">
        <f t="shared" ca="1" si="42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7"/>
        <v/>
      </c>
      <c r="AD127" s="50" t="str">
        <f ca="1">IF(COUNTIF($R$8:$R$132,R127)&gt;1,"",MAX($AD$8:AD126)+1)</f>
        <v/>
      </c>
      <c r="AE127" s="49" t="str">
        <f t="shared" ca="1" si="5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21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6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12</v>
      </c>
      <c r="AE174" s="418"/>
      <c r="AF174" s="418"/>
    </row>
    <row r="175" spans="4:32" ht="15" customHeight="1" x14ac:dyDescent="0.25">
      <c r="D175" s="107">
        <f t="shared" si="66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7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13</v>
      </c>
    </row>
    <row r="176" spans="4:32" ht="15" customHeight="1" x14ac:dyDescent="0.25">
      <c r="D176" s="107">
        <f t="shared" si="66"/>
        <v>3</v>
      </c>
      <c r="E176" s="102" t="str">
        <f t="array" aca="1" ref="E176" ca="1">IFERROR(INDEX(График!B$7:B$112,SMALL(IF(INDEX(График!$I$7:$AL$112,0,$H$1)=F176,ROW(D$1:D$101)),G176)),"")</f>
        <v>Сотрудник 8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7"/>
        <v>Сотрудник 8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14</v>
      </c>
    </row>
    <row r="177" spans="4:30" ht="15" customHeight="1" x14ac:dyDescent="0.25">
      <c r="D177" s="107">
        <f t="shared" si="66"/>
        <v>4</v>
      </c>
      <c r="E177" s="102" t="str">
        <f t="array" aca="1" ref="E177" ca="1">IFERROR(INDEX(График!B$7:B$112,SMALL(IF(INDEX(График!$I$7:$AL$112,0,$H$1)=F177,ROW(D$1:D$101)),G177)),"")</f>
        <v>Сотрудник 9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7"/>
        <v>Сотрудник 9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15</v>
      </c>
    </row>
    <row r="178" spans="4:30" ht="15" customHeight="1" x14ac:dyDescent="0.25">
      <c r="D178" s="107">
        <f t="shared" si="66"/>
        <v>5</v>
      </c>
      <c r="E178" s="102" t="str">
        <f t="array" aca="1" ref="E178" ca="1">IFERROR(INDEX(График!B$7:B$112,SMALL(IF(INDEX(График!$I$7:$AL$112,0,$H$1)=F178,ROW(D$1:D$101)),G178)),"")</f>
        <v>Сотрудник 10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7"/>
        <v>Сотрудник 10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16</v>
      </c>
    </row>
    <row r="179" spans="4:30" ht="15" customHeight="1" x14ac:dyDescent="0.25">
      <c r="D179" s="107">
        <f t="shared" si="66"/>
        <v>6</v>
      </c>
      <c r="E179" s="102" t="str">
        <f t="array" aca="1" ref="E179" ca="1">IFERROR(INDEX(График!B$7:B$112,SMALL(IF(INDEX(График!$I$7:$AL$112,0,$H$1)=F179,ROW(D$1:D$101)),G179)),"")</f>
        <v>Сотрудник 15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7"/>
        <v>Сотрудник 15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17</v>
      </c>
    </row>
    <row r="180" spans="4:30" ht="15" customHeight="1" x14ac:dyDescent="0.25">
      <c r="D180" s="107">
        <f t="shared" si="66"/>
        <v>7</v>
      </c>
      <c r="E180" s="102" t="str">
        <f t="array" aca="1" ref="E180" ca="1">IFERROR(INDEX(График!B$7:B$112,SMALL(IF(INDEX(График!$I$7:$AL$112,0,$H$1)=F180,ROW(D$1:D$101)),G180)),"")</f>
        <v>Водитель 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7"/>
        <v>Водитель 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18</v>
      </c>
    </row>
    <row r="181" spans="4:30" ht="15" customHeight="1" x14ac:dyDescent="0.25">
      <c r="D181" s="107">
        <f t="shared" si="66"/>
        <v>8</v>
      </c>
      <c r="E181" s="102" t="str">
        <f t="array" aca="1" ref="E181" ca="1">IFERROR(INDEX(График!B$7:B$112,SMALL(IF(INDEX(График!$I$7:$AL$112,0,$H$1)=F181,ROW(D$1:D$101)),G181)),"")</f>
        <v>Водитель 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7"/>
        <v>Водитель 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19</v>
      </c>
    </row>
    <row r="182" spans="4:30" ht="15" customHeight="1" x14ac:dyDescent="0.25">
      <c r="D182" s="107">
        <f t="shared" si="66"/>
        <v>9</v>
      </c>
      <c r="E182" s="102" t="str">
        <f t="array" aca="1" ref="E182" ca="1">IFERROR(INDEX(График!B$7:B$112,SMALL(IF(INDEX(График!$I$7:$AL$112,0,$H$1)=F182,ROW(D$1:D$101)),G182)),"")</f>
        <v>Водитель 7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7"/>
        <v>Водитель 7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20</v>
      </c>
    </row>
    <row r="183" spans="4:30" ht="15" customHeight="1" x14ac:dyDescent="0.25">
      <c r="D183" s="107">
        <f t="shared" si="66"/>
        <v>10</v>
      </c>
      <c r="E183" s="102" t="str">
        <f t="array" aca="1" ref="E183" ca="1">IFERROR(INDEX(График!B$7:B$112,SMALL(IF(INDEX(График!$I$7:$AL$112,0,$H$1)=F183,ROW(D$1:D$101)),G183)),"")</f>
        <v>Водитель 13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7"/>
        <v>Водитель 13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21</v>
      </c>
    </row>
    <row r="184" spans="4:30" ht="15" customHeight="1" x14ac:dyDescent="0.25">
      <c r="D184" s="107">
        <f t="shared" si="66"/>
        <v>11</v>
      </c>
      <c r="E184" s="102" t="str">
        <f t="array" aca="1" ref="E184" ca="1">IFERROR(INDEX(График!B$7:B$112,SMALL(IF(INDEX(График!$I$7:$AL$112,0,$H$1)=F184,ROW(D$1:D$101)),G184)),"")</f>
        <v>Водитель 20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7"/>
        <v>Водитель 20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22</v>
      </c>
    </row>
    <row r="185" spans="4:30" ht="15" customHeight="1" x14ac:dyDescent="0.25">
      <c r="D185" s="107">
        <f t="shared" si="66"/>
        <v>12</v>
      </c>
      <c r="E185" s="102" t="str">
        <f t="array" aca="1" ref="E185" ca="1">IFERROR(INDEX(График!B$7:B$112,SMALL(IF(INDEX(График!$I$7:$AL$112,0,$H$1)=F185,ROW(D$1:D$101)),G185)),"")</f>
        <v>Водитель 22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7"/>
        <v>Водитель 22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23</v>
      </c>
    </row>
    <row r="186" spans="4:30" ht="15" customHeight="1" x14ac:dyDescent="0.25">
      <c r="D186" s="107">
        <f t="shared" si="66"/>
        <v>13</v>
      </c>
      <c r="E186" s="102" t="str">
        <f t="array" aca="1" ref="E186" ca="1">IFERROR(INDEX(График!B$7:B$112,SMALL(IF(INDEX(График!$I$7:$AL$112,0,$H$1)=F186,ROW(D$1:D$101)),G186)),"")</f>
        <v>Водитель 26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7"/>
        <v>Водитель 26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24</v>
      </c>
    </row>
    <row r="187" spans="4:30" ht="15" customHeight="1" x14ac:dyDescent="0.25">
      <c r="D187" s="107">
        <f t="shared" si="66"/>
        <v>14</v>
      </c>
      <c r="E187" s="102" t="str">
        <f t="array" aca="1" ref="E187" ca="1">IFERROR(INDEX(График!B$7:B$112,SMALL(IF(INDEX(График!$I$7:$AL$112,0,$H$1)=F187,ROW(D$1:D$101)),G187)),"")</f>
        <v>Водитель 28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7"/>
        <v>Водитель 28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25</v>
      </c>
    </row>
    <row r="188" spans="4:30" ht="15" customHeight="1" x14ac:dyDescent="0.25">
      <c r="D188" s="107">
        <f t="shared" si="6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6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20:D120"/>
    <mergeCell ref="C121:D121"/>
    <mergeCell ref="C122:D122"/>
    <mergeCell ref="C123:D123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C125:D125"/>
    <mergeCell ref="C126:D126"/>
    <mergeCell ref="C127:D127"/>
    <mergeCell ref="A128:G128"/>
    <mergeCell ref="C124:D124"/>
  </mergeCells>
  <conditionalFormatting sqref="O14:O89">
    <cfRule type="expression" dxfId="262" priority="204">
      <formula>AND(O14&lt;N14,N14&lt;&gt;"")</formula>
    </cfRule>
  </conditionalFormatting>
  <conditionalFormatting sqref="R8:R89">
    <cfRule type="duplicateValues" dxfId="261" priority="93"/>
  </conditionalFormatting>
  <conditionalFormatting sqref="O90:O97 O106:O113">
    <cfRule type="expression" dxfId="260" priority="26">
      <formula>AND(O90&lt;N90,N90&lt;&gt;"")</formula>
    </cfRule>
  </conditionalFormatting>
  <conditionalFormatting sqref="R90:R97 R106:R115">
    <cfRule type="duplicateValues" dxfId="259" priority="25"/>
  </conditionalFormatting>
  <conditionalFormatting sqref="O98:O105">
    <cfRule type="expression" dxfId="258" priority="24">
      <formula>AND(O98&lt;N98,N98&lt;&gt;"")</formula>
    </cfRule>
  </conditionalFormatting>
  <conditionalFormatting sqref="R98:R105">
    <cfRule type="duplicateValues" dxfId="257" priority="23"/>
  </conditionalFormatting>
  <conditionalFormatting sqref="R116:R127">
    <cfRule type="duplicateValues" dxfId="256" priority="22"/>
  </conditionalFormatting>
  <conditionalFormatting sqref="M115">
    <cfRule type="expression" dxfId="255" priority="14">
      <formula>M115&lt;L115</formula>
    </cfRule>
  </conditionalFormatting>
  <conditionalFormatting sqref="M114">
    <cfRule type="expression" dxfId="254" priority="17">
      <formula>M114&lt;L114</formula>
    </cfRule>
  </conditionalFormatting>
  <conditionalFormatting sqref="L114">
    <cfRule type="expression" dxfId="253" priority="16">
      <formula>L114&lt;K114</formula>
    </cfRule>
  </conditionalFormatting>
  <conditionalFormatting sqref="N114">
    <cfRule type="expression" dxfId="252" priority="18">
      <formula>AND(N114&lt;M114,M114&lt;&gt;"")</formula>
    </cfRule>
  </conditionalFormatting>
  <conditionalFormatting sqref="L115">
    <cfRule type="expression" dxfId="251" priority="13">
      <formula>L115&lt;K115</formula>
    </cfRule>
  </conditionalFormatting>
  <conditionalFormatting sqref="N115">
    <cfRule type="expression" dxfId="250" priority="15">
      <formula>AND(N115&lt;M115,M115&lt;&gt;"")</formula>
    </cfRule>
  </conditionalFormatting>
  <conditionalFormatting sqref="L14 L18 L22 L26 L30 L34 L38 L42 L46 L50 L54 L58 L62 L66 L70 L74 L78 L82 L86">
    <cfRule type="expression" dxfId="249" priority="11">
      <formula>L14&lt;K14</formula>
    </cfRule>
  </conditionalFormatting>
  <conditionalFormatting sqref="M14 M18 M22 M26 M30 M34 M38 M42 M46 M50 M54 M58 M62 M66 M70 M74 M78 M82 M86">
    <cfRule type="expression" dxfId="248" priority="12">
      <formula>M14&lt;L14</formula>
    </cfRule>
  </conditionalFormatting>
  <conditionalFormatting sqref="N14 N18 N22 N26 N30 N34 N38 N42 N46 N50 N54 N58 N62 N66 N70 N74 N78 N82 N86">
    <cfRule type="expression" dxfId="247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46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45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44" priority="9">
      <formula>AND(N15&lt;M15,M15&lt;&gt;"")</formula>
    </cfRule>
  </conditionalFormatting>
  <conditionalFormatting sqref="L90 L94 L98 L102 L106 L110">
    <cfRule type="expression" dxfId="243" priority="5">
      <formula>L90&lt;K90</formula>
    </cfRule>
  </conditionalFormatting>
  <conditionalFormatting sqref="M90 M94 M98 M102 M106 M110">
    <cfRule type="expression" dxfId="242" priority="6">
      <formula>M90&lt;L90</formula>
    </cfRule>
  </conditionalFormatting>
  <conditionalFormatting sqref="N90 N94 N98 N102 N106 N110">
    <cfRule type="expression" dxfId="241" priority="4">
      <formula>AND(N90&lt;M90,M90&lt;&gt;"")</formula>
    </cfRule>
  </conditionalFormatting>
  <conditionalFormatting sqref="L91:L93 L95:L97 L99:L101 L103:L105 L107:L109 L111:L113">
    <cfRule type="expression" dxfId="240" priority="2">
      <formula>L91&lt;K91</formula>
    </cfRule>
  </conditionalFormatting>
  <conditionalFormatting sqref="M91:M93 M95:M97 M99:M101 M103:M105 M107:M109 M111:M113">
    <cfRule type="expression" dxfId="239" priority="3">
      <formula>M91&lt;L91</formula>
    </cfRule>
  </conditionalFormatting>
  <conditionalFormatting sqref="N91:N93 N95:N97 N99:N101 N103:N105 N107:N109 N111:N113">
    <cfRule type="expression" dxfId="238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5" right="0.25" top="0.75" bottom="0.75" header="0.3" footer="0.3"/>
  <pageSetup paperSize="9" scale="52" fitToHeight="2" orientation="portrait" verticalDpi="597" r:id="rId1"/>
  <rowBreaks count="1" manualBreakCount="1">
    <brk id="65" max="6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 enableFormatConditionsCalculation="0">
    <tabColor theme="0" tint="-0.14999847407452621"/>
    <pageSetUpPr fitToPage="1"/>
  </sheetPr>
  <dimension ref="A1:AM300"/>
  <sheetViews>
    <sheetView view="pageBreakPreview" topLeftCell="A4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23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43728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43731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43731</v>
      </c>
      <c r="D8" s="654"/>
      <c r="E8" s="654"/>
      <c r="F8" s="277">
        <f ca="1">C8</f>
        <v>43731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13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9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25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11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13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25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18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Сотрудник 23</v>
      </c>
      <c r="AI16" s="423"/>
      <c r="AJ16" s="422" t="str">
        <f t="shared" ca="1" si="4"/>
        <v>00:00</v>
      </c>
      <c r="AK16" s="422" t="str">
        <f t="shared" ca="1" si="5"/>
        <v>00:00</v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16</v>
      </c>
      <c r="AI17" s="423"/>
      <c r="AJ17" s="422" t="str">
        <f t="shared" ca="1" si="4"/>
        <v>00:00</v>
      </c>
      <c r="AK17" s="422" t="e">
        <f t="shared" ca="1" si="5"/>
        <v>#VALUE!</v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23</v>
      </c>
      <c r="AI18" s="423"/>
      <c r="AJ18" s="422" t="str">
        <f t="shared" ca="1" si="4"/>
        <v>00:00</v>
      </c>
      <c r="AK18" s="422" t="e">
        <f t="shared" ca="1" si="5"/>
        <v>#VALUE!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Водитель 27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Водитель 3</v>
      </c>
      <c r="AI20" s="423"/>
      <c r="AJ20" s="422" t="str">
        <f t="shared" ca="1" si="4"/>
        <v>00:00</v>
      </c>
      <c r="AK20" s="422" t="e">
        <f t="shared" ca="1" si="5"/>
        <v>#VALUE!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Водитель 10</v>
      </c>
      <c r="AI21" s="423"/>
      <c r="AJ21" s="422" t="e">
        <f t="shared" ca="1" si="4"/>
        <v>#VALUE!</v>
      </c>
      <c r="AK21" s="422" t="str">
        <f t="shared" ca="1" si="5"/>
        <v>00:00</v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6</v>
      </c>
      <c r="AI22" s="423"/>
      <c r="AJ22" s="422" t="str">
        <f t="shared" ca="1" si="4"/>
        <v>09:00</v>
      </c>
      <c r="AK22" s="422" t="str">
        <f t="shared" ca="1" si="5"/>
        <v>17:00</v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3"/>
        <v>Сотрудник 3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3"/>
        <v>Сотрудник 4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5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7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3"/>
        <v>Сотрудник 8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34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3"/>
        <v>Сотрудник 10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14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15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Сотрудник 16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Сотрудник 20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Сотрудник 21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23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Водитель 1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Водитель 3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4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5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str">
        <f t="shared" ca="1" si="3"/>
        <v>Водитель 7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34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str">
        <f t="shared" ca="1" si="3"/>
        <v>Водитель 11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16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20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3"/>
        <v>Водитель 22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3"/>
        <v>Водитель 23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24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26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str">
        <f t="shared" ca="1" si="3"/>
        <v>Водитель 28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str">
        <f t="shared" ca="1" si="3"/>
        <v>Водитель 29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30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31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0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0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0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13</v>
      </c>
      <c r="F55" s="54" t="s">
        <v>355</v>
      </c>
      <c r="G55" s="632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13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1</v>
      </c>
      <c r="AE55" s="49" t="b">
        <f t="shared" ca="1" si="2"/>
        <v>0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0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9</v>
      </c>
      <c r="F56" s="55" t="s">
        <v>356</v>
      </c>
      <c r="G56" s="632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9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</v>
      </c>
      <c r="AE56" s="49" t="b">
        <f t="shared" ca="1" si="2"/>
        <v>0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0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3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0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0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2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0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2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0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3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0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0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9</v>
      </c>
      <c r="F63" s="54" t="s">
        <v>355</v>
      </c>
      <c r="G63" s="632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9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3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0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25</v>
      </c>
      <c r="F64" s="55" t="s">
        <v>356</v>
      </c>
      <c r="G64" s="632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25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4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0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3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0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0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2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0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2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0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3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0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0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11</v>
      </c>
      <c r="F71" s="54" t="s">
        <v>355</v>
      </c>
      <c r="G71" s="632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11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0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13</v>
      </c>
      <c r="F72" s="55" t="s">
        <v>356</v>
      </c>
      <c r="G72" s="632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13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0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3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0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0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25</v>
      </c>
      <c r="F75" s="54" t="s">
        <v>355</v>
      </c>
      <c r="G75" s="632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25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0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18</v>
      </c>
      <c r="F76" s="55" t="s">
        <v>356</v>
      </c>
      <c r="G76" s="632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18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0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3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0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0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2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0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2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0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3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0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0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2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0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2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0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3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0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0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2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0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2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0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3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0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0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23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23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9</v>
      </c>
      <c r="AE91" s="49" t="b">
        <f t="shared" ca="1" si="58"/>
        <v>1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0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16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16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10</v>
      </c>
      <c r="AE92" s="49" t="b">
        <f t="shared" ca="1" si="58"/>
        <v>1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0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0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0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0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0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0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0.125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1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23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11</v>
      </c>
      <c r="AE100" s="49" t="b">
        <f t="shared" ca="1" si="61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b">
        <f t="shared" ca="1" si="61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27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27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12</v>
      </c>
      <c r="AE104" s="49" t="b">
        <f t="shared" ca="1" si="61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3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3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3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13</v>
      </c>
      <c r="AE108" s="49" t="b">
        <f t="shared" ca="1" si="63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b">
        <f t="shared" ca="1" si="63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10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10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14</v>
      </c>
      <c r="AE112" s="49" t="b">
        <f t="shared" ca="1" si="63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>обучение</v>
      </c>
      <c r="B116" s="144" t="str">
        <f t="shared" ref="B116:B127" ca="1" si="69">IF(E116="---","","9:00-13:00")</f>
        <v>9:00-13:00</v>
      </c>
      <c r="C116" s="642" t="str">
        <f t="shared" ref="C116:C127" ca="1" si="70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6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>обучение</v>
      </c>
      <c r="R116" s="189" t="str">
        <f t="shared" ca="1" si="50"/>
        <v>Водитель 6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7"/>
        <v>8</v>
      </c>
      <c r="AC116" s="129">
        <f t="shared" ca="1" si="67"/>
        <v>0</v>
      </c>
      <c r="AD116" s="50">
        <f ca="1">IF(COUNTIF($R$8:$R$128,R116)&gt;1,"",MAX($AD$8:AD115)+1)</f>
        <v>15</v>
      </c>
      <c r="AE116" s="49" t="b">
        <f t="shared" ca="1" si="66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-137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35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56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>Сотрудник 3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3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16</v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>Сотрудник 4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>Сотрудник 4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17</v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>Сотрудник 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>Сотрудник 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18</v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>Сотрудник 7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>Сотрудник 7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19</v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>Сотрудник 8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>Сотрудник 8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20</v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>Сотрудник 10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>Сотрудник 10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21</v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>Сотрудник 14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>Сотрудник 14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22</v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>Сотрудник 15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>Сотрудник 15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23</v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>Сотрудник 16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>Сотрудник 16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24</v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>Сотрудник 20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>Сотрудник 20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25</v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>Сотрудник 21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>Сотрудник 21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26</v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>Сотрудник 23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>Сотрудник 23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27</v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>Водитель 1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>Водитель 1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28</v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>Водитель 3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>Водитель 3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29</v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>Водитель 4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>Водитель 4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30</v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>Водитель 5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>Водитель 5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31</v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>Водитель 7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>Водитель 7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32</v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>Водитель 11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>Водитель 11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33</v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>Водитель 16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>Водитель 16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34</v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>Водитель 20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>Водитель 20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35</v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>Водитель 22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>Водитель 22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36</v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>Водитель 23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>Водитель 23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37</v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>Водитель 24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>Водитель 24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38</v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>Водитель 26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>Водитель 26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39</v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>Водитель 28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>Водитель 28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40</v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>Водитель 29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>Водитель 29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41</v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>Водитель 30</v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>Водитель 30</v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>
        <f ca="1">IF(E200="","",MAX($AD$70:AD199)+1)</f>
        <v>42</v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>Водитель 31</v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>Водитель 31</v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>
        <f ca="1">IF(E201="","",MAX($AD$70:AD200)+1)</f>
        <v>43</v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237" priority="185">
      <formula>AND(O14&lt;N14,N14&lt;&gt;"")</formula>
    </cfRule>
  </conditionalFormatting>
  <conditionalFormatting sqref="R8:R89">
    <cfRule type="duplicateValues" dxfId="236" priority="80"/>
  </conditionalFormatting>
  <conditionalFormatting sqref="O90:O97 O106:O113">
    <cfRule type="expression" dxfId="235" priority="26">
      <formula>AND(O90&lt;N90,N90&lt;&gt;"")</formula>
    </cfRule>
  </conditionalFormatting>
  <conditionalFormatting sqref="R90:R97 R106:R115">
    <cfRule type="duplicateValues" dxfId="234" priority="25"/>
  </conditionalFormatting>
  <conditionalFormatting sqref="O98:O105">
    <cfRule type="expression" dxfId="233" priority="24">
      <formula>AND(O98&lt;N98,N98&lt;&gt;"")</formula>
    </cfRule>
  </conditionalFormatting>
  <conditionalFormatting sqref="R98:R105">
    <cfRule type="duplicateValues" dxfId="232" priority="23"/>
  </conditionalFormatting>
  <conditionalFormatting sqref="R116:R127">
    <cfRule type="duplicateValues" dxfId="231" priority="22"/>
  </conditionalFormatting>
  <conditionalFormatting sqref="M115">
    <cfRule type="expression" dxfId="230" priority="14">
      <formula>M115&lt;L115</formula>
    </cfRule>
  </conditionalFormatting>
  <conditionalFormatting sqref="M114">
    <cfRule type="expression" dxfId="229" priority="17">
      <formula>M114&lt;L114</formula>
    </cfRule>
  </conditionalFormatting>
  <conditionalFormatting sqref="L114">
    <cfRule type="expression" dxfId="228" priority="16">
      <formula>L114&lt;K114</formula>
    </cfRule>
  </conditionalFormatting>
  <conditionalFormatting sqref="N114">
    <cfRule type="expression" dxfId="227" priority="18">
      <formula>AND(N114&lt;M114,M114&lt;&gt;"")</formula>
    </cfRule>
  </conditionalFormatting>
  <conditionalFormatting sqref="L115">
    <cfRule type="expression" dxfId="226" priority="13">
      <formula>L115&lt;K115</formula>
    </cfRule>
  </conditionalFormatting>
  <conditionalFormatting sqref="N115">
    <cfRule type="expression" dxfId="225" priority="15">
      <formula>AND(N115&lt;M115,M115&lt;&gt;"")</formula>
    </cfRule>
  </conditionalFormatting>
  <conditionalFormatting sqref="L14 L18 L22 L26 L30 L34 L38 L42 L46 L50 L54 L58 L62 L66 L70 L74 L78 L82 L86">
    <cfRule type="expression" dxfId="224" priority="11">
      <formula>L14&lt;K14</formula>
    </cfRule>
  </conditionalFormatting>
  <conditionalFormatting sqref="M14 M18 M22 M26 M30 M34 M38 M42 M46 M50 M54 M58 M62 M66 M70 M74 M78 M82 M86">
    <cfRule type="expression" dxfId="223" priority="12">
      <formula>M14&lt;L14</formula>
    </cfRule>
  </conditionalFormatting>
  <conditionalFormatting sqref="N14 N18 N22 N26 N30 N34 N38 N42 N46 N50 N54 N58 N62 N66 N70 N74 N78 N82 N86">
    <cfRule type="expression" dxfId="22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2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2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19" priority="9">
      <formula>AND(N15&lt;M15,M15&lt;&gt;"")</formula>
    </cfRule>
  </conditionalFormatting>
  <conditionalFormatting sqref="L90 L94 L98 L102 L106 L110">
    <cfRule type="expression" dxfId="218" priority="5">
      <formula>L90&lt;K90</formula>
    </cfRule>
  </conditionalFormatting>
  <conditionalFormatting sqref="M90 M94 M98 M102 M106 M110">
    <cfRule type="expression" dxfId="217" priority="6">
      <formula>M90&lt;L90</formula>
    </cfRule>
  </conditionalFormatting>
  <conditionalFormatting sqref="N90 N94 N98 N102 N106 N110">
    <cfRule type="expression" dxfId="216" priority="4">
      <formula>AND(N90&lt;M90,M90&lt;&gt;"")</formula>
    </cfRule>
  </conditionalFormatting>
  <conditionalFormatting sqref="L91:L93 L95:L97 L99:L101 L103:L105 L107:L109 L111:L113">
    <cfRule type="expression" dxfId="215" priority="2">
      <formula>L91&lt;K91</formula>
    </cfRule>
  </conditionalFormatting>
  <conditionalFormatting sqref="M91:M93 M95:M97 M99:M101 M103:M105 M107:M109 M111:M113">
    <cfRule type="expression" dxfId="214" priority="3">
      <formula>M91&lt;L91</formula>
    </cfRule>
  </conditionalFormatting>
  <conditionalFormatting sqref="N91:N93 N95:N97 N99:N101 N103:N105 N107:N109 N111:N113">
    <cfRule type="expression" dxfId="213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 enableFormatConditionsCalculation="0">
    <tabColor theme="0" tint="-0.14999847407452621"/>
    <pageSetUpPr fitToPage="1"/>
  </sheetPr>
  <dimension ref="A1:AM300"/>
  <sheetViews>
    <sheetView view="pageBreakPreview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24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43731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43732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43732</v>
      </c>
      <c r="D8" s="654"/>
      <c r="E8" s="654"/>
      <c r="F8" s="277">
        <f ca="1">C8</f>
        <v>43732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Сотрудник 13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Водитель 9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Сотрудник 9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Водитель 18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15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Водитель 22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Сотрудник 8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Водитель 26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str">
        <f t="shared" ca="1" si="3"/>
        <v>Сотрудник 2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Водитель 4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Сотрудник 12</v>
      </c>
      <c r="AI18" s="423"/>
      <c r="AJ18" s="422" t="str">
        <f t="shared" ca="1" si="4"/>
        <v>00:00</v>
      </c>
      <c r="AK18" s="422" t="str">
        <f t="shared" ca="1" si="5"/>
        <v>00:00</v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str">
        <f t="shared" ca="1" si="3"/>
        <v>Сотрудник 11</v>
      </c>
      <c r="AI19" s="423"/>
      <c r="AJ19" s="422" t="e">
        <f t="shared" ca="1" si="4"/>
        <v>#VALUE!</v>
      </c>
      <c r="AK19" s="422" t="str">
        <f t="shared" ca="1" si="5"/>
        <v>00:00</v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str">
        <f t="shared" ca="1" si="3"/>
        <v>Водитель 14</v>
      </c>
      <c r="AI20" s="423"/>
      <c r="AJ20" s="422" t="str">
        <f t="shared" ca="1" si="4"/>
        <v>09:00</v>
      </c>
      <c r="AK20" s="422" t="str">
        <f t="shared" ca="1" si="5"/>
        <v>17:00</v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4</v>
      </c>
      <c r="AI21" s="423"/>
      <c r="AJ21" s="422" t="str">
        <f t="shared" ca="1" si="4"/>
        <v>00:00</v>
      </c>
      <c r="AK21" s="422" t="str">
        <f t="shared" ca="1" si="5"/>
        <v>00:00</v>
      </c>
      <c r="AL21" s="422" t="str">
        <f t="shared" ca="1" si="6"/>
        <v>00:00</v>
      </c>
      <c r="AM21" s="422" t="str">
        <f t="shared" ca="1" si="7"/>
        <v>00:00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Сотрудник 5</v>
      </c>
      <c r="AI22" s="423"/>
      <c r="AJ22" s="422" t="str">
        <f t="shared" ca="1" si="4"/>
        <v>00:00</v>
      </c>
      <c r="AK22" s="422" t="str">
        <f t="shared" ca="1" si="5"/>
        <v>00:00</v>
      </c>
      <c r="AL22" s="422" t="str">
        <f t="shared" ca="1" si="6"/>
        <v>00:00</v>
      </c>
      <c r="AM22" s="422" t="str">
        <f t="shared" ca="1" si="7"/>
        <v>00:00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str">
        <f t="shared" ca="1" si="3"/>
        <v>Сотрудник 7</v>
      </c>
      <c r="AI23" s="423"/>
      <c r="AJ23" s="422" t="str">
        <f t="shared" ca="1" si="4"/>
        <v>00:00</v>
      </c>
      <c r="AK23" s="422" t="str">
        <f t="shared" ca="1" si="5"/>
        <v>00:00</v>
      </c>
      <c r="AL23" s="422" t="str">
        <f t="shared" ca="1" si="6"/>
        <v>00:00</v>
      </c>
      <c r="AM23" s="422" t="str">
        <f t="shared" ca="1" si="7"/>
        <v>00:00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str">
        <f t="shared" ca="1" si="3"/>
        <v>Сотрудник 12</v>
      </c>
      <c r="AI24" s="423"/>
      <c r="AJ24" s="422" t="str">
        <f t="shared" ca="1" si="4"/>
        <v>00:00</v>
      </c>
      <c r="AK24" s="422" t="str">
        <f t="shared" ca="1" si="5"/>
        <v>00:00</v>
      </c>
      <c r="AL24" s="422" t="str">
        <f t="shared" ca="1" si="6"/>
        <v>00:00</v>
      </c>
      <c r="AM24" s="422" t="str">
        <f t="shared" ca="1" si="7"/>
        <v>00:00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14</v>
      </c>
      <c r="AI25" s="423"/>
      <c r="AJ25" s="422" t="str">
        <f t="shared" ca="1" si="4"/>
        <v>00:00</v>
      </c>
      <c r="AK25" s="422" t="str">
        <f t="shared" ca="1" si="5"/>
        <v>00:00</v>
      </c>
      <c r="AL25" s="422" t="str">
        <f t="shared" ca="1" si="6"/>
        <v>00:00</v>
      </c>
      <c r="AM25" s="422" t="str">
        <f t="shared" ca="1" si="7"/>
        <v>00:00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Сотрудник 16</v>
      </c>
      <c r="AI26" s="423"/>
      <c r="AJ26" s="422" t="str">
        <f t="shared" ca="1" si="4"/>
        <v>00:00</v>
      </c>
      <c r="AK26" s="422" t="str">
        <f t="shared" ca="1" si="5"/>
        <v>00:00</v>
      </c>
      <c r="AL26" s="422" t="str">
        <f t="shared" ca="1" si="6"/>
        <v>00:00</v>
      </c>
      <c r="AM26" s="422" t="str">
        <f t="shared" ca="1" si="7"/>
        <v>00:00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str">
        <f t="shared" ca="1" si="3"/>
        <v>Сотрудник 20</v>
      </c>
      <c r="AI27" s="423"/>
      <c r="AJ27" s="422" t="str">
        <f t="shared" ca="1" si="4"/>
        <v>00:00</v>
      </c>
      <c r="AK27" s="422" t="str">
        <f t="shared" ca="1" si="5"/>
        <v>00:00</v>
      </c>
      <c r="AL27" s="422" t="str">
        <f t="shared" ca="1" si="6"/>
        <v>00:00</v>
      </c>
      <c r="AM27" s="422" t="str">
        <f t="shared" ca="1" si="7"/>
        <v>00:00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str">
        <f t="shared" ca="1" si="3"/>
        <v>Сотрудник 21</v>
      </c>
      <c r="AI28" s="423"/>
      <c r="AJ28" s="422" t="str">
        <f t="shared" ca="1" si="4"/>
        <v>00:00</v>
      </c>
      <c r="AK28" s="422" t="str">
        <f t="shared" ca="1" si="5"/>
        <v>00:00</v>
      </c>
      <c r="AL28" s="422" t="str">
        <f t="shared" ca="1" si="6"/>
        <v>00:00</v>
      </c>
      <c r="AM28" s="422" t="str">
        <f t="shared" ca="1" si="7"/>
        <v>00:00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23</v>
      </c>
      <c r="AI29" s="423"/>
      <c r="AJ29" s="422" t="str">
        <f t="shared" ca="1" si="4"/>
        <v>00:00</v>
      </c>
      <c r="AK29" s="422" t="str">
        <f t="shared" ca="1" si="5"/>
        <v>00:00</v>
      </c>
      <c r="AL29" s="422" t="str">
        <f t="shared" ca="1" si="6"/>
        <v>00:00</v>
      </c>
      <c r="AM29" s="422" t="str">
        <f t="shared" ca="1" si="7"/>
        <v>00:00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Сотрудник 24</v>
      </c>
      <c r="AI30" s="423"/>
      <c r="AJ30" s="422" t="str">
        <f t="shared" ca="1" si="4"/>
        <v>00:00</v>
      </c>
      <c r="AK30" s="422" t="str">
        <f t="shared" ca="1" si="5"/>
        <v>00:00</v>
      </c>
      <c r="AL30" s="422" t="str">
        <f t="shared" ca="1" si="6"/>
        <v>00:00</v>
      </c>
      <c r="AM30" s="422" t="str">
        <f t="shared" ca="1" si="7"/>
        <v>00:00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str">
        <f t="shared" ca="1" si="3"/>
        <v>Сотрудник 25</v>
      </c>
      <c r="AI31" s="423"/>
      <c r="AJ31" s="422" t="str">
        <f t="shared" ca="1" si="4"/>
        <v>00:00</v>
      </c>
      <c r="AK31" s="422" t="str">
        <f t="shared" ca="1" si="5"/>
        <v>00:00</v>
      </c>
      <c r="AL31" s="422" t="str">
        <f t="shared" ca="1" si="6"/>
        <v>00:00</v>
      </c>
      <c r="AM31" s="422" t="str">
        <f t="shared" ca="1" si="7"/>
        <v>00:00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str">
        <f t="shared" ca="1" si="3"/>
        <v>Водитель 1</v>
      </c>
      <c r="AI32" s="423"/>
      <c r="AJ32" s="422" t="str">
        <f t="shared" ca="1" si="4"/>
        <v>00:00</v>
      </c>
      <c r="AK32" s="422" t="str">
        <f t="shared" ca="1" si="5"/>
        <v>00:00</v>
      </c>
      <c r="AL32" s="422" t="str">
        <f t="shared" ca="1" si="6"/>
        <v>00:00</v>
      </c>
      <c r="AM32" s="422" t="str">
        <f t="shared" ca="1" si="7"/>
        <v>00:00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3</v>
      </c>
      <c r="AI33" s="423"/>
      <c r="AJ33" s="422" t="str">
        <f t="shared" ca="1" si="4"/>
        <v>00:00</v>
      </c>
      <c r="AK33" s="422" t="str">
        <f t="shared" ca="1" si="5"/>
        <v>00:00</v>
      </c>
      <c r="AL33" s="422" t="str">
        <f t="shared" ca="1" si="6"/>
        <v>00:00</v>
      </c>
      <c r="AM33" s="422" t="str">
        <f t="shared" ca="1" si="7"/>
        <v>00:00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Водитель 5</v>
      </c>
      <c r="AI34" s="423"/>
      <c r="AJ34" s="422" t="str">
        <f t="shared" ca="1" si="4"/>
        <v>00:00</v>
      </c>
      <c r="AK34" s="422" t="str">
        <f t="shared" ca="1" si="5"/>
        <v>00:00</v>
      </c>
      <c r="AL34" s="422" t="str">
        <f t="shared" ca="1" si="6"/>
        <v>00:00</v>
      </c>
      <c r="AM34" s="422" t="str">
        <f t="shared" ca="1" si="7"/>
        <v>00:00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>00:00</v>
      </c>
      <c r="AK35" s="422" t="str">
        <f t="shared" ca="1" si="5"/>
        <v>00:00</v>
      </c>
      <c r="AL35" s="422" t="str">
        <f t="shared" ca="1" si="6"/>
        <v>00:00</v>
      </c>
      <c r="AM35" s="422" t="str">
        <f t="shared" ca="1" si="7"/>
        <v>00:00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str">
        <f t="shared" ca="1" si="3"/>
        <v>Водитель 7</v>
      </c>
      <c r="AI36" s="423"/>
      <c r="AJ36" s="422" t="str">
        <f t="shared" ca="1" si="4"/>
        <v>00:00</v>
      </c>
      <c r="AK36" s="422" t="str">
        <f t="shared" ca="1" si="5"/>
        <v>00:00</v>
      </c>
      <c r="AL36" s="422" t="str">
        <f t="shared" ca="1" si="6"/>
        <v>00:00</v>
      </c>
      <c r="AM36" s="422" t="str">
        <f t="shared" ca="1" si="7"/>
        <v>00:00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11</v>
      </c>
      <c r="AI37" s="423"/>
      <c r="AJ37" s="422" t="str">
        <f t="shared" ca="1" si="4"/>
        <v>00:00</v>
      </c>
      <c r="AK37" s="422" t="str">
        <f t="shared" ca="1" si="5"/>
        <v>00:00</v>
      </c>
      <c r="AL37" s="422" t="str">
        <f t="shared" ca="1" si="6"/>
        <v>00:00</v>
      </c>
      <c r="AM37" s="422" t="str">
        <f t="shared" ca="1" si="7"/>
        <v>00:00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16</v>
      </c>
      <c r="AI38" s="423"/>
      <c r="AJ38" s="422" t="str">
        <f t="shared" ca="1" si="4"/>
        <v>00:00</v>
      </c>
      <c r="AK38" s="422" t="str">
        <f t="shared" ca="1" si="5"/>
        <v>00:00</v>
      </c>
      <c r="AL38" s="422" t="str">
        <f t="shared" ca="1" si="6"/>
        <v>00:00</v>
      </c>
      <c r="AM38" s="422" t="str">
        <f t="shared" ca="1" si="7"/>
        <v>00:00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str">
        <f t="shared" ca="1" si="3"/>
        <v>Водитель 21</v>
      </c>
      <c r="AI39" s="423"/>
      <c r="AJ39" s="422" t="str">
        <f t="shared" ca="1" si="4"/>
        <v>00:00</v>
      </c>
      <c r="AK39" s="422" t="str">
        <f t="shared" ca="1" si="5"/>
        <v>00:00</v>
      </c>
      <c r="AL39" s="422" t="str">
        <f t="shared" ca="1" si="6"/>
        <v>00:00</v>
      </c>
      <c r="AM39" s="422" t="str">
        <f t="shared" ca="1" si="7"/>
        <v>00:00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str">
        <f t="shared" ca="1" si="3"/>
        <v>Водитель 23</v>
      </c>
      <c r="AI40" s="423"/>
      <c r="AJ40" s="422" t="str">
        <f t="shared" ca="1" si="4"/>
        <v>00:00</v>
      </c>
      <c r="AK40" s="422" t="str">
        <f t="shared" ca="1" si="5"/>
        <v>00:00</v>
      </c>
      <c r="AL40" s="422" t="str">
        <f t="shared" ca="1" si="6"/>
        <v>00:00</v>
      </c>
      <c r="AM40" s="422" t="str">
        <f t="shared" ca="1" si="7"/>
        <v>00:00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24</v>
      </c>
      <c r="AI41" s="423"/>
      <c r="AJ41" s="422" t="str">
        <f t="shared" ca="1" si="4"/>
        <v>00:00</v>
      </c>
      <c r="AK41" s="422" t="str">
        <f t="shared" ca="1" si="5"/>
        <v>00:00</v>
      </c>
      <c r="AL41" s="422" t="str">
        <f t="shared" ca="1" si="6"/>
        <v>00:00</v>
      </c>
      <c r="AM41" s="422" t="str">
        <f t="shared" ca="1" si="7"/>
        <v>00:00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25</v>
      </c>
      <c r="AI42" s="423"/>
      <c r="AJ42" s="422" t="str">
        <f t="shared" ca="1" si="4"/>
        <v>00:00</v>
      </c>
      <c r="AK42" s="422" t="str">
        <f t="shared" ca="1" si="5"/>
        <v>00:00</v>
      </c>
      <c r="AL42" s="422" t="str">
        <f t="shared" ca="1" si="6"/>
        <v>00:00</v>
      </c>
      <c r="AM42" s="422" t="str">
        <f t="shared" ca="1" si="7"/>
        <v>00:00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str">
        <f t="shared" ca="1" si="3"/>
        <v>Водитель 28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str">
        <f t="shared" ca="1" si="3"/>
        <v>Водитель 29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Водитель 30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Водитель 31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13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13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1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9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9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9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9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3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18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18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4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15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15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5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22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6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51">IF(OR(E78="---",L78="",S78=2),"",L78+V78)</f>
        <v/>
      </c>
      <c r="X78" s="194"/>
      <c r="Y78" s="95" t="str">
        <f t="shared" ref="Y78" ca="1" si="52">IF(OR(E78="---",M78="",S78=1),"",IF(S78=2,M78-X78,MIN(M78-X78,W78+"2:00")))</f>
        <v/>
      </c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Сотрудник 8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Сотрудник 8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0"/>
        <v/>
      </c>
      <c r="AD79" s="50">
        <f ca="1">IF(COUNTIF($R$8:$R$128,R79)&gt;1,"",MAX($AD$8:AD78)+1)</f>
        <v>7</v>
      </c>
      <c r="AE79" s="49" t="b">
        <f t="shared" ca="1" si="41"/>
        <v>0</v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Водитель 26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Водитель 26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0"/>
        <v/>
      </c>
      <c r="AD80" s="50">
        <f ca="1">IF(COUNTIF($R$8:$R$128,R80)&gt;1,"",MAX($AD$8:AD79)+1)</f>
        <v>8</v>
      </c>
      <c r="AE80" s="49" t="b">
        <f t="shared" ca="1" si="41"/>
        <v>0</v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Сотрудник 2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Сотрудник 2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0"/>
        <v/>
      </c>
      <c r="AD83" s="50">
        <f ca="1">IF(COUNTIF($R$8:$R$128,R83)&gt;1,"",MAX($AD$8:AD82)+1)</f>
        <v>9</v>
      </c>
      <c r="AE83" s="49" t="b">
        <f t="shared" ca="1" si="41"/>
        <v>0</v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Водитель 4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Водитель 4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0"/>
        <v/>
      </c>
      <c r="AD84" s="50">
        <f ca="1">IF(COUNTIF($R$8:$R$128,R84)&gt;1,"",MAX($AD$8:AD83)+1)</f>
        <v>10</v>
      </c>
      <c r="AE84" s="49" t="b">
        <f t="shared" ca="1" si="41"/>
        <v>0</v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3"/>
        <v/>
      </c>
      <c r="AB87" s="89" t="str">
        <f t="shared" ref="AB87:AB125" ca="1" si="59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0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9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60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1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60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60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60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9"/>
        <v/>
      </c>
      <c r="AC95" s="434" t="str">
        <f t="shared" ca="1" si="61"/>
        <v/>
      </c>
      <c r="AD95" s="50" t="str">
        <f ca="1">IF(COUNTIF($R$8:$R$128,R95)&gt;1,"",MAX($AD$8:AD94)+1)</f>
        <v/>
      </c>
      <c r="AE95" s="49" t="str">
        <f t="shared" ca="1" si="60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9"/>
        <v/>
      </c>
      <c r="AC96" s="434" t="str">
        <f t="shared" ca="1" si="61"/>
        <v/>
      </c>
      <c r="AD96" s="50" t="str">
        <f ca="1">IF(COUNTIF($R$8:$R$128,R96)&gt;1,"",MAX($AD$8:AD95)+1)</f>
        <v/>
      </c>
      <c r="AE96" s="49" t="str">
        <f t="shared" ca="1" si="60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60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11</v>
      </c>
      <c r="AE99" s="49" t="b">
        <f t="shared" ca="1" si="62"/>
        <v>1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27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27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b">
        <f t="shared" ca="1" si="62"/>
        <v>0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6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6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3"/>
        <v>#VALUE!</v>
      </c>
      <c r="AD103" s="50" t="str">
        <f ca="1">IF(COUNTIF($R$8:$R$128,R103)&gt;1,"",MAX($AD$8:AD102)+1)</f>
        <v/>
      </c>
      <c r="AE103" s="49" t="b">
        <f t="shared" ca="1" si="62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10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10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3"/>
        <v>#VALUE!</v>
      </c>
      <c r="AD104" s="50" t="str">
        <f ca="1">IF(COUNTIF($R$8:$R$128,R104)&gt;1,"",MAX($AD$8:AD103)+1)</f>
        <v/>
      </c>
      <c r="AE104" s="49" t="b">
        <f t="shared" ca="1" si="62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t="shared" ref="AE105:AE113" ca="1" si="6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4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4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10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10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 t="str">
        <f ca="1">IF(COUNTIF($R$8:$R$128,R108)&gt;1,"",MAX($AD$8:AD107)+1)</f>
        <v/>
      </c>
      <c r="AE108" s="49" t="b">
        <f t="shared" ca="1" si="64"/>
        <v>0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11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11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5"/>
        <v>#VALUE!</v>
      </c>
      <c r="AD111" s="50">
        <f ca="1">IF(COUNTIF($R$8:$R$128,R111)&gt;1,"",MAX($AD$8:AD110)+1)</f>
        <v>12</v>
      </c>
      <c r="AE111" s="49" t="b">
        <f t="shared" ca="1" si="64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27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27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5"/>
        <v>#VALUE!</v>
      </c>
      <c r="AD112" s="50" t="str">
        <f ca="1">IF(COUNTIF($R$8:$R$128,R112)&gt;1,"",MAX($AD$8:AD111)+1)</f>
        <v/>
      </c>
      <c r="AE112" s="49" t="b">
        <f t="shared" ca="1" si="64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9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7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9"/>
        <v/>
      </c>
      <c r="AC115" s="174" t="str">
        <f t="shared" ref="AC115:AC127" ca="1" si="68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7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9">IF(E116="---","","обучение")</f>
        <v>обучение</v>
      </c>
      <c r="B116" s="144" t="str">
        <f t="shared" ref="B116:B127" ca="1" si="70">IF(E116="---","","9:00-13:00")</f>
        <v>9:00-13:00</v>
      </c>
      <c r="C116" s="642" t="str">
        <f t="shared" ref="C116:C127" ca="1" si="71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14</v>
      </c>
      <c r="F116" s="159" t="str">
        <f t="shared" ref="F116:F127" ca="1" si="7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6"/>
        <v>обучение</v>
      </c>
      <c r="R116" s="189" t="str">
        <f t="shared" ca="1" si="50"/>
        <v>Водитель 14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59"/>
        <v>8</v>
      </c>
      <c r="AC116" s="129">
        <f t="shared" ca="1" si="68"/>
        <v>0</v>
      </c>
      <c r="AD116" s="50">
        <f ca="1">IF(COUNTIF($R$8:$R$128,R116)&gt;1,"",MAX($AD$8:AD115)+1)</f>
        <v>13</v>
      </c>
      <c r="AE116" s="49" t="b">
        <f t="shared" ca="1" si="67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9"/>
        <v/>
      </c>
      <c r="B117" s="145" t="str">
        <f t="shared" ca="1" si="70"/>
        <v/>
      </c>
      <c r="C117" s="636" t="str">
        <f t="shared" ca="1" si="71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2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6"/>
        <v/>
      </c>
      <c r="R117" s="191" t="str">
        <f t="shared" ca="1" si="50"/>
        <v>---</v>
      </c>
      <c r="S117" s="180"/>
      <c r="T117" s="106"/>
      <c r="U117" s="95" t="str">
        <f t="shared" ref="U117:U125" ca="1" si="73">IF(OR(S117=2,E117="---"),"",K117-T117)</f>
        <v/>
      </c>
      <c r="V117" s="176"/>
      <c r="W117" s="97" t="str">
        <f t="shared" ref="W117:W125" ca="1" si="74">IF(OR(E117="---",L117="",S117=2),"",L117+V117)</f>
        <v/>
      </c>
      <c r="X117" s="82"/>
      <c r="Y117" s="97" t="str">
        <f t="shared" ref="Y117:Y125" ca="1" si="75">IF(OR(E117="---",M117="",S117=1),"",IF(S117=2,M117-X117,MIN(M117-X117,W117+"2:00")))</f>
        <v/>
      </c>
      <c r="Z117" s="92"/>
      <c r="AA117" s="100" t="str">
        <f t="shared" ref="AA117:AA125" ca="1" si="76">IF(OR(E117="---",S117=1),"",N117+Z117)</f>
        <v/>
      </c>
      <c r="AB117" s="89" t="str">
        <f t="shared" ca="1" si="59"/>
        <v/>
      </c>
      <c r="AC117" s="128" t="str">
        <f t="shared" ca="1" si="68"/>
        <v/>
      </c>
      <c r="AD117" s="50" t="str">
        <f ca="1">IF(COUNTIF($R$8:$R$128,R117)&gt;1,"",MAX($AD$8:AD116)+1)</f>
        <v/>
      </c>
      <c r="AE117" s="49" t="str">
        <f t="shared" ca="1" si="67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9"/>
        <v/>
      </c>
      <c r="B118" s="145" t="str">
        <f t="shared" ca="1" si="70"/>
        <v/>
      </c>
      <c r="C118" s="636" t="str">
        <f t="shared" ca="1" si="71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2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6"/>
        <v/>
      </c>
      <c r="R118" s="191" t="str">
        <f t="shared" ca="1" si="50"/>
        <v>---</v>
      </c>
      <c r="S118" s="180"/>
      <c r="T118" s="106"/>
      <c r="U118" s="95" t="str">
        <f t="shared" ca="1" si="73"/>
        <v/>
      </c>
      <c r="V118" s="176"/>
      <c r="W118" s="97" t="str">
        <f t="shared" ca="1" si="74"/>
        <v/>
      </c>
      <c r="X118" s="82"/>
      <c r="Y118" s="97" t="str">
        <f t="shared" ca="1" si="75"/>
        <v/>
      </c>
      <c r="Z118" s="92"/>
      <c r="AA118" s="100" t="str">
        <f t="shared" ca="1" si="76"/>
        <v/>
      </c>
      <c r="AB118" s="89" t="str">
        <f t="shared" ca="1" si="59"/>
        <v/>
      </c>
      <c r="AC118" s="128" t="str">
        <f t="shared" ca="1" si="68"/>
        <v/>
      </c>
      <c r="AD118" s="50" t="str">
        <f ca="1">IF(COUNTIF($R$8:$R$128,R118)&gt;1,"",MAX($AD$8:AD117)+1)</f>
        <v/>
      </c>
      <c r="AE118" s="49" t="str">
        <f t="shared" ca="1" si="67"/>
        <v/>
      </c>
    </row>
    <row r="119" spans="1:39" ht="23" customHeight="1" thickBot="1" x14ac:dyDescent="0.2">
      <c r="A119" s="142" t="str">
        <f t="shared" ca="1" si="69"/>
        <v/>
      </c>
      <c r="B119" s="145" t="str">
        <f t="shared" ca="1" si="70"/>
        <v/>
      </c>
      <c r="C119" s="636" t="str">
        <f t="shared" ca="1" si="71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2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6"/>
        <v/>
      </c>
      <c r="R119" s="191" t="str">
        <f t="shared" ca="1" si="50"/>
        <v>---</v>
      </c>
      <c r="S119" s="180"/>
      <c r="T119" s="106"/>
      <c r="U119" s="95" t="str">
        <f t="shared" ca="1" si="73"/>
        <v/>
      </c>
      <c r="V119" s="176"/>
      <c r="W119" s="97" t="str">
        <f t="shared" ca="1" si="74"/>
        <v/>
      </c>
      <c r="X119" s="82"/>
      <c r="Y119" s="97" t="str">
        <f t="shared" ca="1" si="75"/>
        <v/>
      </c>
      <c r="Z119" s="92"/>
      <c r="AA119" s="100" t="str">
        <f t="shared" ca="1" si="76"/>
        <v/>
      </c>
      <c r="AB119" s="89" t="str">
        <f t="shared" ca="1" si="59"/>
        <v/>
      </c>
      <c r="AC119" s="128" t="str">
        <f t="shared" ca="1" si="68"/>
        <v/>
      </c>
      <c r="AD119" s="50" t="str">
        <f ca="1">IF(COUNTIF($R$8:$R$128,R119)&gt;1,"",MAX($AD$8:AD118)+1)</f>
        <v/>
      </c>
      <c r="AE119" s="49" t="str">
        <f t="shared" ca="1" si="67"/>
        <v/>
      </c>
    </row>
    <row r="120" spans="1:39" ht="23" customHeight="1" thickBot="1" x14ac:dyDescent="0.2">
      <c r="A120" s="142" t="str">
        <f t="shared" ca="1" si="69"/>
        <v/>
      </c>
      <c r="B120" s="145" t="str">
        <f t="shared" ca="1" si="70"/>
        <v/>
      </c>
      <c r="C120" s="636" t="str">
        <f t="shared" ca="1" si="71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2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6"/>
        <v/>
      </c>
      <c r="R120" s="191" t="str">
        <f t="shared" ca="1" si="50"/>
        <v>---</v>
      </c>
      <c r="S120" s="180"/>
      <c r="T120" s="106"/>
      <c r="U120" s="95" t="str">
        <f t="shared" ca="1" si="73"/>
        <v/>
      </c>
      <c r="V120" s="176"/>
      <c r="W120" s="97" t="str">
        <f t="shared" ca="1" si="74"/>
        <v/>
      </c>
      <c r="X120" s="82"/>
      <c r="Y120" s="97" t="str">
        <f t="shared" ca="1" si="75"/>
        <v/>
      </c>
      <c r="Z120" s="92"/>
      <c r="AA120" s="100" t="str">
        <f t="shared" ca="1" si="76"/>
        <v/>
      </c>
      <c r="AB120" s="89" t="str">
        <f t="shared" ca="1" si="59"/>
        <v/>
      </c>
      <c r="AC120" s="128" t="str">
        <f t="shared" ca="1" si="68"/>
        <v/>
      </c>
      <c r="AD120" s="50" t="str">
        <f ca="1">IF(COUNTIF($R$8:$R$128,R120)&gt;1,"",MAX($AD$8:AD119)+1)</f>
        <v/>
      </c>
      <c r="AE120" s="49" t="str">
        <f t="shared" ca="1" si="67"/>
        <v/>
      </c>
    </row>
    <row r="121" spans="1:39" ht="23" customHeight="1" x14ac:dyDescent="0.15">
      <c r="A121" s="142" t="str">
        <f t="shared" ca="1" si="69"/>
        <v/>
      </c>
      <c r="B121" s="145" t="str">
        <f t="shared" ca="1" si="70"/>
        <v/>
      </c>
      <c r="C121" s="636" t="str">
        <f t="shared" ca="1" si="71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2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6"/>
        <v/>
      </c>
      <c r="R121" s="191" t="str">
        <f t="shared" ca="1" si="50"/>
        <v>---</v>
      </c>
      <c r="S121" s="180"/>
      <c r="T121" s="106"/>
      <c r="U121" s="95" t="str">
        <f t="shared" ca="1" si="73"/>
        <v/>
      </c>
      <c r="V121" s="176"/>
      <c r="W121" s="97" t="str">
        <f t="shared" ca="1" si="74"/>
        <v/>
      </c>
      <c r="X121" s="82"/>
      <c r="Y121" s="97" t="str">
        <f t="shared" ca="1" si="75"/>
        <v/>
      </c>
      <c r="Z121" s="92"/>
      <c r="AA121" s="100" t="str">
        <f t="shared" ca="1" si="76"/>
        <v/>
      </c>
      <c r="AB121" s="89" t="str">
        <f t="shared" ca="1" si="59"/>
        <v/>
      </c>
      <c r="AC121" s="128" t="str">
        <f t="shared" ca="1" si="68"/>
        <v/>
      </c>
      <c r="AD121" s="50" t="str">
        <f ca="1">IF(COUNTIF($R$8:$R$128,R121)&gt;1,"",MAX($AD$8:AD120)+1)</f>
        <v/>
      </c>
      <c r="AE121" s="49" t="str">
        <f t="shared" ca="1" si="67"/>
        <v/>
      </c>
    </row>
    <row r="122" spans="1:39" ht="23" customHeight="1" x14ac:dyDescent="0.15">
      <c r="A122" s="142" t="str">
        <f t="shared" ca="1" si="69"/>
        <v/>
      </c>
      <c r="B122" s="145" t="str">
        <f t="shared" ca="1" si="70"/>
        <v/>
      </c>
      <c r="C122" s="636" t="str">
        <f t="shared" ca="1" si="71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2"/>
        <v/>
      </c>
      <c r="G122" s="152"/>
      <c r="H122" s="114">
        <v>8</v>
      </c>
      <c r="I122" s="103">
        <v>7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6"/>
        <v/>
      </c>
      <c r="R122" s="191" t="str">
        <f t="shared" ca="1" si="50"/>
        <v>---</v>
      </c>
      <c r="S122" s="180"/>
      <c r="T122" s="106"/>
      <c r="U122" s="95" t="str">
        <f t="shared" ca="1" si="73"/>
        <v/>
      </c>
      <c r="V122" s="176"/>
      <c r="W122" s="97" t="str">
        <f t="shared" ca="1" si="74"/>
        <v/>
      </c>
      <c r="X122" s="82"/>
      <c r="Y122" s="97" t="str">
        <f t="shared" ca="1" si="75"/>
        <v/>
      </c>
      <c r="Z122" s="92"/>
      <c r="AA122" s="100" t="str">
        <f t="shared" ca="1" si="76"/>
        <v/>
      </c>
      <c r="AB122" s="89" t="str">
        <f t="shared" ca="1" si="59"/>
        <v/>
      </c>
      <c r="AC122" s="128" t="str">
        <f t="shared" ca="1" si="68"/>
        <v/>
      </c>
      <c r="AD122" s="50" t="str">
        <f ca="1">IF(COUNTIF($R$8:$R$128,R122)&gt;1,"",MAX($AD$8:AD121)+1)</f>
        <v/>
      </c>
      <c r="AE122" s="49" t="str">
        <f t="shared" ca="1" si="67"/>
        <v/>
      </c>
    </row>
    <row r="123" spans="1:39" ht="23" customHeight="1" x14ac:dyDescent="0.15">
      <c r="A123" s="142" t="str">
        <f t="shared" ca="1" si="69"/>
        <v/>
      </c>
      <c r="B123" s="145" t="str">
        <f t="shared" ca="1" si="70"/>
        <v/>
      </c>
      <c r="C123" s="636" t="str">
        <f t="shared" ca="1" si="71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2"/>
        <v/>
      </c>
      <c r="G123" s="152"/>
      <c r="H123" s="114">
        <v>8</v>
      </c>
      <c r="I123" s="103">
        <v>8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6"/>
        <v/>
      </c>
      <c r="R123" s="191" t="str">
        <f t="shared" ca="1" si="50"/>
        <v>---</v>
      </c>
      <c r="S123" s="180"/>
      <c r="T123" s="106"/>
      <c r="U123" s="95" t="str">
        <f t="shared" ca="1" si="73"/>
        <v/>
      </c>
      <c r="V123" s="176"/>
      <c r="W123" s="97" t="str">
        <f t="shared" ca="1" si="74"/>
        <v/>
      </c>
      <c r="X123" s="82"/>
      <c r="Y123" s="97" t="str">
        <f t="shared" ca="1" si="75"/>
        <v/>
      </c>
      <c r="Z123" s="92"/>
      <c r="AA123" s="100" t="str">
        <f t="shared" ca="1" si="76"/>
        <v/>
      </c>
      <c r="AB123" s="89" t="str">
        <f t="shared" ca="1" si="59"/>
        <v/>
      </c>
      <c r="AC123" s="128" t="str">
        <f t="shared" ca="1" si="68"/>
        <v/>
      </c>
      <c r="AD123" s="50" t="str">
        <f ca="1">IF(COUNTIF($R$8:$R$128,R123)&gt;1,"",MAX($AD$8:AD122)+1)</f>
        <v/>
      </c>
      <c r="AE123" s="49" t="str">
        <f t="shared" ca="1" si="67"/>
        <v/>
      </c>
    </row>
    <row r="124" spans="1:39" ht="23" customHeight="1" x14ac:dyDescent="0.15">
      <c r="A124" s="142" t="str">
        <f t="shared" ca="1" si="69"/>
        <v/>
      </c>
      <c r="B124" s="145" t="str">
        <f t="shared" ca="1" si="70"/>
        <v/>
      </c>
      <c r="C124" s="636" t="str">
        <f t="shared" ca="1" si="71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2"/>
        <v/>
      </c>
      <c r="G124" s="152"/>
      <c r="H124" s="114">
        <v>10</v>
      </c>
      <c r="I124" s="103">
        <v>1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6"/>
        <v/>
      </c>
      <c r="R124" s="191" t="str">
        <f t="shared" ca="1" si="50"/>
        <v>---</v>
      </c>
      <c r="S124" s="180"/>
      <c r="T124" s="106"/>
      <c r="U124" s="95" t="str">
        <f t="shared" ca="1" si="73"/>
        <v/>
      </c>
      <c r="V124" s="176"/>
      <c r="W124" s="97" t="str">
        <f t="shared" ca="1" si="74"/>
        <v/>
      </c>
      <c r="X124" s="82"/>
      <c r="Y124" s="97" t="str">
        <f t="shared" ca="1" si="75"/>
        <v/>
      </c>
      <c r="Z124" s="92"/>
      <c r="AA124" s="100" t="str">
        <f t="shared" ca="1" si="76"/>
        <v/>
      </c>
      <c r="AB124" s="89" t="str">
        <f t="shared" ca="1" si="59"/>
        <v/>
      </c>
      <c r="AC124" s="128" t="str">
        <f t="shared" ca="1" si="68"/>
        <v/>
      </c>
      <c r="AD124" s="50" t="str">
        <f ca="1">IF(COUNTIF($R$8:$R$128,R124)&gt;1,"",MAX($AD$8:AD123)+1)</f>
        <v/>
      </c>
      <c r="AE124" s="49" t="str">
        <f t="shared" ca="1" si="67"/>
        <v/>
      </c>
    </row>
    <row r="125" spans="1:39" ht="23" customHeight="1" thickBot="1" x14ac:dyDescent="0.2">
      <c r="A125" s="142" t="str">
        <f t="shared" ca="1" si="69"/>
        <v/>
      </c>
      <c r="B125" s="145" t="str">
        <f t="shared" ca="1" si="70"/>
        <v/>
      </c>
      <c r="C125" s="636" t="str">
        <f t="shared" ca="1" si="71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2"/>
        <v/>
      </c>
      <c r="G125" s="152"/>
      <c r="H125" s="114">
        <v>10</v>
      </c>
      <c r="I125" s="103">
        <v>2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6"/>
        <v/>
      </c>
      <c r="R125" s="191" t="str">
        <f t="shared" ca="1" si="50"/>
        <v>---</v>
      </c>
      <c r="S125" s="180"/>
      <c r="T125" s="106"/>
      <c r="U125" s="95" t="str">
        <f t="shared" ca="1" si="73"/>
        <v/>
      </c>
      <c r="V125" s="176"/>
      <c r="W125" s="97" t="str">
        <f t="shared" ca="1" si="74"/>
        <v/>
      </c>
      <c r="X125" s="82"/>
      <c r="Y125" s="97" t="str">
        <f t="shared" ca="1" si="75"/>
        <v/>
      </c>
      <c r="Z125" s="92"/>
      <c r="AA125" s="100" t="str">
        <f t="shared" ca="1" si="76"/>
        <v/>
      </c>
      <c r="AB125" s="89" t="str">
        <f t="shared" ca="1" si="59"/>
        <v/>
      </c>
      <c r="AC125" s="128" t="str">
        <f t="shared" ca="1" si="68"/>
        <v/>
      </c>
      <c r="AD125" s="50" t="str">
        <f ca="1">IF(COUNTIF($R$8:$R$128,R125)&gt;1,"",MAX($AD$8:AD124)+1)</f>
        <v/>
      </c>
      <c r="AE125" s="49" t="str">
        <f t="shared" ca="1" si="67"/>
        <v/>
      </c>
    </row>
    <row r="126" spans="1:39" ht="23" customHeight="1" thickBot="1" x14ac:dyDescent="0.2">
      <c r="A126" s="142" t="s">
        <v>49</v>
      </c>
      <c r="B126" s="145" t="str">
        <f t="shared" ca="1" si="70"/>
        <v/>
      </c>
      <c r="C126" s="636" t="str">
        <f t="shared" ca="1" si="71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2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6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8"/>
        <v/>
      </c>
      <c r="AD126" s="50" t="str">
        <f ca="1">IF(COUNTIF($R$8:$R$128,R126)&gt;1,"",MAX($AD$8:AD125)+1)</f>
        <v/>
      </c>
      <c r="AE126" s="49" t="str">
        <f t="shared" ca="1" si="67"/>
        <v/>
      </c>
    </row>
    <row r="127" spans="1:39" ht="23" customHeight="1" thickBot="1" x14ac:dyDescent="0.2">
      <c r="A127" s="143" t="s">
        <v>49</v>
      </c>
      <c r="B127" s="146" t="str">
        <f t="shared" ca="1" si="70"/>
        <v/>
      </c>
      <c r="C127" s="643" t="str">
        <f t="shared" ca="1" si="71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2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6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8"/>
        <v/>
      </c>
      <c r="AD127" s="50" t="str">
        <f ca="1">IF(COUNTIF($R$8:$R$128,R127)&gt;1,"",MAX($AD$8:AD126)+1)</f>
        <v/>
      </c>
      <c r="AE127" s="49" t="str">
        <f t="shared" ca="1" si="67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-155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20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33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53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7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7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7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7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7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7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7"/>
        <v>1</v>
      </c>
      <c r="E174" s="102" t="str">
        <f t="array" aca="1" ref="E174" ca="1">IFERROR(INDEX(График!B$7:B$112,SMALL(IF(INDEX(График!$I$7:$AL$112,0,$H$1)=F174,ROW(D$1:D$101)),G174)),"")</f>
        <v>Сотрудник 4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4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14</v>
      </c>
      <c r="AE174" s="418"/>
      <c r="AF174" s="418"/>
    </row>
    <row r="175" spans="4:32" ht="15" customHeight="1" x14ac:dyDescent="0.25">
      <c r="D175" s="107">
        <f t="shared" si="77"/>
        <v>2</v>
      </c>
      <c r="E175" s="102" t="str">
        <f t="array" aca="1" ref="E175" ca="1">IFERROR(INDEX(График!B$7:B$112,SMALL(IF(INDEX(График!$I$7:$AL$112,0,$H$1)=F175,ROW(D$1:D$101)),G175)),"")</f>
        <v>Сотрудник 5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8">IF(E175="","",E175)</f>
        <v>Сотрудник 5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15</v>
      </c>
    </row>
    <row r="176" spans="4:32" ht="15" customHeight="1" x14ac:dyDescent="0.25">
      <c r="D176" s="107">
        <f t="shared" si="77"/>
        <v>3</v>
      </c>
      <c r="E176" s="102" t="str">
        <f t="array" aca="1" ref="E176" ca="1">IFERROR(INDEX(График!B$7:B$112,SMALL(IF(INDEX(График!$I$7:$AL$112,0,$H$1)=F176,ROW(D$1:D$101)),G176)),"")</f>
        <v>Сотрудник 7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8"/>
        <v>Сотрудник 7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16</v>
      </c>
    </row>
    <row r="177" spans="4:30" ht="15" customHeight="1" x14ac:dyDescent="0.25">
      <c r="D177" s="107">
        <f t="shared" si="77"/>
        <v>4</v>
      </c>
      <c r="E177" s="102" t="str">
        <f t="array" aca="1" ref="E177" ca="1">IFERROR(INDEX(График!B$7:B$112,SMALL(IF(INDEX(График!$I$7:$AL$112,0,$H$1)=F177,ROW(D$1:D$101)),G177)),"")</f>
        <v>Сотрудник 12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8"/>
        <v>Сотрудник 12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17</v>
      </c>
    </row>
    <row r="178" spans="4:30" ht="15" customHeight="1" x14ac:dyDescent="0.25">
      <c r="D178" s="107">
        <f t="shared" si="77"/>
        <v>5</v>
      </c>
      <c r="E178" s="102" t="str">
        <f t="array" aca="1" ref="E178" ca="1">IFERROR(INDEX(График!B$7:B$112,SMALL(IF(INDEX(График!$I$7:$AL$112,0,$H$1)=F178,ROW(D$1:D$101)),G178)),"")</f>
        <v>Сотрудник 14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8"/>
        <v>Сотрудник 14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18</v>
      </c>
    </row>
    <row r="179" spans="4:30" ht="15" customHeight="1" x14ac:dyDescent="0.25">
      <c r="D179" s="107">
        <f t="shared" si="77"/>
        <v>6</v>
      </c>
      <c r="E179" s="102" t="str">
        <f t="array" aca="1" ref="E179" ca="1">IFERROR(INDEX(График!B$7:B$112,SMALL(IF(INDEX(График!$I$7:$AL$112,0,$H$1)=F179,ROW(D$1:D$101)),G179)),"")</f>
        <v>Сотрудник 16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8"/>
        <v>Сотрудник 16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19</v>
      </c>
    </row>
    <row r="180" spans="4:30" ht="15" customHeight="1" x14ac:dyDescent="0.25">
      <c r="D180" s="107">
        <f t="shared" si="77"/>
        <v>7</v>
      </c>
      <c r="E180" s="102" t="str">
        <f t="array" aca="1" ref="E180" ca="1">IFERROR(INDEX(График!B$7:B$112,SMALL(IF(INDEX(График!$I$7:$AL$112,0,$H$1)=F180,ROW(D$1:D$101)),G180)),"")</f>
        <v>Сотрудник 20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8"/>
        <v>Сотрудник 20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20</v>
      </c>
    </row>
    <row r="181" spans="4:30" ht="15" customHeight="1" x14ac:dyDescent="0.25">
      <c r="D181" s="107">
        <f t="shared" si="77"/>
        <v>8</v>
      </c>
      <c r="E181" s="102" t="str">
        <f t="array" aca="1" ref="E181" ca="1">IFERROR(INDEX(График!B$7:B$112,SMALL(IF(INDEX(График!$I$7:$AL$112,0,$H$1)=F181,ROW(D$1:D$101)),G181)),"")</f>
        <v>Сотрудник 21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8"/>
        <v>Сотрудник 21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21</v>
      </c>
    </row>
    <row r="182" spans="4:30" ht="15" customHeight="1" x14ac:dyDescent="0.25">
      <c r="D182" s="107">
        <f t="shared" si="77"/>
        <v>9</v>
      </c>
      <c r="E182" s="102" t="str">
        <f t="array" aca="1" ref="E182" ca="1">IFERROR(INDEX(График!B$7:B$112,SMALL(IF(INDEX(График!$I$7:$AL$112,0,$H$1)=F182,ROW(D$1:D$101)),G182)),"")</f>
        <v>Сотрудник 23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8"/>
        <v>Сотрудник 23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22</v>
      </c>
    </row>
    <row r="183" spans="4:30" ht="15" customHeight="1" x14ac:dyDescent="0.25">
      <c r="D183" s="107">
        <f t="shared" si="77"/>
        <v>10</v>
      </c>
      <c r="E183" s="102" t="str">
        <f t="array" aca="1" ref="E183" ca="1">IFERROR(INDEX(График!B$7:B$112,SMALL(IF(INDEX(График!$I$7:$AL$112,0,$H$1)=F183,ROW(D$1:D$101)),G183)),"")</f>
        <v>Сотрудник 24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8"/>
        <v>Сотрудник 24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23</v>
      </c>
    </row>
    <row r="184" spans="4:30" ht="15" customHeight="1" x14ac:dyDescent="0.25">
      <c r="D184" s="107">
        <f t="shared" si="77"/>
        <v>11</v>
      </c>
      <c r="E184" s="102" t="str">
        <f t="array" aca="1" ref="E184" ca="1">IFERROR(INDEX(График!B$7:B$112,SMALL(IF(INDEX(График!$I$7:$AL$112,0,$H$1)=F184,ROW(D$1:D$101)),G184)),"")</f>
        <v>Сотрудник 25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8"/>
        <v>Сотрудник 25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24</v>
      </c>
    </row>
    <row r="185" spans="4:30" ht="15" customHeight="1" x14ac:dyDescent="0.25">
      <c r="D185" s="107">
        <f t="shared" si="77"/>
        <v>12</v>
      </c>
      <c r="E185" s="102" t="str">
        <f t="array" aca="1" ref="E185" ca="1">IFERROR(INDEX(График!B$7:B$112,SMALL(IF(INDEX(График!$I$7:$AL$112,0,$H$1)=F185,ROW(D$1:D$101)),G185)),"")</f>
        <v>Водитель 1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8"/>
        <v>Водитель 1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25</v>
      </c>
    </row>
    <row r="186" spans="4:30" ht="15" customHeight="1" x14ac:dyDescent="0.25">
      <c r="D186" s="107">
        <f t="shared" si="77"/>
        <v>13</v>
      </c>
      <c r="E186" s="102" t="str">
        <f t="array" aca="1" ref="E186" ca="1">IFERROR(INDEX(График!B$7:B$112,SMALL(IF(INDEX(График!$I$7:$AL$112,0,$H$1)=F186,ROW(D$1:D$101)),G186)),"")</f>
        <v>Водитель 3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8"/>
        <v>Водитель 3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26</v>
      </c>
    </row>
    <row r="187" spans="4:30" ht="15" customHeight="1" x14ac:dyDescent="0.25">
      <c r="D187" s="107">
        <f t="shared" si="77"/>
        <v>14</v>
      </c>
      <c r="E187" s="102" t="str">
        <f t="array" aca="1" ref="E187" ca="1">IFERROR(INDEX(График!B$7:B$112,SMALL(IF(INDEX(График!$I$7:$AL$112,0,$H$1)=F187,ROW(D$1:D$101)),G187)),"")</f>
        <v>Водитель 5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8"/>
        <v>Водитель 5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27</v>
      </c>
    </row>
    <row r="188" spans="4:30" ht="15" customHeight="1" x14ac:dyDescent="0.25">
      <c r="D188" s="107">
        <f t="shared" si="77"/>
        <v>15</v>
      </c>
      <c r="E188" s="102" t="str">
        <f t="array" aca="1" ref="E188" ca="1">IFERROR(INDEX(График!B$7:B$112,SMALL(IF(INDEX(График!$I$7:$AL$112,0,$H$1)=F188,ROW(D$1:D$101)),G188)),"")</f>
        <v>Водитель 6</v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8"/>
        <v>Водитель 6</v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>
        <f ca="1">IF(E188="","",MAX($AD$70:AD187)+1)</f>
        <v>28</v>
      </c>
    </row>
    <row r="189" spans="4:30" ht="15" customHeight="1" x14ac:dyDescent="0.25">
      <c r="D189" s="107">
        <f t="shared" si="77"/>
        <v>16</v>
      </c>
      <c r="E189" s="102" t="str">
        <f t="array" aca="1" ref="E189" ca="1">IFERROR(INDEX(График!B$7:B$112,SMALL(IF(INDEX(График!$I$7:$AL$112,0,$H$1)=F189,ROW(D$1:D$101)),G189)),"")</f>
        <v>Водитель 7</v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8"/>
        <v>Водитель 7</v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>
        <f ca="1">IF(E189="","",MAX($AD$70:AD188)+1)</f>
        <v>29</v>
      </c>
    </row>
    <row r="190" spans="4:30" ht="15" customHeight="1" x14ac:dyDescent="0.25">
      <c r="D190" s="107">
        <f t="shared" si="77"/>
        <v>17</v>
      </c>
      <c r="E190" s="102" t="str">
        <f t="array" aca="1" ref="E190" ca="1">IFERROR(INDEX(График!B$7:B$112,SMALL(IF(INDEX(График!$I$7:$AL$112,0,$H$1)=F190,ROW(D$1:D$101)),G190)),"")</f>
        <v>Водитель 11</v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8"/>
        <v>Водитель 11</v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>
        <f ca="1">IF(E190="","",MAX($AD$70:AD189)+1)</f>
        <v>30</v>
      </c>
    </row>
    <row r="191" spans="4:30" ht="15" customHeight="1" x14ac:dyDescent="0.25">
      <c r="D191" s="107">
        <f t="shared" si="77"/>
        <v>18</v>
      </c>
      <c r="E191" s="102" t="str">
        <f t="array" aca="1" ref="E191" ca="1">IFERROR(INDEX(График!B$7:B$112,SMALL(IF(INDEX(График!$I$7:$AL$112,0,$H$1)=F191,ROW(D$1:D$101)),G191)),"")</f>
        <v>Водитель 16</v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8"/>
        <v>Водитель 16</v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>
        <f ca="1">IF(E191="","",MAX($AD$70:AD190)+1)</f>
        <v>31</v>
      </c>
    </row>
    <row r="192" spans="4:30" ht="15" customHeight="1" x14ac:dyDescent="0.25">
      <c r="D192" s="107">
        <f t="shared" si="77"/>
        <v>19</v>
      </c>
      <c r="E192" s="102" t="str">
        <f t="array" aca="1" ref="E192" ca="1">IFERROR(INDEX(График!B$7:B$112,SMALL(IF(INDEX(График!$I$7:$AL$112,0,$H$1)=F192,ROW(D$1:D$101)),G192)),"")</f>
        <v>Водитель 21</v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8"/>
        <v>Водитель 21</v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>
        <f ca="1">IF(E192="","",MAX($AD$70:AD191)+1)</f>
        <v>32</v>
      </c>
    </row>
    <row r="193" spans="4:30" ht="15" customHeight="1" x14ac:dyDescent="0.25">
      <c r="D193" s="107">
        <f t="shared" si="77"/>
        <v>20</v>
      </c>
      <c r="E193" s="102" t="str">
        <f t="array" aca="1" ref="E193" ca="1">IFERROR(INDEX(График!B$7:B$112,SMALL(IF(INDEX(График!$I$7:$AL$112,0,$H$1)=F193,ROW(D$1:D$101)),G193)),"")</f>
        <v>Водитель 23</v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8"/>
        <v>Водитель 23</v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>
        <f ca="1">IF(E193="","",MAX($AD$70:AD192)+1)</f>
        <v>33</v>
      </c>
    </row>
    <row r="194" spans="4:30" ht="15" customHeight="1" x14ac:dyDescent="0.25">
      <c r="D194" s="107">
        <f t="shared" si="77"/>
        <v>21</v>
      </c>
      <c r="E194" s="102" t="str">
        <f t="array" aca="1" ref="E194" ca="1">IFERROR(INDEX(График!B$7:B$112,SMALL(IF(INDEX(График!$I$7:$AL$112,0,$H$1)=F194,ROW(D$1:D$101)),G194)),"")</f>
        <v>Водитель 24</v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8"/>
        <v>Водитель 24</v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>
        <f ca="1">IF(E194="","",MAX($AD$70:AD193)+1)</f>
        <v>34</v>
      </c>
    </row>
    <row r="195" spans="4:30" ht="15" customHeight="1" x14ac:dyDescent="0.25">
      <c r="D195" s="107">
        <f t="shared" si="77"/>
        <v>22</v>
      </c>
      <c r="E195" s="102" t="str">
        <f t="array" aca="1" ref="E195" ca="1">IFERROR(INDEX(График!B$7:B$112,SMALL(IF(INDEX(График!$I$7:$AL$112,0,$H$1)=F195,ROW(D$1:D$101)),G195)),"")</f>
        <v>Водитель 25</v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8"/>
        <v>Водитель 25</v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>
        <f ca="1">IF(E195="","",MAX($AD$70:AD194)+1)</f>
        <v>35</v>
      </c>
    </row>
    <row r="196" spans="4:30" ht="15" customHeight="1" x14ac:dyDescent="0.25">
      <c r="D196" s="107">
        <f t="shared" si="77"/>
        <v>23</v>
      </c>
      <c r="E196" s="102" t="str">
        <f t="array" aca="1" ref="E196" ca="1">IFERROR(INDEX(График!B$7:B$112,SMALL(IF(INDEX(График!$I$7:$AL$112,0,$H$1)=F196,ROW(D$1:D$101)),G196)),"")</f>
        <v>Водитель 28</v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8"/>
        <v>Водитель 28</v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>
        <f ca="1">IF(E196="","",MAX($AD$70:AD195)+1)</f>
        <v>36</v>
      </c>
    </row>
    <row r="197" spans="4:30" ht="15" customHeight="1" x14ac:dyDescent="0.25">
      <c r="D197" s="107">
        <f t="shared" si="77"/>
        <v>24</v>
      </c>
      <c r="E197" s="102" t="str">
        <f t="array" aca="1" ref="E197" ca="1">IFERROR(INDEX(График!B$7:B$112,SMALL(IF(INDEX(График!$I$7:$AL$112,0,$H$1)=F197,ROW(D$1:D$101)),G197)),"")</f>
        <v>Водитель 29</v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8"/>
        <v>Водитель 29</v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>
        <f ca="1">IF(E197="","",MAX($AD$70:AD196)+1)</f>
        <v>37</v>
      </c>
    </row>
    <row r="198" spans="4:30" ht="15" customHeight="1" x14ac:dyDescent="0.25">
      <c r="D198" s="107">
        <f t="shared" si="77"/>
        <v>25</v>
      </c>
      <c r="E198" s="102" t="str">
        <f t="array" aca="1" ref="E198" ca="1">IFERROR(INDEX(График!B$7:B$112,SMALL(IF(INDEX(График!$I$7:$AL$112,0,$H$1)=F198,ROW(D$1:D$101)),G198)),"")</f>
        <v>Водитель 30</v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8"/>
        <v>Водитель 30</v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>
        <f ca="1">IF(E198="","",MAX($AD$70:AD197)+1)</f>
        <v>38</v>
      </c>
    </row>
    <row r="199" spans="4:30" ht="15" customHeight="1" x14ac:dyDescent="0.25">
      <c r="D199" s="107">
        <f t="shared" ref="D199:D259" si="79">G199</f>
        <v>26</v>
      </c>
      <c r="E199" s="102" t="str">
        <f t="array" aca="1" ref="E199" ca="1">IFERROR(INDEX(График!B$7:B$112,SMALL(IF(INDEX(График!$I$7:$AL$112,0,$H$1)=F199,ROW(D$1:D$101)),G199)),"")</f>
        <v>Водитель 31</v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8"/>
        <v>Водитель 31</v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>
        <f ca="1">IF(E199="","",MAX($AD$70:AD198)+1)</f>
        <v>39</v>
      </c>
    </row>
    <row r="200" spans="4:30" ht="15" customHeight="1" x14ac:dyDescent="0.25">
      <c r="D200" s="107">
        <f t="shared" si="79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8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9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8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9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8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9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8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9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8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212" priority="185">
      <formula>AND(O14&lt;N14,N14&lt;&gt;"")</formula>
    </cfRule>
  </conditionalFormatting>
  <conditionalFormatting sqref="R8:R89">
    <cfRule type="duplicateValues" dxfId="211" priority="80"/>
  </conditionalFormatting>
  <conditionalFormatting sqref="O90:O97 O106:O113">
    <cfRule type="expression" dxfId="210" priority="26">
      <formula>AND(O90&lt;N90,N90&lt;&gt;"")</formula>
    </cfRule>
  </conditionalFormatting>
  <conditionalFormatting sqref="R90:R97 R106:R115">
    <cfRule type="duplicateValues" dxfId="209" priority="25"/>
  </conditionalFormatting>
  <conditionalFormatting sqref="O98:O105">
    <cfRule type="expression" dxfId="208" priority="24">
      <formula>AND(O98&lt;N98,N98&lt;&gt;"")</formula>
    </cfRule>
  </conditionalFormatting>
  <conditionalFormatting sqref="R98:R105">
    <cfRule type="duplicateValues" dxfId="207" priority="23"/>
  </conditionalFormatting>
  <conditionalFormatting sqref="R116:R127">
    <cfRule type="duplicateValues" dxfId="206" priority="22"/>
  </conditionalFormatting>
  <conditionalFormatting sqref="M115">
    <cfRule type="expression" dxfId="205" priority="14">
      <formula>M115&lt;L115</formula>
    </cfRule>
  </conditionalFormatting>
  <conditionalFormatting sqref="M114">
    <cfRule type="expression" dxfId="204" priority="17">
      <formula>M114&lt;L114</formula>
    </cfRule>
  </conditionalFormatting>
  <conditionalFormatting sqref="L114">
    <cfRule type="expression" dxfId="203" priority="16">
      <formula>L114&lt;K114</formula>
    </cfRule>
  </conditionalFormatting>
  <conditionalFormatting sqref="N114">
    <cfRule type="expression" dxfId="202" priority="18">
      <formula>AND(N114&lt;M114,M114&lt;&gt;"")</formula>
    </cfRule>
  </conditionalFormatting>
  <conditionalFormatting sqref="L115">
    <cfRule type="expression" dxfId="201" priority="13">
      <formula>L115&lt;K115</formula>
    </cfRule>
  </conditionalFormatting>
  <conditionalFormatting sqref="N115">
    <cfRule type="expression" dxfId="200" priority="15">
      <formula>AND(N115&lt;M115,M115&lt;&gt;"")</formula>
    </cfRule>
  </conditionalFormatting>
  <conditionalFormatting sqref="L14 L18 L22 L26 L30 L34 L38 L42 L46 L50 L54 L58 L62 L66 L70 L74 L78 L82 L86">
    <cfRule type="expression" dxfId="199" priority="11">
      <formula>L14&lt;K14</formula>
    </cfRule>
  </conditionalFormatting>
  <conditionalFormatting sqref="M14 M18 M22 M26 M30 M34 M38 M42 M46 M50 M54 M58 M62 M66 M70 M74 M78 M82 M86">
    <cfRule type="expression" dxfId="198" priority="12">
      <formula>M14&lt;L14</formula>
    </cfRule>
  </conditionalFormatting>
  <conditionalFormatting sqref="N14 N18 N22 N26 N30 N34 N38 N42 N46 N50 N54 N58 N62 N66 N70 N74 N78 N82 N86">
    <cfRule type="expression" dxfId="197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96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95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94" priority="9">
      <formula>AND(N15&lt;M15,M15&lt;&gt;"")</formula>
    </cfRule>
  </conditionalFormatting>
  <conditionalFormatting sqref="L90 L94 L98 L102 L106 L110">
    <cfRule type="expression" dxfId="193" priority="5">
      <formula>L90&lt;K90</formula>
    </cfRule>
  </conditionalFormatting>
  <conditionalFormatting sqref="M90 M94 M98 M102 M106 M110">
    <cfRule type="expression" dxfId="192" priority="6">
      <formula>M90&lt;L90</formula>
    </cfRule>
  </conditionalFormatting>
  <conditionalFormatting sqref="N90 N94 N98 N102 N106 N110">
    <cfRule type="expression" dxfId="191" priority="4">
      <formula>AND(N90&lt;M90,M90&lt;&gt;"")</formula>
    </cfRule>
  </conditionalFormatting>
  <conditionalFormatting sqref="L91:L93 L95:L97 L99:L101 L103:L105 L107:L109 L111:L113">
    <cfRule type="expression" dxfId="190" priority="2">
      <formula>L91&lt;K91</formula>
    </cfRule>
  </conditionalFormatting>
  <conditionalFormatting sqref="M91:M93 M95:M97 M99:M101 M103:M105 M107:M109 M111:M113">
    <cfRule type="expression" dxfId="189" priority="3">
      <formula>M91&lt;L91</formula>
    </cfRule>
  </conditionalFormatting>
  <conditionalFormatting sqref="N91:N93 N95:N97 N99:N101 N103:N105 N107:N109 N111:N113">
    <cfRule type="expression" dxfId="188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 enableFormatConditionsCalculation="0">
    <tabColor theme="0" tint="-0.14999847407452621"/>
  </sheetPr>
  <dimension ref="A1:AM300"/>
  <sheetViews>
    <sheetView view="pageBreakPreview" topLeftCell="A1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25</v>
      </c>
      <c r="I1" s="50"/>
      <c r="J1" s="278">
        <v>0</v>
      </c>
      <c r="K1" s="278">
        <v>3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43732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43733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43733</v>
      </c>
      <c r="D8" s="654"/>
      <c r="E8" s="654"/>
      <c r="F8" s="277">
        <f ca="1">C8</f>
        <v>43733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1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20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22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5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30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29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9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1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1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b">
        <f t="shared" ca="1" si="2"/>
        <v>0</v>
      </c>
      <c r="AG16" s="49">
        <v>9</v>
      </c>
      <c r="AH16" s="423" t="str">
        <f t="shared" ca="1" si="3"/>
        <v>Водитель 7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2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31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20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20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b">
        <f t="shared" ca="1" si="2"/>
        <v>0</v>
      </c>
      <c r="AG19" s="49">
        <v>12</v>
      </c>
      <c r="AH19" s="423" t="str">
        <f t="shared" ca="1" si="3"/>
        <v>Сотрудник 14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22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22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b">
        <f t="shared" ca="1" si="2"/>
        <v>0</v>
      </c>
      <c r="AG20" s="49">
        <v>13</v>
      </c>
      <c r="AH20" s="423" t="str">
        <f t="shared" ca="1" si="3"/>
        <v>Водитель 23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1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13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5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5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b">
        <f t="shared" ca="1" si="2"/>
        <v>0</v>
      </c>
      <c r="AG23" s="49">
        <v>16</v>
      </c>
      <c r="AH23" s="423" t="str">
        <f t="shared" ca="1" si="3"/>
        <v>Сотрудник 8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30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30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b">
        <f t="shared" ca="1" si="2"/>
        <v>0</v>
      </c>
      <c r="AG24" s="49">
        <v>17</v>
      </c>
      <c r="AH24" s="423" t="str">
        <f t="shared" ca="1" si="3"/>
        <v>Водитель 15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3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8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b">
        <f t="shared" ca="1" si="2"/>
        <v>0</v>
      </c>
      <c r="AG27" s="49">
        <v>20</v>
      </c>
      <c r="AH27" s="423" t="str">
        <f t="shared" ca="1" si="3"/>
        <v>Сотрудник 10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29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29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b">
        <f t="shared" ca="1" si="2"/>
        <v>0</v>
      </c>
      <c r="AG28" s="49">
        <v>21</v>
      </c>
      <c r="AH28" s="423" t="str">
        <f t="shared" ca="1" si="3"/>
        <v>Водитель 21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24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26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9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9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b">
        <f t="shared" ca="1" si="2"/>
        <v>0</v>
      </c>
      <c r="AG31" s="49">
        <v>24</v>
      </c>
      <c r="AH31" s="423" t="str">
        <f t="shared" ca="1" si="3"/>
        <v>Водитель 20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7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7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b">
        <f t="shared" ca="1" si="2"/>
        <v>0</v>
      </c>
      <c r="AG32" s="49">
        <v>25</v>
      </c>
      <c r="AH32" s="423" t="str">
        <f t="shared" ca="1" si="3"/>
        <v>Сотрудник 4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7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2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2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b">
        <f t="shared" ca="1" si="2"/>
        <v>0</v>
      </c>
      <c r="AG35" s="49">
        <v>28</v>
      </c>
      <c r="AH35" s="423" t="str">
        <f t="shared" ca="1" si="3"/>
        <v>Водитель 6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31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31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b">
        <f t="shared" ca="1" si="2"/>
        <v>0</v>
      </c>
      <c r="AG36" s="49">
        <v>29</v>
      </c>
      <c r="AH36" s="423" t="str">
        <f t="shared" ca="1" si="3"/>
        <v>Водитель 5</v>
      </c>
      <c r="AI36" s="423"/>
      <c r="AJ36" s="422" t="e">
        <f t="shared" ca="1" si="4"/>
        <v>#VALUE!</v>
      </c>
      <c r="AK36" s="422" t="str">
        <f t="shared" ca="1" si="5"/>
        <v>00:00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10</v>
      </c>
      <c r="AI37" s="423"/>
      <c r="AJ37" s="422" t="str">
        <f t="shared" ca="1" si="4"/>
        <v>00:00</v>
      </c>
      <c r="AK37" s="422" t="e">
        <f t="shared" ca="1" si="5"/>
        <v>#VALUE!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Сотрудник 23</v>
      </c>
      <c r="AI38" s="423"/>
      <c r="AJ38" s="422" t="e">
        <f t="shared" ca="1" si="4"/>
        <v>#VALUE!</v>
      </c>
      <c r="AK38" s="422" t="str">
        <f t="shared" ca="1" si="5"/>
        <v>00:00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14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14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b">
        <f t="shared" ca="1" si="2"/>
        <v>0</v>
      </c>
      <c r="AG39" s="49">
        <v>32</v>
      </c>
      <c r="AH39" s="423" t="str">
        <f t="shared" ca="1" si="3"/>
        <v>Водитель 18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23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23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b">
        <f t="shared" ca="1" si="2"/>
        <v>0</v>
      </c>
      <c r="AG40" s="49">
        <v>33</v>
      </c>
      <c r="AH40" s="423" t="str">
        <f t="shared" ca="1" si="3"/>
        <v>Водитель 27</v>
      </c>
      <c r="AI40" s="423"/>
      <c r="AJ40" s="422" t="str">
        <f t="shared" ca="1" si="4"/>
        <v>00:00</v>
      </c>
      <c r="AK40" s="422" t="e">
        <f t="shared" ca="1" si="5"/>
        <v>#VALUE!</v>
      </c>
      <c r="AL40" s="422" t="str">
        <f t="shared" ca="1" si="6"/>
        <v/>
      </c>
      <c r="AM40" s="422" t="str">
        <f t="shared" ca="1" si="7"/>
        <v/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str">
        <f t="shared" ca="1" si="3"/>
        <v>Водитель 28</v>
      </c>
      <c r="AI41" s="423"/>
      <c r="AJ41" s="422" t="e">
        <f t="shared" ca="1" si="4"/>
        <v>#VALUE!</v>
      </c>
      <c r="AK41" s="422" t="str">
        <f t="shared" ca="1" si="5"/>
        <v>00:00</v>
      </c>
      <c r="AL41" s="422" t="str">
        <f t="shared" ca="1" si="6"/>
        <v/>
      </c>
      <c r="AM41" s="422" t="str">
        <f t="shared" ca="1" si="7"/>
        <v/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str">
        <f t="shared" ca="1" si="3"/>
        <v>Водитель 3</v>
      </c>
      <c r="AI42" s="423"/>
      <c r="AJ42" s="422" t="str">
        <f t="shared" ca="1" si="4"/>
        <v>09:00</v>
      </c>
      <c r="AK42" s="422" t="str">
        <f t="shared" ca="1" si="5"/>
        <v>17:00</v>
      </c>
      <c r="AL42" s="422" t="str">
        <f t="shared" ca="1" si="6"/>
        <v/>
      </c>
      <c r="AM42" s="422" t="str">
        <f t="shared" ca="1" si="7"/>
        <v/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1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1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b">
        <f t="shared" ca="1" si="2"/>
        <v>0</v>
      </c>
      <c r="AG43" s="49">
        <v>36</v>
      </c>
      <c r="AH43" s="423" t="str">
        <f t="shared" ca="1" si="3"/>
        <v>Сотрудник 12</v>
      </c>
      <c r="AI43" s="423"/>
      <c r="AJ43" s="422" t="str">
        <f t="shared" ca="1" si="4"/>
        <v>00:00</v>
      </c>
      <c r="AK43" s="422" t="str">
        <f t="shared" ca="1" si="5"/>
        <v>00:00</v>
      </c>
      <c r="AL43" s="422" t="str">
        <f t="shared" ca="1" si="6"/>
        <v>00:00</v>
      </c>
      <c r="AM43" s="422" t="str">
        <f t="shared" ca="1" si="7"/>
        <v>00:00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13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13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b">
        <f t="shared" ca="1" si="2"/>
        <v>0</v>
      </c>
      <c r="AG44" s="49">
        <v>37</v>
      </c>
      <c r="AH44" s="423" t="str">
        <f t="shared" ca="1" si="3"/>
        <v>Сотрудник 13</v>
      </c>
      <c r="AI44" s="423"/>
      <c r="AJ44" s="422" t="str">
        <f t="shared" ca="1" si="4"/>
        <v>00:00</v>
      </c>
      <c r="AK44" s="422" t="str">
        <f t="shared" ca="1" si="5"/>
        <v>00:00</v>
      </c>
      <c r="AL44" s="422" t="str">
        <f t="shared" ca="1" si="6"/>
        <v>00:00</v>
      </c>
      <c r="AM44" s="422" t="str">
        <f t="shared" ca="1" si="7"/>
        <v>00:00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str">
        <f t="shared" ca="1" si="3"/>
        <v>Сотрудник 15</v>
      </c>
      <c r="AI45" s="423"/>
      <c r="AJ45" s="422" t="str">
        <f t="shared" ca="1" si="4"/>
        <v>00:00</v>
      </c>
      <c r="AK45" s="422" t="str">
        <f t="shared" ca="1" si="5"/>
        <v>00:00</v>
      </c>
      <c r="AL45" s="422" t="str">
        <f t="shared" ca="1" si="6"/>
        <v>00:00</v>
      </c>
      <c r="AM45" s="422" t="str">
        <f t="shared" ca="1" si="7"/>
        <v>00:00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str">
        <f t="shared" ca="1" si="3"/>
        <v>Сотрудник 16</v>
      </c>
      <c r="AI46" s="423"/>
      <c r="AJ46" s="422" t="str">
        <f t="shared" ca="1" si="4"/>
        <v>00:00</v>
      </c>
      <c r="AK46" s="422" t="str">
        <f t="shared" ca="1" si="5"/>
        <v>00:00</v>
      </c>
      <c r="AL46" s="422" t="str">
        <f t="shared" ca="1" si="6"/>
        <v>00:00</v>
      </c>
      <c r="AM46" s="422" t="str">
        <f t="shared" ca="1" si="7"/>
        <v>00:00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8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8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b">
        <f t="shared" ca="1" si="2"/>
        <v>0</v>
      </c>
      <c r="AG47" s="49">
        <v>40</v>
      </c>
      <c r="AH47" s="423" t="str">
        <f t="shared" ca="1" si="3"/>
        <v>Сотрудник 19</v>
      </c>
      <c r="AI47" s="423"/>
      <c r="AJ47" s="422" t="str">
        <f t="shared" ca="1" si="4"/>
        <v>00:00</v>
      </c>
      <c r="AK47" s="422" t="str">
        <f t="shared" ca="1" si="5"/>
        <v>00:00</v>
      </c>
      <c r="AL47" s="422" t="str">
        <f t="shared" ca="1" si="6"/>
        <v>00:00</v>
      </c>
      <c r="AM47" s="422" t="str">
        <f t="shared" ca="1" si="7"/>
        <v>00:00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15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15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b">
        <f t="shared" ca="1" si="2"/>
        <v>0</v>
      </c>
      <c r="AG48" s="49">
        <v>41</v>
      </c>
      <c r="AH48" s="423" t="str">
        <f t="shared" ca="1" si="3"/>
        <v>Сотрудник 25</v>
      </c>
      <c r="AI48" s="423"/>
      <c r="AJ48" s="422" t="str">
        <f t="shared" ca="1" si="4"/>
        <v>00:00</v>
      </c>
      <c r="AK48" s="422" t="str">
        <f t="shared" ca="1" si="5"/>
        <v>00:00</v>
      </c>
      <c r="AL48" s="422" t="str">
        <f t="shared" ca="1" si="6"/>
        <v>00:00</v>
      </c>
      <c r="AM48" s="422" t="str">
        <f t="shared" ca="1" si="7"/>
        <v>00:00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str">
        <f t="shared" ca="1" si="3"/>
        <v>Водитель 9</v>
      </c>
      <c r="AI49" s="423"/>
      <c r="AJ49" s="422" t="str">
        <f t="shared" ca="1" si="4"/>
        <v>00:00</v>
      </c>
      <c r="AK49" s="422" t="str">
        <f t="shared" ca="1" si="5"/>
        <v>00:00</v>
      </c>
      <c r="AL49" s="422" t="str">
        <f t="shared" ca="1" si="6"/>
        <v>00:00</v>
      </c>
      <c r="AM49" s="422" t="str">
        <f t="shared" ca="1" si="7"/>
        <v>00:00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str">
        <f t="shared" ca="1" si="3"/>
        <v>Водитель 10</v>
      </c>
      <c r="AI50" s="423"/>
      <c r="AJ50" s="422" t="str">
        <f t="shared" ca="1" si="4"/>
        <v>00:00</v>
      </c>
      <c r="AK50" s="422" t="str">
        <f t="shared" ca="1" si="5"/>
        <v>00:00</v>
      </c>
      <c r="AL50" s="422" t="str">
        <f t="shared" ca="1" si="6"/>
        <v>00:00</v>
      </c>
      <c r="AM50" s="422" t="str">
        <f t="shared" ca="1" si="7"/>
        <v>00:00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3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3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b">
        <f t="shared" ca="1" si="2"/>
        <v>0</v>
      </c>
      <c r="AG51" s="49">
        <v>44</v>
      </c>
      <c r="AH51" s="423" t="str">
        <f t="shared" ca="1" si="3"/>
        <v>Водитель 11</v>
      </c>
      <c r="AI51" s="423"/>
      <c r="AJ51" s="422" t="str">
        <f t="shared" ca="1" si="4"/>
        <v>00:00</v>
      </c>
      <c r="AK51" s="422" t="str">
        <f t="shared" ca="1" si="5"/>
        <v>00:00</v>
      </c>
      <c r="AL51" s="422" t="str">
        <f t="shared" ca="1" si="6"/>
        <v>00:00</v>
      </c>
      <c r="AM51" s="422" t="str">
        <f t="shared" ca="1" si="7"/>
        <v>00:00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8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8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b">
        <f t="shared" ca="1" si="2"/>
        <v>0</v>
      </c>
      <c r="AG52" s="49">
        <v>45</v>
      </c>
      <c r="AH52" s="423" t="str">
        <f t="shared" ca="1" si="3"/>
        <v>Водитель 14</v>
      </c>
      <c r="AI52" s="423"/>
      <c r="AJ52" s="422" t="str">
        <f t="shared" ca="1" si="4"/>
        <v>00:00</v>
      </c>
      <c r="AK52" s="422" t="str">
        <f t="shared" ca="1" si="5"/>
        <v>00:00</v>
      </c>
      <c r="AL52" s="422" t="str">
        <f t="shared" ca="1" si="6"/>
        <v>00:00</v>
      </c>
      <c r="AM52" s="422" t="str">
        <f t="shared" ca="1" si="7"/>
        <v>00:00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str">
        <f t="shared" ca="1" si="3"/>
        <v>Водитель 16</v>
      </c>
      <c r="AI53" s="423"/>
      <c r="AJ53" s="422" t="str">
        <f t="shared" ca="1" si="4"/>
        <v>00:00</v>
      </c>
      <c r="AK53" s="422" t="str">
        <f t="shared" ca="1" si="5"/>
        <v>00:00</v>
      </c>
      <c r="AL53" s="422" t="str">
        <f t="shared" ca="1" si="6"/>
        <v>00:00</v>
      </c>
      <c r="AM53" s="422" t="str">
        <f t="shared" ca="1" si="7"/>
        <v>00:00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str">
        <f t="shared" ca="1" si="3"/>
        <v>Водитель 24</v>
      </c>
      <c r="AI54" s="423"/>
      <c r="AJ54" s="422" t="str">
        <f t="shared" ca="1" si="4"/>
        <v>00:00</v>
      </c>
      <c r="AK54" s="422" t="str">
        <f t="shared" ca="1" si="5"/>
        <v>00:00</v>
      </c>
      <c r="AL54" s="422" t="str">
        <f t="shared" ca="1" si="6"/>
        <v>00:00</v>
      </c>
      <c r="AM54" s="422" t="str">
        <f t="shared" ca="1" si="7"/>
        <v>00:00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10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10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b">
        <f t="shared" ca="1" si="2"/>
        <v>0</v>
      </c>
      <c r="AG55" s="49">
        <v>48</v>
      </c>
      <c r="AH55" s="423" t="str">
        <f t="shared" ca="1" si="3"/>
        <v>Водитель 25</v>
      </c>
      <c r="AI55" s="423"/>
      <c r="AJ55" s="422" t="str">
        <f t="shared" ca="1" si="4"/>
        <v>00:00</v>
      </c>
      <c r="AK55" s="422" t="str">
        <f t="shared" ca="1" si="5"/>
        <v>00:00</v>
      </c>
      <c r="AL55" s="422" t="str">
        <f t="shared" ca="1" si="6"/>
        <v>00:00</v>
      </c>
      <c r="AM55" s="422" t="str">
        <f t="shared" ca="1" si="7"/>
        <v>00:00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21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21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b">
        <f t="shared" ca="1" si="2"/>
        <v>0</v>
      </c>
      <c r="AG56" s="49">
        <v>49</v>
      </c>
      <c r="AH56" s="423" t="str">
        <f t="shared" ca="1" si="3"/>
        <v>Водитель 27</v>
      </c>
      <c r="AI56" s="423"/>
      <c r="AJ56" s="422" t="str">
        <f t="shared" ca="1" si="4"/>
        <v>00:00</v>
      </c>
      <c r="AK56" s="422" t="str">
        <f t="shared" ca="1" si="5"/>
        <v>00:00</v>
      </c>
      <c r="AL56" s="422" t="str">
        <f t="shared" ca="1" si="6"/>
        <v>00:00</v>
      </c>
      <c r="AM56" s="422" t="str">
        <f t="shared" ca="1" si="7"/>
        <v>00:00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24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24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b">
        <f t="shared" ca="1" si="2"/>
        <v>0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26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26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b">
        <f t="shared" ca="1" si="2"/>
        <v>0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20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20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b">
        <f t="shared" ca="1" si="2"/>
        <v>0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4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4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b">
        <f t="shared" ca="1" si="2"/>
        <v>0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4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4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b">
        <f t="shared" ref="AE72:AE89" ca="1" si="41">IF(R72="---","",INDEX(ВРЕМЯ_диапазон,MATCH(R72,ВРЕМЯ_ФИО,),$H$1)=AB72)</f>
        <v>0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7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7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b">
        <f t="shared" ca="1" si="41"/>
        <v>0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6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6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b">
        <f t="shared" ca="1" si="41"/>
        <v>0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 t="str">
        <f t="shared" ref="W78" ca="1" si="51">IF(OR(E78="---",L78="",S78=2),"",L78+V78)</f>
        <v/>
      </c>
      <c r="X78" s="194"/>
      <c r="Y78" s="95" t="str">
        <f t="shared" ref="Y78" ca="1" si="52">IF(OR(E78="---",M78="",S78=1),"",IF(S78=2,M78-X78,MIN(M78-X78,W78+"2:00")))</f>
        <v/>
      </c>
      <c r="Z78" s="165"/>
      <c r="AA78" s="99" t="str">
        <f t="shared" ref="AA78:AA89" ca="1" si="53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4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3"/>
        <v/>
      </c>
      <c r="AB79" s="89" t="str">
        <f t="shared" ref="AB79:AB81" ca="1" si="55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4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3"/>
        <v/>
      </c>
      <c r="AB80" s="89" t="str">
        <f t="shared" ca="1" si="55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4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3"/>
        <v/>
      </c>
      <c r="AB81" s="90" t="str">
        <f t="shared" ca="1" si="55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6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4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3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4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3"/>
        <v/>
      </c>
      <c r="AB83" s="89" t="str">
        <f t="shared" ref="AB83:AB85" ca="1" si="57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4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3"/>
        <v/>
      </c>
      <c r="AB84" s="89" t="str">
        <f t="shared" ca="1" si="57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4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3"/>
        <v/>
      </c>
      <c r="AB85" s="90" t="str">
        <f t="shared" ca="1" si="57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8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4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3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4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3"/>
        <v/>
      </c>
      <c r="AB87" s="89" t="str">
        <f t="shared" ref="AB87:AB113" ca="1" si="59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4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3"/>
        <v/>
      </c>
      <c r="AB88" s="89" t="str">
        <f t="shared" ca="1" si="59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4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3"/>
        <v/>
      </c>
      <c r="AB89" s="90" t="str">
        <f t="shared" ca="1" si="59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9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60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9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60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61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60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9"/>
        <v/>
      </c>
      <c r="AC93" s="130" t="str">
        <f t="shared" ca="1" si="61"/>
        <v/>
      </c>
      <c r="AD93" s="50" t="str">
        <f ca="1">IF(COUNTIF($R$8:$R$128,R93)&gt;1,"",MAX($AD$8:AD92)+1)</f>
        <v/>
      </c>
      <c r="AE93" s="49" t="str">
        <f t="shared" ca="1" si="60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9"/>
        <v/>
      </c>
      <c r="AC94" s="432" t="str">
        <f t="shared" ca="1" si="61"/>
        <v/>
      </c>
      <c r="AD94" s="50" t="str">
        <f ca="1">IF(COUNTIF($R$8:$R$128,R94)&gt;1,"",MAX($AD$8:AD93)+1)</f>
        <v/>
      </c>
      <c r="AE94" s="49" t="str">
        <f t="shared" ca="1" si="60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11</v>
      </c>
      <c r="F95" s="54" t="s">
        <v>355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50"/>
        <v>Сотрудник 11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9"/>
        <v/>
      </c>
      <c r="AC95" s="434" t="e">
        <f t="shared" ca="1" si="61"/>
        <v>#VALUE!</v>
      </c>
      <c r="AD95" s="50" t="str">
        <f ca="1">IF(COUNTIF($R$8:$R$128,R95)&gt;1,"",MAX($AD$8:AD94)+1)</f>
        <v/>
      </c>
      <c r="AE95" s="49" t="b">
        <f t="shared" ca="1" si="60"/>
        <v>0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5</v>
      </c>
      <c r="F96" s="55" t="s">
        <v>356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50"/>
        <v>Водитель 5</v>
      </c>
      <c r="S96" s="180"/>
      <c r="T96" s="194" t="str">
        <f ca="1">IF(OR(S96=2,E96="---",K96=""),"",--"0:60")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9"/>
        <v/>
      </c>
      <c r="AC96" s="434" t="e">
        <f t="shared" ca="1" si="61"/>
        <v>#VALUE!</v>
      </c>
      <c r="AD96" s="50">
        <f ca="1">IF(COUNTIF($R$8:$R$128,R96)&gt;1,"",MAX($AD$8:AD95)+1)</f>
        <v>29</v>
      </c>
      <c r="AE96" s="49" t="b">
        <f t="shared" ca="1" si="60"/>
        <v>0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9"/>
        <v/>
      </c>
      <c r="AC97" s="130" t="str">
        <f t="shared" ca="1" si="61"/>
        <v/>
      </c>
      <c r="AD97" s="50" t="str">
        <f ca="1">IF(COUNTIF($R$8:$R$128,R97)&gt;1,"",MAX($AD$8:AD96)+1)</f>
        <v/>
      </c>
      <c r="AE97" s="49" t="str">
        <f t="shared" ca="1" si="60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9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2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6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6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9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b">
        <f t="shared" ca="1" si="62"/>
        <v>0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10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10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9"/>
        <v/>
      </c>
      <c r="AC100" s="434" t="e">
        <f t="shared" ref="AC100:AC105" ca="1" si="63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30</v>
      </c>
      <c r="AE100" s="49" t="b">
        <f t="shared" ca="1" si="62"/>
        <v>1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9"/>
        <v/>
      </c>
      <c r="AC101" s="130" t="str">
        <f t="shared" ca="1" si="63"/>
        <v/>
      </c>
      <c r="AD101" s="50" t="str">
        <f ca="1">IF(COUNTIF($R$8:$R$128,R101)&gt;1,"",MAX($AD$8:AD100)+1)</f>
        <v/>
      </c>
      <c r="AE101" s="49" t="str">
        <f t="shared" ca="1" si="62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9"/>
        <v/>
      </c>
      <c r="AC102" s="432" t="str">
        <f t="shared" ca="1" si="63"/>
        <v/>
      </c>
      <c r="AD102" s="50" t="str">
        <f ca="1">IF(COUNTIF($R$8:$R$128,R102)&gt;1,"",MAX($AD$8:AD101)+1)</f>
        <v/>
      </c>
      <c r="AE102" s="49" t="str">
        <f t="shared" ca="1" si="62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23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23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9"/>
        <v/>
      </c>
      <c r="AC103" s="434" t="e">
        <f t="shared" ca="1" si="63"/>
        <v>#VALUE!</v>
      </c>
      <c r="AD103" s="50">
        <f ca="1">IF(COUNTIF($R$8:$R$128,R103)&gt;1,"",MAX($AD$8:AD102)+1)</f>
        <v>31</v>
      </c>
      <c r="AE103" s="49" t="b">
        <f t="shared" ca="1" si="62"/>
        <v>0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18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18</v>
      </c>
      <c r="S104" s="180"/>
      <c r="T104" s="194" t="str">
        <f ca="1">IF(OR(S104=2,E104="---",K104=""),"",--"0:60")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9"/>
        <v/>
      </c>
      <c r="AC104" s="434" t="e">
        <f t="shared" ca="1" si="63"/>
        <v>#VALUE!</v>
      </c>
      <c r="AD104" s="50">
        <f ca="1">IF(COUNTIF($R$8:$R$128,R104)&gt;1,"",MAX($AD$8:AD103)+1)</f>
        <v>32</v>
      </c>
      <c r="AE104" s="49" t="b">
        <f t="shared" ca="1" si="62"/>
        <v>0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9"/>
        <v/>
      </c>
      <c r="AC105" s="130" t="str">
        <f t="shared" ca="1" si="63"/>
        <v/>
      </c>
      <c r="AD105" s="50" t="str">
        <f ca="1">IF(COUNTIF($R$8:$R$128,R105)&gt;1,"",MAX($AD$8:AD104)+1)</f>
        <v/>
      </c>
      <c r="AE105" s="49" t="str">
        <f ca="1">IF(R105="---","",INDEX(ВРЕМЯ_диапазон,MATCH(R105,ВРЕМЯ_ФИО,),$H$1)=SUMIF($R$98:$R$105,R105,$AB$98:$AB$105))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9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64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11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11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9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b">
        <f t="shared" ca="1" si="64"/>
        <v>0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27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27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9"/>
        <v/>
      </c>
      <c r="AC108" s="434" t="e">
        <f t="shared" ref="AC108:AC113" ca="1" si="65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33</v>
      </c>
      <c r="AE108" s="49" t="b">
        <f t="shared" ca="1" si="64"/>
        <v>1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9"/>
        <v/>
      </c>
      <c r="AC109" s="130" t="str">
        <f t="shared" ca="1" si="65"/>
        <v/>
      </c>
      <c r="AD109" s="50" t="str">
        <f ca="1">IF(COUNTIF($R$8:$R$128,R109)&gt;1,"",MAX($AD$8:AD108)+1)</f>
        <v/>
      </c>
      <c r="AE109" s="49" t="str">
        <f t="shared" ca="1" si="64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9"/>
        <v/>
      </c>
      <c r="AC110" s="432" t="str">
        <f t="shared" ca="1" si="65"/>
        <v/>
      </c>
      <c r="AD110" s="50" t="str">
        <f ca="1">IF(COUNTIF($R$8:$R$128,R110)&gt;1,"",MAX($AD$8:AD109)+1)</f>
        <v/>
      </c>
      <c r="AE110" s="49" t="str">
        <f t="shared" ca="1" si="64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6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6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9"/>
        <v/>
      </c>
      <c r="AC111" s="434" t="e">
        <f t="shared" ca="1" si="65"/>
        <v>#VALUE!</v>
      </c>
      <c r="AD111" s="50" t="str">
        <f ca="1">IF(COUNTIF($R$8:$R$128,R111)&gt;1,"",MAX($AD$8:AD110)+1)</f>
        <v/>
      </c>
      <c r="AE111" s="49" t="b">
        <f t="shared" ca="1" si="64"/>
        <v>0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28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28</v>
      </c>
      <c r="S112" s="180"/>
      <c r="T112" s="194" t="str">
        <f ca="1">IF(OR(S112=2,E112="---",K112=""),"",--"0:60")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9"/>
        <v/>
      </c>
      <c r="AC112" s="434" t="e">
        <f t="shared" ca="1" si="65"/>
        <v>#VALUE!</v>
      </c>
      <c r="AD112" s="50">
        <f ca="1">IF(COUNTIF($R$8:$R$128,R112)&gt;1,"",MAX($AD$8:AD111)+1)</f>
        <v>34</v>
      </c>
      <c r="AE112" s="49" t="b">
        <f t="shared" ca="1" si="64"/>
        <v>0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9"/>
        <v/>
      </c>
      <c r="AC113" s="130" t="str">
        <f t="shared" ca="1" si="65"/>
        <v/>
      </c>
      <c r="AD113" s="50" t="str">
        <f ca="1">IF(COUNTIF($R$8:$R$128,R113)&gt;1,"",MAX($AD$8:AD112)+1)</f>
        <v/>
      </c>
      <c r="AE113" s="49" t="str">
        <f t="shared" ca="1" si="64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6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7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8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6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7"/>
        <v/>
      </c>
      <c r="AC115" s="174" t="str">
        <f t="shared" ref="AC115:AC127" ca="1" si="69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8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70">IF(E116="---","","обучение")</f>
        <v>обучение</v>
      </c>
      <c r="B116" s="144" t="str">
        <f t="shared" ref="B116:B127" ca="1" si="71">IF(E116="---","","9:00-13:00")</f>
        <v>9:00-13:00</v>
      </c>
      <c r="C116" s="642" t="str">
        <f t="shared" ref="C116:C127" ca="1" si="72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3</v>
      </c>
      <c r="F116" s="159" t="str">
        <f t="shared" ref="F116:F127" ca="1" si="73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6"/>
        <v>обучение</v>
      </c>
      <c r="R116" s="189" t="str">
        <f t="shared" ca="1" si="50"/>
        <v>Водитель 3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67"/>
        <v>8</v>
      </c>
      <c r="AC116" s="129">
        <f t="shared" ca="1" si="69"/>
        <v>0</v>
      </c>
      <c r="AD116" s="50">
        <f ca="1">IF(COUNTIF($R$8:$R$128,R116)&gt;1,"",MAX($AD$8:AD115)+1)</f>
        <v>35</v>
      </c>
      <c r="AE116" s="49" t="b">
        <f t="shared" ca="1" si="68"/>
        <v>1</v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70"/>
        <v/>
      </c>
      <c r="B117" s="145" t="str">
        <f t="shared" ca="1" si="71"/>
        <v/>
      </c>
      <c r="C117" s="636" t="str">
        <f t="shared" ca="1" si="72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3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6"/>
        <v/>
      </c>
      <c r="R117" s="191" t="str">
        <f t="shared" ca="1" si="50"/>
        <v>---</v>
      </c>
      <c r="S117" s="180"/>
      <c r="T117" s="106"/>
      <c r="U117" s="95" t="str">
        <f t="shared" ref="U117:U125" ca="1" si="74">IF(OR(S117=2,E117="---"),"",K117-T117)</f>
        <v/>
      </c>
      <c r="V117" s="176"/>
      <c r="W117" s="97" t="str">
        <f t="shared" ref="W117:W125" ca="1" si="75">IF(OR(E117="---",L117="",S117=2),"",L117+V117)</f>
        <v/>
      </c>
      <c r="X117" s="82"/>
      <c r="Y117" s="97" t="str">
        <f t="shared" ref="Y117:Y125" ca="1" si="76">IF(OR(E117="---",M117="",S117=1),"",IF(S117=2,M117-X117,MIN(M117-X117,W117+"2:00")))</f>
        <v/>
      </c>
      <c r="Z117" s="92"/>
      <c r="AA117" s="100" t="str">
        <f t="shared" ref="AA117:AA125" ca="1" si="77">IF(OR(E117="---",S117=1),"",N117+Z117)</f>
        <v/>
      </c>
      <c r="AB117" s="89" t="str">
        <f t="shared" ca="1" si="67"/>
        <v/>
      </c>
      <c r="AC117" s="128" t="str">
        <f t="shared" ca="1" si="69"/>
        <v/>
      </c>
      <c r="AD117" s="50" t="str">
        <f ca="1">IF(COUNTIF($R$8:$R$128,R117)&gt;1,"",MAX($AD$8:AD116)+1)</f>
        <v/>
      </c>
      <c r="AE117" s="49" t="str">
        <f t="shared" ca="1" si="68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70"/>
        <v/>
      </c>
      <c r="B118" s="145" t="str">
        <f t="shared" ca="1" si="71"/>
        <v/>
      </c>
      <c r="C118" s="636" t="str">
        <f t="shared" ca="1" si="72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3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6"/>
        <v/>
      </c>
      <c r="R118" s="191" t="str">
        <f t="shared" ca="1" si="50"/>
        <v>---</v>
      </c>
      <c r="S118" s="180"/>
      <c r="T118" s="106"/>
      <c r="U118" s="95" t="str">
        <f t="shared" ca="1" si="74"/>
        <v/>
      </c>
      <c r="V118" s="176"/>
      <c r="W118" s="97" t="str">
        <f t="shared" ca="1" si="75"/>
        <v/>
      </c>
      <c r="X118" s="82"/>
      <c r="Y118" s="97" t="str">
        <f t="shared" ca="1" si="76"/>
        <v/>
      </c>
      <c r="Z118" s="92"/>
      <c r="AA118" s="100" t="str">
        <f t="shared" ca="1" si="77"/>
        <v/>
      </c>
      <c r="AB118" s="89" t="str">
        <f t="shared" ca="1" si="67"/>
        <v/>
      </c>
      <c r="AC118" s="128" t="str">
        <f t="shared" ca="1" si="69"/>
        <v/>
      </c>
      <c r="AD118" s="50" t="str">
        <f ca="1">IF(COUNTIF($R$8:$R$128,R118)&gt;1,"",MAX($AD$8:AD117)+1)</f>
        <v/>
      </c>
      <c r="AE118" s="49" t="str">
        <f t="shared" ca="1" si="68"/>
        <v/>
      </c>
    </row>
    <row r="119" spans="1:39" ht="23" customHeight="1" thickBot="1" x14ac:dyDescent="0.2">
      <c r="A119" s="142" t="str">
        <f t="shared" ca="1" si="70"/>
        <v/>
      </c>
      <c r="B119" s="145" t="str">
        <f t="shared" ca="1" si="71"/>
        <v/>
      </c>
      <c r="C119" s="636" t="str">
        <f t="shared" ca="1" si="72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3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6"/>
        <v/>
      </c>
      <c r="R119" s="191" t="str">
        <f t="shared" ca="1" si="50"/>
        <v>---</v>
      </c>
      <c r="S119" s="180"/>
      <c r="T119" s="106"/>
      <c r="U119" s="95" t="str">
        <f t="shared" ca="1" si="74"/>
        <v/>
      </c>
      <c r="V119" s="176"/>
      <c r="W119" s="97" t="str">
        <f t="shared" ca="1" si="75"/>
        <v/>
      </c>
      <c r="X119" s="82"/>
      <c r="Y119" s="97" t="str">
        <f t="shared" ca="1" si="76"/>
        <v/>
      </c>
      <c r="Z119" s="92"/>
      <c r="AA119" s="100" t="str">
        <f t="shared" ca="1" si="77"/>
        <v/>
      </c>
      <c r="AB119" s="89" t="str">
        <f t="shared" ca="1" si="67"/>
        <v/>
      </c>
      <c r="AC119" s="128" t="str">
        <f t="shared" ca="1" si="69"/>
        <v/>
      </c>
      <c r="AD119" s="50" t="str">
        <f ca="1">IF(COUNTIF($R$8:$R$128,R119)&gt;1,"",MAX($AD$8:AD118)+1)</f>
        <v/>
      </c>
      <c r="AE119" s="49" t="str">
        <f t="shared" ca="1" si="68"/>
        <v/>
      </c>
    </row>
    <row r="120" spans="1:39" ht="23" customHeight="1" thickBot="1" x14ac:dyDescent="0.2">
      <c r="A120" s="142" t="str">
        <f t="shared" ca="1" si="70"/>
        <v/>
      </c>
      <c r="B120" s="145" t="str">
        <f t="shared" ca="1" si="71"/>
        <v/>
      </c>
      <c r="C120" s="636" t="str">
        <f t="shared" ca="1" si="72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3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6"/>
        <v/>
      </c>
      <c r="R120" s="191" t="str">
        <f t="shared" ca="1" si="50"/>
        <v>---</v>
      </c>
      <c r="S120" s="180"/>
      <c r="T120" s="106"/>
      <c r="U120" s="95" t="str">
        <f t="shared" ca="1" si="74"/>
        <v/>
      </c>
      <c r="V120" s="176"/>
      <c r="W120" s="97" t="str">
        <f t="shared" ca="1" si="75"/>
        <v/>
      </c>
      <c r="X120" s="82"/>
      <c r="Y120" s="97" t="str">
        <f t="shared" ca="1" si="76"/>
        <v/>
      </c>
      <c r="Z120" s="92"/>
      <c r="AA120" s="100" t="str">
        <f t="shared" ca="1" si="77"/>
        <v/>
      </c>
      <c r="AB120" s="89" t="str">
        <f t="shared" ca="1" si="67"/>
        <v/>
      </c>
      <c r="AC120" s="128" t="str">
        <f t="shared" ca="1" si="69"/>
        <v/>
      </c>
      <c r="AD120" s="50" t="str">
        <f ca="1">IF(COUNTIF($R$8:$R$128,R120)&gt;1,"",MAX($AD$8:AD119)+1)</f>
        <v/>
      </c>
      <c r="AE120" s="49" t="str">
        <f t="shared" ca="1" si="68"/>
        <v/>
      </c>
    </row>
    <row r="121" spans="1:39" ht="23" customHeight="1" x14ac:dyDescent="0.15">
      <c r="A121" s="142" t="str">
        <f t="shared" ca="1" si="70"/>
        <v/>
      </c>
      <c r="B121" s="145" t="str">
        <f t="shared" ca="1" si="71"/>
        <v/>
      </c>
      <c r="C121" s="636" t="str">
        <f t="shared" ca="1" si="72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3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6"/>
        <v/>
      </c>
      <c r="R121" s="191" t="str">
        <f t="shared" ca="1" si="50"/>
        <v>---</v>
      </c>
      <c r="S121" s="180"/>
      <c r="T121" s="106"/>
      <c r="U121" s="95" t="str">
        <f t="shared" ca="1" si="74"/>
        <v/>
      </c>
      <c r="V121" s="176"/>
      <c r="W121" s="97" t="str">
        <f t="shared" ca="1" si="75"/>
        <v/>
      </c>
      <c r="X121" s="82"/>
      <c r="Y121" s="97" t="str">
        <f t="shared" ca="1" si="76"/>
        <v/>
      </c>
      <c r="Z121" s="92"/>
      <c r="AA121" s="100" t="str">
        <f t="shared" ca="1" si="77"/>
        <v/>
      </c>
      <c r="AB121" s="89" t="str">
        <f t="shared" ca="1" si="67"/>
        <v/>
      </c>
      <c r="AC121" s="128" t="str">
        <f t="shared" ca="1" si="69"/>
        <v/>
      </c>
      <c r="AD121" s="50" t="str">
        <f ca="1">IF(COUNTIF($R$8:$R$128,R121)&gt;1,"",MAX($AD$8:AD120)+1)</f>
        <v/>
      </c>
      <c r="AE121" s="49" t="str">
        <f t="shared" ca="1" si="68"/>
        <v/>
      </c>
    </row>
    <row r="122" spans="1:39" ht="23" customHeight="1" x14ac:dyDescent="0.15">
      <c r="A122" s="142" t="str">
        <f t="shared" ca="1" si="70"/>
        <v/>
      </c>
      <c r="B122" s="145" t="str">
        <f t="shared" ca="1" si="71"/>
        <v/>
      </c>
      <c r="C122" s="636" t="str">
        <f t="shared" ca="1" si="72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3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6"/>
        <v/>
      </c>
      <c r="R122" s="191" t="str">
        <f t="shared" ca="1" si="50"/>
        <v>---</v>
      </c>
      <c r="S122" s="180"/>
      <c r="T122" s="106"/>
      <c r="U122" s="95" t="str">
        <f t="shared" ca="1" si="74"/>
        <v/>
      </c>
      <c r="V122" s="176"/>
      <c r="W122" s="97" t="str">
        <f t="shared" ca="1" si="75"/>
        <v/>
      </c>
      <c r="X122" s="82"/>
      <c r="Y122" s="97" t="str">
        <f t="shared" ca="1" si="76"/>
        <v/>
      </c>
      <c r="Z122" s="92"/>
      <c r="AA122" s="100" t="str">
        <f t="shared" ca="1" si="77"/>
        <v/>
      </c>
      <c r="AB122" s="89" t="str">
        <f t="shared" ca="1" si="67"/>
        <v/>
      </c>
      <c r="AC122" s="128" t="str">
        <f t="shared" ca="1" si="69"/>
        <v/>
      </c>
      <c r="AD122" s="50" t="str">
        <f ca="1">IF(COUNTIF($R$8:$R$128,R122)&gt;1,"",MAX($AD$8:AD121)+1)</f>
        <v/>
      </c>
      <c r="AE122" s="49" t="str">
        <f t="shared" ca="1" si="68"/>
        <v/>
      </c>
    </row>
    <row r="123" spans="1:39" ht="23" customHeight="1" x14ac:dyDescent="0.15">
      <c r="A123" s="142" t="str">
        <f t="shared" ca="1" si="70"/>
        <v/>
      </c>
      <c r="B123" s="145" t="str">
        <f t="shared" ca="1" si="71"/>
        <v/>
      </c>
      <c r="C123" s="636" t="str">
        <f t="shared" ca="1" si="72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3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6"/>
        <v/>
      </c>
      <c r="R123" s="191" t="str">
        <f t="shared" ca="1" si="50"/>
        <v>---</v>
      </c>
      <c r="S123" s="180"/>
      <c r="T123" s="106"/>
      <c r="U123" s="95" t="str">
        <f t="shared" ca="1" si="74"/>
        <v/>
      </c>
      <c r="V123" s="176"/>
      <c r="W123" s="97" t="str">
        <f t="shared" ca="1" si="75"/>
        <v/>
      </c>
      <c r="X123" s="82"/>
      <c r="Y123" s="97" t="str">
        <f t="shared" ca="1" si="76"/>
        <v/>
      </c>
      <c r="Z123" s="92"/>
      <c r="AA123" s="100" t="str">
        <f t="shared" ca="1" si="77"/>
        <v/>
      </c>
      <c r="AB123" s="89" t="str">
        <f t="shared" ca="1" si="67"/>
        <v/>
      </c>
      <c r="AC123" s="128" t="str">
        <f t="shared" ca="1" si="69"/>
        <v/>
      </c>
      <c r="AD123" s="50" t="str">
        <f ca="1">IF(COUNTIF($R$8:$R$128,R123)&gt;1,"",MAX($AD$8:AD122)+1)</f>
        <v/>
      </c>
      <c r="AE123" s="49" t="str">
        <f t="shared" ca="1" si="68"/>
        <v/>
      </c>
    </row>
    <row r="124" spans="1:39" ht="23" customHeight="1" x14ac:dyDescent="0.15">
      <c r="A124" s="142" t="str">
        <f t="shared" ca="1" si="70"/>
        <v/>
      </c>
      <c r="B124" s="145" t="str">
        <f t="shared" ca="1" si="71"/>
        <v/>
      </c>
      <c r="C124" s="636" t="str">
        <f t="shared" ca="1" si="72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3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6"/>
        <v/>
      </c>
      <c r="R124" s="191" t="str">
        <f t="shared" ca="1" si="50"/>
        <v>---</v>
      </c>
      <c r="S124" s="180"/>
      <c r="T124" s="106"/>
      <c r="U124" s="95" t="str">
        <f t="shared" ca="1" si="74"/>
        <v/>
      </c>
      <c r="V124" s="176"/>
      <c r="W124" s="97" t="str">
        <f t="shared" ca="1" si="75"/>
        <v/>
      </c>
      <c r="X124" s="82"/>
      <c r="Y124" s="97" t="str">
        <f t="shared" ca="1" si="76"/>
        <v/>
      </c>
      <c r="Z124" s="92"/>
      <c r="AA124" s="100" t="str">
        <f t="shared" ca="1" si="77"/>
        <v/>
      </c>
      <c r="AB124" s="89" t="str">
        <f t="shared" ca="1" si="67"/>
        <v/>
      </c>
      <c r="AC124" s="128" t="str">
        <f t="shared" ca="1" si="69"/>
        <v/>
      </c>
      <c r="AD124" s="50" t="str">
        <f ca="1">IF(COUNTIF($R$8:$R$128,R124)&gt;1,"",MAX($AD$8:AD123)+1)</f>
        <v/>
      </c>
      <c r="AE124" s="49" t="str">
        <f t="shared" ca="1" si="68"/>
        <v/>
      </c>
    </row>
    <row r="125" spans="1:39" ht="23" customHeight="1" thickBot="1" x14ac:dyDescent="0.2">
      <c r="A125" s="142" t="str">
        <f t="shared" ca="1" si="70"/>
        <v/>
      </c>
      <c r="B125" s="145" t="str">
        <f t="shared" ca="1" si="71"/>
        <v/>
      </c>
      <c r="C125" s="636" t="str">
        <f t="shared" ca="1" si="72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3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6"/>
        <v/>
      </c>
      <c r="R125" s="191" t="str">
        <f t="shared" ca="1" si="50"/>
        <v>---</v>
      </c>
      <c r="S125" s="180"/>
      <c r="T125" s="106"/>
      <c r="U125" s="95" t="str">
        <f t="shared" ca="1" si="74"/>
        <v/>
      </c>
      <c r="V125" s="176"/>
      <c r="W125" s="97" t="str">
        <f t="shared" ca="1" si="75"/>
        <v/>
      </c>
      <c r="X125" s="82"/>
      <c r="Y125" s="97" t="str">
        <f t="shared" ca="1" si="76"/>
        <v/>
      </c>
      <c r="Z125" s="92"/>
      <c r="AA125" s="100" t="str">
        <f t="shared" ca="1" si="77"/>
        <v/>
      </c>
      <c r="AB125" s="89" t="str">
        <f t="shared" ca="1" si="67"/>
        <v/>
      </c>
      <c r="AC125" s="128" t="str">
        <f t="shared" ca="1" si="69"/>
        <v/>
      </c>
      <c r="AD125" s="50" t="str">
        <f ca="1">IF(COUNTIF($R$8:$R$128,R125)&gt;1,"",MAX($AD$8:AD124)+1)</f>
        <v/>
      </c>
      <c r="AE125" s="49" t="str">
        <f t="shared" ca="1" si="68"/>
        <v/>
      </c>
    </row>
    <row r="126" spans="1:39" ht="23" customHeight="1" thickBot="1" x14ac:dyDescent="0.2">
      <c r="A126" s="142" t="s">
        <v>49</v>
      </c>
      <c r="B126" s="145" t="str">
        <f t="shared" ca="1" si="71"/>
        <v/>
      </c>
      <c r="C126" s="636" t="str">
        <f t="shared" ca="1" si="72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3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6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9"/>
        <v/>
      </c>
      <c r="AD126" s="50" t="str">
        <f ca="1">IF(COUNTIF($R$8:$R$128,R126)&gt;1,"",MAX($AD$8:AD125)+1)</f>
        <v/>
      </c>
      <c r="AE126" s="49" t="str">
        <f t="shared" ca="1" si="68"/>
        <v/>
      </c>
    </row>
    <row r="127" spans="1:39" ht="23" customHeight="1" thickBot="1" x14ac:dyDescent="0.2">
      <c r="A127" s="143" t="s">
        <v>49</v>
      </c>
      <c r="B127" s="146" t="str">
        <f t="shared" ca="1" si="71"/>
        <v/>
      </c>
      <c r="C127" s="643" t="str">
        <f t="shared" ca="1" si="72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3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6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9"/>
        <v/>
      </c>
      <c r="AD127" s="50" t="str">
        <f ca="1">IF(COUNTIF($R$8:$R$128,R127)&gt;1,"",MAX($AD$8:AD126)+1)</f>
        <v/>
      </c>
      <c r="AE127" s="49" t="str">
        <f t="shared" ca="1" si="68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-270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41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21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62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>Сотрудник 17</v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8">G135</f>
        <v>2</v>
      </c>
      <c r="E135" s="102" t="str">
        <f t="array" aca="1" ref="E135" ca="1">IFERROR(INDEX(График!B$7:B$112,SMALL(IF(INDEX(График!$I$7:$AL$112,0,$H$1)=F135,ROW(D$1:D$101)),G135)),"")</f>
        <v>Сотрудник 18</v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8"/>
        <v>3</v>
      </c>
      <c r="E136" s="102" t="str">
        <f t="array" aca="1" ref="E136" ca="1">IFERROR(INDEX(График!B$7:B$112,SMALL(IF(INDEX(График!$I$7:$AL$112,0,$H$1)=F136,ROW(D$1:D$101)),G136)),"")</f>
        <v>Сотрудник 22</v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8"/>
        <v>4</v>
      </c>
      <c r="E137" s="102" t="str">
        <f t="array" aca="1" ref="E137" ca="1">IFERROR(INDEX(График!B$7:B$112,SMALL(IF(INDEX(График!$I$7:$AL$112,0,$H$1)=F137,ROW(D$1:D$101)),G137)),"")</f>
        <v>Водитель 2</v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8"/>
        <v>5</v>
      </c>
      <c r="E138" s="102" t="str">
        <f t="array" aca="1" ref="E138" ca="1">IFERROR(INDEX(График!B$7:B$112,SMALL(IF(INDEX(График!$I$7:$AL$112,0,$H$1)=F138,ROW(D$1:D$101)),G138)),"")</f>
        <v>Водитель 12</v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8"/>
        <v>6</v>
      </c>
      <c r="E139" s="102" t="str">
        <f t="array" aca="1" ref="E139" ca="1">IFERROR(INDEX(График!B$7:B$112,SMALL(IF(INDEX(График!$I$7:$AL$112,0,$H$1)=F139,ROW(D$1:D$101)),G139)),"")</f>
        <v>Водитель 17</v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8"/>
        <v>7</v>
      </c>
      <c r="E140" s="102" t="str">
        <f t="array" aca="1" ref="E140" ca="1">IFERROR(INDEX(График!B$7:B$112,SMALL(IF(INDEX(График!$I$7:$AL$112,0,$H$1)=F140,ROW(D$1:D$101)),G140)),"")</f>
        <v>Водитель 19</v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8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8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8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8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8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8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8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8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8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8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8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8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8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8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8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8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8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8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8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8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8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8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8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8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8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8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8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8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8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8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8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8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8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8"/>
        <v>1</v>
      </c>
      <c r="E174" s="102" t="str">
        <f t="array" aca="1" ref="E174" ca="1">IFERROR(INDEX(График!B$7:B$112,SMALL(IF(INDEX(График!$I$7:$AL$112,0,$H$1)=F174,ROW(D$1:D$101)),G174)),"")</f>
        <v>Сотрудник 12</v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>Сотрудник 12</v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>
        <f ca="1">IF(E174="","",MAX($AD$70:AD173)+1)</f>
        <v>36</v>
      </c>
      <c r="AE174" s="418"/>
      <c r="AF174" s="418"/>
    </row>
    <row r="175" spans="4:32" ht="15" customHeight="1" x14ac:dyDescent="0.25">
      <c r="D175" s="107">
        <f t="shared" si="78"/>
        <v>2</v>
      </c>
      <c r="E175" s="102" t="str">
        <f t="array" aca="1" ref="E175" ca="1">IFERROR(INDEX(График!B$7:B$112,SMALL(IF(INDEX(График!$I$7:$AL$112,0,$H$1)=F175,ROW(D$1:D$101)),G175)),"")</f>
        <v>Сотрудник 13</v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9">IF(E175="","",E175)</f>
        <v>Сотрудник 13</v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>
        <f ca="1">IF(E175="","",MAX($AD$70:AD174)+1)</f>
        <v>37</v>
      </c>
    </row>
    <row r="176" spans="4:32" ht="15" customHeight="1" x14ac:dyDescent="0.25">
      <c r="D176" s="107">
        <f t="shared" si="78"/>
        <v>3</v>
      </c>
      <c r="E176" s="102" t="str">
        <f t="array" aca="1" ref="E176" ca="1">IFERROR(INDEX(График!B$7:B$112,SMALL(IF(INDEX(График!$I$7:$AL$112,0,$H$1)=F176,ROW(D$1:D$101)),G176)),"")</f>
        <v>Сотрудник 15</v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9"/>
        <v>Сотрудник 15</v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>
        <f ca="1">IF(E176="","",MAX($AD$70:AD175)+1)</f>
        <v>38</v>
      </c>
    </row>
    <row r="177" spans="4:30" ht="15" customHeight="1" x14ac:dyDescent="0.25">
      <c r="D177" s="107">
        <f t="shared" si="78"/>
        <v>4</v>
      </c>
      <c r="E177" s="102" t="str">
        <f t="array" aca="1" ref="E177" ca="1">IFERROR(INDEX(График!B$7:B$112,SMALL(IF(INDEX(График!$I$7:$AL$112,0,$H$1)=F177,ROW(D$1:D$101)),G177)),"")</f>
        <v>Сотрудник 16</v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9"/>
        <v>Сотрудник 16</v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>
        <f ca="1">IF(E177="","",MAX($AD$70:AD176)+1)</f>
        <v>39</v>
      </c>
    </row>
    <row r="178" spans="4:30" ht="15" customHeight="1" x14ac:dyDescent="0.25">
      <c r="D178" s="107">
        <f t="shared" si="78"/>
        <v>5</v>
      </c>
      <c r="E178" s="102" t="str">
        <f t="array" aca="1" ref="E178" ca="1">IFERROR(INDEX(График!B$7:B$112,SMALL(IF(INDEX(График!$I$7:$AL$112,0,$H$1)=F178,ROW(D$1:D$101)),G178)),"")</f>
        <v>Сотрудник 19</v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9"/>
        <v>Сотрудник 19</v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>
        <f ca="1">IF(E178="","",MAX($AD$70:AD177)+1)</f>
        <v>40</v>
      </c>
    </row>
    <row r="179" spans="4:30" ht="15" customHeight="1" x14ac:dyDescent="0.25">
      <c r="D179" s="107">
        <f t="shared" si="78"/>
        <v>6</v>
      </c>
      <c r="E179" s="102" t="str">
        <f t="array" aca="1" ref="E179" ca="1">IFERROR(INDEX(График!B$7:B$112,SMALL(IF(INDEX(График!$I$7:$AL$112,0,$H$1)=F179,ROW(D$1:D$101)),G179)),"")</f>
        <v>Сотрудник 25</v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9"/>
        <v>Сотрудник 25</v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>
        <f ca="1">IF(E179="","",MAX($AD$70:AD178)+1)</f>
        <v>41</v>
      </c>
    </row>
    <row r="180" spans="4:30" ht="15" customHeight="1" x14ac:dyDescent="0.25">
      <c r="D180" s="107">
        <f t="shared" si="78"/>
        <v>7</v>
      </c>
      <c r="E180" s="102" t="str">
        <f t="array" aca="1" ref="E180" ca="1">IFERROR(INDEX(График!B$7:B$112,SMALL(IF(INDEX(График!$I$7:$AL$112,0,$H$1)=F180,ROW(D$1:D$101)),G180)),"")</f>
        <v>Водитель 9</v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9"/>
        <v>Водитель 9</v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>
        <f ca="1">IF(E180="","",MAX($AD$70:AD179)+1)</f>
        <v>42</v>
      </c>
    </row>
    <row r="181" spans="4:30" ht="15" customHeight="1" x14ac:dyDescent="0.25">
      <c r="D181" s="107">
        <f t="shared" si="78"/>
        <v>8</v>
      </c>
      <c r="E181" s="102" t="str">
        <f t="array" aca="1" ref="E181" ca="1">IFERROR(INDEX(График!B$7:B$112,SMALL(IF(INDEX(График!$I$7:$AL$112,0,$H$1)=F181,ROW(D$1:D$101)),G181)),"")</f>
        <v>Водитель 10</v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9"/>
        <v>Водитель 10</v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>
        <f ca="1">IF(E181="","",MAX($AD$70:AD180)+1)</f>
        <v>43</v>
      </c>
    </row>
    <row r="182" spans="4:30" ht="15" customHeight="1" x14ac:dyDescent="0.25">
      <c r="D182" s="107">
        <f t="shared" si="78"/>
        <v>9</v>
      </c>
      <c r="E182" s="102" t="str">
        <f t="array" aca="1" ref="E182" ca="1">IFERROR(INDEX(График!B$7:B$112,SMALL(IF(INDEX(График!$I$7:$AL$112,0,$H$1)=F182,ROW(D$1:D$101)),G182)),"")</f>
        <v>Водитель 11</v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9"/>
        <v>Водитель 11</v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>
        <f ca="1">IF(E182="","",MAX($AD$70:AD181)+1)</f>
        <v>44</v>
      </c>
    </row>
    <row r="183" spans="4:30" ht="15" customHeight="1" x14ac:dyDescent="0.25">
      <c r="D183" s="107">
        <f t="shared" si="78"/>
        <v>10</v>
      </c>
      <c r="E183" s="102" t="str">
        <f t="array" aca="1" ref="E183" ca="1">IFERROR(INDEX(График!B$7:B$112,SMALL(IF(INDEX(График!$I$7:$AL$112,0,$H$1)=F183,ROW(D$1:D$101)),G183)),"")</f>
        <v>Водитель 14</v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9"/>
        <v>Водитель 14</v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>
        <f ca="1">IF(E183="","",MAX($AD$70:AD182)+1)</f>
        <v>45</v>
      </c>
    </row>
    <row r="184" spans="4:30" ht="15" customHeight="1" x14ac:dyDescent="0.25">
      <c r="D184" s="107">
        <f t="shared" si="78"/>
        <v>11</v>
      </c>
      <c r="E184" s="102" t="str">
        <f t="array" aca="1" ref="E184" ca="1">IFERROR(INDEX(График!B$7:B$112,SMALL(IF(INDEX(График!$I$7:$AL$112,0,$H$1)=F184,ROW(D$1:D$101)),G184)),"")</f>
        <v>Водитель 16</v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9"/>
        <v>Водитель 16</v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>
        <f ca="1">IF(E184="","",MAX($AD$70:AD183)+1)</f>
        <v>46</v>
      </c>
    </row>
    <row r="185" spans="4:30" ht="15" customHeight="1" x14ac:dyDescent="0.25">
      <c r="D185" s="107">
        <f t="shared" si="78"/>
        <v>12</v>
      </c>
      <c r="E185" s="102" t="str">
        <f t="array" aca="1" ref="E185" ca="1">IFERROR(INDEX(График!B$7:B$112,SMALL(IF(INDEX(График!$I$7:$AL$112,0,$H$1)=F185,ROW(D$1:D$101)),G185)),"")</f>
        <v>Водитель 24</v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9"/>
        <v>Водитель 24</v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>
        <f ca="1">IF(E185="","",MAX($AD$70:AD184)+1)</f>
        <v>47</v>
      </c>
    </row>
    <row r="186" spans="4:30" ht="15" customHeight="1" x14ac:dyDescent="0.25">
      <c r="D186" s="107">
        <f t="shared" si="78"/>
        <v>13</v>
      </c>
      <c r="E186" s="102" t="str">
        <f t="array" aca="1" ref="E186" ca="1">IFERROR(INDEX(График!B$7:B$112,SMALL(IF(INDEX(График!$I$7:$AL$112,0,$H$1)=F186,ROW(D$1:D$101)),G186)),"")</f>
        <v>Водитель 25</v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9"/>
        <v>Водитель 25</v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>
        <f ca="1">IF(E186="","",MAX($AD$70:AD185)+1)</f>
        <v>48</v>
      </c>
    </row>
    <row r="187" spans="4:30" ht="15" customHeight="1" x14ac:dyDescent="0.25">
      <c r="D187" s="107">
        <f t="shared" si="78"/>
        <v>14</v>
      </c>
      <c r="E187" s="102" t="str">
        <f t="array" aca="1" ref="E187" ca="1">IFERROR(INDEX(График!B$7:B$112,SMALL(IF(INDEX(График!$I$7:$AL$112,0,$H$1)=F187,ROW(D$1:D$101)),G187)),"")</f>
        <v>Водитель 27</v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9"/>
        <v>Водитель 27</v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>
        <f ca="1">IF(E187="","",MAX($AD$70:AD186)+1)</f>
        <v>49</v>
      </c>
    </row>
    <row r="188" spans="4:30" ht="15" customHeight="1" x14ac:dyDescent="0.25">
      <c r="D188" s="107">
        <f t="shared" si="78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9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8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9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8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9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8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9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8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9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8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9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8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9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8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9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8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9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8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9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8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9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80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9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80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9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80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9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80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9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80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9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80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9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80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9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80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9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80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9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80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9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80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9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80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9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80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9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80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9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80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9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80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9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80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9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80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9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80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9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80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9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80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9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80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9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80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9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80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9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80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9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80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9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80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9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80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9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80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9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80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9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80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9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80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9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80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9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80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9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80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9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80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9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80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9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80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9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80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9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80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9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80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80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80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80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80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80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80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80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80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80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80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80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80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80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80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80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80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80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80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80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80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187" priority="163">
      <formula>AND(O14&lt;N14,N14&lt;&gt;"")</formula>
    </cfRule>
  </conditionalFormatting>
  <conditionalFormatting sqref="M115">
    <cfRule type="expression" dxfId="186" priority="60">
      <formula>M115&lt;L115</formula>
    </cfRule>
  </conditionalFormatting>
  <conditionalFormatting sqref="M114">
    <cfRule type="expression" dxfId="185" priority="63">
      <formula>M114&lt;L114</formula>
    </cfRule>
  </conditionalFormatting>
  <conditionalFormatting sqref="L114">
    <cfRule type="expression" dxfId="184" priority="62">
      <formula>L114&lt;K114</formula>
    </cfRule>
  </conditionalFormatting>
  <conditionalFormatting sqref="N114">
    <cfRule type="expression" dxfId="183" priority="64">
      <formula>AND(N114&lt;M114,M114&lt;&gt;"")</formula>
    </cfRule>
  </conditionalFormatting>
  <conditionalFormatting sqref="L115">
    <cfRule type="expression" dxfId="182" priority="59">
      <formula>L115&lt;K115</formula>
    </cfRule>
  </conditionalFormatting>
  <conditionalFormatting sqref="N115">
    <cfRule type="expression" dxfId="181" priority="61">
      <formula>AND(N115&lt;M115,M115&lt;&gt;"")</formula>
    </cfRule>
  </conditionalFormatting>
  <conditionalFormatting sqref="R8:R97 R106:R115">
    <cfRule type="duplicateValues" dxfId="180" priority="58"/>
  </conditionalFormatting>
  <conditionalFormatting sqref="O98:O105">
    <cfRule type="expression" dxfId="179" priority="21">
      <formula>AND(O98&lt;N98,N98&lt;&gt;"")</formula>
    </cfRule>
  </conditionalFormatting>
  <conditionalFormatting sqref="R98:R105">
    <cfRule type="duplicateValues" dxfId="178" priority="11"/>
  </conditionalFormatting>
  <conditionalFormatting sqref="R116:R127">
    <cfRule type="duplicateValues" dxfId="177" priority="7"/>
  </conditionalFormatting>
  <conditionalFormatting sqref="L14 L18 L22 L26 L30 L34 L38 L42 L46 L50 L54 L58 L62 L66 L70 L74 L78 L82 L86 L90 L94 L98 L102 L106 L110">
    <cfRule type="expression" dxfId="176" priority="5">
      <formula>L14&lt;K14</formula>
    </cfRule>
  </conditionalFormatting>
  <conditionalFormatting sqref="M14 M18 M22 M26 M30 M34 M38 M42 M46 M50 M54 M58 M62 M66 M70 M74 M78 M82 M86 M90 M94 M98 M102 M106 M110">
    <cfRule type="expression" dxfId="175" priority="6">
      <formula>M14&lt;L14</formula>
    </cfRule>
  </conditionalFormatting>
  <conditionalFormatting sqref="N14 N18 N22 N26 N30 N34 N38 N42 N46 N50 N54 N58 N62 N66 N70 N74 N78 N82 N86 N90 N94 N98 N102 N106 N110">
    <cfRule type="expression" dxfId="174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173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172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171" priority="3">
      <formula>AND(N15&lt;M15,M15&lt;&gt;"")</formula>
    </cfRule>
  </conditionalFormatting>
  <dataValidations count="4">
    <dataValidation type="list" allowBlank="1" showInputMessage="1" showErrorMessage="1" sqref="S116:S127 S8:S9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 enableFormatConditionsCalculation="0">
    <tabColor theme="0" tint="-0.14999847407452621"/>
  </sheetPr>
  <dimension ref="A1:AM300"/>
  <sheetViews>
    <sheetView view="pageBreakPreview" topLeftCell="A22" zoomScale="6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26</v>
      </c>
      <c r="I1" s="50"/>
      <c r="J1" s="278">
        <v>0</v>
      </c>
      <c r="K1" s="278">
        <v>4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43733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43734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43734</v>
      </c>
      <c r="D8" s="654"/>
      <c r="E8" s="654"/>
      <c r="F8" s="277">
        <f ca="1">C8</f>
        <v>43734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t="shared" ref="AH8" ca="1" si="3">INDEX($R$8:$R$254,MATCH(AG8,$AD$8:$AD$254,))</f>
        <v>Сотрудник 11</v>
      </c>
      <c r="AI8" s="423"/>
      <c r="AJ8" s="422" t="str">
        <f t="shared" ref="AJ8:AJ71" ca="1" si="4">TEXT(INDEX($U$8:$U$254,MATCH($AG8,$AD$8:$AD$254,)),"[чч]:мм")</f>
        <v>00:00</v>
      </c>
      <c r="AK8" s="422" t="str">
        <f t="shared" ref="AK8:AK71" ca="1" si="5">TEXT(INDEX($AA$8:$AA$254,MATCH($AG8,$AD$8:$AD$254,)),"[чч]:мм")</f>
        <v>00:00</v>
      </c>
      <c r="AL8" s="422" t="str">
        <f t="shared" ref="AL8:AL71" ca="1" si="6">TEXT(INDEX($W$8:$W$254,MATCH($AG8,$AD$8:$AD$254,)),"[чч]:мм")</f>
        <v/>
      </c>
      <c r="AM8" s="422" t="str">
        <f t="shared" ref="AM8:AM71" ca="1" si="7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8">INDEX($R$8:$R$254,MATCH(AG9,$AD$8:$AD$254,))</f>
        <v>Водитель 5</v>
      </c>
      <c r="AI9" s="423"/>
      <c r="AJ9" s="422" t="str">
        <f t="shared" ca="1" si="4"/>
        <v>00:00</v>
      </c>
      <c r="AK9" s="422" t="e">
        <f t="shared" ca="1" si="5"/>
        <v>#VALUE!</v>
      </c>
      <c r="AL9" s="422" t="str">
        <f t="shared" ca="1" si="6"/>
        <v/>
      </c>
      <c r="AM9" s="422" t="str">
        <f t="shared" ca="1" si="7"/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8"/>
        <v>Сотрудник 23</v>
      </c>
      <c r="AI10" s="423"/>
      <c r="AJ10" s="422" t="str">
        <f t="shared" ca="1" si="4"/>
        <v>00:00</v>
      </c>
      <c r="AK10" s="422" t="str">
        <f t="shared" ca="1" si="5"/>
        <v>00:00</v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8"/>
        <v>Водитель 18</v>
      </c>
      <c r="AI11" s="423"/>
      <c r="AJ11" s="422" t="str">
        <f t="shared" ca="1" si="4"/>
        <v>00:00</v>
      </c>
      <c r="AK11" s="422" t="e">
        <f t="shared" ca="1" si="5"/>
        <v>#VALUE!</v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8"/>
        <v>Сотрудник 6</v>
      </c>
      <c r="AI12" s="423"/>
      <c r="AJ12" s="422" t="str">
        <f t="shared" ca="1" si="4"/>
        <v>00:00</v>
      </c>
      <c r="AK12" s="422" t="str">
        <f t="shared" ca="1" si="5"/>
        <v>00:00</v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8"/>
        <v>Водитель 28</v>
      </c>
      <c r="AI13" s="423"/>
      <c r="AJ13" s="422" t="str">
        <f t="shared" ca="1" si="4"/>
        <v>00:00</v>
      </c>
      <c r="AK13" s="422" t="e">
        <f t="shared" ca="1" si="5"/>
        <v>#VALUE!</v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9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10">IF(OR(E14="---",L14="",S14=2),"",L14+V14)</f>
        <v/>
      </c>
      <c r="X14" s="195"/>
      <c r="Y14" s="196" t="str">
        <f t="shared" ref="Y14:Y30" ca="1" si="11">IF(OR(E14="---",M14="",S14=1),"",IF(S14=2,M14-X14,MIN(M14-X14,W14+"2:00")))</f>
        <v/>
      </c>
      <c r="Z14" s="165"/>
      <c r="AA14" s="99" t="str">
        <f t="shared" ref="AA14:AA77" ca="1" si="12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e">
        <f t="shared" ca="1" si="8"/>
        <v>#N/A</v>
      </c>
      <c r="AI14" s="423"/>
      <c r="AJ14" s="422" t="e">
        <f t="shared" ca="1" si="4"/>
        <v>#N/A</v>
      </c>
      <c r="AK14" s="422" t="e">
        <f t="shared" ca="1" si="5"/>
        <v>#N/A</v>
      </c>
      <c r="AL14" s="422" t="e">
        <f t="shared" ca="1" si="6"/>
        <v>#N/A</v>
      </c>
      <c r="AM14" s="422" t="e">
        <f t="shared" ca="1" si="7"/>
        <v>#N/A</v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9"/>
        <v>---</v>
      </c>
      <c r="S15" s="180"/>
      <c r="T15" s="194" t="str">
        <f ca="1">IF(OR(S15=2,E15="---",K15=""),"",--"0:17")</f>
        <v/>
      </c>
      <c r="U15" s="95" t="str">
        <f t="shared" ref="U15:U78" ca="1" si="13">IF(OR(S15=2,E15="---",K15=""),"",K15-T15)</f>
        <v/>
      </c>
      <c r="V15" s="194"/>
      <c r="W15" s="95" t="str">
        <f t="shared" ca="1" si="10"/>
        <v/>
      </c>
      <c r="X15" s="194"/>
      <c r="Y15" s="95" t="str">
        <f t="shared" ca="1" si="11"/>
        <v/>
      </c>
      <c r="Z15" s="495"/>
      <c r="AA15" s="100" t="str">
        <f t="shared" ca="1" si="12"/>
        <v/>
      </c>
      <c r="AB15" s="89" t="str">
        <f t="shared" ref="AB15:AB69" ca="1" si="14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e">
        <f t="shared" ca="1" si="8"/>
        <v>#N/A</v>
      </c>
      <c r="AI15" s="423"/>
      <c r="AJ15" s="422" t="e">
        <f t="shared" ca="1" si="4"/>
        <v>#N/A</v>
      </c>
      <c r="AK15" s="422" t="e">
        <f t="shared" ca="1" si="5"/>
        <v>#N/A</v>
      </c>
      <c r="AL15" s="422" t="e">
        <f t="shared" ca="1" si="6"/>
        <v>#N/A</v>
      </c>
      <c r="AM15" s="422" t="e">
        <f t="shared" ca="1" si="7"/>
        <v>#N/A</v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9"/>
        <v>---</v>
      </c>
      <c r="S16" s="180"/>
      <c r="T16" s="194" t="str">
        <f ca="1">IF(OR(S16=2,E16="---",K16=""),"",--"0:55")</f>
        <v/>
      </c>
      <c r="U16" s="95" t="str">
        <f t="shared" ca="1" si="13"/>
        <v/>
      </c>
      <c r="V16" s="194"/>
      <c r="W16" s="95" t="str">
        <f t="shared" ca="1" si="10"/>
        <v/>
      </c>
      <c r="X16" s="194"/>
      <c r="Y16" s="95" t="str">
        <f t="shared" ca="1" si="11"/>
        <v/>
      </c>
      <c r="Z16" s="495" t="str">
        <f ca="1">IF(OR(E16="---",S16=1,K16=""),"",--"0:15")</f>
        <v/>
      </c>
      <c r="AA16" s="100" t="str">
        <f t="shared" ca="1" si="12"/>
        <v/>
      </c>
      <c r="AB16" s="89" t="str">
        <f t="shared" ca="1" si="14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e">
        <f t="shared" ca="1" si="8"/>
        <v>#N/A</v>
      </c>
      <c r="AI16" s="423"/>
      <c r="AJ16" s="422" t="e">
        <f t="shared" ca="1" si="4"/>
        <v>#N/A</v>
      </c>
      <c r="AK16" s="422" t="e">
        <f t="shared" ca="1" si="5"/>
        <v>#N/A</v>
      </c>
      <c r="AL16" s="422" t="e">
        <f t="shared" ca="1" si="6"/>
        <v>#N/A</v>
      </c>
      <c r="AM16" s="422" t="e">
        <f t="shared" ca="1" si="7"/>
        <v>#N/A</v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9"/>
        <v>---</v>
      </c>
      <c r="S17" s="181"/>
      <c r="T17" s="83" t="str">
        <f ca="1">IF(OR(S17=2,E17="---",K17=""),"",--"0:13")</f>
        <v/>
      </c>
      <c r="U17" s="98" t="str">
        <f t="shared" ca="1" si="13"/>
        <v/>
      </c>
      <c r="V17" s="83"/>
      <c r="W17" s="98" t="str">
        <f t="shared" ca="1" si="10"/>
        <v/>
      </c>
      <c r="X17" s="83"/>
      <c r="Y17" s="98" t="str">
        <f t="shared" ca="1" si="11"/>
        <v/>
      </c>
      <c r="Z17" s="166"/>
      <c r="AA17" s="101" t="str">
        <f t="shared" ca="1" si="12"/>
        <v/>
      </c>
      <c r="AB17" s="90" t="str">
        <f t="shared" ca="1" si="14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e">
        <f t="shared" ca="1" si="8"/>
        <v>#N/A</v>
      </c>
      <c r="AI17" s="423"/>
      <c r="AJ17" s="422" t="e">
        <f t="shared" ca="1" si="4"/>
        <v>#N/A</v>
      </c>
      <c r="AK17" s="422" t="e">
        <f t="shared" ca="1" si="5"/>
        <v>#N/A</v>
      </c>
      <c r="AL17" s="422" t="e">
        <f t="shared" ca="1" si="6"/>
        <v>#N/A</v>
      </c>
      <c r="AM17" s="422" t="e">
        <f t="shared" ca="1" si="7"/>
        <v>#N/A</v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9"/>
        <v>---</v>
      </c>
      <c r="S18" s="179"/>
      <c r="T18" s="195" t="str">
        <f ca="1">IF(OR(S18=2,E18="---",K18=""),"",--"0:13")</f>
        <v/>
      </c>
      <c r="U18" s="196" t="str">
        <f t="shared" ca="1" si="13"/>
        <v/>
      </c>
      <c r="V18" s="195"/>
      <c r="W18" s="196" t="str">
        <f t="shared" ca="1" si="10"/>
        <v/>
      </c>
      <c r="X18" s="195"/>
      <c r="Y18" s="196" t="str">
        <f t="shared" ca="1" si="11"/>
        <v/>
      </c>
      <c r="Z18" s="165"/>
      <c r="AA18" s="99" t="str">
        <f t="shared" ca="1" si="12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e">
        <f t="shared" ca="1" si="8"/>
        <v>#N/A</v>
      </c>
      <c r="AI18" s="423"/>
      <c r="AJ18" s="422" t="e">
        <f t="shared" ca="1" si="4"/>
        <v>#N/A</v>
      </c>
      <c r="AK18" s="422" t="e">
        <f t="shared" ca="1" si="5"/>
        <v>#N/A</v>
      </c>
      <c r="AL18" s="422" t="e">
        <f t="shared" ca="1" si="6"/>
        <v>#N/A</v>
      </c>
      <c r="AM18" s="422" t="e">
        <f t="shared" ca="1" si="7"/>
        <v>#N/A</v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9"/>
        <v>---</v>
      </c>
      <c r="S19" s="180"/>
      <c r="T19" s="194" t="str">
        <f ca="1">IF(OR(S19=2,E19="---",K19=""),"",--"0:12")</f>
        <v/>
      </c>
      <c r="U19" s="95" t="str">
        <f t="shared" ca="1" si="13"/>
        <v/>
      </c>
      <c r="V19" s="194"/>
      <c r="W19" s="95" t="str">
        <f t="shared" ca="1" si="10"/>
        <v/>
      </c>
      <c r="X19" s="194"/>
      <c r="Y19" s="95" t="str">
        <f t="shared" ca="1" si="11"/>
        <v/>
      </c>
      <c r="Z19" s="495"/>
      <c r="AA19" s="100" t="str">
        <f t="shared" ca="1" si="12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e">
        <f t="shared" ca="1" si="8"/>
        <v>#N/A</v>
      </c>
      <c r="AI19" s="423"/>
      <c r="AJ19" s="422" t="e">
        <f t="shared" ca="1" si="4"/>
        <v>#N/A</v>
      </c>
      <c r="AK19" s="422" t="e">
        <f t="shared" ca="1" si="5"/>
        <v>#N/A</v>
      </c>
      <c r="AL19" s="422" t="e">
        <f t="shared" ca="1" si="6"/>
        <v>#N/A</v>
      </c>
      <c r="AM19" s="422" t="e">
        <f t="shared" ca="1" si="7"/>
        <v>#N/A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9"/>
        <v>---</v>
      </c>
      <c r="S20" s="180"/>
      <c r="T20" s="194" t="str">
        <f ca="1">IF(OR(S20=2,E20="---",K20=""),"",--"0:55")</f>
        <v/>
      </c>
      <c r="U20" s="95" t="str">
        <f t="shared" ca="1" si="13"/>
        <v/>
      </c>
      <c r="V20" s="194"/>
      <c r="W20" s="95" t="str">
        <f t="shared" ca="1" si="10"/>
        <v/>
      </c>
      <c r="X20" s="194"/>
      <c r="Y20" s="95" t="str">
        <f t="shared" ca="1" si="11"/>
        <v/>
      </c>
      <c r="Z20" s="495" t="str">
        <f ca="1">IF(OR(E20="---",S20=1,K20=""),"",--"0:15")</f>
        <v/>
      </c>
      <c r="AA20" s="100" t="str">
        <f t="shared" ca="1" si="12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e">
        <f t="shared" ca="1" si="8"/>
        <v>#N/A</v>
      </c>
      <c r="AI20" s="423"/>
      <c r="AJ20" s="422" t="e">
        <f t="shared" ca="1" si="4"/>
        <v>#N/A</v>
      </c>
      <c r="AK20" s="422" t="e">
        <f t="shared" ca="1" si="5"/>
        <v>#N/A</v>
      </c>
      <c r="AL20" s="422" t="e">
        <f t="shared" ca="1" si="6"/>
        <v>#N/A</v>
      </c>
      <c r="AM20" s="422" t="e">
        <f t="shared" ca="1" si="7"/>
        <v>#N/A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9"/>
        <v>---</v>
      </c>
      <c r="S21" s="181"/>
      <c r="T21" s="83" t="str">
        <f ca="1">IF(OR(S21=2,E21="---",K21=""),"",--"0:13")</f>
        <v/>
      </c>
      <c r="U21" s="98" t="str">
        <f t="shared" ca="1" si="13"/>
        <v/>
      </c>
      <c r="V21" s="83"/>
      <c r="W21" s="98" t="str">
        <f t="shared" ca="1" si="10"/>
        <v/>
      </c>
      <c r="X21" s="83"/>
      <c r="Y21" s="98" t="str">
        <f t="shared" ca="1" si="11"/>
        <v/>
      </c>
      <c r="Z21" s="166"/>
      <c r="AA21" s="101" t="str">
        <f t="shared" ca="1" si="12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e">
        <f t="shared" ca="1" si="8"/>
        <v>#N/A</v>
      </c>
      <c r="AI21" s="423"/>
      <c r="AJ21" s="422" t="e">
        <f t="shared" ca="1" si="4"/>
        <v>#N/A</v>
      </c>
      <c r="AK21" s="422" t="e">
        <f t="shared" ca="1" si="5"/>
        <v>#N/A</v>
      </c>
      <c r="AL21" s="422" t="e">
        <f t="shared" ca="1" si="6"/>
        <v>#N/A</v>
      </c>
      <c r="AM21" s="422" t="e">
        <f t="shared" ca="1" si="7"/>
        <v>#N/A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9"/>
        <v>---</v>
      </c>
      <c r="S22" s="179"/>
      <c r="T22" s="195" t="str">
        <f ca="1">IF(OR(S22=2,E22="---",K22=""),"",--"0:13")</f>
        <v/>
      </c>
      <c r="U22" s="196" t="str">
        <f t="shared" ca="1" si="13"/>
        <v/>
      </c>
      <c r="V22" s="195"/>
      <c r="W22" s="196" t="str">
        <f t="shared" ca="1" si="10"/>
        <v/>
      </c>
      <c r="X22" s="195"/>
      <c r="Y22" s="196" t="str">
        <f t="shared" ca="1" si="11"/>
        <v/>
      </c>
      <c r="Z22" s="165"/>
      <c r="AA22" s="99" t="str">
        <f t="shared" ca="1" si="12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e">
        <f t="shared" ca="1" si="8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9"/>
        <v>---</v>
      </c>
      <c r="S23" s="180"/>
      <c r="T23" s="194" t="str">
        <f ca="1">IF(OR(S23=2,E23="---",K23=""),"",--"0:17")</f>
        <v/>
      </c>
      <c r="U23" s="95" t="str">
        <f t="shared" ca="1" si="13"/>
        <v/>
      </c>
      <c r="V23" s="194"/>
      <c r="W23" s="95" t="str">
        <f t="shared" ca="1" si="10"/>
        <v/>
      </c>
      <c r="X23" s="194"/>
      <c r="Y23" s="95" t="str">
        <f t="shared" ca="1" si="11"/>
        <v/>
      </c>
      <c r="Z23" s="495"/>
      <c r="AA23" s="100" t="str">
        <f t="shared" ca="1" si="12"/>
        <v/>
      </c>
      <c r="AB23" s="89" t="str">
        <f t="shared" ref="AB23:AB25" ca="1" si="16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e">
        <f t="shared" ca="1" si="8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9"/>
        <v>---</v>
      </c>
      <c r="S24" s="180"/>
      <c r="T24" s="194" t="str">
        <f ca="1">IF(OR(S24=2,E24="---",K24=""),"",--"0:55")</f>
        <v/>
      </c>
      <c r="U24" s="95" t="str">
        <f t="shared" ca="1" si="13"/>
        <v/>
      </c>
      <c r="V24" s="194"/>
      <c r="W24" s="95" t="str">
        <f t="shared" ca="1" si="10"/>
        <v/>
      </c>
      <c r="X24" s="194"/>
      <c r="Y24" s="95" t="str">
        <f t="shared" ca="1" si="11"/>
        <v/>
      </c>
      <c r="Z24" s="495" t="str">
        <f ca="1">IF(OR(E24="---",S24=1,K24=""),"",--"0:15")</f>
        <v/>
      </c>
      <c r="AA24" s="100" t="str">
        <f t="shared" ca="1" si="12"/>
        <v/>
      </c>
      <c r="AB24" s="89" t="str">
        <f t="shared" ca="1" si="16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e">
        <f t="shared" ca="1" si="8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9"/>
        <v>---</v>
      </c>
      <c r="S25" s="181"/>
      <c r="T25" s="83" t="str">
        <f ca="1">IF(OR(S25=2,E25="---",K25=""),"",--"0:13")</f>
        <v/>
      </c>
      <c r="U25" s="98" t="str">
        <f t="shared" ca="1" si="13"/>
        <v/>
      </c>
      <c r="V25" s="83"/>
      <c r="W25" s="98" t="str">
        <f t="shared" ca="1" si="10"/>
        <v/>
      </c>
      <c r="X25" s="83"/>
      <c r="Y25" s="98" t="str">
        <f t="shared" ca="1" si="11"/>
        <v/>
      </c>
      <c r="Z25" s="166"/>
      <c r="AA25" s="101" t="str">
        <f t="shared" ca="1" si="12"/>
        <v/>
      </c>
      <c r="AB25" s="90" t="str">
        <f t="shared" ca="1" si="16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e">
        <f t="shared" ca="1" si="8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9"/>
        <v>---</v>
      </c>
      <c r="S26" s="179"/>
      <c r="T26" s="195" t="str">
        <f ca="1">IF(OR(S26=2,E26="---",K26=""),"",--"0:17")</f>
        <v/>
      </c>
      <c r="U26" s="196" t="str">
        <f t="shared" ca="1" si="13"/>
        <v/>
      </c>
      <c r="V26" s="195"/>
      <c r="W26" s="196" t="str">
        <f t="shared" ca="1" si="10"/>
        <v/>
      </c>
      <c r="X26" s="195"/>
      <c r="Y26" s="196" t="str">
        <f t="shared" ca="1" si="11"/>
        <v/>
      </c>
      <c r="Z26" s="165"/>
      <c r="AA26" s="99" t="str">
        <f t="shared" ca="1" si="12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e">
        <f t="shared" ca="1" si="8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9"/>
        <v>---</v>
      </c>
      <c r="S27" s="180"/>
      <c r="T27" s="194" t="str">
        <f ca="1">IF(OR(S27=2,E27="---",K27=""),"",--"0:17")</f>
        <v/>
      </c>
      <c r="U27" s="95" t="str">
        <f t="shared" ca="1" si="13"/>
        <v/>
      </c>
      <c r="V27" s="194"/>
      <c r="W27" s="95" t="str">
        <f t="shared" ca="1" si="10"/>
        <v/>
      </c>
      <c r="X27" s="194"/>
      <c r="Y27" s="95" t="str">
        <f t="shared" ca="1" si="11"/>
        <v/>
      </c>
      <c r="Z27" s="495"/>
      <c r="AA27" s="100" t="str">
        <f t="shared" ca="1" si="12"/>
        <v/>
      </c>
      <c r="AB27" s="89" t="str">
        <f t="shared" ref="AB27:AB29" ca="1" si="17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e">
        <f t="shared" ca="1" si="8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9"/>
        <v>---</v>
      </c>
      <c r="S28" s="180"/>
      <c r="T28" s="194" t="str">
        <f ca="1">IF(OR(S28=2,E28="---",K28=""),"",--"0:55")</f>
        <v/>
      </c>
      <c r="U28" s="95" t="str">
        <f t="shared" ca="1" si="13"/>
        <v/>
      </c>
      <c r="V28" s="194"/>
      <c r="W28" s="95" t="str">
        <f t="shared" ca="1" si="10"/>
        <v/>
      </c>
      <c r="X28" s="194"/>
      <c r="Y28" s="95" t="str">
        <f t="shared" ca="1" si="11"/>
        <v/>
      </c>
      <c r="Z28" s="495" t="str">
        <f ca="1">IF(OR(E28="---",S28=1,K28=""),"",--"0:15")</f>
        <v/>
      </c>
      <c r="AA28" s="100" t="str">
        <f t="shared" ca="1" si="12"/>
        <v/>
      </c>
      <c r="AB28" s="89" t="str">
        <f t="shared" ca="1" si="17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e">
        <f t="shared" ca="1" si="8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9"/>
        <v>---</v>
      </c>
      <c r="S29" s="181"/>
      <c r="T29" s="83" t="str">
        <f ca="1">IF(OR(S29=2,E29="---",K29=""),"",--"0:13")</f>
        <v/>
      </c>
      <c r="U29" s="98" t="str">
        <f t="shared" ca="1" si="13"/>
        <v/>
      </c>
      <c r="V29" s="83"/>
      <c r="W29" s="98" t="str">
        <f t="shared" ca="1" si="10"/>
        <v/>
      </c>
      <c r="X29" s="83"/>
      <c r="Y29" s="98" t="str">
        <f t="shared" ca="1" si="11"/>
        <v/>
      </c>
      <c r="Z29" s="166"/>
      <c r="AA29" s="101" t="str">
        <f t="shared" ca="1" si="12"/>
        <v/>
      </c>
      <c r="AB29" s="90" t="str">
        <f t="shared" ca="1" si="17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e">
        <f t="shared" ca="1" si="8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9"/>
        <v>---</v>
      </c>
      <c r="S30" s="179"/>
      <c r="T30" s="195" t="str">
        <f ca="1">IF(OR(S30=2,E30="---",K30=""),"",--"0:13")</f>
        <v/>
      </c>
      <c r="U30" s="196" t="str">
        <f t="shared" ca="1" si="13"/>
        <v/>
      </c>
      <c r="V30" s="195" t="str">
        <f ca="1">IF(OR(E30="---",S30=2,L30=""),"",IF(S30=1,--"0:05",0))</f>
        <v/>
      </c>
      <c r="W30" s="196" t="str">
        <f t="shared" ca="1" si="10"/>
        <v/>
      </c>
      <c r="X30" s="195" t="str">
        <f ca="1">IF(S30=2,"0:08",IF(OR(R30="---",S30=1,M30=""),"",0))</f>
        <v/>
      </c>
      <c r="Y30" s="196" t="str">
        <f t="shared" ca="1" si="11"/>
        <v/>
      </c>
      <c r="Z30" s="165"/>
      <c r="AA30" s="99" t="str">
        <f t="shared" ca="1" si="12"/>
        <v/>
      </c>
      <c r="AB30" s="88" t="str">
        <f t="shared" ca="1" si="14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e">
        <f t="shared" ca="1" si="8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9"/>
        <v>---</v>
      </c>
      <c r="S31" s="180"/>
      <c r="T31" s="194" t="str">
        <f ca="1">IF(OR(S31=2,E31="---",K31=""),"",--"0:12")</f>
        <v/>
      </c>
      <c r="U31" s="95" t="str">
        <f t="shared" ca="1" si="13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2"/>
        <v/>
      </c>
      <c r="AB31" s="89" t="str">
        <f t="shared" ca="1" si="14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e">
        <f t="shared" ca="1" si="8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9"/>
        <v>---</v>
      </c>
      <c r="S32" s="180"/>
      <c r="T32" s="194" t="str">
        <f ca="1">IF(OR(S32=2,E32="---",K32=""),"",--"0:55")</f>
        <v/>
      </c>
      <c r="U32" s="95" t="str">
        <f t="shared" ca="1" si="13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2"/>
        <v/>
      </c>
      <c r="AB32" s="89" t="str">
        <f t="shared" ca="1" si="14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e">
        <f t="shared" ca="1" si="8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9"/>
        <v>---</v>
      </c>
      <c r="S33" s="181"/>
      <c r="T33" s="83" t="str">
        <f ca="1">IF(OR(S33=2,E33="---",K33=""),"",--"0:13")</f>
        <v/>
      </c>
      <c r="U33" s="98" t="str">
        <f t="shared" ca="1" si="13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2"/>
        <v/>
      </c>
      <c r="AB33" s="90" t="str">
        <f t="shared" ca="1" si="14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e">
        <f t="shared" ca="1" si="8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18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9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e">
        <f t="shared" ca="1" si="8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2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9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19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e">
        <f t="shared" ca="1" si="8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2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9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19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e">
        <f t="shared" ca="1" si="8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3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9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19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e">
        <f t="shared" ca="1" si="8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0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9"/>
        <v>---</v>
      </c>
      <c r="S38" s="179"/>
      <c r="T38" s="195" t="str">
        <f ca="1">IF(OR(S38=2,E38="---",K38=""),"",--"0:13")</f>
        <v/>
      </c>
      <c r="U38" s="196" t="str">
        <f t="shared" ca="1" si="13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2"/>
        <v/>
      </c>
      <c r="AB38" s="88" t="str">
        <f t="shared" ca="1" si="14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e">
        <f t="shared" ca="1" si="8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9"/>
        <v>---</v>
      </c>
      <c r="S39" s="180"/>
      <c r="T39" s="194" t="str">
        <f ca="1">IF(OR(S39=2,E39="---",K39=""),"",--"0:12")</f>
        <v/>
      </c>
      <c r="U39" s="95" t="str">
        <f t="shared" ca="1" si="13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2"/>
        <v/>
      </c>
      <c r="AB39" s="89" t="str">
        <f t="shared" ca="1" si="14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e">
        <f t="shared" ca="1" si="8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9"/>
        <v>---</v>
      </c>
      <c r="S40" s="180"/>
      <c r="T40" s="194" t="str">
        <f ca="1">IF(OR(S40=2,E40="---",K40=""),"",--"0:55")</f>
        <v/>
      </c>
      <c r="U40" s="95" t="str">
        <f t="shared" ca="1" si="13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2"/>
        <v/>
      </c>
      <c r="AB40" s="89" t="str">
        <f t="shared" ca="1" si="14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e">
        <f t="shared" ca="1" si="8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9"/>
        <v>---</v>
      </c>
      <c r="S41" s="181"/>
      <c r="T41" s="83" t="str">
        <f ca="1">IF(OR(S41=2,E41="---",K41=""),"",--"0:13")</f>
        <v/>
      </c>
      <c r="U41" s="98" t="str">
        <f t="shared" ca="1" si="13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2"/>
        <v/>
      </c>
      <c r="AB41" s="90" t="str">
        <f t="shared" ca="1" si="14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8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1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9"/>
        <v>---</v>
      </c>
      <c r="S42" s="179"/>
      <c r="T42" s="195" t="str">
        <f ca="1">IF(OR(S42=2,E42="---",K42=""),"",--"0:13")</f>
        <v/>
      </c>
      <c r="U42" s="196" t="str">
        <f t="shared" ca="1" si="13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2"/>
        <v/>
      </c>
      <c r="AB42" s="88" t="str">
        <f t="shared" ca="1" si="14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8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9"/>
        <v>---</v>
      </c>
      <c r="S43" s="180"/>
      <c r="T43" s="194" t="str">
        <f ca="1">IF(OR(S43=2,E43="---",K43=""),"",--"0:12")</f>
        <v/>
      </c>
      <c r="U43" s="95" t="str">
        <f t="shared" ca="1" si="13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2"/>
        <v/>
      </c>
      <c r="AB43" s="89" t="str">
        <f t="shared" ca="1" si="14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e">
        <f t="shared" ca="1" si="8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9"/>
        <v>---</v>
      </c>
      <c r="S44" s="180"/>
      <c r="T44" s="194" t="str">
        <f ca="1">IF(OR(S44=2,E44="---",K44=""),"",--"0:55")</f>
        <v/>
      </c>
      <c r="U44" s="95" t="str">
        <f t="shared" ca="1" si="13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2"/>
        <v/>
      </c>
      <c r="AB44" s="89" t="str">
        <f t="shared" ca="1" si="14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e">
        <f t="shared" ca="1" si="8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9"/>
        <v>---</v>
      </c>
      <c r="S45" s="181"/>
      <c r="T45" s="83" t="str">
        <f ca="1">IF(OR(S45=2,E45="---",K45=""),"",--"0:13")</f>
        <v/>
      </c>
      <c r="U45" s="98" t="str">
        <f t="shared" ca="1" si="13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2"/>
        <v/>
      </c>
      <c r="AB45" s="90" t="str">
        <f t="shared" ca="1" si="14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8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2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9"/>
        <v>---</v>
      </c>
      <c r="S46" s="179"/>
      <c r="T46" s="195" t="str">
        <f ca="1">IF(OR(S46=2,E46="---",K46=""),"",--"0:13")</f>
        <v/>
      </c>
      <c r="U46" s="196" t="str">
        <f t="shared" ca="1" si="13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2"/>
        <v/>
      </c>
      <c r="AB46" s="88" t="str">
        <f t="shared" ca="1" si="14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8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9"/>
        <v>---</v>
      </c>
      <c r="S47" s="180"/>
      <c r="T47" s="194" t="str">
        <f ca="1">IF(OR(S47=2,E47="---",K47=""),"",--"0:17")</f>
        <v/>
      </c>
      <c r="U47" s="95" t="str">
        <f t="shared" ca="1" si="13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2"/>
        <v/>
      </c>
      <c r="AB47" s="89" t="str">
        <f t="shared" ca="1" si="14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8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9"/>
        <v>---</v>
      </c>
      <c r="S48" s="180"/>
      <c r="T48" s="194" t="str">
        <f ca="1">IF(OR(S48=2,E48="---",K48=""),"",--"0:55")</f>
        <v/>
      </c>
      <c r="U48" s="95" t="str">
        <f t="shared" ca="1" si="13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2"/>
        <v/>
      </c>
      <c r="AB48" s="89" t="str">
        <f t="shared" ca="1" si="14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8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9"/>
        <v>---</v>
      </c>
      <c r="S49" s="181"/>
      <c r="T49" s="83" t="str">
        <f ca="1">IF(OR(S49=2,E49="---",K49=""),"",--"0:13")</f>
        <v/>
      </c>
      <c r="U49" s="98" t="str">
        <f t="shared" ca="1" si="13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2"/>
        <v/>
      </c>
      <c r="AB49" s="90" t="str">
        <f t="shared" ca="1" si="14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8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3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9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8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9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4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8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9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4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8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9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4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8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5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9"/>
        <v>---</v>
      </c>
      <c r="S54" s="179"/>
      <c r="T54" s="195" t="str">
        <f ca="1">IF(OR(S54=2,E54="---",K54=""),"",--"0:13")</f>
        <v/>
      </c>
      <c r="U54" s="196" t="str">
        <f t="shared" ca="1" si="13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2"/>
        <v/>
      </c>
      <c r="AB54" s="88" t="str">
        <f t="shared" ca="1" si="14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8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9"/>
        <v>---</v>
      </c>
      <c r="S55" s="180"/>
      <c r="T55" s="194" t="str">
        <f ca="1">IF(OR(S55=2,E55="---",K55=""),"",--"0:17")</f>
        <v/>
      </c>
      <c r="U55" s="95" t="str">
        <f t="shared" ca="1" si="13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2"/>
        <v/>
      </c>
      <c r="AB55" s="89" t="str">
        <f t="shared" ca="1" si="14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8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9"/>
        <v>---</v>
      </c>
      <c r="S56" s="180"/>
      <c r="T56" s="194" t="str">
        <f ca="1">IF(OR(S56=2,E56="---",K56=""),"",--"0:55")</f>
        <v/>
      </c>
      <c r="U56" s="95" t="str">
        <f t="shared" ca="1" si="13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2"/>
        <v/>
      </c>
      <c r="AB56" s="89" t="str">
        <f t="shared" ca="1" si="14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8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9"/>
        <v>---</v>
      </c>
      <c r="S57" s="181"/>
      <c r="T57" s="83" t="str">
        <f ca="1">IF(OR(S57=2,E57="---",K57=""),"",--"0:13")</f>
        <v/>
      </c>
      <c r="U57" s="98" t="str">
        <f t="shared" ca="1" si="13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2"/>
        <v/>
      </c>
      <c r="AB57" s="90" t="str">
        <f t="shared" ca="1" si="14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8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6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9"/>
        <v>---</v>
      </c>
      <c r="S58" s="179"/>
      <c r="T58" s="195" t="str">
        <f ca="1">IF(OR(S58=2,E58="---",K58=""),"",--"0:13")</f>
        <v/>
      </c>
      <c r="U58" s="196" t="str">
        <f t="shared" ca="1" si="13"/>
        <v/>
      </c>
      <c r="V58" s="195"/>
      <c r="W58" s="196" t="str">
        <f t="shared" ref="W58:W65" ca="1" si="27">IF(OR(E58="---",L58="",S58=2),"",L58+V58)</f>
        <v/>
      </c>
      <c r="X58" s="195"/>
      <c r="Y58" s="196" t="str">
        <f t="shared" ref="Y58:Y65" ca="1" si="28">IF(OR(E58="---",M58="",S58=1),"",IF(S58=2,M58-X58,MIN(M58-X58,W58+"2:00")))</f>
        <v/>
      </c>
      <c r="Z58" s="165"/>
      <c r="AA58" s="99" t="str">
        <f t="shared" ca="1" si="12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8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9"/>
        <v>---</v>
      </c>
      <c r="S59" s="180"/>
      <c r="T59" s="194" t="str">
        <f ca="1">IF(OR(S59=2,E59="---",K59=""),"",--"0:17")</f>
        <v/>
      </c>
      <c r="U59" s="95" t="str">
        <f t="shared" ca="1" si="13"/>
        <v/>
      </c>
      <c r="V59" s="194"/>
      <c r="W59" s="95" t="str">
        <f t="shared" ca="1" si="27"/>
        <v/>
      </c>
      <c r="X59" s="194"/>
      <c r="Y59" s="95" t="str">
        <f t="shared" ca="1" si="28"/>
        <v/>
      </c>
      <c r="Z59" s="495"/>
      <c r="AA59" s="100" t="str">
        <f t="shared" ca="1" si="12"/>
        <v/>
      </c>
      <c r="AB59" s="89" t="str">
        <f t="shared" ref="AB59:AB61" ca="1" si="29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8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9"/>
        <v>---</v>
      </c>
      <c r="S60" s="180"/>
      <c r="T60" s="194" t="str">
        <f ca="1">IF(OR(S60=2,E60="---",K60=""),"",--"0:55")</f>
        <v/>
      </c>
      <c r="U60" s="95" t="str">
        <f t="shared" ca="1" si="13"/>
        <v/>
      </c>
      <c r="V60" s="194"/>
      <c r="W60" s="95" t="str">
        <f t="shared" ca="1" si="27"/>
        <v/>
      </c>
      <c r="X60" s="194"/>
      <c r="Y60" s="95" t="str">
        <f t="shared" ca="1" si="28"/>
        <v/>
      </c>
      <c r="Z60" s="495" t="str">
        <f ca="1">IF(OR(E60="---",S60=1,K60=""),"",--"0:15")</f>
        <v/>
      </c>
      <c r="AA60" s="100" t="str">
        <f t="shared" ca="1" si="12"/>
        <v/>
      </c>
      <c r="AB60" s="89" t="str">
        <f t="shared" ca="1" si="29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8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9"/>
        <v>---</v>
      </c>
      <c r="S61" s="181"/>
      <c r="T61" s="83" t="str">
        <f ca="1">IF(OR(S61=2,E61="---",K61=""),"",--"0:13")</f>
        <v/>
      </c>
      <c r="U61" s="98" t="str">
        <f t="shared" ca="1" si="13"/>
        <v/>
      </c>
      <c r="V61" s="83"/>
      <c r="W61" s="98" t="str">
        <f t="shared" ca="1" si="27"/>
        <v/>
      </c>
      <c r="X61" s="83"/>
      <c r="Y61" s="98" t="str">
        <f t="shared" ca="1" si="28"/>
        <v/>
      </c>
      <c r="Z61" s="166"/>
      <c r="AA61" s="101" t="str">
        <f t="shared" ca="1" si="12"/>
        <v/>
      </c>
      <c r="AB61" s="90" t="str">
        <f t="shared" ca="1" si="29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8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0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9"/>
        <v>---</v>
      </c>
      <c r="S62" s="179"/>
      <c r="T62" s="195" t="str">
        <f ca="1">IF(OR(S62=2,E62="---",K62=""),"",--"0:17")</f>
        <v/>
      </c>
      <c r="U62" s="196" t="str">
        <f t="shared" ca="1" si="13"/>
        <v/>
      </c>
      <c r="V62" s="195"/>
      <c r="W62" s="196" t="str">
        <f t="shared" ca="1" si="27"/>
        <v/>
      </c>
      <c r="X62" s="195"/>
      <c r="Y62" s="196" t="str">
        <f t="shared" ca="1" si="28"/>
        <v/>
      </c>
      <c r="Z62" s="165"/>
      <c r="AA62" s="99" t="str">
        <f t="shared" ca="1" si="12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8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9"/>
        <v>---</v>
      </c>
      <c r="S63" s="180"/>
      <c r="T63" s="194" t="str">
        <f ca="1">IF(OR(S63=2,E63="---",K63=""),"",--"0:17")</f>
        <v/>
      </c>
      <c r="U63" s="95" t="str">
        <f t="shared" ca="1" si="13"/>
        <v/>
      </c>
      <c r="V63" s="194"/>
      <c r="W63" s="95" t="str">
        <f t="shared" ca="1" si="27"/>
        <v/>
      </c>
      <c r="X63" s="194"/>
      <c r="Y63" s="95" t="str">
        <f t="shared" ca="1" si="28"/>
        <v/>
      </c>
      <c r="Z63" s="495"/>
      <c r="AA63" s="100" t="str">
        <f t="shared" ca="1" si="12"/>
        <v/>
      </c>
      <c r="AB63" s="89" t="str">
        <f t="shared" ref="AB63:AB65" ca="1" si="31">IF(OR(E63="---",K63=""),"",ROUND(IF(S63=1,(W63-U63)*24,IF(S63=2,(AA63-Y63)*24,(MOD(AA63-U63,1)-(N(Y63)-N(W63)))*24)),2))</f>
        <v/>
      </c>
      <c r="AC63" s="128" t="str">
        <f t="shared" ca="1" si="1"/>
        <v/>
      </c>
      <c r="AD63" s="50" t="str">
        <f ca="1">IF(COUNTIF($R$8:$R$128,R63)&gt;1,"",MAX($AD$8:AD62)+1)</f>
        <v/>
      </c>
      <c r="AE63" s="49" t="str">
        <f t="shared" ca="1" si="2"/>
        <v/>
      </c>
      <c r="AG63" s="49">
        <v>56</v>
      </c>
      <c r="AH63" s="423" t="e">
        <f t="shared" ca="1" si="8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9"/>
        <v>---</v>
      </c>
      <c r="S64" s="180"/>
      <c r="T64" s="194" t="str">
        <f ca="1">IF(OR(S64=2,E64="---",K64=""),"",--"0:55")</f>
        <v/>
      </c>
      <c r="U64" s="95" t="str">
        <f t="shared" ca="1" si="13"/>
        <v/>
      </c>
      <c r="V64" s="194"/>
      <c r="W64" s="95" t="str">
        <f t="shared" ca="1" si="27"/>
        <v/>
      </c>
      <c r="X64" s="194"/>
      <c r="Y64" s="95" t="str">
        <f t="shared" ca="1" si="28"/>
        <v/>
      </c>
      <c r="Z64" s="495" t="str">
        <f ca="1">IF(OR(E64="---",S64=1,K64=""),"",--"0:15")</f>
        <v/>
      </c>
      <c r="AA64" s="100" t="str">
        <f t="shared" ca="1" si="12"/>
        <v/>
      </c>
      <c r="AB64" s="89" t="str">
        <f t="shared" ca="1" si="31"/>
        <v/>
      </c>
      <c r="AC64" s="128" t="str">
        <f t="shared" ca="1" si="1"/>
        <v/>
      </c>
      <c r="AD64" s="50" t="str">
        <f ca="1">IF(COUNTIF($R$8:$R$128,R64)&gt;1,"",MAX($AD$8:AD63)+1)</f>
        <v/>
      </c>
      <c r="AE64" s="49" t="str">
        <f t="shared" ca="1" si="2"/>
        <v/>
      </c>
      <c r="AG64" s="49">
        <v>57</v>
      </c>
      <c r="AH64" s="423" t="e">
        <f t="shared" ca="1" si="8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9"/>
        <v>---</v>
      </c>
      <c r="S65" s="181"/>
      <c r="T65" s="83" t="str">
        <f ca="1">IF(OR(S65=2,E65="---",K65=""),"",--"0:13")</f>
        <v/>
      </c>
      <c r="U65" s="98" t="str">
        <f t="shared" ca="1" si="13"/>
        <v/>
      </c>
      <c r="V65" s="83"/>
      <c r="W65" s="98" t="str">
        <f t="shared" ca="1" si="27"/>
        <v/>
      </c>
      <c r="X65" s="83"/>
      <c r="Y65" s="98" t="str">
        <f t="shared" ca="1" si="28"/>
        <v/>
      </c>
      <c r="Z65" s="166"/>
      <c r="AA65" s="101" t="str">
        <f t="shared" ca="1" si="12"/>
        <v/>
      </c>
      <c r="AB65" s="90" t="str">
        <f t="shared" ca="1" si="31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8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2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9"/>
        <v>---</v>
      </c>
      <c r="S66" s="179"/>
      <c r="T66" s="195" t="str">
        <f ca="1">IF(OR(S66=2,E66="---",K66=""),"",--"0:17")</f>
        <v/>
      </c>
      <c r="U66" s="196" t="str">
        <f t="shared" ca="1" si="13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2"/>
        <v/>
      </c>
      <c r="AB66" s="88" t="str">
        <f t="shared" ca="1" si="14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8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9"/>
        <v>---</v>
      </c>
      <c r="S67" s="180"/>
      <c r="T67" s="194" t="str">
        <f ca="1">IF(OR(S67=2,E67="---",K67=""),"",--"0:12")</f>
        <v/>
      </c>
      <c r="U67" s="95" t="str">
        <f t="shared" ca="1" si="13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2"/>
        <v/>
      </c>
      <c r="AB67" s="89" t="str">
        <f t="shared" ca="1" si="14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8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9"/>
        <v>---</v>
      </c>
      <c r="S68" s="180"/>
      <c r="T68" s="194" t="str">
        <f ca="1">IF(OR(S68=2,E68="---",K68=""),"",--"0:55")</f>
        <v/>
      </c>
      <c r="U68" s="95" t="str">
        <f t="shared" ca="1" si="13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2"/>
        <v/>
      </c>
      <c r="AB68" s="89" t="str">
        <f t="shared" ca="1" si="14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8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9"/>
        <v>---</v>
      </c>
      <c r="S69" s="181"/>
      <c r="T69" s="83" t="str">
        <f ca="1">IF(OR(S69=2,E69="---",K69=""),"",--"0:13")</f>
        <v/>
      </c>
      <c r="U69" s="98" t="str">
        <f t="shared" ca="1" si="13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2"/>
        <v/>
      </c>
      <c r="AB69" s="90" t="str">
        <f t="shared" ca="1" si="14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8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3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9"/>
        <v>---</v>
      </c>
      <c r="S70" s="179"/>
      <c r="T70" s="195" t="str">
        <f ca="1">IF(OR(S70=2,E70="---",K70=""),"",--"0:17")</f>
        <v/>
      </c>
      <c r="U70" s="196" t="str">
        <f t="shared" ca="1" si="13"/>
        <v/>
      </c>
      <c r="V70" s="195"/>
      <c r="W70" s="196" t="str">
        <f t="shared" ref="W70:W89" ca="1" si="34">IF(OR(E70="---",L70="",S70=2),"",L70+V70)</f>
        <v/>
      </c>
      <c r="X70" s="195"/>
      <c r="Y70" s="196" t="str">
        <f t="shared" ref="Y70:Y89" ca="1" si="35">IF(OR(E70="---",M70="",S70=1),"",IF(S70=2,M70-X70,MIN(M70-X70,W70+"2:00")))</f>
        <v/>
      </c>
      <c r="Z70" s="165"/>
      <c r="AA70" s="99" t="str">
        <f t="shared" ca="1" si="12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8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9"/>
        <v>---</v>
      </c>
      <c r="S71" s="180"/>
      <c r="T71" s="194" t="str">
        <f ca="1">IF(OR(S71=2,E71="---",K71=""),"",--"0:17")</f>
        <v/>
      </c>
      <c r="U71" s="95" t="str">
        <f t="shared" ca="1" si="13"/>
        <v/>
      </c>
      <c r="V71" s="194"/>
      <c r="W71" s="95" t="str">
        <f t="shared" ca="1" si="34"/>
        <v/>
      </c>
      <c r="X71" s="194"/>
      <c r="Y71" s="95" t="str">
        <f t="shared" ca="1" si="35"/>
        <v/>
      </c>
      <c r="Z71" s="495"/>
      <c r="AA71" s="100" t="str">
        <f t="shared" ca="1" si="12"/>
        <v/>
      </c>
      <c r="AB71" s="89" t="str">
        <f t="shared" ref="AB71:AB73" ca="1" si="36">IF(OR(E71="---",K71=""),"",ROUND(IF(S71=1,(W71-U71)*24,IF(S71=2,(AA71-Y71)*24,(MOD(AA71-U71,1)-(N(Y71)-N(W71)))*24)),2))</f>
        <v/>
      </c>
      <c r="AC71" s="128" t="str">
        <f t="shared" ca="1" si="1"/>
        <v/>
      </c>
      <c r="AD71" s="50" t="str">
        <f ca="1">IF(COUNTIF($R$8:$R$128,R71)&gt;1,"",MAX($AD$8:AD70)+1)</f>
        <v/>
      </c>
      <c r="AE71" s="49" t="str">
        <f t="shared" ca="1" si="2"/>
        <v/>
      </c>
      <c r="AG71" s="49">
        <v>64</v>
      </c>
      <c r="AH71" s="423" t="e">
        <f t="shared" ca="1" si="8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9"/>
        <v>---</v>
      </c>
      <c r="S72" s="180"/>
      <c r="T72" s="194" t="str">
        <f ca="1">IF(OR(S72=2,E72="---",K72=""),"",--"0:55")</f>
        <v/>
      </c>
      <c r="U72" s="95" t="str">
        <f t="shared" ca="1" si="13"/>
        <v/>
      </c>
      <c r="V72" s="194"/>
      <c r="W72" s="95" t="str">
        <f t="shared" ca="1" si="34"/>
        <v/>
      </c>
      <c r="X72" s="194"/>
      <c r="Y72" s="95" t="str">
        <f t="shared" ca="1" si="35"/>
        <v/>
      </c>
      <c r="Z72" s="495" t="str">
        <f ca="1">IF(OR(E72="---",S72=1,K72=""),"",--"0:15")</f>
        <v/>
      </c>
      <c r="AA72" s="100" t="str">
        <f t="shared" ca="1" si="12"/>
        <v/>
      </c>
      <c r="AB72" s="89" t="str">
        <f t="shared" ca="1" si="36"/>
        <v/>
      </c>
      <c r="AC72" s="128" t="str">
        <f t="shared" ref="AC72:AC89" ca="1" si="37">IF(U72="","",(MIN(0.25,W72)-MIN(U72,0.25)+MIN(0.25,AA72)-MIN(Y72,0.25)+MAX(22/24,W72)-MAX(22/24,U72)+MAX(22/24,AA72)-MAX(22/24,Y72))*24)</f>
        <v/>
      </c>
      <c r="AD72" s="50" t="str">
        <f ca="1">IF(COUNTIF($R$8:$R$128,R72)&gt;1,"",MAX($AD$8:AD71)+1)</f>
        <v/>
      </c>
      <c r="AE72" s="49" t="str">
        <f t="shared" ref="AE72:AE89" ca="1" si="38">IF(R72="---","",INDEX(ВРЕМЯ_диапазон,MATCH(R72,ВРЕМЯ_ФИО,),$H$1)=AB72)</f>
        <v/>
      </c>
      <c r="AG72" s="49">
        <v>65</v>
      </c>
      <c r="AH72" s="423" t="e">
        <f t="shared" ca="1" si="8"/>
        <v>#N/A</v>
      </c>
      <c r="AI72" s="423"/>
      <c r="AJ72" s="422" t="e">
        <f t="shared" ref="AJ72:AJ117" ca="1" si="39">TEXT(INDEX($U$8:$U$254,MATCH($AG72,$AD$8:$AD$254,)),"[чч]:мм")</f>
        <v>#N/A</v>
      </c>
      <c r="AK72" s="422" t="e">
        <f t="shared" ref="AK72:AK117" ca="1" si="40">TEXT(INDEX($AA$8:$AA$254,MATCH($AG72,$AD$8:$AD$254,)),"[чч]:мм")</f>
        <v>#N/A</v>
      </c>
      <c r="AL72" s="422" t="e">
        <f t="shared" ref="AL72:AL117" ca="1" si="41">TEXT(INDEX($W$8:$W$254,MATCH($AG72,$AD$8:$AD$254,)),"[чч]:мм")</f>
        <v>#N/A</v>
      </c>
      <c r="AM72" s="422" t="e">
        <f t="shared" ref="AM72:AM117" ca="1" si="42">TEXT(INDEX($Y$8:$Y$254,MATCH($AG72,$AD$8:$AD$254,)),"[чч]:мм")</f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9"/>
        <v>---</v>
      </c>
      <c r="S73" s="181"/>
      <c r="T73" s="83" t="str">
        <f ca="1">IF(OR(S73=2,E73="---",K73=""),"",--"0:13")</f>
        <v/>
      </c>
      <c r="U73" s="98" t="str">
        <f t="shared" ca="1" si="13"/>
        <v/>
      </c>
      <c r="V73" s="83"/>
      <c r="W73" s="98" t="str">
        <f t="shared" ca="1" si="34"/>
        <v/>
      </c>
      <c r="X73" s="83"/>
      <c r="Y73" s="98" t="str">
        <f t="shared" ca="1" si="35"/>
        <v/>
      </c>
      <c r="Z73" s="166"/>
      <c r="AA73" s="101" t="str">
        <f t="shared" ca="1" si="12"/>
        <v/>
      </c>
      <c r="AB73" s="90" t="str">
        <f t="shared" ca="1" si="36"/>
        <v/>
      </c>
      <c r="AC73" s="130" t="str">
        <f t="shared" ca="1" si="37"/>
        <v/>
      </c>
      <c r="AD73" s="50" t="str">
        <f ca="1">IF(COUNTIF($R$8:$R$128,R73)&gt;1,"",MAX($AD$8:AD72)+1)</f>
        <v/>
      </c>
      <c r="AE73" s="49" t="str">
        <f t="shared" ca="1" si="38"/>
        <v/>
      </c>
      <c r="AG73" s="49">
        <v>66</v>
      </c>
      <c r="AH73" s="423" t="e">
        <f t="shared" ref="AH73:AH117" ca="1" si="43">INDEX($R$8:$R$254,MATCH(AG73,$AD$8:$AD$254,))</f>
        <v>#N/A</v>
      </c>
      <c r="AI73" s="423"/>
      <c r="AJ73" s="422" t="e">
        <f t="shared" ca="1" si="39"/>
        <v>#N/A</v>
      </c>
      <c r="AK73" s="422" t="e">
        <f t="shared" ca="1" si="40"/>
        <v>#N/A</v>
      </c>
      <c r="AL73" s="422" t="e">
        <f t="shared" ca="1" si="41"/>
        <v>#N/A</v>
      </c>
      <c r="AM73" s="422" t="e">
        <f t="shared" ca="1" si="42"/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4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9"/>
        <v>---</v>
      </c>
      <c r="S74" s="179"/>
      <c r="T74" s="195" t="str">
        <f ca="1">IF(OR(S74=2,E74="---",K74=""),"",--"0:17")</f>
        <v/>
      </c>
      <c r="U74" s="196" t="str">
        <f t="shared" ca="1" si="13"/>
        <v/>
      </c>
      <c r="V74" s="195"/>
      <c r="W74" s="196" t="str">
        <f t="shared" ca="1" si="34"/>
        <v/>
      </c>
      <c r="X74" s="195"/>
      <c r="Y74" s="196" t="str">
        <f t="shared" ca="1" si="35"/>
        <v/>
      </c>
      <c r="Z74" s="165"/>
      <c r="AA74" s="99" t="str">
        <f t="shared" ca="1" si="12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37"/>
        <v/>
      </c>
      <c r="AD74" s="50" t="str">
        <f ca="1">IF(COUNTIF($R$8:$R$128,R74)&gt;1,"",MAX($AD$8:AD73)+1)</f>
        <v/>
      </c>
      <c r="AE74" s="49" t="str">
        <f t="shared" ca="1" si="38"/>
        <v/>
      </c>
      <c r="AG74" s="49">
        <v>67</v>
      </c>
      <c r="AH74" s="423" t="e">
        <f t="shared" ca="1" si="43"/>
        <v>#N/A</v>
      </c>
      <c r="AI74" s="423"/>
      <c r="AJ74" s="422" t="e">
        <f t="shared" ca="1" si="39"/>
        <v>#N/A</v>
      </c>
      <c r="AK74" s="422" t="e">
        <f t="shared" ca="1" si="40"/>
        <v>#N/A</v>
      </c>
      <c r="AL74" s="422" t="e">
        <f t="shared" ca="1" si="41"/>
        <v>#N/A</v>
      </c>
      <c r="AM74" s="422" t="e">
        <f t="shared" ca="1" si="42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9"/>
        <v>---</v>
      </c>
      <c r="S75" s="180"/>
      <c r="T75" s="194" t="str">
        <f ca="1">IF(OR(S75=2,E75="---",K75=""),"",--"0:17")</f>
        <v/>
      </c>
      <c r="U75" s="95" t="str">
        <f t="shared" ca="1" si="13"/>
        <v/>
      </c>
      <c r="V75" s="194"/>
      <c r="W75" s="95" t="str">
        <f t="shared" ca="1" si="34"/>
        <v/>
      </c>
      <c r="X75" s="194"/>
      <c r="Y75" s="95" t="str">
        <f t="shared" ca="1" si="35"/>
        <v/>
      </c>
      <c r="Z75" s="495"/>
      <c r="AA75" s="100" t="str">
        <f t="shared" ca="1" si="12"/>
        <v/>
      </c>
      <c r="AB75" s="89" t="str">
        <f t="shared" ref="AB75:AB77" ca="1" si="45">IF(OR(E75="---",K75=""),"",ROUND(IF(S75=1,(W75-U75)*24,IF(S75=2,(AA75-Y75)*24,(MOD(AA75-U75,1)-(N(Y75)-N(W75)))*24)),2))</f>
        <v/>
      </c>
      <c r="AC75" s="128" t="str">
        <f t="shared" ca="1" si="37"/>
        <v/>
      </c>
      <c r="AD75" s="50" t="str">
        <f ca="1">IF(COUNTIF($R$8:$R$128,R75)&gt;1,"",MAX($AD$8:AD74)+1)</f>
        <v/>
      </c>
      <c r="AE75" s="49" t="str">
        <f t="shared" ca="1" si="38"/>
        <v/>
      </c>
      <c r="AG75" s="49">
        <v>68</v>
      </c>
      <c r="AH75" s="423" t="e">
        <f t="shared" ca="1" si="43"/>
        <v>#N/A</v>
      </c>
      <c r="AI75" s="423"/>
      <c r="AJ75" s="422" t="e">
        <f t="shared" ca="1" si="39"/>
        <v>#N/A</v>
      </c>
      <c r="AK75" s="422" t="e">
        <f t="shared" ca="1" si="40"/>
        <v>#N/A</v>
      </c>
      <c r="AL75" s="422" t="e">
        <f t="shared" ca="1" si="41"/>
        <v>#N/A</v>
      </c>
      <c r="AM75" s="422" t="e">
        <f t="shared" ca="1" si="42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9"/>
        <v>---</v>
      </c>
      <c r="S76" s="180"/>
      <c r="T76" s="194" t="str">
        <f ca="1">IF(OR(S76=2,E76="---",K76=""),"",--"0:55")</f>
        <v/>
      </c>
      <c r="U76" s="95" t="str">
        <f t="shared" ca="1" si="13"/>
        <v/>
      </c>
      <c r="V76" s="194"/>
      <c r="W76" s="95" t="str">
        <f t="shared" ca="1" si="34"/>
        <v/>
      </c>
      <c r="X76" s="194"/>
      <c r="Y76" s="95" t="str">
        <f t="shared" ca="1" si="35"/>
        <v/>
      </c>
      <c r="Z76" s="495" t="str">
        <f ca="1">IF(OR(E76="---",S76=1,K76=""),"",--"0:15")</f>
        <v/>
      </c>
      <c r="AA76" s="100" t="str">
        <f t="shared" ca="1" si="12"/>
        <v/>
      </c>
      <c r="AB76" s="89" t="str">
        <f t="shared" ca="1" si="45"/>
        <v/>
      </c>
      <c r="AC76" s="128" t="str">
        <f t="shared" ca="1" si="37"/>
        <v/>
      </c>
      <c r="AD76" s="50" t="str">
        <f ca="1">IF(COUNTIF($R$8:$R$128,R76)&gt;1,"",MAX($AD$8:AD75)+1)</f>
        <v/>
      </c>
      <c r="AE76" s="49" t="str">
        <f t="shared" ca="1" si="38"/>
        <v/>
      </c>
      <c r="AG76" s="49">
        <v>69</v>
      </c>
      <c r="AH76" s="423" t="e">
        <f t="shared" ca="1" si="43"/>
        <v>#N/A</v>
      </c>
      <c r="AI76" s="423"/>
      <c r="AJ76" s="422" t="e">
        <f t="shared" ca="1" si="39"/>
        <v>#N/A</v>
      </c>
      <c r="AK76" s="422" t="e">
        <f t="shared" ca="1" si="40"/>
        <v>#N/A</v>
      </c>
      <c r="AL76" s="422" t="e">
        <f t="shared" ca="1" si="41"/>
        <v>#N/A</v>
      </c>
      <c r="AM76" s="422" t="e">
        <f t="shared" ca="1" si="42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9"/>
        <v>---</v>
      </c>
      <c r="S77" s="181"/>
      <c r="T77" s="83" t="str">
        <f ca="1">IF(OR(S77=2,E77="---",K77=""),"",--"0:13")</f>
        <v/>
      </c>
      <c r="U77" s="98" t="str">
        <f t="shared" ca="1" si="13"/>
        <v/>
      </c>
      <c r="V77" s="83"/>
      <c r="W77" s="98" t="str">
        <f t="shared" ca="1" si="34"/>
        <v/>
      </c>
      <c r="X77" s="83"/>
      <c r="Y77" s="98" t="str">
        <f t="shared" ca="1" si="35"/>
        <v/>
      </c>
      <c r="Z77" s="166"/>
      <c r="AA77" s="101" t="str">
        <f t="shared" ca="1" si="12"/>
        <v/>
      </c>
      <c r="AB77" s="90" t="str">
        <f t="shared" ca="1" si="45"/>
        <v/>
      </c>
      <c r="AC77" s="130" t="str">
        <f t="shared" ca="1" si="37"/>
        <v/>
      </c>
      <c r="AD77" s="50" t="str">
        <f ca="1">IF(COUNTIF($R$8:$R$128,R77)&gt;1,"",MAX($AD$8:AD76)+1)</f>
        <v/>
      </c>
      <c r="AE77" s="49" t="str">
        <f t="shared" ca="1" si="38"/>
        <v/>
      </c>
      <c r="AG77" s="49">
        <v>70</v>
      </c>
      <c r="AH77" s="423" t="e">
        <f t="shared" ca="1" si="43"/>
        <v>#N/A</v>
      </c>
      <c r="AI77" s="423"/>
      <c r="AJ77" s="422" t="e">
        <f t="shared" ca="1" si="39"/>
        <v>#N/A</v>
      </c>
      <c r="AK77" s="422" t="e">
        <f t="shared" ca="1" si="40"/>
        <v>#N/A</v>
      </c>
      <c r="AL77" s="422" t="e">
        <f t="shared" ca="1" si="41"/>
        <v>#N/A</v>
      </c>
      <c r="AM77" s="422" t="e">
        <f t="shared" ca="1" si="42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6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47">E78</f>
        <v>---</v>
      </c>
      <c r="S78" s="179"/>
      <c r="T78" s="195" t="str">
        <f ca="1">IF(OR(S78=2,E78="---",K78=""),"",--"0:17")</f>
        <v/>
      </c>
      <c r="U78" s="196" t="str">
        <f t="shared" ca="1" si="13"/>
        <v/>
      </c>
      <c r="V78" s="194"/>
      <c r="W78" s="95"/>
      <c r="X78" s="194"/>
      <c r="Y78" s="95"/>
      <c r="Z78" s="165"/>
      <c r="AA78" s="99" t="str">
        <f t="shared" ref="AA78:AA89" ca="1" si="48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37"/>
        <v/>
      </c>
      <c r="AD78" s="50" t="str">
        <f ca="1">IF(COUNTIF($R$8:$R$128,R78)&gt;1,"",MAX($AD$8:AD77)+1)</f>
        <v/>
      </c>
      <c r="AE78" s="49" t="str">
        <f t="shared" ca="1" si="38"/>
        <v/>
      </c>
      <c r="AG78" s="49">
        <v>71</v>
      </c>
      <c r="AH78" s="423" t="e">
        <f t="shared" ca="1" si="43"/>
        <v>#N/A</v>
      </c>
      <c r="AI78" s="423"/>
      <c r="AJ78" s="422" t="e">
        <f t="shared" ca="1" si="39"/>
        <v>#N/A</v>
      </c>
      <c r="AK78" s="422" t="e">
        <f t="shared" ca="1" si="40"/>
        <v>#N/A</v>
      </c>
      <c r="AL78" s="422" t="e">
        <f t="shared" ca="1" si="41"/>
        <v>#N/A</v>
      </c>
      <c r="AM78" s="422" t="e">
        <f t="shared" ca="1" si="42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47"/>
        <v>---</v>
      </c>
      <c r="S79" s="180"/>
      <c r="T79" s="194" t="str">
        <f ca="1">IF(OR(S79=2,E79="---",K79=""),"",--"0:17")</f>
        <v/>
      </c>
      <c r="U79" s="95" t="str">
        <f t="shared" ref="U79:U89" ca="1" si="49">IF(OR(S79=2,E79="---",K79=""),"",K79-T79)</f>
        <v/>
      </c>
      <c r="V79" s="194"/>
      <c r="W79" s="95" t="str">
        <f t="shared" ca="1" si="34"/>
        <v/>
      </c>
      <c r="X79" s="194"/>
      <c r="Y79" s="95" t="str">
        <f t="shared" ca="1" si="35"/>
        <v/>
      </c>
      <c r="Z79" s="495"/>
      <c r="AA79" s="100" t="str">
        <f t="shared" ca="1" si="48"/>
        <v/>
      </c>
      <c r="AB79" s="89" t="str">
        <f t="shared" ref="AB79:AB81" ca="1" si="50">IF(OR(E79="---",K79=""),"",ROUND(IF(S79=1,(W79-U79)*24,IF(S79=2,(AA79-Y79)*24,(MOD(AA79-U79,1)-(N(Y79)-N(W79)))*24)),2))</f>
        <v/>
      </c>
      <c r="AC79" s="128" t="str">
        <f t="shared" ca="1" si="37"/>
        <v/>
      </c>
      <c r="AD79" s="50" t="str">
        <f ca="1">IF(COUNTIF($R$8:$R$128,R79)&gt;1,"",MAX($AD$8:AD78)+1)</f>
        <v/>
      </c>
      <c r="AE79" s="49" t="str">
        <f t="shared" ca="1" si="38"/>
        <v/>
      </c>
      <c r="AG79" s="49">
        <v>72</v>
      </c>
      <c r="AH79" s="423" t="e">
        <f t="shared" ca="1" si="43"/>
        <v>#N/A</v>
      </c>
      <c r="AI79" s="423"/>
      <c r="AJ79" s="422" t="e">
        <f t="shared" ca="1" si="39"/>
        <v>#N/A</v>
      </c>
      <c r="AK79" s="422" t="e">
        <f t="shared" ca="1" si="40"/>
        <v>#N/A</v>
      </c>
      <c r="AL79" s="422" t="e">
        <f t="shared" ca="1" si="41"/>
        <v>#N/A</v>
      </c>
      <c r="AM79" s="422" t="e">
        <f t="shared" ca="1" si="42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47"/>
        <v>---</v>
      </c>
      <c r="S80" s="180"/>
      <c r="T80" s="194" t="str">
        <f ca="1">IF(OR(S80=2,E80="---",K80=""),"",--"0:55")</f>
        <v/>
      </c>
      <c r="U80" s="95" t="str">
        <f t="shared" ca="1" si="49"/>
        <v/>
      </c>
      <c r="V80" s="194"/>
      <c r="W80" s="95" t="str">
        <f t="shared" ca="1" si="34"/>
        <v/>
      </c>
      <c r="X80" s="194"/>
      <c r="Y80" s="95" t="str">
        <f t="shared" ca="1" si="35"/>
        <v/>
      </c>
      <c r="Z80" s="495" t="str">
        <f ca="1">IF(OR(E80="---",S80=1,K80=""),"",--"0:15")</f>
        <v/>
      </c>
      <c r="AA80" s="100" t="str">
        <f t="shared" ca="1" si="48"/>
        <v/>
      </c>
      <c r="AB80" s="89" t="str">
        <f t="shared" ca="1" si="50"/>
        <v/>
      </c>
      <c r="AC80" s="128" t="str">
        <f t="shared" ca="1" si="37"/>
        <v/>
      </c>
      <c r="AD80" s="50" t="str">
        <f ca="1">IF(COUNTIF($R$8:$R$128,R80)&gt;1,"",MAX($AD$8:AD79)+1)</f>
        <v/>
      </c>
      <c r="AE80" s="49" t="str">
        <f t="shared" ca="1" si="38"/>
        <v/>
      </c>
      <c r="AG80" s="49">
        <v>73</v>
      </c>
      <c r="AH80" s="423" t="e">
        <f t="shared" ca="1" si="43"/>
        <v>#N/A</v>
      </c>
      <c r="AI80" s="423"/>
      <c r="AJ80" s="422" t="e">
        <f t="shared" ca="1" si="39"/>
        <v>#N/A</v>
      </c>
      <c r="AK80" s="422" t="e">
        <f t="shared" ca="1" si="40"/>
        <v>#N/A</v>
      </c>
      <c r="AL80" s="422" t="e">
        <f t="shared" ca="1" si="41"/>
        <v>#N/A</v>
      </c>
      <c r="AM80" s="422" t="e">
        <f t="shared" ca="1" si="42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47"/>
        <v>---</v>
      </c>
      <c r="S81" s="181"/>
      <c r="T81" s="83" t="str">
        <f ca="1">IF(OR(S81=2,E81="---",K81=""),"",--"0:13")</f>
        <v/>
      </c>
      <c r="U81" s="98" t="str">
        <f t="shared" ca="1" si="49"/>
        <v/>
      </c>
      <c r="V81" s="83"/>
      <c r="W81" s="98" t="str">
        <f t="shared" ca="1" si="34"/>
        <v/>
      </c>
      <c r="X81" s="83"/>
      <c r="Y81" s="98" t="str">
        <f t="shared" ca="1" si="35"/>
        <v/>
      </c>
      <c r="Z81" s="166"/>
      <c r="AA81" s="101" t="str">
        <f t="shared" ca="1" si="48"/>
        <v/>
      </c>
      <c r="AB81" s="90" t="str">
        <f t="shared" ca="1" si="50"/>
        <v/>
      </c>
      <c r="AC81" s="130" t="str">
        <f t="shared" ca="1" si="37"/>
        <v/>
      </c>
      <c r="AD81" s="50" t="str">
        <f ca="1">IF(COUNTIF($R$8:$R$128,R81)&gt;1,"",MAX($AD$8:AD80)+1)</f>
        <v/>
      </c>
      <c r="AE81" s="49" t="str">
        <f t="shared" ca="1" si="38"/>
        <v/>
      </c>
      <c r="AG81" s="49">
        <v>74</v>
      </c>
      <c r="AH81" s="423" t="e">
        <f t="shared" ca="1" si="43"/>
        <v>#N/A</v>
      </c>
      <c r="AI81" s="423"/>
      <c r="AJ81" s="422" t="e">
        <f t="shared" ca="1" si="39"/>
        <v>#N/A</v>
      </c>
      <c r="AK81" s="422" t="e">
        <f t="shared" ca="1" si="40"/>
        <v>#N/A</v>
      </c>
      <c r="AL81" s="422" t="e">
        <f t="shared" ca="1" si="41"/>
        <v>#N/A</v>
      </c>
      <c r="AM81" s="422" t="e">
        <f t="shared" ca="1" si="42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1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47"/>
        <v>---</v>
      </c>
      <c r="S82" s="179"/>
      <c r="T82" s="195" t="str">
        <f ca="1">IF(OR(S82=2,E82="---",K82=""),"",--"0:17")</f>
        <v/>
      </c>
      <c r="U82" s="196" t="str">
        <f t="shared" ca="1" si="49"/>
        <v/>
      </c>
      <c r="V82" s="195"/>
      <c r="W82" s="196" t="str">
        <f t="shared" ca="1" si="34"/>
        <v/>
      </c>
      <c r="X82" s="195"/>
      <c r="Y82" s="196" t="str">
        <f t="shared" ca="1" si="35"/>
        <v/>
      </c>
      <c r="Z82" s="165"/>
      <c r="AA82" s="99" t="str">
        <f t="shared" ca="1" si="48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37"/>
        <v/>
      </c>
      <c r="AD82" s="50" t="str">
        <f ca="1">IF(COUNTIF($R$8:$R$128,R82)&gt;1,"",MAX($AD$8:AD81)+1)</f>
        <v/>
      </c>
      <c r="AE82" s="49" t="str">
        <f t="shared" ca="1" si="38"/>
        <v/>
      </c>
      <c r="AG82" s="49">
        <v>75</v>
      </c>
      <c r="AH82" s="423" t="e">
        <f t="shared" ca="1" si="43"/>
        <v>#N/A</v>
      </c>
      <c r="AI82" s="423"/>
      <c r="AJ82" s="422" t="e">
        <f t="shared" ca="1" si="39"/>
        <v>#N/A</v>
      </c>
      <c r="AK82" s="422" t="e">
        <f t="shared" ca="1" si="40"/>
        <v>#N/A</v>
      </c>
      <c r="AL82" s="422" t="e">
        <f t="shared" ca="1" si="41"/>
        <v>#N/A</v>
      </c>
      <c r="AM82" s="422" t="e">
        <f t="shared" ca="1" si="42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516"/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47"/>
        <v>---</v>
      </c>
      <c r="S83" s="180"/>
      <c r="T83" s="194" t="str">
        <f ca="1">IF(OR(S83=2,E83="---",K83=""),"",--"0:17")</f>
        <v/>
      </c>
      <c r="U83" s="95" t="str">
        <f t="shared" ca="1" si="49"/>
        <v/>
      </c>
      <c r="V83" s="194"/>
      <c r="W83" s="95" t="str">
        <f t="shared" ca="1" si="34"/>
        <v/>
      </c>
      <c r="X83" s="194"/>
      <c r="Y83" s="95" t="str">
        <f t="shared" ca="1" si="35"/>
        <v/>
      </c>
      <c r="Z83" s="495"/>
      <c r="AA83" s="100" t="str">
        <f t="shared" ca="1" si="48"/>
        <v/>
      </c>
      <c r="AB83" s="89" t="str">
        <f t="shared" ref="AB83:AB85" ca="1" si="52">IF(OR(E83="---",K83=""),"",ROUND(IF(S83=1,(W83-U83)*24,IF(S83=2,(AA83-Y83)*24,(MOD(AA83-U83,1)-(N(Y83)-N(W83)))*24)),2))</f>
        <v/>
      </c>
      <c r="AC83" s="128" t="str">
        <f t="shared" ca="1" si="37"/>
        <v/>
      </c>
      <c r="AD83" s="50" t="str">
        <f ca="1">IF(COUNTIF($R$8:$R$128,R83)&gt;1,"",MAX($AD$8:AD82)+1)</f>
        <v/>
      </c>
      <c r="AE83" s="49" t="str">
        <f t="shared" ca="1" si="38"/>
        <v/>
      </c>
      <c r="AG83" s="49">
        <v>76</v>
      </c>
      <c r="AH83" s="423" t="e">
        <f t="shared" ca="1" si="43"/>
        <v>#N/A</v>
      </c>
      <c r="AI83" s="423"/>
      <c r="AJ83" s="422" t="e">
        <f t="shared" ca="1" si="39"/>
        <v>#N/A</v>
      </c>
      <c r="AK83" s="422" t="e">
        <f t="shared" ca="1" si="40"/>
        <v>#N/A</v>
      </c>
      <c r="AL83" s="422" t="e">
        <f t="shared" ca="1" si="41"/>
        <v>#N/A</v>
      </c>
      <c r="AM83" s="422" t="e">
        <f t="shared" ca="1" si="42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47"/>
        <v>---</v>
      </c>
      <c r="S84" s="180"/>
      <c r="T84" s="194" t="str">
        <f ca="1">IF(OR(S84=2,E84="---",K84=""),"",--"0:55")</f>
        <v/>
      </c>
      <c r="U84" s="95" t="str">
        <f t="shared" ca="1" si="49"/>
        <v/>
      </c>
      <c r="V84" s="194"/>
      <c r="W84" s="95" t="str">
        <f t="shared" ca="1" si="34"/>
        <v/>
      </c>
      <c r="X84" s="194"/>
      <c r="Y84" s="95" t="str">
        <f t="shared" ca="1" si="35"/>
        <v/>
      </c>
      <c r="Z84" s="495" t="str">
        <f ca="1">IF(OR(E84="---",S84=1,K84=""),"",--"0:15")</f>
        <v/>
      </c>
      <c r="AA84" s="100" t="str">
        <f t="shared" ca="1" si="48"/>
        <v/>
      </c>
      <c r="AB84" s="89" t="str">
        <f t="shared" ca="1" si="52"/>
        <v/>
      </c>
      <c r="AC84" s="128" t="str">
        <f t="shared" ca="1" si="37"/>
        <v/>
      </c>
      <c r="AD84" s="50" t="str">
        <f ca="1">IF(COUNTIF($R$8:$R$128,R84)&gt;1,"",MAX($AD$8:AD83)+1)</f>
        <v/>
      </c>
      <c r="AE84" s="49" t="str">
        <f t="shared" ca="1" si="38"/>
        <v/>
      </c>
      <c r="AG84" s="49">
        <v>77</v>
      </c>
      <c r="AH84" s="423" t="e">
        <f t="shared" ca="1" si="43"/>
        <v>#N/A</v>
      </c>
      <c r="AI84" s="423"/>
      <c r="AJ84" s="422" t="e">
        <f t="shared" ca="1" si="39"/>
        <v>#N/A</v>
      </c>
      <c r="AK84" s="422" t="e">
        <f t="shared" ca="1" si="40"/>
        <v>#N/A</v>
      </c>
      <c r="AL84" s="422" t="e">
        <f t="shared" ca="1" si="41"/>
        <v>#N/A</v>
      </c>
      <c r="AM84" s="422" t="e">
        <f t="shared" ca="1" si="42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47"/>
        <v>---</v>
      </c>
      <c r="S85" s="181"/>
      <c r="T85" s="83" t="str">
        <f ca="1">IF(OR(S85=2,E85="---",K85=""),"",--"0:13")</f>
        <v/>
      </c>
      <c r="U85" s="98" t="str">
        <f t="shared" ca="1" si="49"/>
        <v/>
      </c>
      <c r="V85" s="83"/>
      <c r="W85" s="98" t="str">
        <f t="shared" ca="1" si="34"/>
        <v/>
      </c>
      <c r="X85" s="83"/>
      <c r="Y85" s="98" t="str">
        <f t="shared" ca="1" si="35"/>
        <v/>
      </c>
      <c r="Z85" s="166"/>
      <c r="AA85" s="101" t="str">
        <f t="shared" ca="1" si="48"/>
        <v/>
      </c>
      <c r="AB85" s="90" t="str">
        <f t="shared" ca="1" si="52"/>
        <v/>
      </c>
      <c r="AC85" s="130" t="str">
        <f t="shared" ca="1" si="37"/>
        <v/>
      </c>
      <c r="AD85" s="50" t="str">
        <f ca="1">IF(COUNTIF($R$8:$R$128,R85)&gt;1,"",MAX($AD$8:AD84)+1)</f>
        <v/>
      </c>
      <c r="AE85" s="49" t="str">
        <f t="shared" ca="1" si="38"/>
        <v/>
      </c>
      <c r="AG85" s="49">
        <v>78</v>
      </c>
      <c r="AH85" s="423" t="e">
        <f t="shared" ca="1" si="43"/>
        <v>#N/A</v>
      </c>
      <c r="AI85" s="423"/>
      <c r="AJ85" s="422" t="e">
        <f t="shared" ca="1" si="39"/>
        <v>#N/A</v>
      </c>
      <c r="AK85" s="422" t="e">
        <f t="shared" ca="1" si="40"/>
        <v>#N/A</v>
      </c>
      <c r="AL85" s="422" t="e">
        <f t="shared" ca="1" si="41"/>
        <v>#N/A</v>
      </c>
      <c r="AM85" s="422" t="e">
        <f t="shared" ca="1" si="42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3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47"/>
        <v>---</v>
      </c>
      <c r="S86" s="179"/>
      <c r="T86" s="195" t="str">
        <f ca="1">IF(OR(S86=2,E86="---",K86=""),"",--"0:17")</f>
        <v/>
      </c>
      <c r="U86" s="196" t="str">
        <f t="shared" ca="1" si="49"/>
        <v/>
      </c>
      <c r="V86" s="195"/>
      <c r="W86" s="196" t="str">
        <f t="shared" ca="1" si="34"/>
        <v/>
      </c>
      <c r="X86" s="195"/>
      <c r="Y86" s="196" t="str">
        <f t="shared" ca="1" si="35"/>
        <v/>
      </c>
      <c r="Z86" s="165"/>
      <c r="AA86" s="99" t="str">
        <f t="shared" ca="1" si="48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37"/>
        <v/>
      </c>
      <c r="AD86" s="50" t="str">
        <f ca="1">IF(COUNTIF($R$8:$R$128,R86)&gt;1,"",MAX($AD$8:AD85)+1)</f>
        <v/>
      </c>
      <c r="AE86" s="49" t="str">
        <f t="shared" ca="1" si="38"/>
        <v/>
      </c>
      <c r="AG86" s="49">
        <v>79</v>
      </c>
      <c r="AH86" s="423" t="e">
        <f t="shared" ca="1" si="43"/>
        <v>#N/A</v>
      </c>
      <c r="AI86" s="423"/>
      <c r="AJ86" s="422" t="e">
        <f t="shared" ca="1" si="39"/>
        <v>#N/A</v>
      </c>
      <c r="AK86" s="422" t="e">
        <f t="shared" ca="1" si="40"/>
        <v>#N/A</v>
      </c>
      <c r="AL86" s="422" t="e">
        <f t="shared" ca="1" si="41"/>
        <v>#N/A</v>
      </c>
      <c r="AM86" s="422" t="e">
        <f t="shared" ca="1" si="42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47"/>
        <v>---</v>
      </c>
      <c r="S87" s="180"/>
      <c r="T87" s="194" t="str">
        <f ca="1">IF(OR(S87=2,E87="---",K87=""),"",--"0:17")</f>
        <v/>
      </c>
      <c r="U87" s="95" t="str">
        <f t="shared" ca="1" si="49"/>
        <v/>
      </c>
      <c r="V87" s="194"/>
      <c r="W87" s="95" t="str">
        <f t="shared" ca="1" si="34"/>
        <v/>
      </c>
      <c r="X87" s="194"/>
      <c r="Y87" s="95" t="str">
        <f t="shared" ca="1" si="35"/>
        <v/>
      </c>
      <c r="Z87" s="495"/>
      <c r="AA87" s="100" t="str">
        <f t="shared" ca="1" si="48"/>
        <v/>
      </c>
      <c r="AB87" s="89" t="str">
        <f t="shared" ref="AB87:AB113" ca="1" si="54">IF(OR(E87="---",K87=""),"",ROUND(IF(S87=1,(W87-U87)*24,IF(S87=2,(AA87-Y87)*24,(MOD(AA87-U87,1)-(N(Y87)-N(W87)))*24)),2))</f>
        <v/>
      </c>
      <c r="AC87" s="128" t="str">
        <f t="shared" ca="1" si="37"/>
        <v/>
      </c>
      <c r="AD87" s="50" t="str">
        <f ca="1">IF(COUNTIF($R$8:$R$128,R87)&gt;1,"",MAX($AD$8:AD86)+1)</f>
        <v/>
      </c>
      <c r="AE87" s="49" t="str">
        <f t="shared" ca="1" si="38"/>
        <v/>
      </c>
      <c r="AG87" s="49">
        <v>80</v>
      </c>
      <c r="AH87" s="423" t="e">
        <f t="shared" ca="1" si="43"/>
        <v>#N/A</v>
      </c>
      <c r="AI87" s="423"/>
      <c r="AJ87" s="422" t="e">
        <f t="shared" ca="1" si="39"/>
        <v>#N/A</v>
      </c>
      <c r="AK87" s="422" t="e">
        <f t="shared" ca="1" si="40"/>
        <v>#N/A</v>
      </c>
      <c r="AL87" s="422" t="e">
        <f t="shared" ca="1" si="41"/>
        <v>#N/A</v>
      </c>
      <c r="AM87" s="422" t="e">
        <f t="shared" ca="1" si="42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47"/>
        <v>---</v>
      </c>
      <c r="S88" s="180"/>
      <c r="T88" s="194" t="str">
        <f ca="1">IF(OR(S88=2,E88="---",K88=""),"",--"0:30")</f>
        <v/>
      </c>
      <c r="U88" s="95" t="str">
        <f t="shared" ca="1" si="49"/>
        <v/>
      </c>
      <c r="V88" s="194"/>
      <c r="W88" s="95" t="str">
        <f t="shared" ca="1" si="34"/>
        <v/>
      </c>
      <c r="X88" s="194"/>
      <c r="Y88" s="95" t="str">
        <f t="shared" ca="1" si="35"/>
        <v/>
      </c>
      <c r="Z88" s="495" t="str">
        <f ca="1">IF(OR(E88="---",S88=1,K88=""),"",--"0:21")</f>
        <v/>
      </c>
      <c r="AA88" s="100" t="str">
        <f t="shared" ca="1" si="48"/>
        <v/>
      </c>
      <c r="AB88" s="89" t="str">
        <f t="shared" ca="1" si="54"/>
        <v/>
      </c>
      <c r="AC88" s="128" t="str">
        <f t="shared" ca="1" si="37"/>
        <v/>
      </c>
      <c r="AD88" s="50" t="str">
        <f ca="1">IF(COUNTIF($R$8:$R$128,R88)&gt;1,"",MAX($AD$8:AD87)+1)</f>
        <v/>
      </c>
      <c r="AE88" s="49" t="str">
        <f t="shared" ca="1" si="38"/>
        <v/>
      </c>
      <c r="AG88" s="49">
        <v>81</v>
      </c>
      <c r="AH88" s="423" t="e">
        <f t="shared" ca="1" si="43"/>
        <v>#N/A</v>
      </c>
      <c r="AI88" s="423"/>
      <c r="AJ88" s="422" t="e">
        <f t="shared" ca="1" si="39"/>
        <v>#N/A</v>
      </c>
      <c r="AK88" s="422" t="e">
        <f t="shared" ca="1" si="40"/>
        <v>#N/A</v>
      </c>
      <c r="AL88" s="422" t="e">
        <f t="shared" ca="1" si="41"/>
        <v>#N/A</v>
      </c>
      <c r="AM88" s="422" t="e">
        <f t="shared" ca="1" si="42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47"/>
        <v>---</v>
      </c>
      <c r="S89" s="181"/>
      <c r="T89" s="83" t="str">
        <f ca="1">IF(OR(S89=2,E89="---",K89=""),"",--"0:13")</f>
        <v/>
      </c>
      <c r="U89" s="98" t="str">
        <f t="shared" ca="1" si="49"/>
        <v/>
      </c>
      <c r="V89" s="83"/>
      <c r="W89" s="98" t="str">
        <f t="shared" ca="1" si="34"/>
        <v/>
      </c>
      <c r="X89" s="83"/>
      <c r="Y89" s="98" t="str">
        <f t="shared" ca="1" si="35"/>
        <v/>
      </c>
      <c r="Z89" s="166"/>
      <c r="AA89" s="101" t="str">
        <f t="shared" ca="1" si="48"/>
        <v/>
      </c>
      <c r="AB89" s="90" t="str">
        <f t="shared" ca="1" si="54"/>
        <v/>
      </c>
      <c r="AC89" s="130" t="str">
        <f t="shared" ca="1" si="37"/>
        <v/>
      </c>
      <c r="AD89" s="50" t="str">
        <f ca="1">IF(COUNTIF($R$8:$R$128,R89)&gt;1,"",MAX($AD$8:AD88)+1)</f>
        <v/>
      </c>
      <c r="AE89" s="49" t="str">
        <f t="shared" ca="1" si="38"/>
        <v/>
      </c>
      <c r="AG89" s="49">
        <v>82</v>
      </c>
      <c r="AH89" s="423" t="e">
        <f t="shared" ca="1" si="43"/>
        <v>#N/A</v>
      </c>
      <c r="AI89" s="423"/>
      <c r="AJ89" s="422" t="e">
        <f t="shared" ca="1" si="39"/>
        <v>#N/A</v>
      </c>
      <c r="AK89" s="422" t="e">
        <f t="shared" ca="1" si="40"/>
        <v>#N/A</v>
      </c>
      <c r="AL89" s="422" t="e">
        <f t="shared" ca="1" si="41"/>
        <v>#N/A</v>
      </c>
      <c r="AM89" s="422" t="e">
        <f t="shared" ca="1" si="42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7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4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5">IF(R90="---","",INDEX(ВРЕМЯ_диапазон,MATCH(R90,ВРЕМЯ_ФИО,),$H$1)=SUMIF($R$90:$R$97,R90,$AB$90:$AB$97))</f>
        <v/>
      </c>
      <c r="AG90" s="49">
        <v>83</v>
      </c>
      <c r="AH90" s="423" t="e">
        <f t="shared" ca="1" si="43"/>
        <v>#N/A</v>
      </c>
      <c r="AI90" s="423"/>
      <c r="AJ90" s="422" t="e">
        <f t="shared" ca="1" si="39"/>
        <v>#N/A</v>
      </c>
      <c r="AK90" s="422" t="e">
        <f t="shared" ca="1" si="40"/>
        <v>#N/A</v>
      </c>
      <c r="AL90" s="422" t="e">
        <f t="shared" ca="1" si="41"/>
        <v>#N/A</v>
      </c>
      <c r="AM90" s="422" t="e">
        <f t="shared" ca="1" si="42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11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7"/>
        <v>Сотрудник 11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4"/>
        <v/>
      </c>
      <c r="AC91" s="434">
        <f ca="1">IF(U91="","",(MIN(0.25,W91)-MIN(U91,0.25)+MIN(0.25,AA91)-MIN(Y91,0.25)+MAX(22/24,W91)-MAX(22/24,U91)+MAX(22/24,AA91)-MAX(22/24,Y91))*24)</f>
        <v>0</v>
      </c>
      <c r="AD91" s="50">
        <f ca="1">IF(COUNTIF($R$8:$R$128,R91)&gt;1,"",MAX($AD$8:AD90)+1)</f>
        <v>1</v>
      </c>
      <c r="AE91" s="49" t="b">
        <f t="shared" ca="1" si="55"/>
        <v>1</v>
      </c>
      <c r="AG91" s="49">
        <v>84</v>
      </c>
      <c r="AH91" s="423" t="e">
        <f t="shared" ca="1" si="43"/>
        <v>#N/A</v>
      </c>
      <c r="AI91" s="423"/>
      <c r="AJ91" s="422" t="e">
        <f t="shared" ca="1" si="39"/>
        <v>#N/A</v>
      </c>
      <c r="AK91" s="422" t="e">
        <f t="shared" ca="1" si="40"/>
        <v>#N/A</v>
      </c>
      <c r="AL91" s="422" t="e">
        <f t="shared" ca="1" si="41"/>
        <v>#N/A</v>
      </c>
      <c r="AM91" s="422" t="e">
        <f t="shared" ca="1" si="42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5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3"/>
      <c r="O92" s="177"/>
      <c r="P92" s="49"/>
      <c r="Q92" s="187" t="str">
        <f>A90</f>
        <v>56 у</v>
      </c>
      <c r="R92" s="184" t="str">
        <f t="shared" ca="1" si="47"/>
        <v>Водитель 5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6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</v>
      </c>
      <c r="AE92" s="49" t="b">
        <f t="shared" ca="1" si="55"/>
        <v>1</v>
      </c>
      <c r="AG92" s="49">
        <v>85</v>
      </c>
      <c r="AH92" s="423" t="e">
        <f t="shared" ca="1" si="43"/>
        <v>#N/A</v>
      </c>
      <c r="AI92" s="423"/>
      <c r="AJ92" s="422" t="e">
        <f t="shared" ca="1" si="39"/>
        <v>#N/A</v>
      </c>
      <c r="AK92" s="422" t="e">
        <f t="shared" ca="1" si="40"/>
        <v>#N/A</v>
      </c>
      <c r="AL92" s="422" t="e">
        <f t="shared" ca="1" si="41"/>
        <v>#N/A</v>
      </c>
      <c r="AM92" s="422" t="e">
        <f t="shared" ca="1" si="42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0"/>
      <c r="L93" s="224"/>
      <c r="M93" s="225"/>
      <c r="N93" s="225"/>
      <c r="O93" s="177"/>
      <c r="P93" s="49"/>
      <c r="Q93" s="188" t="str">
        <f>A90</f>
        <v>56 у</v>
      </c>
      <c r="R93" s="185" t="str">
        <f t="shared" ca="1" si="47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4"/>
        <v/>
      </c>
      <c r="AC93" s="130" t="str">
        <f t="shared" ca="1" si="56"/>
        <v/>
      </c>
      <c r="AD93" s="50" t="str">
        <f ca="1">IF(COUNTIF($R$8:$R$128,R93)&gt;1,"",MAX($AD$8:AD92)+1)</f>
        <v/>
      </c>
      <c r="AE93" s="49" t="str">
        <f t="shared" ca="1" si="55"/>
        <v/>
      </c>
      <c r="AG93" s="49">
        <v>86</v>
      </c>
      <c r="AH93" s="423" t="e">
        <f t="shared" ca="1" si="43"/>
        <v>#N/A</v>
      </c>
      <c r="AI93" s="423"/>
      <c r="AJ93" s="422" t="e">
        <f t="shared" ca="1" si="39"/>
        <v>#N/A</v>
      </c>
      <c r="AK93" s="422" t="e">
        <f t="shared" ca="1" si="40"/>
        <v>#N/A</v>
      </c>
      <c r="AL93" s="422" t="e">
        <f t="shared" ca="1" si="41"/>
        <v>#N/A</v>
      </c>
      <c r="AM93" s="422" t="e">
        <f t="shared" ca="1" si="42"/>
        <v>#N/A</v>
      </c>
    </row>
    <row r="94" spans="1:39" ht="23" customHeight="1" outlineLevel="2" thickBot="1" x14ac:dyDescent="0.2">
      <c r="A94" s="59">
        <v>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tr">
        <f>IF(A94="","-",A94&amp;"с")</f>
        <v>56с</v>
      </c>
      <c r="I94" s="233"/>
      <c r="J94" s="236"/>
      <c r="K94" s="228"/>
      <c r="L94" s="207"/>
      <c r="M94" s="208"/>
      <c r="N94" s="208"/>
      <c r="O94" s="238">
        <f>HYPERLINK("#"&amp;ADDRESS(ROW(),11)&amp;":"&amp;ADDRESS(ROW(),14),Q94)</f>
        <v>56</v>
      </c>
      <c r="P94" s="49"/>
      <c r="Q94" s="186">
        <f>A94</f>
        <v>56</v>
      </c>
      <c r="R94" s="183" t="str">
        <f t="shared" ca="1" si="47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4"/>
        <v/>
      </c>
      <c r="AC94" s="432" t="str">
        <f t="shared" ca="1" si="56"/>
        <v/>
      </c>
      <c r="AD94" s="50" t="str">
        <f ca="1">IF(COUNTIF($R$8:$R$128,R94)&gt;1,"",MAX($AD$8:AD93)+1)</f>
        <v/>
      </c>
      <c r="AE94" s="49" t="str">
        <f t="shared" ca="1" si="55"/>
        <v/>
      </c>
      <c r="AG94" s="49">
        <v>87</v>
      </c>
      <c r="AH94" s="423" t="e">
        <f t="shared" ca="1" si="43"/>
        <v>#N/A</v>
      </c>
      <c r="AI94" s="423"/>
      <c r="AJ94" s="422" t="e">
        <f t="shared" ca="1" si="39"/>
        <v>#N/A</v>
      </c>
      <c r="AK94" s="422" t="e">
        <f t="shared" ca="1" si="40"/>
        <v>#N/A</v>
      </c>
      <c r="AL94" s="422" t="e">
        <f t="shared" ca="1" si="41"/>
        <v>#N/A</v>
      </c>
      <c r="AM94" s="422" t="e">
        <f t="shared" ca="1" si="42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4"/>
      <c r="H95" s="206" t="str">
        <f>IF(A94="","-",A94&amp;"и")</f>
        <v>56и</v>
      </c>
      <c r="I95" s="233"/>
      <c r="J95" s="236"/>
      <c r="K95" s="229"/>
      <c r="L95" s="222"/>
      <c r="M95" s="223"/>
      <c r="N95" s="223"/>
      <c r="O95" s="177"/>
      <c r="P95" s="49"/>
      <c r="Q95" s="187">
        <f>A94</f>
        <v>56</v>
      </c>
      <c r="R95" s="184" t="str">
        <f t="shared" ca="1" si="47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4"/>
        <v/>
      </c>
      <c r="AC95" s="434" t="str">
        <f t="shared" ca="1" si="56"/>
        <v/>
      </c>
      <c r="AD95" s="50" t="str">
        <f ca="1">IF(COUNTIF($R$8:$R$128,R95)&gt;1,"",MAX($AD$8:AD94)+1)</f>
        <v/>
      </c>
      <c r="AE95" s="49" t="str">
        <f t="shared" ca="1" si="55"/>
        <v/>
      </c>
      <c r="AG95" s="49">
        <v>88</v>
      </c>
      <c r="AH95" s="423" t="e">
        <f t="shared" ca="1" si="43"/>
        <v>#N/A</v>
      </c>
      <c r="AI95" s="423"/>
      <c r="AJ95" s="422" t="e">
        <f t="shared" ca="1" si="39"/>
        <v>#N/A</v>
      </c>
      <c r="AK95" s="422" t="e">
        <f t="shared" ca="1" si="40"/>
        <v>#N/A</v>
      </c>
      <c r="AL95" s="422" t="e">
        <f t="shared" ca="1" si="41"/>
        <v>#N/A</v>
      </c>
      <c r="AM95" s="422" t="e">
        <f t="shared" ca="1" si="42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4"/>
      <c r="H96" s="206" t="str">
        <f>IF(A94="","-",A94&amp;"в")</f>
        <v>56в</v>
      </c>
      <c r="I96" s="233"/>
      <c r="J96" s="236"/>
      <c r="K96" s="230"/>
      <c r="L96" s="224"/>
      <c r="M96" s="225"/>
      <c r="N96" s="225"/>
      <c r="O96" s="177"/>
      <c r="P96" s="49"/>
      <c r="Q96" s="187">
        <f>A94</f>
        <v>56</v>
      </c>
      <c r="R96" s="184" t="str">
        <f t="shared" ca="1" si="47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4"/>
        <v/>
      </c>
      <c r="AC96" s="434" t="str">
        <f t="shared" ca="1" si="56"/>
        <v/>
      </c>
      <c r="AD96" s="50" t="str">
        <f ca="1">IF(COUNTIF($R$8:$R$128,R96)&gt;1,"",MAX($AD$8:AD95)+1)</f>
        <v/>
      </c>
      <c r="AE96" s="49" t="str">
        <f t="shared" ca="1" si="55"/>
        <v/>
      </c>
      <c r="AG96" s="49">
        <v>89</v>
      </c>
      <c r="AH96" s="423" t="e">
        <f t="shared" ca="1" si="43"/>
        <v>#N/A</v>
      </c>
      <c r="AI96" s="423"/>
      <c r="AJ96" s="422" t="e">
        <f t="shared" ca="1" si="39"/>
        <v>#N/A</v>
      </c>
      <c r="AK96" s="422" t="e">
        <f t="shared" ca="1" si="40"/>
        <v>#N/A</v>
      </c>
      <c r="AL96" s="422" t="e">
        <f t="shared" ca="1" si="41"/>
        <v>#N/A</v>
      </c>
      <c r="AM96" s="422" t="e">
        <f t="shared" ca="1" si="42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5"/>
      <c r="H97" s="206" t="str">
        <f>IF(A94="","-",A94&amp;"о")</f>
        <v>56о</v>
      </c>
      <c r="I97" s="233"/>
      <c r="J97" s="236"/>
      <c r="K97" s="230"/>
      <c r="L97" s="224"/>
      <c r="M97" s="225"/>
      <c r="N97" s="225"/>
      <c r="O97" s="177"/>
      <c r="P97" s="49"/>
      <c r="Q97" s="188">
        <f>A94</f>
        <v>56</v>
      </c>
      <c r="R97" s="185" t="str">
        <f t="shared" ca="1" si="47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4"/>
        <v/>
      </c>
      <c r="AC97" s="130" t="str">
        <f t="shared" ca="1" si="56"/>
        <v/>
      </c>
      <c r="AD97" s="50" t="str">
        <f ca="1">IF(COUNTIF($R$8:$R$128,R97)&gt;1,"",MAX($AD$8:AD96)+1)</f>
        <v/>
      </c>
      <c r="AE97" s="49" t="str">
        <f t="shared" ca="1" si="55"/>
        <v/>
      </c>
      <c r="AG97" s="49">
        <v>90</v>
      </c>
      <c r="AH97" s="423" t="e">
        <f t="shared" ca="1" si="43"/>
        <v>#N/A</v>
      </c>
      <c r="AI97" s="423"/>
      <c r="AJ97" s="422" t="e">
        <f t="shared" ca="1" si="39"/>
        <v>#N/A</v>
      </c>
      <c r="AK97" s="422" t="e">
        <f t="shared" ca="1" si="40"/>
        <v>#N/A</v>
      </c>
      <c r="AL97" s="422" t="e">
        <f t="shared" ca="1" si="41"/>
        <v>#N/A</v>
      </c>
      <c r="AM97" s="422" t="e">
        <f t="shared" ca="1" si="42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7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4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5" ca="1" si="57">IF(R98="---","",INDEX(ВРЕМЯ_диапазон,MATCH(R98,ВРЕМЯ_ФИО,),$H$1)=SUMIF($R$98:$R$105,R98,$AB$98:$AB$105))</f>
        <v/>
      </c>
      <c r="AG98" s="49">
        <v>91</v>
      </c>
      <c r="AH98" s="423" t="e">
        <f t="shared" ca="1" si="43"/>
        <v>#N/A</v>
      </c>
      <c r="AI98" s="423"/>
      <c r="AJ98" s="422" t="e">
        <f t="shared" ca="1" si="39"/>
        <v>#N/A</v>
      </c>
      <c r="AK98" s="422" t="e">
        <f t="shared" ca="1" si="40"/>
        <v>#N/A</v>
      </c>
      <c r="AL98" s="422" t="e">
        <f t="shared" ca="1" si="41"/>
        <v>#N/A</v>
      </c>
      <c r="AM98" s="422" t="e">
        <f t="shared" ca="1" si="42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23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7"/>
        <v>Сотрудник 23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4"/>
        <v/>
      </c>
      <c r="AC99" s="434">
        <f ca="1">IF(U99="","",(MIN(0.25,W99)-MIN(U99,0.25)+MIN(0.25,AA99)-MIN(Y99,0.25)+MAX(22/24,W99)-MAX(22/24,U99)+MAX(22/24,AA99)-MAX(22/24,Y99))*24)</f>
        <v>0</v>
      </c>
      <c r="AD99" s="50">
        <f ca="1">IF(COUNTIF($R$8:$R$128,R99)&gt;1,"",MAX($AD$8:AD98)+1)</f>
        <v>3</v>
      </c>
      <c r="AE99" s="49" t="b">
        <f t="shared" ca="1" si="57"/>
        <v>1</v>
      </c>
      <c r="AG99" s="49">
        <v>92</v>
      </c>
      <c r="AH99" s="423" t="e">
        <f t="shared" ca="1" si="43"/>
        <v>#N/A</v>
      </c>
      <c r="AI99" s="423"/>
      <c r="AJ99" s="422" t="e">
        <f t="shared" ca="1" si="39"/>
        <v>#N/A</v>
      </c>
      <c r="AK99" s="422" t="e">
        <f t="shared" ca="1" si="40"/>
        <v>#N/A</v>
      </c>
      <c r="AL99" s="422" t="e">
        <f t="shared" ca="1" si="41"/>
        <v>#N/A</v>
      </c>
      <c r="AM99" s="422" t="e">
        <f t="shared" ca="1" si="42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18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7"/>
        <v>Водитель 18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4"/>
        <v/>
      </c>
      <c r="AC100" s="434" t="e">
        <f t="shared" ref="AC100:AC105" ca="1" si="58">IF(U100="","",(MIN(0.25,W100)-MIN(U100,0.25)+MIN(0.25,AA100)-MIN(Y100,0.25)+MAX(22/24,W100)-MAX(22/24,U100)+MAX(22/24,AA100)-MAX(22/24,Y100))*24)</f>
        <v>#VALUE!</v>
      </c>
      <c r="AD100" s="50">
        <f ca="1">IF(COUNTIF($R$8:$R$128,R100)&gt;1,"",MAX($AD$8:AD99)+1)</f>
        <v>4</v>
      </c>
      <c r="AE100" s="49" t="b">
        <f t="shared" ca="1" si="57"/>
        <v>1</v>
      </c>
      <c r="AG100" s="49">
        <v>93</v>
      </c>
      <c r="AH100" s="423" t="e">
        <f t="shared" ca="1" si="43"/>
        <v>#N/A</v>
      </c>
      <c r="AI100" s="423"/>
      <c r="AJ100" s="422" t="e">
        <f t="shared" ca="1" si="39"/>
        <v>#N/A</v>
      </c>
      <c r="AK100" s="422" t="e">
        <f t="shared" ca="1" si="40"/>
        <v>#N/A</v>
      </c>
      <c r="AL100" s="422" t="e">
        <f t="shared" ca="1" si="41"/>
        <v>#N/A</v>
      </c>
      <c r="AM100" s="422" t="e">
        <f t="shared" ca="1" si="42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0"/>
      <c r="L101" s="224"/>
      <c r="M101" s="225"/>
      <c r="N101" s="225"/>
      <c r="O101" s="177"/>
      <c r="P101" s="49"/>
      <c r="Q101" s="188" t="str">
        <f>A98</f>
        <v>57 у</v>
      </c>
      <c r="R101" s="501" t="str">
        <f t="shared" ca="1" si="47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4"/>
        <v/>
      </c>
      <c r="AC101" s="130" t="str">
        <f t="shared" ca="1" si="58"/>
        <v/>
      </c>
      <c r="AD101" s="50" t="str">
        <f ca="1">IF(COUNTIF($R$8:$R$128,R101)&gt;1,"",MAX($AD$8:AD100)+1)</f>
        <v/>
      </c>
      <c r="AE101" s="49" t="str">
        <f t="shared" ca="1" si="57"/>
        <v/>
      </c>
      <c r="AG101" s="49">
        <v>94</v>
      </c>
      <c r="AH101" s="423" t="e">
        <f t="shared" ca="1" si="43"/>
        <v>#N/A</v>
      </c>
      <c r="AI101" s="423"/>
      <c r="AJ101" s="422" t="e">
        <f t="shared" ca="1" si="39"/>
        <v>#N/A</v>
      </c>
      <c r="AK101" s="422" t="e">
        <f t="shared" ca="1" si="40"/>
        <v>#N/A</v>
      </c>
      <c r="AL101" s="422" t="e">
        <f t="shared" ca="1" si="41"/>
        <v>#N/A</v>
      </c>
      <c r="AM101" s="422" t="e">
        <f t="shared" ca="1" si="42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7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4"/>
        <v/>
      </c>
      <c r="AC102" s="432" t="str">
        <f t="shared" ca="1" si="58"/>
        <v/>
      </c>
      <c r="AD102" s="50" t="str">
        <f ca="1">IF(COUNTIF($R$8:$R$128,R102)&gt;1,"",MAX($AD$8:AD101)+1)</f>
        <v/>
      </c>
      <c r="AE102" s="49" t="str">
        <f t="shared" ca="1" si="57"/>
        <v/>
      </c>
      <c r="AG102" s="49">
        <v>95</v>
      </c>
      <c r="AH102" s="423" t="e">
        <f t="shared" ca="1" si="43"/>
        <v>#N/A</v>
      </c>
      <c r="AI102" s="423"/>
      <c r="AJ102" s="422" t="e">
        <f t="shared" ca="1" si="39"/>
        <v>#N/A</v>
      </c>
      <c r="AK102" s="422" t="e">
        <f t="shared" ca="1" si="40"/>
        <v>#N/A</v>
      </c>
      <c r="AL102" s="422" t="e">
        <f t="shared" ca="1" si="41"/>
        <v>#N/A</v>
      </c>
      <c r="AM102" s="422" t="e">
        <f t="shared" ca="1" si="42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---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7"/>
        <v>---</v>
      </c>
      <c r="S103" s="180"/>
      <c r="T103" s="194" t="str">
        <f ca="1">IF(OR(S103=2,E103="---",K103=""),"",--"0:17")</f>
        <v/>
      </c>
      <c r="U103" s="95" t="str">
        <f ca="1">IF(E103="---","",K102-T103)</f>
        <v/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 t="str">
        <f ca="1">IF(E103="---","",N102+Z103)</f>
        <v/>
      </c>
      <c r="AB103" s="497" t="str">
        <f t="shared" ca="1" si="54"/>
        <v/>
      </c>
      <c r="AC103" s="434" t="str">
        <f t="shared" ca="1" si="58"/>
        <v/>
      </c>
      <c r="AD103" s="50" t="str">
        <f ca="1">IF(COUNTIF($R$8:$R$128,R103)&gt;1,"",MAX($AD$8:AD102)+1)</f>
        <v/>
      </c>
      <c r="AE103" s="49" t="str">
        <f t="shared" ca="1" si="57"/>
        <v/>
      </c>
      <c r="AG103" s="49">
        <v>96</v>
      </c>
      <c r="AH103" s="423" t="e">
        <f t="shared" ca="1" si="43"/>
        <v>#N/A</v>
      </c>
      <c r="AI103" s="423"/>
      <c r="AJ103" s="422" t="e">
        <f t="shared" ca="1" si="39"/>
        <v>#N/A</v>
      </c>
      <c r="AK103" s="422" t="e">
        <f t="shared" ca="1" si="40"/>
        <v>#N/A</v>
      </c>
      <c r="AL103" s="422" t="e">
        <f t="shared" ca="1" si="41"/>
        <v>#N/A</v>
      </c>
      <c r="AM103" s="422" t="e">
        <f t="shared" ca="1" si="42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---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7"/>
        <v>---</v>
      </c>
      <c r="S104" s="180"/>
      <c r="T104" s="194" t="str">
        <f ca="1">IF(OR(S104=2,E104="---",K104=""),"",--"0:60")</f>
        <v/>
      </c>
      <c r="U104" s="95" t="str">
        <f ca="1">IF(E104="---","",K102-T104)</f>
        <v/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 t="str">
        <f ca="1">IF(E104="---","",N102+Z104)</f>
        <v/>
      </c>
      <c r="AB104" s="497" t="str">
        <f t="shared" ca="1" si="54"/>
        <v/>
      </c>
      <c r="AC104" s="434" t="str">
        <f t="shared" ca="1" si="58"/>
        <v/>
      </c>
      <c r="AD104" s="50" t="str">
        <f ca="1">IF(COUNTIF($R$8:$R$128,R104)&gt;1,"",MAX($AD$8:AD103)+1)</f>
        <v/>
      </c>
      <c r="AE104" s="49" t="str">
        <f t="shared" ca="1" si="57"/>
        <v/>
      </c>
      <c r="AG104" s="49">
        <v>97</v>
      </c>
      <c r="AH104" s="423" t="e">
        <f t="shared" ca="1" si="43"/>
        <v>#N/A</v>
      </c>
      <c r="AI104" s="423"/>
      <c r="AJ104" s="422" t="e">
        <f t="shared" ca="1" si="39"/>
        <v>#N/A</v>
      </c>
      <c r="AK104" s="422" t="e">
        <f t="shared" ca="1" si="40"/>
        <v>#N/A</v>
      </c>
      <c r="AL104" s="422" t="e">
        <f t="shared" ca="1" si="41"/>
        <v>#N/A</v>
      </c>
      <c r="AM104" s="422" t="e">
        <f t="shared" ca="1" si="42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0"/>
      <c r="L105" s="224"/>
      <c r="M105" s="225"/>
      <c r="N105" s="225"/>
      <c r="O105" s="177"/>
      <c r="P105" s="49"/>
      <c r="Q105" s="188" t="str">
        <f>A102</f>
        <v>57 н</v>
      </c>
      <c r="R105" s="501" t="str">
        <f t="shared" ca="1" si="47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4"/>
        <v/>
      </c>
      <c r="AC105" s="130" t="str">
        <f t="shared" ca="1" si="58"/>
        <v/>
      </c>
      <c r="AD105" s="50" t="str">
        <f ca="1">IF(COUNTIF($R$8:$R$128,R105)&gt;1,"",MAX($AD$8:AD104)+1)</f>
        <v/>
      </c>
      <c r="AE105" s="49" t="str">
        <f t="shared" ca="1" si="57"/>
        <v/>
      </c>
      <c r="AG105" s="49">
        <v>98</v>
      </c>
      <c r="AH105" s="423" t="e">
        <f t="shared" ca="1" si="43"/>
        <v>#N/A</v>
      </c>
      <c r="AI105" s="423"/>
      <c r="AJ105" s="422" t="e">
        <f t="shared" ca="1" si="39"/>
        <v>#N/A</v>
      </c>
      <c r="AK105" s="422" t="e">
        <f t="shared" ca="1" si="40"/>
        <v>#N/A</v>
      </c>
      <c r="AL105" s="422" t="e">
        <f t="shared" ca="1" si="41"/>
        <v>#N/A</v>
      </c>
      <c r="AM105" s="422" t="e">
        <f t="shared" ca="1" si="42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7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4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ref="AE106:AE113" ca="1" si="59">IF(R106="---","",INDEX(ВРЕМЯ_диапазон,MATCH(R106,ВРЕМЯ_ФИО,),$H$1)=SUMIF($R$106:$R$113,R106,$AB$106:$AB$113))</f>
        <v/>
      </c>
      <c r="AG106" s="49">
        <v>99</v>
      </c>
      <c r="AH106" s="423" t="e">
        <f t="shared" ca="1" si="43"/>
        <v>#N/A</v>
      </c>
      <c r="AI106" s="423"/>
      <c r="AJ106" s="422" t="e">
        <f t="shared" ca="1" si="39"/>
        <v>#N/A</v>
      </c>
      <c r="AK106" s="422" t="e">
        <f t="shared" ca="1" si="40"/>
        <v>#N/A</v>
      </c>
      <c r="AL106" s="422" t="e">
        <f t="shared" ca="1" si="41"/>
        <v>#N/A</v>
      </c>
      <c r="AM106" s="422" t="e">
        <f t="shared" ca="1" si="42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6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7"/>
        <v>Сотрудник 6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4"/>
        <v/>
      </c>
      <c r="AC107" s="434">
        <f ca="1">IF(U107="","",(MIN(0.25,W107)-MIN(U107,0.25)+MIN(0.25,AA107)-MIN(Y107,0.25)+MAX(22/24,W107)-MAX(22/24,U107)+MAX(22/24,AA107)-MAX(22/24,Y107))*24)</f>
        <v>0</v>
      </c>
      <c r="AD107" s="50">
        <f ca="1">IF(COUNTIF($R$8:$R$128,R107)&gt;1,"",MAX($AD$8:AD106)+1)</f>
        <v>5</v>
      </c>
      <c r="AE107" s="49" t="b">
        <f t="shared" ca="1" si="59"/>
        <v>1</v>
      </c>
      <c r="AG107" s="49">
        <v>100</v>
      </c>
      <c r="AH107" s="423" t="e">
        <f t="shared" ca="1" si="43"/>
        <v>#N/A</v>
      </c>
      <c r="AI107" s="423"/>
      <c r="AJ107" s="422" t="e">
        <f t="shared" ca="1" si="39"/>
        <v>#N/A</v>
      </c>
      <c r="AK107" s="422" t="e">
        <f t="shared" ca="1" si="40"/>
        <v>#N/A</v>
      </c>
      <c r="AL107" s="422" t="e">
        <f t="shared" ca="1" si="41"/>
        <v>#N/A</v>
      </c>
      <c r="AM107" s="422" t="e">
        <f t="shared" ca="1" si="42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28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7"/>
        <v>Водитель 28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4"/>
        <v/>
      </c>
      <c r="AC108" s="434" t="e">
        <f t="shared" ref="AC108:AC113" ca="1" si="60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6</v>
      </c>
      <c r="AE108" s="49" t="b">
        <f t="shared" ca="1" si="59"/>
        <v>1</v>
      </c>
      <c r="AG108" s="49">
        <v>101</v>
      </c>
      <c r="AH108" s="423" t="e">
        <f t="shared" ca="1" si="43"/>
        <v>#N/A</v>
      </c>
      <c r="AI108" s="423"/>
      <c r="AJ108" s="422" t="e">
        <f t="shared" ca="1" si="39"/>
        <v>#N/A</v>
      </c>
      <c r="AK108" s="422" t="e">
        <f t="shared" ca="1" si="40"/>
        <v>#N/A</v>
      </c>
      <c r="AL108" s="422" t="e">
        <f t="shared" ca="1" si="41"/>
        <v>#N/A</v>
      </c>
      <c r="AM108" s="422" t="e">
        <f t="shared" ca="1" si="42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0"/>
      <c r="L109" s="224"/>
      <c r="M109" s="225"/>
      <c r="N109" s="225"/>
      <c r="O109" s="177"/>
      <c r="P109" s="49"/>
      <c r="Q109" s="188" t="str">
        <f>A106</f>
        <v>12 у</v>
      </c>
      <c r="R109" s="185" t="str">
        <f t="shared" ca="1" si="47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4"/>
        <v/>
      </c>
      <c r="AC109" s="130" t="str">
        <f t="shared" ca="1" si="60"/>
        <v/>
      </c>
      <c r="AD109" s="50" t="str">
        <f ca="1">IF(COUNTIF($R$8:$R$128,R109)&gt;1,"",MAX($AD$8:AD108)+1)</f>
        <v/>
      </c>
      <c r="AE109" s="49" t="str">
        <f t="shared" ca="1" si="59"/>
        <v/>
      </c>
      <c r="AG109" s="49">
        <v>102</v>
      </c>
      <c r="AH109" s="423" t="e">
        <f t="shared" ca="1" si="43"/>
        <v>#N/A</v>
      </c>
      <c r="AI109" s="423"/>
      <c r="AJ109" s="422" t="e">
        <f t="shared" ca="1" si="39"/>
        <v>#N/A</v>
      </c>
      <c r="AK109" s="422" t="e">
        <f t="shared" ca="1" si="40"/>
        <v>#N/A</v>
      </c>
      <c r="AL109" s="422" t="e">
        <f t="shared" ca="1" si="41"/>
        <v>#N/A</v>
      </c>
      <c r="AM109" s="422" t="e">
        <f t="shared" ca="1" si="42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7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4"/>
        <v/>
      </c>
      <c r="AC110" s="432" t="str">
        <f t="shared" ca="1" si="60"/>
        <v/>
      </c>
      <c r="AD110" s="50" t="str">
        <f ca="1">IF(COUNTIF($R$8:$R$128,R110)&gt;1,"",MAX($AD$8:AD109)+1)</f>
        <v/>
      </c>
      <c r="AE110" s="49" t="str">
        <f t="shared" ca="1" si="59"/>
        <v/>
      </c>
      <c r="AG110" s="49">
        <v>103</v>
      </c>
      <c r="AH110" s="423" t="e">
        <f t="shared" ca="1" si="43"/>
        <v>#N/A</v>
      </c>
      <c r="AI110" s="423"/>
      <c r="AJ110" s="422" t="e">
        <f t="shared" ca="1" si="39"/>
        <v>#N/A</v>
      </c>
      <c r="AK110" s="422" t="e">
        <f t="shared" ca="1" si="40"/>
        <v>#N/A</v>
      </c>
      <c r="AL110" s="422" t="e">
        <f t="shared" ca="1" si="41"/>
        <v>#N/A</v>
      </c>
      <c r="AM110" s="422" t="e">
        <f t="shared" ca="1" si="42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---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7"/>
        <v>---</v>
      </c>
      <c r="S111" s="180"/>
      <c r="T111" s="194" t="str">
        <f ca="1">IF(OR(S111=2,E111="---",K111=""),"",--"0:17")</f>
        <v/>
      </c>
      <c r="U111" s="95" t="str">
        <f ca="1">IF(E111="---","",K110-T111)</f>
        <v/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 t="str">
        <f ca="1">IF(E111="---","",N110+Z111)</f>
        <v/>
      </c>
      <c r="AB111" s="497" t="str">
        <f t="shared" ca="1" si="54"/>
        <v/>
      </c>
      <c r="AC111" s="434" t="str">
        <f t="shared" ca="1" si="60"/>
        <v/>
      </c>
      <c r="AD111" s="50" t="str">
        <f ca="1">IF(COUNTIF($R$8:$R$128,R111)&gt;1,"",MAX($AD$8:AD110)+1)</f>
        <v/>
      </c>
      <c r="AE111" s="49" t="str">
        <f t="shared" ca="1" si="59"/>
        <v/>
      </c>
      <c r="AG111" s="49">
        <v>104</v>
      </c>
      <c r="AH111" s="423" t="e">
        <f t="shared" ca="1" si="43"/>
        <v>#N/A</v>
      </c>
      <c r="AI111" s="423"/>
      <c r="AJ111" s="422" t="e">
        <f t="shared" ca="1" si="39"/>
        <v>#N/A</v>
      </c>
      <c r="AK111" s="422" t="e">
        <f t="shared" ca="1" si="40"/>
        <v>#N/A</v>
      </c>
      <c r="AL111" s="422" t="e">
        <f t="shared" ca="1" si="41"/>
        <v>#N/A</v>
      </c>
      <c r="AM111" s="422" t="e">
        <f t="shared" ca="1" si="42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---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7"/>
        <v>---</v>
      </c>
      <c r="S112" s="180"/>
      <c r="T112" s="194" t="str">
        <f ca="1">IF(OR(S112=2,E112="---",K112=""),"",--"0:60")</f>
        <v/>
      </c>
      <c r="U112" s="95" t="str">
        <f ca="1">IF(E112="---","",K110-T112)</f>
        <v/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 t="str">
        <f ca="1">IF(E112="---","",N110+Z112)</f>
        <v/>
      </c>
      <c r="AB112" s="497" t="str">
        <f t="shared" ca="1" si="54"/>
        <v/>
      </c>
      <c r="AC112" s="434" t="str">
        <f t="shared" ca="1" si="60"/>
        <v/>
      </c>
      <c r="AD112" s="50" t="str">
        <f ca="1">IF(COUNTIF($R$8:$R$128,R112)&gt;1,"",MAX($AD$8:AD111)+1)</f>
        <v/>
      </c>
      <c r="AE112" s="49" t="str">
        <f t="shared" ca="1" si="59"/>
        <v/>
      </c>
      <c r="AG112" s="49">
        <v>105</v>
      </c>
      <c r="AH112" s="423" t="e">
        <f t="shared" ca="1" si="43"/>
        <v>#N/A</v>
      </c>
      <c r="AI112" s="423"/>
      <c r="AJ112" s="422" t="e">
        <f t="shared" ca="1" si="39"/>
        <v>#N/A</v>
      </c>
      <c r="AK112" s="422" t="e">
        <f t="shared" ca="1" si="40"/>
        <v>#N/A</v>
      </c>
      <c r="AL112" s="422" t="e">
        <f t="shared" ca="1" si="41"/>
        <v>#N/A</v>
      </c>
      <c r="AM112" s="422" t="e">
        <f t="shared" ca="1" si="42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0"/>
      <c r="L113" s="224"/>
      <c r="M113" s="225"/>
      <c r="N113" s="225"/>
      <c r="O113" s="177"/>
      <c r="P113" s="49"/>
      <c r="Q113" s="188" t="str">
        <f>A110</f>
        <v>12 н</v>
      </c>
      <c r="R113" s="185" t="str">
        <f t="shared" ca="1" si="47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4"/>
        <v/>
      </c>
      <c r="AC113" s="130" t="str">
        <f t="shared" ca="1" si="60"/>
        <v/>
      </c>
      <c r="AD113" s="50" t="str">
        <f ca="1">IF(COUNTIF($R$8:$R$128,R113)&gt;1,"",MAX($AD$8:AD112)+1)</f>
        <v/>
      </c>
      <c r="AE113" s="49" t="str">
        <f t="shared" ca="1" si="59"/>
        <v/>
      </c>
      <c r="AG113" s="49">
        <v>106</v>
      </c>
      <c r="AH113" s="423" t="e">
        <f t="shared" ca="1" si="43"/>
        <v>#N/A</v>
      </c>
      <c r="AI113" s="423"/>
      <c r="AJ113" s="422" t="e">
        <f t="shared" ca="1" si="39"/>
        <v>#N/A</v>
      </c>
      <c r="AK113" s="422" t="e">
        <f t="shared" ca="1" si="40"/>
        <v>#N/A</v>
      </c>
      <c r="AL113" s="422" t="e">
        <f t="shared" ca="1" si="41"/>
        <v>#N/A</v>
      </c>
      <c r="AM113" s="422" t="e">
        <f t="shared" ca="1" si="42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1">A114</f>
        <v>Резерв</v>
      </c>
      <c r="R114" s="189" t="str">
        <f t="shared" ca="1" si="47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ref="AB114:AB125" ca="1" si="62">IF(OR(E114="---",K114=""),"",ROUND(IF(S114=1,(W114-U114)*24,IF(S114=2,(AA114-Y114)*24,(MOD(AA114-U114,1)-(N(Y114)-N(W114)))*24)),2))</f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3">IF(R114="---","",INDEX(ВРЕМЯ_диапазон,MATCH(R114,ВРЕМЯ_ФИО,),$H$1)=AB114)</f>
        <v/>
      </c>
      <c r="AG114" s="49">
        <v>107</v>
      </c>
      <c r="AH114" s="423" t="e">
        <f t="shared" ca="1" si="43"/>
        <v>#N/A</v>
      </c>
      <c r="AI114" s="423"/>
      <c r="AJ114" s="422" t="e">
        <f t="shared" ca="1" si="39"/>
        <v>#N/A</v>
      </c>
      <c r="AK114" s="422" t="e">
        <f t="shared" ca="1" si="40"/>
        <v>#N/A</v>
      </c>
      <c r="AL114" s="422" t="e">
        <f t="shared" ca="1" si="41"/>
        <v>#N/A</v>
      </c>
      <c r="AM114" s="422" t="e">
        <f t="shared" ca="1" si="42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1"/>
        <v>Резерв</v>
      </c>
      <c r="R115" s="190" t="str">
        <f t="shared" ca="1" si="47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62"/>
        <v/>
      </c>
      <c r="AC115" s="174" t="str">
        <f t="shared" ref="AC115:AC127" ca="1" si="64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3"/>
        <v/>
      </c>
      <c r="AG115" s="49">
        <v>108</v>
      </c>
      <c r="AH115" s="423" t="e">
        <f t="shared" ca="1" si="43"/>
        <v>#N/A</v>
      </c>
      <c r="AI115" s="423"/>
      <c r="AJ115" s="422" t="e">
        <f t="shared" ca="1" si="39"/>
        <v>#N/A</v>
      </c>
      <c r="AK115" s="422" t="e">
        <f t="shared" ca="1" si="40"/>
        <v>#N/A</v>
      </c>
      <c r="AL115" s="422" t="e">
        <f t="shared" ca="1" si="41"/>
        <v>#N/A</v>
      </c>
      <c r="AM115" s="422" t="e">
        <f t="shared" ca="1" si="42"/>
        <v>#N/A</v>
      </c>
    </row>
    <row r="116" spans="1:39" ht="23" customHeight="1" thickBot="1" x14ac:dyDescent="0.2">
      <c r="A116" s="141" t="str">
        <f t="shared" ref="A116:A125" ca="1" si="65">IF(E116="---","","обучение")</f>
        <v/>
      </c>
      <c r="B116" s="144" t="str">
        <f t="shared" ref="B116:B127" ca="1" si="66">IF(E116="---","","9:00-13:00")</f>
        <v/>
      </c>
      <c r="C116" s="642" t="str">
        <f t="shared" ref="C116:C127" ca="1" si="67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68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1"/>
        <v/>
      </c>
      <c r="R116" s="189" t="str">
        <f t="shared" ca="1" si="47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62"/>
        <v/>
      </c>
      <c r="AC116" s="129" t="str">
        <f t="shared" ca="1" si="64"/>
        <v/>
      </c>
      <c r="AD116" s="50" t="str">
        <f ca="1">IF(COUNTIF($R$8:$R$128,R116)&gt;1,"",MAX($AD$8:AD115)+1)</f>
        <v/>
      </c>
      <c r="AE116" s="49" t="str">
        <f t="shared" ca="1" si="63"/>
        <v/>
      </c>
      <c r="AG116" s="49">
        <v>109</v>
      </c>
      <c r="AH116" s="423" t="e">
        <f t="shared" ca="1" si="43"/>
        <v>#N/A</v>
      </c>
      <c r="AI116" s="423"/>
      <c r="AJ116" s="422" t="e">
        <f t="shared" ca="1" si="39"/>
        <v>#N/A</v>
      </c>
      <c r="AK116" s="422" t="e">
        <f t="shared" ca="1" si="40"/>
        <v>#N/A</v>
      </c>
      <c r="AL116" s="422" t="e">
        <f t="shared" ca="1" si="41"/>
        <v>#N/A</v>
      </c>
      <c r="AM116" s="422" t="e">
        <f t="shared" ca="1" si="42"/>
        <v>#N/A</v>
      </c>
    </row>
    <row r="117" spans="1:39" ht="23" customHeight="1" thickBot="1" x14ac:dyDescent="0.2">
      <c r="A117" s="142" t="str">
        <f t="shared" ca="1" si="65"/>
        <v/>
      </c>
      <c r="B117" s="145" t="str">
        <f t="shared" ca="1" si="66"/>
        <v/>
      </c>
      <c r="C117" s="636" t="str">
        <f t="shared" ca="1" si="67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8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1"/>
        <v/>
      </c>
      <c r="R117" s="191" t="str">
        <f t="shared" ca="1" si="47"/>
        <v>---</v>
      </c>
      <c r="S117" s="180"/>
      <c r="T117" s="106"/>
      <c r="U117" s="95" t="str">
        <f t="shared" ref="U117:U125" ca="1" si="69">IF(OR(S117=2,E117="---"),"",K117-T117)</f>
        <v/>
      </c>
      <c r="V117" s="176"/>
      <c r="W117" s="97" t="str">
        <f t="shared" ref="W117:W125" ca="1" si="70">IF(OR(E117="---",L117="",S117=2),"",L117+V117)</f>
        <v/>
      </c>
      <c r="X117" s="82"/>
      <c r="Y117" s="97" t="str">
        <f t="shared" ref="Y117:Y125" ca="1" si="71">IF(OR(E117="---",M117="",S117=1),"",IF(S117=2,M117-X117,MIN(M117-X117,W117+"2:00")))</f>
        <v/>
      </c>
      <c r="Z117" s="92"/>
      <c r="AA117" s="100" t="str">
        <f t="shared" ref="AA117:AA125" ca="1" si="72">IF(OR(E117="---",S117=1),"",N117+Z117)</f>
        <v/>
      </c>
      <c r="AB117" s="89" t="str">
        <f t="shared" ca="1" si="62"/>
        <v/>
      </c>
      <c r="AC117" s="128" t="str">
        <f t="shared" ca="1" si="64"/>
        <v/>
      </c>
      <c r="AD117" s="50" t="str">
        <f ca="1">IF(COUNTIF($R$8:$R$128,R117)&gt;1,"",MAX($AD$8:AD116)+1)</f>
        <v/>
      </c>
      <c r="AE117" s="49" t="str">
        <f t="shared" ca="1" si="63"/>
        <v/>
      </c>
      <c r="AG117" s="49">
        <v>110</v>
      </c>
      <c r="AH117" s="423" t="e">
        <f t="shared" ca="1" si="43"/>
        <v>#N/A</v>
      </c>
      <c r="AI117" s="423"/>
      <c r="AJ117" s="422" t="e">
        <f t="shared" ca="1" si="39"/>
        <v>#N/A</v>
      </c>
      <c r="AK117" s="422" t="e">
        <f t="shared" ca="1" si="40"/>
        <v>#N/A</v>
      </c>
      <c r="AL117" s="422" t="e">
        <f t="shared" ca="1" si="41"/>
        <v>#N/A</v>
      </c>
      <c r="AM117" s="422" t="e">
        <f t="shared" ca="1" si="42"/>
        <v>#N/A</v>
      </c>
    </row>
    <row r="118" spans="1:39" ht="23" customHeight="1" thickBot="1" x14ac:dyDescent="0.2">
      <c r="A118" s="142" t="str">
        <f t="shared" ca="1" si="65"/>
        <v/>
      </c>
      <c r="B118" s="145" t="str">
        <f t="shared" ca="1" si="66"/>
        <v/>
      </c>
      <c r="C118" s="636" t="str">
        <f t="shared" ca="1" si="67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8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1"/>
        <v/>
      </c>
      <c r="R118" s="191" t="str">
        <f t="shared" ca="1" si="47"/>
        <v>---</v>
      </c>
      <c r="S118" s="180"/>
      <c r="T118" s="106"/>
      <c r="U118" s="95" t="str">
        <f t="shared" ca="1" si="69"/>
        <v/>
      </c>
      <c r="V118" s="176"/>
      <c r="W118" s="97" t="str">
        <f t="shared" ca="1" si="70"/>
        <v/>
      </c>
      <c r="X118" s="82"/>
      <c r="Y118" s="97" t="str">
        <f t="shared" ca="1" si="71"/>
        <v/>
      </c>
      <c r="Z118" s="92"/>
      <c r="AA118" s="100" t="str">
        <f t="shared" ca="1" si="72"/>
        <v/>
      </c>
      <c r="AB118" s="89" t="str">
        <f t="shared" ca="1" si="62"/>
        <v/>
      </c>
      <c r="AC118" s="128" t="str">
        <f t="shared" ca="1" si="64"/>
        <v/>
      </c>
      <c r="AD118" s="50" t="str">
        <f ca="1">IF(COUNTIF($R$8:$R$128,R118)&gt;1,"",MAX($AD$8:AD117)+1)</f>
        <v/>
      </c>
      <c r="AE118" s="49" t="str">
        <f t="shared" ca="1" si="63"/>
        <v/>
      </c>
    </row>
    <row r="119" spans="1:39" ht="23" customHeight="1" thickBot="1" x14ac:dyDescent="0.2">
      <c r="A119" s="142" t="str">
        <f t="shared" ca="1" si="65"/>
        <v/>
      </c>
      <c r="B119" s="145" t="str">
        <f t="shared" ca="1" si="66"/>
        <v/>
      </c>
      <c r="C119" s="636" t="str">
        <f t="shared" ca="1" si="67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8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1"/>
        <v/>
      </c>
      <c r="R119" s="191" t="str">
        <f t="shared" ca="1" si="47"/>
        <v>---</v>
      </c>
      <c r="S119" s="180"/>
      <c r="T119" s="106"/>
      <c r="U119" s="95" t="str">
        <f t="shared" ca="1" si="69"/>
        <v/>
      </c>
      <c r="V119" s="176"/>
      <c r="W119" s="97" t="str">
        <f t="shared" ca="1" si="70"/>
        <v/>
      </c>
      <c r="X119" s="82"/>
      <c r="Y119" s="97" t="str">
        <f t="shared" ca="1" si="71"/>
        <v/>
      </c>
      <c r="Z119" s="92"/>
      <c r="AA119" s="100" t="str">
        <f t="shared" ca="1" si="72"/>
        <v/>
      </c>
      <c r="AB119" s="89" t="str">
        <f t="shared" ca="1" si="62"/>
        <v/>
      </c>
      <c r="AC119" s="128" t="str">
        <f t="shared" ca="1" si="64"/>
        <v/>
      </c>
      <c r="AD119" s="50" t="str">
        <f ca="1">IF(COUNTIF($R$8:$R$128,R119)&gt;1,"",MAX($AD$8:AD118)+1)</f>
        <v/>
      </c>
      <c r="AE119" s="49" t="str">
        <f t="shared" ca="1" si="63"/>
        <v/>
      </c>
    </row>
    <row r="120" spans="1:39" ht="23" customHeight="1" thickBot="1" x14ac:dyDescent="0.2">
      <c r="A120" s="142" t="str">
        <f t="shared" ca="1" si="65"/>
        <v/>
      </c>
      <c r="B120" s="145" t="str">
        <f t="shared" ca="1" si="66"/>
        <v/>
      </c>
      <c r="C120" s="636" t="str">
        <f t="shared" ca="1" si="67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8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1"/>
        <v/>
      </c>
      <c r="R120" s="191" t="str">
        <f t="shared" ca="1" si="47"/>
        <v>---</v>
      </c>
      <c r="S120" s="180"/>
      <c r="T120" s="106"/>
      <c r="U120" s="95" t="str">
        <f t="shared" ca="1" si="69"/>
        <v/>
      </c>
      <c r="V120" s="176"/>
      <c r="W120" s="97" t="str">
        <f t="shared" ca="1" si="70"/>
        <v/>
      </c>
      <c r="X120" s="82"/>
      <c r="Y120" s="97" t="str">
        <f t="shared" ca="1" si="71"/>
        <v/>
      </c>
      <c r="Z120" s="92"/>
      <c r="AA120" s="100" t="str">
        <f t="shared" ca="1" si="72"/>
        <v/>
      </c>
      <c r="AB120" s="89" t="str">
        <f t="shared" ca="1" si="62"/>
        <v/>
      </c>
      <c r="AC120" s="128" t="str">
        <f t="shared" ca="1" si="64"/>
        <v/>
      </c>
      <c r="AD120" s="50" t="str">
        <f ca="1">IF(COUNTIF($R$8:$R$128,R120)&gt;1,"",MAX($AD$8:AD119)+1)</f>
        <v/>
      </c>
      <c r="AE120" s="49" t="str">
        <f t="shared" ca="1" si="63"/>
        <v/>
      </c>
    </row>
    <row r="121" spans="1:39" ht="23" customHeight="1" x14ac:dyDescent="0.15">
      <c r="A121" s="142" t="str">
        <f t="shared" ca="1" si="65"/>
        <v/>
      </c>
      <c r="B121" s="145" t="str">
        <f t="shared" ca="1" si="66"/>
        <v/>
      </c>
      <c r="C121" s="636" t="str">
        <f t="shared" ca="1" si="67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8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1"/>
        <v/>
      </c>
      <c r="R121" s="191" t="str">
        <f t="shared" ca="1" si="47"/>
        <v>---</v>
      </c>
      <c r="S121" s="180"/>
      <c r="T121" s="106"/>
      <c r="U121" s="95" t="str">
        <f t="shared" ca="1" si="69"/>
        <v/>
      </c>
      <c r="V121" s="176"/>
      <c r="W121" s="97" t="str">
        <f t="shared" ca="1" si="70"/>
        <v/>
      </c>
      <c r="X121" s="82"/>
      <c r="Y121" s="97" t="str">
        <f t="shared" ca="1" si="71"/>
        <v/>
      </c>
      <c r="Z121" s="92"/>
      <c r="AA121" s="100" t="str">
        <f t="shared" ca="1" si="72"/>
        <v/>
      </c>
      <c r="AB121" s="89" t="str">
        <f t="shared" ca="1" si="62"/>
        <v/>
      </c>
      <c r="AC121" s="128" t="str">
        <f t="shared" ca="1" si="64"/>
        <v/>
      </c>
      <c r="AD121" s="50" t="str">
        <f ca="1">IF(COUNTIF($R$8:$R$128,R121)&gt;1,"",MAX($AD$8:AD120)+1)</f>
        <v/>
      </c>
      <c r="AE121" s="49" t="str">
        <f t="shared" ca="1" si="63"/>
        <v/>
      </c>
    </row>
    <row r="122" spans="1:39" ht="23" customHeight="1" x14ac:dyDescent="0.15">
      <c r="A122" s="142" t="str">
        <f t="shared" ca="1" si="65"/>
        <v/>
      </c>
      <c r="B122" s="145" t="str">
        <f t="shared" ca="1" si="66"/>
        <v/>
      </c>
      <c r="C122" s="636" t="str">
        <f t="shared" ca="1" si="67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68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1"/>
        <v/>
      </c>
      <c r="R122" s="191" t="str">
        <f t="shared" ca="1" si="47"/>
        <v>---</v>
      </c>
      <c r="S122" s="180"/>
      <c r="T122" s="106"/>
      <c r="U122" s="95" t="str">
        <f t="shared" ca="1" si="69"/>
        <v/>
      </c>
      <c r="V122" s="176"/>
      <c r="W122" s="97" t="str">
        <f t="shared" ca="1" si="70"/>
        <v/>
      </c>
      <c r="X122" s="82"/>
      <c r="Y122" s="97" t="str">
        <f t="shared" ca="1" si="71"/>
        <v/>
      </c>
      <c r="Z122" s="92"/>
      <c r="AA122" s="100" t="str">
        <f t="shared" ca="1" si="72"/>
        <v/>
      </c>
      <c r="AB122" s="89" t="str">
        <f t="shared" ca="1" si="62"/>
        <v/>
      </c>
      <c r="AC122" s="128" t="str">
        <f t="shared" ca="1" si="64"/>
        <v/>
      </c>
      <c r="AD122" s="50" t="str">
        <f ca="1">IF(COUNTIF($R$8:$R$128,R122)&gt;1,"",MAX($AD$8:AD121)+1)</f>
        <v/>
      </c>
      <c r="AE122" s="49" t="str">
        <f t="shared" ca="1" si="63"/>
        <v/>
      </c>
    </row>
    <row r="123" spans="1:39" ht="23" customHeight="1" x14ac:dyDescent="0.15">
      <c r="A123" s="142" t="str">
        <f t="shared" ca="1" si="65"/>
        <v/>
      </c>
      <c r="B123" s="145" t="str">
        <f t="shared" ca="1" si="66"/>
        <v/>
      </c>
      <c r="C123" s="636" t="str">
        <f t="shared" ca="1" si="67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68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1"/>
        <v/>
      </c>
      <c r="R123" s="191" t="str">
        <f t="shared" ca="1" si="47"/>
        <v>---</v>
      </c>
      <c r="S123" s="180"/>
      <c r="T123" s="106"/>
      <c r="U123" s="95" t="str">
        <f t="shared" ca="1" si="69"/>
        <v/>
      </c>
      <c r="V123" s="176"/>
      <c r="W123" s="97" t="str">
        <f t="shared" ca="1" si="70"/>
        <v/>
      </c>
      <c r="X123" s="82"/>
      <c r="Y123" s="97" t="str">
        <f t="shared" ca="1" si="71"/>
        <v/>
      </c>
      <c r="Z123" s="92"/>
      <c r="AA123" s="100" t="str">
        <f t="shared" ca="1" si="72"/>
        <v/>
      </c>
      <c r="AB123" s="89" t="str">
        <f t="shared" ca="1" si="62"/>
        <v/>
      </c>
      <c r="AC123" s="128" t="str">
        <f t="shared" ca="1" si="64"/>
        <v/>
      </c>
      <c r="AD123" s="50" t="str">
        <f ca="1">IF(COUNTIF($R$8:$R$128,R123)&gt;1,"",MAX($AD$8:AD122)+1)</f>
        <v/>
      </c>
      <c r="AE123" s="49" t="str">
        <f t="shared" ca="1" si="63"/>
        <v/>
      </c>
    </row>
    <row r="124" spans="1:39" ht="23" customHeight="1" x14ac:dyDescent="0.15">
      <c r="A124" s="142" t="str">
        <f t="shared" ca="1" si="65"/>
        <v/>
      </c>
      <c r="B124" s="145" t="str">
        <f t="shared" ca="1" si="66"/>
        <v/>
      </c>
      <c r="C124" s="636" t="str">
        <f t="shared" ca="1" si="67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8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1"/>
        <v/>
      </c>
      <c r="R124" s="191" t="str">
        <f t="shared" ca="1" si="47"/>
        <v>---</v>
      </c>
      <c r="S124" s="180"/>
      <c r="T124" s="106"/>
      <c r="U124" s="95" t="str">
        <f t="shared" ca="1" si="69"/>
        <v/>
      </c>
      <c r="V124" s="176"/>
      <c r="W124" s="97" t="str">
        <f t="shared" ca="1" si="70"/>
        <v/>
      </c>
      <c r="X124" s="82"/>
      <c r="Y124" s="97" t="str">
        <f t="shared" ca="1" si="71"/>
        <v/>
      </c>
      <c r="Z124" s="92"/>
      <c r="AA124" s="100" t="str">
        <f t="shared" ca="1" si="72"/>
        <v/>
      </c>
      <c r="AB124" s="89" t="str">
        <f t="shared" ca="1" si="62"/>
        <v/>
      </c>
      <c r="AC124" s="128" t="str">
        <f t="shared" ca="1" si="64"/>
        <v/>
      </c>
      <c r="AD124" s="50" t="str">
        <f ca="1">IF(COUNTIF($R$8:$R$128,R124)&gt;1,"",MAX($AD$8:AD123)+1)</f>
        <v/>
      </c>
      <c r="AE124" s="49" t="str">
        <f t="shared" ca="1" si="63"/>
        <v/>
      </c>
    </row>
    <row r="125" spans="1:39" ht="23" customHeight="1" thickBot="1" x14ac:dyDescent="0.2">
      <c r="A125" s="142" t="str">
        <f t="shared" ca="1" si="65"/>
        <v/>
      </c>
      <c r="B125" s="145" t="str">
        <f t="shared" ca="1" si="66"/>
        <v/>
      </c>
      <c r="C125" s="636" t="str">
        <f t="shared" ca="1" si="67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8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1"/>
        <v/>
      </c>
      <c r="R125" s="191" t="str">
        <f t="shared" ca="1" si="47"/>
        <v>---</v>
      </c>
      <c r="S125" s="180"/>
      <c r="T125" s="106"/>
      <c r="U125" s="95" t="str">
        <f t="shared" ca="1" si="69"/>
        <v/>
      </c>
      <c r="V125" s="176"/>
      <c r="W125" s="97" t="str">
        <f t="shared" ca="1" si="70"/>
        <v/>
      </c>
      <c r="X125" s="82"/>
      <c r="Y125" s="97" t="str">
        <f t="shared" ca="1" si="71"/>
        <v/>
      </c>
      <c r="Z125" s="92"/>
      <c r="AA125" s="100" t="str">
        <f t="shared" ca="1" si="72"/>
        <v/>
      </c>
      <c r="AB125" s="89" t="str">
        <f t="shared" ca="1" si="62"/>
        <v/>
      </c>
      <c r="AC125" s="128" t="str">
        <f t="shared" ca="1" si="64"/>
        <v/>
      </c>
      <c r="AD125" s="50" t="str">
        <f ca="1">IF(COUNTIF($R$8:$R$128,R125)&gt;1,"",MAX($AD$8:AD124)+1)</f>
        <v/>
      </c>
      <c r="AE125" s="49" t="str">
        <f t="shared" ca="1" si="63"/>
        <v/>
      </c>
    </row>
    <row r="126" spans="1:39" ht="23" customHeight="1" thickBot="1" x14ac:dyDescent="0.2">
      <c r="A126" s="142" t="s">
        <v>49</v>
      </c>
      <c r="B126" s="145" t="str">
        <f t="shared" ca="1" si="66"/>
        <v/>
      </c>
      <c r="C126" s="636" t="str">
        <f t="shared" ca="1" si="67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8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1"/>
        <v>ОВ</v>
      </c>
      <c r="R126" s="191" t="str">
        <f t="shared" ca="1" si="47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4"/>
        <v/>
      </c>
      <c r="AD126" s="50" t="str">
        <f ca="1">IF(COUNTIF($R$8:$R$128,R126)&gt;1,"",MAX($AD$8:AD125)+1)</f>
        <v/>
      </c>
      <c r="AE126" s="49" t="str">
        <f t="shared" ca="1" si="63"/>
        <v/>
      </c>
    </row>
    <row r="127" spans="1:39" ht="23" customHeight="1" thickBot="1" x14ac:dyDescent="0.2">
      <c r="A127" s="143" t="s">
        <v>49</v>
      </c>
      <c r="B127" s="146" t="str">
        <f t="shared" ca="1" si="66"/>
        <v/>
      </c>
      <c r="C127" s="643" t="str">
        <f t="shared" ca="1" si="67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8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1"/>
        <v>ОВ</v>
      </c>
      <c r="R127" s="191" t="str">
        <f t="shared" ca="1" si="47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4"/>
        <v/>
      </c>
      <c r="AD127" s="50" t="str">
        <f ca="1">IF(COUNTIF($R$8:$R$128,R127)&gt;1,"",MAX($AD$8:AD126)+1)</f>
        <v/>
      </c>
      <c r="AE127" s="49" t="str">
        <f t="shared" ca="1" si="63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17"/>
      <c r="B129" s="517"/>
      <c r="C129" s="517"/>
      <c r="D129" s="517"/>
      <c r="E129" s="111">
        <f ca="1">COUNTIF(E9:F11,"&gt;""")</f>
        <v>0</v>
      </c>
      <c r="F129" s="517" t="s">
        <v>61</v>
      </c>
      <c r="G129" s="517"/>
      <c r="L129" s="514">
        <v>6.9444444444444441E-3</v>
      </c>
      <c r="M129" s="109"/>
      <c r="AB129" s="427">
        <f ca="1">SUM(AB8:AB128)-INDEX(ВРЕМЯ!$E$110:$AH$110,H1)</f>
        <v>49</v>
      </c>
      <c r="AC129" s="14" t="s">
        <v>215</v>
      </c>
    </row>
    <row r="130" spans="1:29" ht="25" x14ac:dyDescent="0.25">
      <c r="A130" s="517"/>
      <c r="B130" s="517"/>
      <c r="C130" s="517"/>
      <c r="D130" s="517"/>
      <c r="E130" s="111">
        <f t="array" aca="1" ref="E130" ca="1">SUM(--IF(E14:E127&lt;&gt;"",MATCH(E14:E127,E14:E127,)=ROW(E14:E127)-13))+3-SUM(--(MATCH(E106:E113,E106:E113,)=ROW(E106:E113)-101))</f>
        <v>10</v>
      </c>
      <c r="F130" s="517" t="s">
        <v>79</v>
      </c>
      <c r="G130" s="517"/>
      <c r="M130" s="109"/>
      <c r="Q130" s="197"/>
      <c r="AC130" s="198"/>
    </row>
    <row r="131" spans="1:29" x14ac:dyDescent="0.25">
      <c r="A131" s="517"/>
      <c r="B131" s="517"/>
      <c r="C131" s="517"/>
      <c r="D131" s="517"/>
      <c r="E131" s="112">
        <f ca="1">COUNTIF(E134:E259,"&gt;""")</f>
        <v>0</v>
      </c>
      <c r="F131" s="110" t="s">
        <v>80</v>
      </c>
      <c r="G131" s="517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10</v>
      </c>
      <c r="F132" s="517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3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3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3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3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3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3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3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3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3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3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3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3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3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3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3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3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3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3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3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3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3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3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3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3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3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3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3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3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3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3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3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3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3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3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3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3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3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3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3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3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73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4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73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4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73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4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73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4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73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4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73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4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73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4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73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4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73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4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73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4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73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4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73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4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3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4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3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4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3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4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3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4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3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4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3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4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3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4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3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4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3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4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3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4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3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4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3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4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5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4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5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4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5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4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5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4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5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4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5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4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5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4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5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4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5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4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5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4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5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4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5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4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5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4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5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4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5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4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5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4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5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4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5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4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5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4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5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4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5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4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5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4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5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4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5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4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5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4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5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4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5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4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5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4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5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4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5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4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5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4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5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4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5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4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5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4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5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4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5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4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5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4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5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4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5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4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5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4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5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5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5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5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5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5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5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5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5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5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5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5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5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5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5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5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5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5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5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5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5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170" priority="163">
      <formula>AND(O14&lt;N14,N14&lt;&gt;"")</formula>
    </cfRule>
  </conditionalFormatting>
  <conditionalFormatting sqref="M115">
    <cfRule type="expression" dxfId="169" priority="60">
      <formula>M115&lt;L115</formula>
    </cfRule>
  </conditionalFormatting>
  <conditionalFormatting sqref="M114">
    <cfRule type="expression" dxfId="168" priority="63">
      <formula>M114&lt;L114</formula>
    </cfRule>
  </conditionalFormatting>
  <conditionalFormatting sqref="L114">
    <cfRule type="expression" dxfId="167" priority="62">
      <formula>L114&lt;K114</formula>
    </cfRule>
  </conditionalFormatting>
  <conditionalFormatting sqref="N114">
    <cfRule type="expression" dxfId="166" priority="64">
      <formula>AND(N114&lt;M114,M114&lt;&gt;"")</formula>
    </cfRule>
  </conditionalFormatting>
  <conditionalFormatting sqref="L115">
    <cfRule type="expression" dxfId="165" priority="59">
      <formula>L115&lt;K115</formula>
    </cfRule>
  </conditionalFormatting>
  <conditionalFormatting sqref="N115">
    <cfRule type="expression" dxfId="164" priority="61">
      <formula>AND(N115&lt;M115,M115&lt;&gt;"")</formula>
    </cfRule>
  </conditionalFormatting>
  <conditionalFormatting sqref="R8:R97 R106:R115">
    <cfRule type="duplicateValues" dxfId="163" priority="58"/>
  </conditionalFormatting>
  <conditionalFormatting sqref="O98:O105">
    <cfRule type="expression" dxfId="162" priority="21">
      <formula>AND(O98&lt;N98,N98&lt;&gt;"")</formula>
    </cfRule>
  </conditionalFormatting>
  <conditionalFormatting sqref="R98:R105">
    <cfRule type="duplicateValues" dxfId="161" priority="11"/>
  </conditionalFormatting>
  <conditionalFormatting sqref="R116:R127">
    <cfRule type="duplicateValues" dxfId="160" priority="7"/>
  </conditionalFormatting>
  <conditionalFormatting sqref="L14 L18 L22 L26 L30 L34 L38 L42 L46 L50 L54 L58 L62 L66 L70 L74 L78 L82 L86 L90 L94 L98 L102 L106 L110">
    <cfRule type="expression" dxfId="159" priority="5">
      <formula>L14&lt;K14</formula>
    </cfRule>
  </conditionalFormatting>
  <conditionalFormatting sqref="M14 M18 M22 M26 M30 M34 M38 M42 M46 M50 M54 M58 M62 M66 M70 M74 M78 M82 M86 M90 M94 M98 M102 M106 M110">
    <cfRule type="expression" dxfId="158" priority="6">
      <formula>M14&lt;L14</formula>
    </cfRule>
  </conditionalFormatting>
  <conditionalFormatting sqref="N14 N18 N22 N26 N30 N34 N38 N42 N46 N50 N54 N58 N62 N66 N70 N74 N78 N82 N86 N90 N94 N98 N102 N106 N110">
    <cfRule type="expression" dxfId="157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156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155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154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116:S127 S8:S9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4" fitToHeight="2" orientation="portrait" verticalDpi="597" r:id="rId1"/>
  <rowBreaks count="1" manualBreakCount="1">
    <brk id="57" max="6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 enableFormatConditionsCalculation="0">
    <tabColor theme="0" tint="-0.14999847407452621"/>
    <pageSetUpPr fitToPage="1"/>
  </sheetPr>
  <dimension ref="A1:AM300"/>
  <sheetViews>
    <sheetView view="pageBreakPreview" topLeftCell="A34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27</v>
      </c>
      <c r="I1" s="50"/>
      <c r="J1" s="278">
        <v>8</v>
      </c>
      <c r="K1" s="278">
        <v>5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43734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43735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43735</v>
      </c>
      <c r="D8" s="654"/>
      <c r="E8" s="654"/>
      <c r="F8" s="277">
        <f ca="1">C8</f>
        <v>43735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e">
        <f ca="1">INDEX($R$8:$R$254,MATCH(AG8,$AD$8:$AD$254,))</f>
        <v>#N/A</v>
      </c>
      <c r="AI8" s="423"/>
      <c r="AJ8" s="422" t="e">
        <f ca="1">TEXT(INDEX($U$8:$U$254,MATCH($AG8,$AD$8:$AD$254,)),"[чч]:мм")</f>
        <v>#N/A</v>
      </c>
      <c r="AK8" s="422" t="e">
        <f ca="1">TEXT(INDEX($AA$8:$AA$254,MATCH($AG8,$AD$8:$AD$254,)),"[чч]:мм")</f>
        <v>#N/A</v>
      </c>
      <c r="AL8" s="422" t="e">
        <f ca="1">TEXT(INDEX($W$8:$W$254,MATCH($AG8,$AD$8:$AD$254,)),"[чч]:мм")</f>
        <v>#N/A</v>
      </c>
      <c r="AM8" s="422" t="e">
        <f ca="1">TEXT(INDEX($Y$8:$Y$254,MATCH($AG8,$AD$8:$AD$254,)),"[чч]:мм")</f>
        <v>#N/A</v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e">
        <f t="shared" ref="AH9:AH72" ca="1" si="3">INDEX($R$8:$R$254,MATCH(AG9,$AD$8:$AD$254,))</f>
        <v>#N/A</v>
      </c>
      <c r="AI9" s="423"/>
      <c r="AJ9" s="422" t="e">
        <f t="shared" ref="AJ9:AJ72" ca="1" si="4">TEXT(INDEX($U$8:$U$254,MATCH($AG9,$AD$8:$AD$254,)),"[чч]:мм")</f>
        <v>#N/A</v>
      </c>
      <c r="AK9" s="422" t="e">
        <f t="shared" ref="AK9:AK72" ca="1" si="5">TEXT(INDEX($AA$8:$AA$254,MATCH($AG9,$AD$8:$AD$254,)),"[чч]:мм")</f>
        <v>#N/A</v>
      </c>
      <c r="AL9" s="422" t="e">
        <f t="shared" ref="AL9:AL72" ca="1" si="6">TEXT(INDEX($W$8:$W$254,MATCH($AG9,$AD$8:$AD$254,)),"[чч]:мм")</f>
        <v>#N/A</v>
      </c>
      <c r="AM9" s="422" t="e">
        <f t="shared" ref="AM9:AM72" ca="1" si="7">TEXT(INDEX($Y$8:$Y$254,MATCH($AG9,$AD$8:$AD$254,)),"[чч]:мм")</f>
        <v>#N/A</v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e">
        <f t="shared" ca="1" si="3"/>
        <v>#N/A</v>
      </c>
      <c r="AI10" s="423"/>
      <c r="AJ10" s="422" t="e">
        <f t="shared" ca="1" si="4"/>
        <v>#N/A</v>
      </c>
      <c r="AK10" s="422" t="e">
        <f t="shared" ca="1" si="5"/>
        <v>#N/A</v>
      </c>
      <c r="AL10" s="422" t="e">
        <f t="shared" ca="1" si="6"/>
        <v>#N/A</v>
      </c>
      <c r="AM10" s="422" t="e">
        <f t="shared" ca="1" si="7"/>
        <v>#N/A</v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e">
        <f t="shared" ca="1" si="3"/>
        <v>#N/A</v>
      </c>
      <c r="AI11" s="423"/>
      <c r="AJ11" s="422" t="e">
        <f t="shared" ca="1" si="4"/>
        <v>#N/A</v>
      </c>
      <c r="AK11" s="422" t="e">
        <f t="shared" ca="1" si="5"/>
        <v>#N/A</v>
      </c>
      <c r="AL11" s="422" t="e">
        <f t="shared" ca="1" si="6"/>
        <v>#N/A</v>
      </c>
      <c r="AM11" s="422" t="e">
        <f t="shared" ca="1" si="7"/>
        <v>#N/A</v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e">
        <f t="shared" ca="1" si="3"/>
        <v>#N/A</v>
      </c>
      <c r="AI12" s="423"/>
      <c r="AJ12" s="422" t="e">
        <f t="shared" ca="1" si="4"/>
        <v>#N/A</v>
      </c>
      <c r="AK12" s="422" t="e">
        <f t="shared" ca="1" si="5"/>
        <v>#N/A</v>
      </c>
      <c r="AL12" s="422" t="e">
        <f t="shared" ca="1" si="6"/>
        <v>#N/A</v>
      </c>
      <c r="AM12" s="422" t="e">
        <f t="shared" ca="1" si="7"/>
        <v>#N/A</v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e">
        <f t="shared" ca="1" si="3"/>
        <v>#N/A</v>
      </c>
      <c r="AI13" s="423"/>
      <c r="AJ13" s="422" t="e">
        <f t="shared" ca="1" si="4"/>
        <v>#N/A</v>
      </c>
      <c r="AK13" s="422" t="e">
        <f t="shared" ca="1" si="5"/>
        <v>#N/A</v>
      </c>
      <c r="AL13" s="422" t="e">
        <f t="shared" ca="1" si="6"/>
        <v>#N/A</v>
      </c>
      <c r="AM13" s="422" t="e">
        <f t="shared" ca="1" si="7"/>
        <v>#N/A</v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e">
        <f t="shared" ca="1" si="3"/>
        <v>#N/A</v>
      </c>
      <c r="AI14" s="423"/>
      <c r="AJ14" s="422" t="e">
        <f t="shared" ca="1" si="4"/>
        <v>#N/A</v>
      </c>
      <c r="AK14" s="422" t="e">
        <f t="shared" ca="1" si="5"/>
        <v>#N/A</v>
      </c>
      <c r="AL14" s="422" t="e">
        <f t="shared" ca="1" si="6"/>
        <v>#N/A</v>
      </c>
      <c r="AM14" s="422" t="e">
        <f t="shared" ca="1" si="7"/>
        <v>#N/A</v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e">
        <f t="shared" ca="1" si="3"/>
        <v>#N/A</v>
      </c>
      <c r="AI15" s="423"/>
      <c r="AJ15" s="422" t="e">
        <f t="shared" ca="1" si="4"/>
        <v>#N/A</v>
      </c>
      <c r="AK15" s="422" t="e">
        <f t="shared" ca="1" si="5"/>
        <v>#N/A</v>
      </c>
      <c r="AL15" s="422" t="e">
        <f t="shared" ca="1" si="6"/>
        <v>#N/A</v>
      </c>
      <c r="AM15" s="422" t="e">
        <f t="shared" ca="1" si="7"/>
        <v>#N/A</v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e">
        <f t="shared" ca="1" si="3"/>
        <v>#N/A</v>
      </c>
      <c r="AI16" s="423"/>
      <c r="AJ16" s="422" t="e">
        <f t="shared" ca="1" si="4"/>
        <v>#N/A</v>
      </c>
      <c r="AK16" s="422" t="e">
        <f t="shared" ca="1" si="5"/>
        <v>#N/A</v>
      </c>
      <c r="AL16" s="422" t="e">
        <f t="shared" ca="1" si="6"/>
        <v>#N/A</v>
      </c>
      <c r="AM16" s="422" t="e">
        <f t="shared" ca="1" si="7"/>
        <v>#N/A</v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e">
        <f t="shared" ca="1" si="3"/>
        <v>#N/A</v>
      </c>
      <c r="AI17" s="423"/>
      <c r="AJ17" s="422" t="e">
        <f t="shared" ca="1" si="4"/>
        <v>#N/A</v>
      </c>
      <c r="AK17" s="422" t="e">
        <f t="shared" ca="1" si="5"/>
        <v>#N/A</v>
      </c>
      <c r="AL17" s="422" t="e">
        <f t="shared" ca="1" si="6"/>
        <v>#N/A</v>
      </c>
      <c r="AM17" s="422" t="e">
        <f t="shared" ca="1" si="7"/>
        <v>#N/A</v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e">
        <f t="shared" ca="1" si="3"/>
        <v>#N/A</v>
      </c>
      <c r="AI18" s="423"/>
      <c r="AJ18" s="422" t="e">
        <f t="shared" ca="1" si="4"/>
        <v>#N/A</v>
      </c>
      <c r="AK18" s="422" t="e">
        <f t="shared" ca="1" si="5"/>
        <v>#N/A</v>
      </c>
      <c r="AL18" s="422" t="e">
        <f t="shared" ca="1" si="6"/>
        <v>#N/A</v>
      </c>
      <c r="AM18" s="422" t="e">
        <f t="shared" ca="1" si="7"/>
        <v>#N/A</v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e">
        <f t="shared" ca="1" si="3"/>
        <v>#N/A</v>
      </c>
      <c r="AI19" s="423"/>
      <c r="AJ19" s="422" t="e">
        <f t="shared" ca="1" si="4"/>
        <v>#N/A</v>
      </c>
      <c r="AK19" s="422" t="e">
        <f t="shared" ca="1" si="5"/>
        <v>#N/A</v>
      </c>
      <c r="AL19" s="422" t="e">
        <f t="shared" ca="1" si="6"/>
        <v>#N/A</v>
      </c>
      <c r="AM19" s="422" t="e">
        <f t="shared" ca="1" si="7"/>
        <v>#N/A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e">
        <f t="shared" ca="1" si="3"/>
        <v>#N/A</v>
      </c>
      <c r="AI20" s="423"/>
      <c r="AJ20" s="422" t="e">
        <f t="shared" ca="1" si="4"/>
        <v>#N/A</v>
      </c>
      <c r="AK20" s="422" t="e">
        <f t="shared" ca="1" si="5"/>
        <v>#N/A</v>
      </c>
      <c r="AL20" s="422" t="e">
        <f t="shared" ca="1" si="6"/>
        <v>#N/A</v>
      </c>
      <c r="AM20" s="422" t="e">
        <f t="shared" ca="1" si="7"/>
        <v>#N/A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e">
        <f t="shared" ca="1" si="3"/>
        <v>#N/A</v>
      </c>
      <c r="AI21" s="423"/>
      <c r="AJ21" s="422" t="e">
        <f t="shared" ca="1" si="4"/>
        <v>#N/A</v>
      </c>
      <c r="AK21" s="422" t="e">
        <f t="shared" ca="1" si="5"/>
        <v>#N/A</v>
      </c>
      <c r="AL21" s="422" t="e">
        <f t="shared" ca="1" si="6"/>
        <v>#N/A</v>
      </c>
      <c r="AM21" s="422" t="e">
        <f t="shared" ca="1" si="7"/>
        <v>#N/A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e">
        <f t="shared" ca="1" si="3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e">
        <f t="shared" ca="1" si="3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e">
        <f t="shared" ca="1" si="3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e">
        <f t="shared" ca="1" si="3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e">
        <f t="shared" ca="1" si="3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e">
        <f t="shared" ca="1" si="3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e">
        <f t="shared" ca="1" si="3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e">
        <f t="shared" ca="1" si="3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e">
        <f t="shared" ca="1" si="3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e">
        <f t="shared" ca="1" si="3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e">
        <f t="shared" ca="1" si="3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e">
        <f t="shared" ca="1" si="3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e">
        <f t="shared" ca="1" si="3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e">
        <f t="shared" ca="1" si="3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 t="str">
        <f ca="1">IF(COUNTIF($R$8:$R$128,R63)&gt;1,"",MAX($AD$8:AD62)+1)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 t="str">
        <f ca="1">IF(COUNTIF($R$8:$R$128,R64)&gt;1,"",MAX($AD$8:AD63)+1)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 t="str">
        <f ca="1">IF(COUNTIF($R$8:$R$128,R71)&gt;1,"",MAX($AD$8:AD70)+1)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 t="str">
        <f ca="1">IF(COUNTIF($R$8:$R$128,R72)&gt;1,"",MAX($AD$8:AD71)+1)</f>
        <v/>
      </c>
      <c r="AE72" s="49" t="str">
        <f t="shared" ref="AE72:AE89" ca="1" si="41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 t="str">
        <f ca="1">IF(COUNTIF($R$8:$R$128,R75)&gt;1,"",MAX($AD$8:AD74)+1)</f>
        <v/>
      </c>
      <c r="AE75" s="49" t="str">
        <f t="shared" ca="1" si="41"/>
        <v/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IF(OR(E76="---",S76=1,K76=""),"",--"0:15")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 t="str">
        <f ca="1">IF(COUNTIF($R$8:$R$128,R76)&gt;1,"",MAX($AD$8:AD75)+1)</f>
        <v/>
      </c>
      <c r="AE76" s="49" t="str">
        <f t="shared" ca="1" si="41"/>
        <v/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4"/>
      <c r="W78" s="95"/>
      <c r="X78" s="194"/>
      <c r="Y78" s="95"/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IF(OR(S80=2,E80="---",K80=""),"",--"0:55")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IF(OR(E80="---",S80=1,K80=""),"",--"0:15")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IF(OR(S84=2,E84="---",K84=""),"",--"0:55")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IF(OR(E84="---",S84=1,K84=""),"",--"0:15")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0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---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---</v>
      </c>
      <c r="S99" s="180"/>
      <c r="T99" s="194"/>
      <c r="U99" s="95" t="str">
        <f ca="1">IF(E99="---","",K98-T99)</f>
        <v/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 t="str">
        <f ca="1">IF(E99="---","",N98+Z99)</f>
        <v/>
      </c>
      <c r="AB99" s="497" t="str">
        <f t="shared" ca="1" si="57"/>
        <v/>
      </c>
      <c r="AC99" s="434" t="str">
        <f ca="1">IF(U99="","",(MIN(0.25,W99)-MIN(U99,0.25)+MIN(0.25,AA99)-MIN(Y99,0.25)+MAX(22/24,W99)-MAX(22/24,U99)+MAX(22/24,AA99)-MAX(22/24,Y99))*24)</f>
        <v/>
      </c>
      <c r="AD99" s="50" t="str">
        <f ca="1">IF(COUNTIF($R$8:$R$128,R99)&gt;1,"",MAX($AD$8:AD98)+1)</f>
        <v/>
      </c>
      <c r="AE99" s="49" t="str">
        <f t="shared" ca="1" si="60"/>
        <v/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---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---</v>
      </c>
      <c r="S100" s="180"/>
      <c r="T100" s="194"/>
      <c r="U100" s="95" t="str">
        <f ca="1">IF(E100="---","",K98-T100)</f>
        <v/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str">
        <f ca="1">IF(E100="---","",N98+Z100)</f>
        <v/>
      </c>
      <c r="AB100" s="497" t="str">
        <f t="shared" ca="1" si="57"/>
        <v/>
      </c>
      <c r="AC100" s="434" t="str">
        <f t="shared" ref="AC100:AC105" ca="1" si="61">IF(U100="","",(MIN(0.25,W100)-MIN(U100,0.25)+MIN(0.25,AA100)-MIN(Y100,0.25)+MAX(22/24,W100)-MAX(22/24,U100)+MAX(22/24,AA100)-MAX(22/24,Y100))*24)</f>
        <v/>
      </c>
      <c r="AD100" s="50" t="str">
        <f ca="1">IF(COUNTIF($R$8:$R$128,R100)&gt;1,"",MAX($AD$8:AD99)+1)</f>
        <v/>
      </c>
      <c r="AE100" s="49" t="str">
        <f t="shared" ca="1" si="60"/>
        <v/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1"/>
        <v/>
      </c>
      <c r="AD101" s="50" t="str">
        <f ca="1">IF(COUNTIF($R$8:$R$128,R101)&gt;1,"",MAX($AD$8:AD100)+1)</f>
        <v/>
      </c>
      <c r="AE101" s="49" t="str">
        <f t="shared" ca="1" si="60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1"/>
        <v/>
      </c>
      <c r="AD102" s="50" t="str">
        <f ca="1">IF(COUNTIF($R$8:$R$128,R102)&gt;1,"",MAX($AD$8:AD101)+1)</f>
        <v/>
      </c>
      <c r="AE102" s="49" t="str">
        <f t="shared" ca="1" si="60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---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---</v>
      </c>
      <c r="S103" s="180"/>
      <c r="T103" s="194" t="str">
        <f ca="1">IF(OR(S103=2,E103="---",K103=""),"",--"0:17")</f>
        <v/>
      </c>
      <c r="U103" s="95" t="str">
        <f ca="1">IF(E103="---","",K102-T103)</f>
        <v/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 t="str">
        <f ca="1">IF(E103="---","",N102+Z103)</f>
        <v/>
      </c>
      <c r="AB103" s="497" t="str">
        <f t="shared" ca="1" si="57"/>
        <v/>
      </c>
      <c r="AC103" s="434" t="str">
        <f t="shared" ca="1" si="61"/>
        <v/>
      </c>
      <c r="AD103" s="50" t="str">
        <f ca="1">IF(COUNTIF($R$8:$R$128,R103)&gt;1,"",MAX($AD$8:AD102)+1)</f>
        <v/>
      </c>
      <c r="AE103" s="49" t="str">
        <f t="shared" ca="1" si="60"/>
        <v/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---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---</v>
      </c>
      <c r="S104" s="180"/>
      <c r="T104" s="194" t="str">
        <f ca="1">IF(OR(S104=2,E104="---",K104=""),"",--"0:60")</f>
        <v/>
      </c>
      <c r="U104" s="95" t="str">
        <f ca="1">IF(E104="---","",K102-T104)</f>
        <v/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 t="str">
        <f ca="1">IF(E104="---","",N102+Z104)</f>
        <v/>
      </c>
      <c r="AB104" s="497" t="str">
        <f t="shared" ca="1" si="57"/>
        <v/>
      </c>
      <c r="AC104" s="434" t="str">
        <f t="shared" ca="1" si="61"/>
        <v/>
      </c>
      <c r="AD104" s="50" t="str">
        <f ca="1">IF(COUNTIF($R$8:$R$128,R104)&gt;1,"",MAX($AD$8:AD103)+1)</f>
        <v/>
      </c>
      <c r="AE104" s="49" t="str">
        <f t="shared" ca="1" si="60"/>
        <v/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1"/>
        <v/>
      </c>
      <c r="AD105" s="50" t="str">
        <f ca="1">IF(COUNTIF($R$8:$R$128,R105)&gt;1,"",MAX($AD$8:AD104)+1)</f>
        <v/>
      </c>
      <c r="AE105" s="49" t="str">
        <f t="shared" ref="AE105:AE113" ca="1" si="6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2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---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---</v>
      </c>
      <c r="S107" s="180"/>
      <c r="T107" s="194"/>
      <c r="U107" s="95" t="str">
        <f ca="1">IF(E107="---","",K106-T107)</f>
        <v/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 t="str">
        <f ca="1">IF(E107="---","",N106+Z107)</f>
        <v/>
      </c>
      <c r="AB107" s="497" t="str">
        <f t="shared" ca="1" si="57"/>
        <v/>
      </c>
      <c r="AC107" s="434" t="str">
        <f ca="1">IF(U107="","",(MIN(0.25,W107)-MIN(U107,0.25)+MIN(0.25,AA107)-MIN(Y107,0.25)+MAX(22/24,W107)-MAX(22/24,U107)+MAX(22/24,AA107)-MAX(22/24,Y107))*24)</f>
        <v/>
      </c>
      <c r="AD107" s="50" t="str">
        <f ca="1">IF(COUNTIF($R$8:$R$128,R107)&gt;1,"",MAX($AD$8:AD106)+1)</f>
        <v/>
      </c>
      <c r="AE107" s="49" t="str">
        <f t="shared" ca="1" si="62"/>
        <v/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---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---</v>
      </c>
      <c r="S108" s="180"/>
      <c r="T108" s="194"/>
      <c r="U108" s="95" t="str">
        <f ca="1">IF(E108="---","",K106-T108)</f>
        <v/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str">
        <f ca="1">IF(E108="---","",N106+Z108)</f>
        <v/>
      </c>
      <c r="AB108" s="497" t="str">
        <f t="shared" ca="1" si="57"/>
        <v/>
      </c>
      <c r="AC108" s="434" t="str">
        <f t="shared" ref="AC108:AC113" ca="1" si="63">IF(U108="","",(MIN(0.25,W108)-MIN(U108,0.25)+MIN(0.25,AA108)-MIN(Y108,0.25)+MAX(22/24,W108)-MAX(22/24,U108)+MAX(22/24,AA108)-MAX(22/24,Y108))*24)</f>
        <v/>
      </c>
      <c r="AD108" s="50" t="str">
        <f ca="1">IF(COUNTIF($R$8:$R$128,R108)&gt;1,"",MAX($AD$8:AD107)+1)</f>
        <v/>
      </c>
      <c r="AE108" s="49" t="str">
        <f t="shared" ca="1" si="62"/>
        <v/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3"/>
        <v/>
      </c>
      <c r="AD109" s="50" t="str">
        <f ca="1">IF(COUNTIF($R$8:$R$128,R109)&gt;1,"",MAX($AD$8:AD108)+1)</f>
        <v/>
      </c>
      <c r="AE109" s="49" t="str">
        <f t="shared" ca="1" si="62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3"/>
        <v/>
      </c>
      <c r="AD110" s="50" t="str">
        <f ca="1">IF(COUNTIF($R$8:$R$128,R110)&gt;1,"",MAX($AD$8:AD109)+1)</f>
        <v/>
      </c>
      <c r="AE110" s="49" t="str">
        <f t="shared" ca="1" si="62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---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---</v>
      </c>
      <c r="S111" s="180"/>
      <c r="T111" s="194" t="str">
        <f ca="1">IF(OR(S111=2,E111="---",K111=""),"",--"0:17")</f>
        <v/>
      </c>
      <c r="U111" s="95" t="str">
        <f ca="1">IF(E111="---","",K110-T111)</f>
        <v/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 t="str">
        <f ca="1">IF(E111="---","",N110+Z111)</f>
        <v/>
      </c>
      <c r="AB111" s="497" t="str">
        <f t="shared" ca="1" si="57"/>
        <v/>
      </c>
      <c r="AC111" s="434" t="str">
        <f t="shared" ca="1" si="63"/>
        <v/>
      </c>
      <c r="AD111" s="50" t="str">
        <f ca="1">IF(COUNTIF($R$8:$R$128,R111)&gt;1,"",MAX($AD$8:AD110)+1)</f>
        <v/>
      </c>
      <c r="AE111" s="49" t="str">
        <f t="shared" ca="1" si="62"/>
        <v/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---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---</v>
      </c>
      <c r="S112" s="180"/>
      <c r="T112" s="194" t="str">
        <f ca="1">IF(OR(S112=2,E112="---",K112=""),"",--"0:60")</f>
        <v/>
      </c>
      <c r="U112" s="95" t="str">
        <f ca="1">IF(E112="---","",K110-T112)</f>
        <v/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 t="str">
        <f ca="1">IF(E112="---","",N110+Z112)</f>
        <v/>
      </c>
      <c r="AB112" s="497" t="str">
        <f t="shared" ca="1" si="57"/>
        <v/>
      </c>
      <c r="AC112" s="434" t="str">
        <f t="shared" ca="1" si="63"/>
        <v/>
      </c>
      <c r="AD112" s="50" t="str">
        <f ca="1">IF(COUNTIF($R$8:$R$128,R112)&gt;1,"",MAX($AD$8:AD111)+1)</f>
        <v/>
      </c>
      <c r="AE112" s="49" t="str">
        <f t="shared" ca="1" si="62"/>
        <v/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3"/>
        <v/>
      </c>
      <c r="AD113" s="50" t="str">
        <f ca="1">IF(COUNTIF($R$8:$R$128,R113)&gt;1,"",MAX($AD$8:AD112)+1)</f>
        <v/>
      </c>
      <c r="AE113" s="49" t="str">
        <f t="shared" ca="1" si="62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4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5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4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6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5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7">IF(E116="---","","обучение")</f>
        <v/>
      </c>
      <c r="B116" s="144" t="str">
        <f t="shared" ref="B116:B127" ca="1" si="68">IF(E116="---","","9:00-13:00")</f>
        <v/>
      </c>
      <c r="C116" s="642" t="str">
        <f t="shared" ref="C116:C127" ca="1" si="69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4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6"/>
        <v/>
      </c>
      <c r="AD116" s="50" t="str">
        <f ca="1">IF(COUNTIF($R$8:$R$128,R116)&gt;1,"",MAX($AD$8:AD115)+1)</f>
        <v/>
      </c>
      <c r="AE116" s="49" t="str">
        <f t="shared" ca="1" si="65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7"/>
        <v/>
      </c>
      <c r="B117" s="145" t="str">
        <f t="shared" ca="1" si="68"/>
        <v/>
      </c>
      <c r="C117" s="636" t="str">
        <f t="shared" ca="1" si="69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4"/>
        <v/>
      </c>
      <c r="R117" s="191" t="str">
        <f t="shared" ca="1" si="50"/>
        <v>---</v>
      </c>
      <c r="S117" s="180"/>
      <c r="T117" s="106"/>
      <c r="U117" s="95" t="str">
        <f t="shared" ref="U117:U125" ca="1" si="71">IF(OR(S117=2,E117="---"),"",K117-T117)</f>
        <v/>
      </c>
      <c r="V117" s="176"/>
      <c r="W117" s="97" t="str">
        <f t="shared" ref="W117:W125" ca="1" si="72">IF(OR(E117="---",L117="",S117=2),"",L117+V117)</f>
        <v/>
      </c>
      <c r="X117" s="82"/>
      <c r="Y117" s="97" t="str">
        <f t="shared" ref="Y117:Y125" ca="1" si="73">IF(OR(E117="---",M117="",S117=1),"",IF(S117=2,M117-X117,MIN(M117-X117,W117+"2:00")))</f>
        <v/>
      </c>
      <c r="Z117" s="92"/>
      <c r="AA117" s="100" t="str">
        <f t="shared" ref="AA117:AA125" ca="1" si="74">IF(OR(E117="---",S117=1),"",N117+Z117)</f>
        <v/>
      </c>
      <c r="AB117" s="89" t="str">
        <f t="shared" ca="1" si="57"/>
        <v/>
      </c>
      <c r="AC117" s="128" t="str">
        <f t="shared" ca="1" si="66"/>
        <v/>
      </c>
      <c r="AD117" s="50" t="str">
        <f ca="1">IF(COUNTIF($R$8:$R$128,R117)&gt;1,"",MAX($AD$8:AD116)+1)</f>
        <v/>
      </c>
      <c r="AE117" s="49" t="str">
        <f t="shared" ca="1" si="65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7"/>
        <v/>
      </c>
      <c r="B118" s="145" t="str">
        <f t="shared" ca="1" si="68"/>
        <v/>
      </c>
      <c r="C118" s="636" t="str">
        <f t="shared" ca="1" si="69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4"/>
        <v/>
      </c>
      <c r="R118" s="191" t="str">
        <f t="shared" ca="1" si="50"/>
        <v>---</v>
      </c>
      <c r="S118" s="180"/>
      <c r="T118" s="106"/>
      <c r="U118" s="95" t="str">
        <f t="shared" ca="1" si="71"/>
        <v/>
      </c>
      <c r="V118" s="176"/>
      <c r="W118" s="97" t="str">
        <f t="shared" ca="1" si="72"/>
        <v/>
      </c>
      <c r="X118" s="82"/>
      <c r="Y118" s="97" t="str">
        <f t="shared" ca="1" si="73"/>
        <v/>
      </c>
      <c r="Z118" s="92"/>
      <c r="AA118" s="100" t="str">
        <f t="shared" ca="1" si="74"/>
        <v/>
      </c>
      <c r="AB118" s="89" t="str">
        <f t="shared" ca="1" si="57"/>
        <v/>
      </c>
      <c r="AC118" s="128" t="str">
        <f t="shared" ca="1" si="66"/>
        <v/>
      </c>
      <c r="AD118" s="50" t="str">
        <f ca="1">IF(COUNTIF($R$8:$R$128,R118)&gt;1,"",MAX($AD$8:AD117)+1)</f>
        <v/>
      </c>
      <c r="AE118" s="49" t="str">
        <f t="shared" ca="1" si="65"/>
        <v/>
      </c>
    </row>
    <row r="119" spans="1:39" ht="23" customHeight="1" thickBot="1" x14ac:dyDescent="0.2">
      <c r="A119" s="142" t="str">
        <f t="shared" ca="1" si="67"/>
        <v/>
      </c>
      <c r="B119" s="145" t="str">
        <f t="shared" ca="1" si="68"/>
        <v/>
      </c>
      <c r="C119" s="636" t="str">
        <f t="shared" ca="1" si="6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4"/>
        <v/>
      </c>
      <c r="R119" s="191" t="str">
        <f t="shared" ca="1" si="50"/>
        <v>---</v>
      </c>
      <c r="S119" s="180"/>
      <c r="T119" s="106"/>
      <c r="U119" s="95" t="str">
        <f t="shared" ca="1" si="71"/>
        <v/>
      </c>
      <c r="V119" s="176"/>
      <c r="W119" s="97" t="str">
        <f t="shared" ca="1" si="72"/>
        <v/>
      </c>
      <c r="X119" s="82"/>
      <c r="Y119" s="97" t="str">
        <f t="shared" ca="1" si="73"/>
        <v/>
      </c>
      <c r="Z119" s="92"/>
      <c r="AA119" s="100" t="str">
        <f t="shared" ca="1" si="74"/>
        <v/>
      </c>
      <c r="AB119" s="89" t="str">
        <f t="shared" ca="1" si="57"/>
        <v/>
      </c>
      <c r="AC119" s="128" t="str">
        <f t="shared" ca="1" si="66"/>
        <v/>
      </c>
      <c r="AD119" s="50" t="str">
        <f ca="1">IF(COUNTIF($R$8:$R$128,R119)&gt;1,"",MAX($AD$8:AD118)+1)</f>
        <v/>
      </c>
      <c r="AE119" s="49" t="str">
        <f t="shared" ca="1" si="65"/>
        <v/>
      </c>
    </row>
    <row r="120" spans="1:39" ht="23" customHeight="1" thickBot="1" x14ac:dyDescent="0.2">
      <c r="A120" s="142" t="str">
        <f t="shared" ca="1" si="67"/>
        <v/>
      </c>
      <c r="B120" s="145" t="str">
        <f t="shared" ca="1" si="68"/>
        <v/>
      </c>
      <c r="C120" s="636" t="str">
        <f t="shared" ca="1" si="6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4"/>
        <v/>
      </c>
      <c r="R120" s="191" t="str">
        <f t="shared" ca="1" si="50"/>
        <v>---</v>
      </c>
      <c r="S120" s="180"/>
      <c r="T120" s="106"/>
      <c r="U120" s="95" t="str">
        <f t="shared" ca="1" si="71"/>
        <v/>
      </c>
      <c r="V120" s="176"/>
      <c r="W120" s="97" t="str">
        <f t="shared" ca="1" si="72"/>
        <v/>
      </c>
      <c r="X120" s="82"/>
      <c r="Y120" s="97" t="str">
        <f t="shared" ca="1" si="73"/>
        <v/>
      </c>
      <c r="Z120" s="92"/>
      <c r="AA120" s="100" t="str">
        <f t="shared" ca="1" si="74"/>
        <v/>
      </c>
      <c r="AB120" s="89" t="str">
        <f t="shared" ca="1" si="57"/>
        <v/>
      </c>
      <c r="AC120" s="128" t="str">
        <f t="shared" ca="1" si="66"/>
        <v/>
      </c>
      <c r="AD120" s="50" t="str">
        <f ca="1">IF(COUNTIF($R$8:$R$128,R120)&gt;1,"",MAX($AD$8:AD119)+1)</f>
        <v/>
      </c>
      <c r="AE120" s="49" t="str">
        <f t="shared" ca="1" si="65"/>
        <v/>
      </c>
    </row>
    <row r="121" spans="1:39" ht="23" customHeight="1" x14ac:dyDescent="0.15">
      <c r="A121" s="142" t="str">
        <f t="shared" ca="1" si="67"/>
        <v/>
      </c>
      <c r="B121" s="145" t="str">
        <f t="shared" ca="1" si="68"/>
        <v/>
      </c>
      <c r="C121" s="636" t="str">
        <f t="shared" ca="1" si="6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4"/>
        <v/>
      </c>
      <c r="R121" s="191" t="str">
        <f t="shared" ca="1" si="50"/>
        <v>---</v>
      </c>
      <c r="S121" s="180"/>
      <c r="T121" s="106"/>
      <c r="U121" s="95" t="str">
        <f t="shared" ca="1" si="71"/>
        <v/>
      </c>
      <c r="V121" s="176"/>
      <c r="W121" s="97" t="str">
        <f t="shared" ca="1" si="72"/>
        <v/>
      </c>
      <c r="X121" s="82"/>
      <c r="Y121" s="97" t="str">
        <f t="shared" ca="1" si="73"/>
        <v/>
      </c>
      <c r="Z121" s="92"/>
      <c r="AA121" s="100" t="str">
        <f t="shared" ca="1" si="74"/>
        <v/>
      </c>
      <c r="AB121" s="89" t="str">
        <f t="shared" ca="1" si="57"/>
        <v/>
      </c>
      <c r="AC121" s="128" t="str">
        <f t="shared" ca="1" si="66"/>
        <v/>
      </c>
      <c r="AD121" s="50" t="str">
        <f ca="1">IF(COUNTIF($R$8:$R$128,R121)&gt;1,"",MAX($AD$8:AD120)+1)</f>
        <v/>
      </c>
      <c r="AE121" s="49" t="str">
        <f t="shared" ca="1" si="65"/>
        <v/>
      </c>
    </row>
    <row r="122" spans="1:39" ht="23" customHeight="1" x14ac:dyDescent="0.15">
      <c r="A122" s="142" t="str">
        <f t="shared" ca="1" si="67"/>
        <v/>
      </c>
      <c r="B122" s="145" t="str">
        <f t="shared" ca="1" si="68"/>
        <v/>
      </c>
      <c r="C122" s="636" t="str">
        <f t="shared" ca="1" si="69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4"/>
        <v/>
      </c>
      <c r="R122" s="191" t="str">
        <f t="shared" ca="1" si="50"/>
        <v>---</v>
      </c>
      <c r="S122" s="180"/>
      <c r="T122" s="106"/>
      <c r="U122" s="95" t="str">
        <f t="shared" ca="1" si="71"/>
        <v/>
      </c>
      <c r="V122" s="176"/>
      <c r="W122" s="97" t="str">
        <f t="shared" ca="1" si="72"/>
        <v/>
      </c>
      <c r="X122" s="82"/>
      <c r="Y122" s="97" t="str">
        <f t="shared" ca="1" si="73"/>
        <v/>
      </c>
      <c r="Z122" s="92"/>
      <c r="AA122" s="100" t="str">
        <f t="shared" ca="1" si="74"/>
        <v/>
      </c>
      <c r="AB122" s="89" t="str">
        <f t="shared" ca="1" si="57"/>
        <v/>
      </c>
      <c r="AC122" s="128" t="str">
        <f t="shared" ca="1" si="66"/>
        <v/>
      </c>
      <c r="AD122" s="50" t="str">
        <f ca="1">IF(COUNTIF($R$8:$R$128,R122)&gt;1,"",MAX($AD$8:AD121)+1)</f>
        <v/>
      </c>
      <c r="AE122" s="49" t="str">
        <f t="shared" ca="1" si="65"/>
        <v/>
      </c>
    </row>
    <row r="123" spans="1:39" ht="23" customHeight="1" x14ac:dyDescent="0.15">
      <c r="A123" s="142" t="str">
        <f t="shared" ca="1" si="67"/>
        <v/>
      </c>
      <c r="B123" s="145" t="str">
        <f t="shared" ca="1" si="68"/>
        <v/>
      </c>
      <c r="C123" s="636" t="str">
        <f t="shared" ca="1" si="69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4"/>
        <v/>
      </c>
      <c r="R123" s="191" t="str">
        <f t="shared" ca="1" si="50"/>
        <v>---</v>
      </c>
      <c r="S123" s="180"/>
      <c r="T123" s="106"/>
      <c r="U123" s="95" t="str">
        <f t="shared" ca="1" si="71"/>
        <v/>
      </c>
      <c r="V123" s="176"/>
      <c r="W123" s="97" t="str">
        <f t="shared" ca="1" si="72"/>
        <v/>
      </c>
      <c r="X123" s="82"/>
      <c r="Y123" s="97" t="str">
        <f t="shared" ca="1" si="73"/>
        <v/>
      </c>
      <c r="Z123" s="92"/>
      <c r="AA123" s="100" t="str">
        <f t="shared" ca="1" si="74"/>
        <v/>
      </c>
      <c r="AB123" s="89" t="str">
        <f t="shared" ca="1" si="57"/>
        <v/>
      </c>
      <c r="AC123" s="128" t="str">
        <f t="shared" ca="1" si="66"/>
        <v/>
      </c>
      <c r="AD123" s="50" t="str">
        <f ca="1">IF(COUNTIF($R$8:$R$128,R123)&gt;1,"",MAX($AD$8:AD122)+1)</f>
        <v/>
      </c>
      <c r="AE123" s="49" t="str">
        <f t="shared" ca="1" si="65"/>
        <v/>
      </c>
    </row>
    <row r="124" spans="1:39" ht="23" customHeight="1" x14ac:dyDescent="0.15">
      <c r="A124" s="142" t="str">
        <f t="shared" ca="1" si="67"/>
        <v/>
      </c>
      <c r="B124" s="145" t="str">
        <f t="shared" ca="1" si="68"/>
        <v/>
      </c>
      <c r="C124" s="636" t="str">
        <f t="shared" ca="1" si="69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4"/>
        <v/>
      </c>
      <c r="R124" s="191" t="str">
        <f t="shared" ca="1" si="50"/>
        <v>---</v>
      </c>
      <c r="S124" s="180"/>
      <c r="T124" s="106"/>
      <c r="U124" s="95" t="str">
        <f t="shared" ca="1" si="71"/>
        <v/>
      </c>
      <c r="V124" s="176"/>
      <c r="W124" s="97" t="str">
        <f t="shared" ca="1" si="72"/>
        <v/>
      </c>
      <c r="X124" s="82"/>
      <c r="Y124" s="97" t="str">
        <f t="shared" ca="1" si="73"/>
        <v/>
      </c>
      <c r="Z124" s="92"/>
      <c r="AA124" s="100" t="str">
        <f t="shared" ca="1" si="74"/>
        <v/>
      </c>
      <c r="AB124" s="89" t="str">
        <f t="shared" ca="1" si="57"/>
        <v/>
      </c>
      <c r="AC124" s="128" t="str">
        <f t="shared" ca="1" si="66"/>
        <v/>
      </c>
      <c r="AD124" s="50" t="str">
        <f ca="1">IF(COUNTIF($R$8:$R$128,R124)&gt;1,"",MAX($AD$8:AD123)+1)</f>
        <v/>
      </c>
      <c r="AE124" s="49" t="str">
        <f t="shared" ca="1" si="65"/>
        <v/>
      </c>
    </row>
    <row r="125" spans="1:39" ht="23" customHeight="1" thickBot="1" x14ac:dyDescent="0.2">
      <c r="A125" s="142" t="str">
        <f t="shared" ca="1" si="67"/>
        <v/>
      </c>
      <c r="B125" s="145" t="str">
        <f t="shared" ca="1" si="68"/>
        <v/>
      </c>
      <c r="C125" s="636" t="str">
        <f t="shared" ca="1" si="69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4"/>
        <v/>
      </c>
      <c r="R125" s="191" t="str">
        <f t="shared" ca="1" si="50"/>
        <v>---</v>
      </c>
      <c r="S125" s="180"/>
      <c r="T125" s="106"/>
      <c r="U125" s="95" t="str">
        <f t="shared" ca="1" si="71"/>
        <v/>
      </c>
      <c r="V125" s="176"/>
      <c r="W125" s="97" t="str">
        <f t="shared" ca="1" si="72"/>
        <v/>
      </c>
      <c r="X125" s="82"/>
      <c r="Y125" s="97" t="str">
        <f t="shared" ca="1" si="73"/>
        <v/>
      </c>
      <c r="Z125" s="92"/>
      <c r="AA125" s="100" t="str">
        <f t="shared" ca="1" si="74"/>
        <v/>
      </c>
      <c r="AB125" s="89" t="str">
        <f t="shared" ca="1" si="57"/>
        <v/>
      </c>
      <c r="AC125" s="128" t="str">
        <f t="shared" ca="1" si="66"/>
        <v/>
      </c>
      <c r="AD125" s="50" t="str">
        <f ca="1">IF(COUNTIF($R$8:$R$128,R125)&gt;1,"",MAX($AD$8:AD124)+1)</f>
        <v/>
      </c>
      <c r="AE125" s="49" t="str">
        <f t="shared" ca="1" si="65"/>
        <v/>
      </c>
    </row>
    <row r="126" spans="1:39" ht="23" customHeight="1" thickBot="1" x14ac:dyDescent="0.2">
      <c r="A126" s="142" t="s">
        <v>49</v>
      </c>
      <c r="B126" s="145" t="str">
        <f t="shared" ca="1" si="68"/>
        <v/>
      </c>
      <c r="C126" s="636" t="str">
        <f t="shared" ca="1" si="6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4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6"/>
        <v/>
      </c>
      <c r="AD126" s="50" t="str">
        <f ca="1">IF(COUNTIF($R$8:$R$128,R126)&gt;1,"",MAX($AD$8:AD125)+1)</f>
        <v/>
      </c>
      <c r="AE126" s="49" t="str">
        <f t="shared" ca="1" si="65"/>
        <v/>
      </c>
    </row>
    <row r="127" spans="1:39" ht="23" customHeight="1" thickBot="1" x14ac:dyDescent="0.2">
      <c r="A127" s="143" t="s">
        <v>49</v>
      </c>
      <c r="B127" s="146" t="str">
        <f t="shared" ca="1" si="68"/>
        <v/>
      </c>
      <c r="C127" s="643" t="str">
        <f t="shared" ca="1" si="6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4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6"/>
        <v/>
      </c>
      <c r="AD127" s="50" t="str">
        <f ca="1">IF(COUNTIF($R$8:$R$128,R127)&gt;1,"",MAX($AD$8:AD126)+1)</f>
        <v/>
      </c>
      <c r="AE127" s="49" t="str">
        <f t="shared" ca="1" si="65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 t="e">
        <f ca="1">SUM(AB8:AB128)-INDEX(ВРЕМЯ!$E$110:$AH$110,H1)</f>
        <v>#N/A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5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5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5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5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5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75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6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75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6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75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6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75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6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75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6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75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6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75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6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75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6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75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6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75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6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75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6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75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6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5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6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153" priority="185">
      <formula>AND(O14&lt;N14,N14&lt;&gt;"")</formula>
    </cfRule>
  </conditionalFormatting>
  <conditionalFormatting sqref="R8:R89">
    <cfRule type="duplicateValues" dxfId="152" priority="80"/>
  </conditionalFormatting>
  <conditionalFormatting sqref="O90:O97 O106:O113">
    <cfRule type="expression" dxfId="151" priority="26">
      <formula>AND(O90&lt;N90,N90&lt;&gt;"")</formula>
    </cfRule>
  </conditionalFormatting>
  <conditionalFormatting sqref="R90:R97 R106:R115">
    <cfRule type="duplicateValues" dxfId="150" priority="25"/>
  </conditionalFormatting>
  <conditionalFormatting sqref="O98:O105">
    <cfRule type="expression" dxfId="149" priority="24">
      <formula>AND(O98&lt;N98,N98&lt;&gt;"")</formula>
    </cfRule>
  </conditionalFormatting>
  <conditionalFormatting sqref="R98:R105">
    <cfRule type="duplicateValues" dxfId="148" priority="23"/>
  </conditionalFormatting>
  <conditionalFormatting sqref="R116:R127">
    <cfRule type="duplicateValues" dxfId="147" priority="22"/>
  </conditionalFormatting>
  <conditionalFormatting sqref="M115">
    <cfRule type="expression" dxfId="146" priority="14">
      <formula>M115&lt;L115</formula>
    </cfRule>
  </conditionalFormatting>
  <conditionalFormatting sqref="M114">
    <cfRule type="expression" dxfId="145" priority="17">
      <formula>M114&lt;L114</formula>
    </cfRule>
  </conditionalFormatting>
  <conditionalFormatting sqref="L114">
    <cfRule type="expression" dxfId="144" priority="16">
      <formula>L114&lt;K114</formula>
    </cfRule>
  </conditionalFormatting>
  <conditionalFormatting sqref="N114">
    <cfRule type="expression" dxfId="143" priority="18">
      <formula>AND(N114&lt;M114,M114&lt;&gt;"")</formula>
    </cfRule>
  </conditionalFormatting>
  <conditionalFormatting sqref="L115">
    <cfRule type="expression" dxfId="142" priority="13">
      <formula>L115&lt;K115</formula>
    </cfRule>
  </conditionalFormatting>
  <conditionalFormatting sqref="N115">
    <cfRule type="expression" dxfId="141" priority="15">
      <formula>AND(N115&lt;M115,M115&lt;&gt;"")</formula>
    </cfRule>
  </conditionalFormatting>
  <conditionalFormatting sqref="L14 L18 L22 L26 L30 L34 L38 L42 L46 L50 L54 L58 L62 L66 L70 L74 L78 L82 L86">
    <cfRule type="expression" dxfId="140" priority="11">
      <formula>L14&lt;K14</formula>
    </cfRule>
  </conditionalFormatting>
  <conditionalFormatting sqref="M14 M18 M22 M26 M30 M34 M38 M42 M46 M50 M54 M58 M62 M66 M70 M74 M78 M82 M86">
    <cfRule type="expression" dxfId="139" priority="12">
      <formula>M14&lt;L14</formula>
    </cfRule>
  </conditionalFormatting>
  <conditionalFormatting sqref="N14 N18 N22 N26 N30 N34 N38 N42 N46 N50 N54 N58 N62 N66 N70 N74 N78 N82 N86">
    <cfRule type="expression" dxfId="13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3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3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35" priority="9">
      <formula>AND(N15&lt;M15,M15&lt;&gt;"")</formula>
    </cfRule>
  </conditionalFormatting>
  <conditionalFormatting sqref="L90 L94 L98 L102 L106 L110">
    <cfRule type="expression" dxfId="134" priority="5">
      <formula>L90&lt;K90</formula>
    </cfRule>
  </conditionalFormatting>
  <conditionalFormatting sqref="M90 M94 M98 M102 M106 M110">
    <cfRule type="expression" dxfId="133" priority="6">
      <formula>M90&lt;L90</formula>
    </cfRule>
  </conditionalFormatting>
  <conditionalFormatting sqref="N90 N94 N98 N102 N106 N110">
    <cfRule type="expression" dxfId="132" priority="4">
      <formula>AND(N90&lt;M90,M90&lt;&gt;"")</formula>
    </cfRule>
  </conditionalFormatting>
  <conditionalFormatting sqref="L91:L93 L95:L97 L99:L101 L103:L105 L107:L109 L111:L113">
    <cfRule type="expression" dxfId="131" priority="2">
      <formula>L91&lt;K91</formula>
    </cfRule>
  </conditionalFormatting>
  <conditionalFormatting sqref="M91:M93 M95:M97 M99:M101 M103:M105 M107:M109 M111:M113">
    <cfRule type="expression" dxfId="130" priority="3">
      <formula>M91&lt;L91</formula>
    </cfRule>
  </conditionalFormatting>
  <conditionalFormatting sqref="N91:N93 N95:N97 N99:N101 N103:N105 N107:N109 N111:N113">
    <cfRule type="expression" dxfId="129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 enableFormatConditionsCalculation="0">
    <tabColor rgb="FF99FF99"/>
    <pageSetUpPr fitToPage="1"/>
  </sheetPr>
  <dimension ref="A1:AM299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28</v>
      </c>
      <c r="I1" s="50"/>
      <c r="J1" s="278">
        <v>8</v>
      </c>
      <c r="K1" s="278">
        <v>6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43736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43736</v>
      </c>
      <c r="D8" s="654"/>
      <c r="E8" s="654"/>
      <c r="F8" s="277">
        <f ca="1">C8</f>
        <v>43736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IF(COUNTIF($R$8:$R$124,R8)&gt;1,"",COUNTIF($R$8:R8,"&lt;&gt;"&amp;"---"))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INDEX($R$8:$R$250,MATCH(AG8,$AD$8:$AD$250,))</f>
        <v>Водитель 19</v>
      </c>
      <c r="AI8" s="423"/>
      <c r="AJ8" s="422" t="str">
        <f ca="1">TEXT(INDEX($U$8:$U$250,MATCH($AG8,$AD$8:$AD$250,)),"[чч]:мм")</f>
        <v>09:00</v>
      </c>
      <c r="AK8" s="422" t="str">
        <f ca="1">TEXT(INDEX($AA$8:$AA$250,MATCH($AG8,$AD$8:$AD$250,)),"[чч]:мм")</f>
        <v>17:00</v>
      </c>
      <c r="AL8" s="422" t="str">
        <f ca="1">TEXT(INDEX($W$8:$W$250,MATCH($AG8,$AD$8:$AD$250,)),"[чч]:мм")</f>
        <v/>
      </c>
      <c r="AM8" s="422" t="str">
        <f ca="1">TEXT(INDEX($Y$8:$Y$250,MATCH($AG8,$AD$8:$AD$250,)),"[чч]:мм")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IF(COUNTIF($R$8:$R$124,R9)&gt;1,"",MAX($AD$8:AD8)+1)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INDEX($R$8:$R$250,MATCH(AG9,$AD$8:$AD$250,))</f>
        <v>Водитель 2</v>
      </c>
      <c r="AI9" s="423"/>
      <c r="AJ9" s="422" t="str">
        <f t="shared" ref="AJ9:AJ72" ca="1" si="4">TEXT(INDEX($U$8:$U$250,MATCH($AG9,$AD$8:$AD$250,)),"[чч]:мм")</f>
        <v>09:00</v>
      </c>
      <c r="AK9" s="422" t="str">
        <f t="shared" ref="AK9:AK72" ca="1" si="5">TEXT(INDEX($AA$8:$AA$250,MATCH($AG9,$AD$8:$AD$250,)),"[чч]:мм")</f>
        <v>19:00</v>
      </c>
      <c r="AL9" s="422" t="str">
        <f t="shared" ref="AL9:AL72" ca="1" si="6">TEXT(INDEX($W$8:$W$250,MATCH($AG9,$AD$8:$AD$250,)),"[чч]:мм")</f>
        <v/>
      </c>
      <c r="AM9" s="422" t="str">
        <f t="shared" ref="AM9:AM72" ca="1" si="7">TEXT(INDEX($Y$8:$Y$250,MATCH($AG9,$AD$8:$AD$250,)),"[чч]:мм")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IF(COUNTIF($R$8:$R$124,R10)&gt;1,"",MAX($AD$8:AD9)+1)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12</v>
      </c>
      <c r="AI10" s="423"/>
      <c r="AJ10" s="422" t="str">
        <f t="shared" ca="1" si="4"/>
        <v>09:00</v>
      </c>
      <c r="AK10" s="422" t="str">
        <f t="shared" ca="1" si="5"/>
        <v>19:00</v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IF(COUNTIF($R$8:$R$124,R11)&gt;1,"",MAX($AD$8:AD10)+1)</f>
        <v/>
      </c>
      <c r="AE11" s="49" t="str">
        <f t="shared" ca="1" si="2"/>
        <v/>
      </c>
      <c r="AG11" s="49">
        <v>4</v>
      </c>
      <c r="AH11" s="423" t="e">
        <f t="shared" ca="1" si="3"/>
        <v>#N/A</v>
      </c>
      <c r="AI11" s="423"/>
      <c r="AJ11" s="422" t="e">
        <f t="shared" ca="1" si="4"/>
        <v>#N/A</v>
      </c>
      <c r="AK11" s="422" t="e">
        <f t="shared" ca="1" si="5"/>
        <v>#N/A</v>
      </c>
      <c r="AL11" s="422" t="e">
        <f t="shared" ca="1" si="6"/>
        <v>#N/A</v>
      </c>
      <c r="AM11" s="422" t="e">
        <f t="shared" ca="1" si="7"/>
        <v>#N/A</v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IF(COUNTIF($R$8:$R$124,R12)&gt;1,"",MAX($AD$8:AD11)+1)</f>
        <v/>
      </c>
      <c r="AE12" s="49" t="str">
        <f t="shared" ca="1" si="2"/>
        <v/>
      </c>
      <c r="AG12" s="49">
        <v>5</v>
      </c>
      <c r="AH12" s="423" t="e">
        <f t="shared" ca="1" si="3"/>
        <v>#N/A</v>
      </c>
      <c r="AI12" s="423"/>
      <c r="AJ12" s="422" t="e">
        <f t="shared" ca="1" si="4"/>
        <v>#N/A</v>
      </c>
      <c r="AK12" s="422" t="e">
        <f t="shared" ca="1" si="5"/>
        <v>#N/A</v>
      </c>
      <c r="AL12" s="422" t="e">
        <f t="shared" ca="1" si="6"/>
        <v>#N/A</v>
      </c>
      <c r="AM12" s="422" t="e">
        <f t="shared" ca="1" si="7"/>
        <v>#N/A</v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IF(COUNTIF($R$8:$R$124,R13)&gt;1,"",MAX($AD$8:AD12)+1)</f>
        <v/>
      </c>
      <c r="AE13" s="49" t="str">
        <f t="shared" ca="1" si="2"/>
        <v/>
      </c>
      <c r="AG13" s="49">
        <v>6</v>
      </c>
      <c r="AH13" s="423" t="e">
        <f t="shared" ca="1" si="3"/>
        <v>#N/A</v>
      </c>
      <c r="AI13" s="423"/>
      <c r="AJ13" s="422" t="e">
        <f t="shared" ca="1" si="4"/>
        <v>#N/A</v>
      </c>
      <c r="AK13" s="422" t="e">
        <f t="shared" ca="1" si="5"/>
        <v>#N/A</v>
      </c>
      <c r="AL13" s="422" t="e">
        <f t="shared" ca="1" si="6"/>
        <v>#N/A</v>
      </c>
      <c r="AM13" s="422" t="e">
        <f t="shared" ca="1" si="7"/>
        <v>#N/A</v>
      </c>
    </row>
    <row r="14" spans="1:39" ht="23" customHeight="1" thickBot="1" x14ac:dyDescent="0.2">
      <c r="A14" s="59">
        <f>INDEX(доп!$N$3:$P$32,ROW(A4)/4,LOOKUP($K$1,{1;6;7},{1;2;3}))</f>
        <v>4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4с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4</v>
      </c>
      <c r="P14" s="49"/>
      <c r="Q14" s="186">
        <f>A14</f>
        <v>4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IF(COUNTIF($R$8:$R$124,R14)&gt;1,"",MAX($AD$8:AD13)+1)</f>
        <v/>
      </c>
      <c r="AE14" s="49" t="str">
        <f t="shared" ca="1" si="2"/>
        <v/>
      </c>
      <c r="AG14" s="49">
        <v>7</v>
      </c>
      <c r="AH14" s="423" t="e">
        <f t="shared" ca="1" si="3"/>
        <v>#N/A</v>
      </c>
      <c r="AI14" s="423"/>
      <c r="AJ14" s="422" t="e">
        <f t="shared" ca="1" si="4"/>
        <v>#N/A</v>
      </c>
      <c r="AK14" s="422" t="e">
        <f t="shared" ca="1" si="5"/>
        <v>#N/A</v>
      </c>
      <c r="AL14" s="422" t="e">
        <f t="shared" ca="1" si="6"/>
        <v>#N/A</v>
      </c>
      <c r="AM14" s="422" t="e">
        <f t="shared" ca="1" si="7"/>
        <v>#N/A</v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4и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4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IF(COUNTIF($R$8:$R$124,R15)&gt;1,"",MAX($AD$8:AD14)+1)</f>
        <v/>
      </c>
      <c r="AE15" s="49" t="str">
        <f t="shared" ca="1" si="2"/>
        <v/>
      </c>
      <c r="AG15" s="49">
        <v>8</v>
      </c>
      <c r="AH15" s="423" t="e">
        <f t="shared" ca="1" si="3"/>
        <v>#N/A</v>
      </c>
      <c r="AI15" s="423"/>
      <c r="AJ15" s="422" t="e">
        <f t="shared" ca="1" si="4"/>
        <v>#N/A</v>
      </c>
      <c r="AK15" s="422" t="e">
        <f t="shared" ca="1" si="5"/>
        <v>#N/A</v>
      </c>
      <c r="AL15" s="422" t="e">
        <f t="shared" ca="1" si="6"/>
        <v>#N/A</v>
      </c>
      <c r="AM15" s="422" t="e">
        <f t="shared" ca="1" si="7"/>
        <v>#N/A</v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4в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4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 t="str">
        <f ca="1">IF(COUNTIF($R$8:$R$124,R16)&gt;1,"",MAX($AD$8:AD15)+1)</f>
        <v/>
      </c>
      <c r="AE16" s="49" t="str">
        <f t="shared" ca="1" si="2"/>
        <v/>
      </c>
      <c r="AG16" s="49">
        <v>9</v>
      </c>
      <c r="AH16" s="423" t="e">
        <f t="shared" ca="1" si="3"/>
        <v>#N/A</v>
      </c>
      <c r="AI16" s="423"/>
      <c r="AJ16" s="422" t="e">
        <f t="shared" ca="1" si="4"/>
        <v>#N/A</v>
      </c>
      <c r="AK16" s="422" t="e">
        <f t="shared" ca="1" si="5"/>
        <v>#N/A</v>
      </c>
      <c r="AL16" s="422" t="e">
        <f t="shared" ca="1" si="6"/>
        <v>#N/A</v>
      </c>
      <c r="AM16" s="422" t="e">
        <f t="shared" ca="1" si="7"/>
        <v>#N/A</v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4о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4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IF(COUNTIF($R$8:$R$124,R17)&gt;1,"",MAX($AD$8:AD16)+1)</f>
        <v/>
      </c>
      <c r="AE17" s="49" t="str">
        <f t="shared" ca="1" si="2"/>
        <v/>
      </c>
      <c r="AG17" s="49">
        <v>10</v>
      </c>
      <c r="AH17" s="423" t="e">
        <f t="shared" ca="1" si="3"/>
        <v>#N/A</v>
      </c>
      <c r="AI17" s="423"/>
      <c r="AJ17" s="422" t="e">
        <f t="shared" ca="1" si="4"/>
        <v>#N/A</v>
      </c>
      <c r="AK17" s="422" t="e">
        <f t="shared" ca="1" si="5"/>
        <v>#N/A</v>
      </c>
      <c r="AL17" s="422" t="e">
        <f t="shared" ca="1" si="6"/>
        <v>#N/A</v>
      </c>
      <c r="AM17" s="422" t="e">
        <f t="shared" ca="1" si="7"/>
        <v>#N/A</v>
      </c>
    </row>
    <row r="18" spans="1:39" ht="23" customHeight="1" thickBot="1" x14ac:dyDescent="0.2">
      <c r="A18" s="59">
        <f>INDEX(доп!$N$3:$P$32,ROW(A8)/4,LOOKUP($K$1,{1;6;7},{1;2;3}))</f>
        <v>13</v>
      </c>
      <c r="B18" s="515" t="str">
        <f t="shared" ref="B18" si="13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13с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13</v>
      </c>
      <c r="P18" s="49"/>
      <c r="Q18" s="186">
        <f>A18</f>
        <v>13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IF(COUNTIF($R$8:$R$124,R18)&gt;1,"",MAX($AD$8:AD17)+1)</f>
        <v/>
      </c>
      <c r="AE18" s="49" t="str">
        <f t="shared" ca="1" si="2"/>
        <v/>
      </c>
      <c r="AG18" s="49">
        <v>11</v>
      </c>
      <c r="AH18" s="423" t="e">
        <f t="shared" ca="1" si="3"/>
        <v>#N/A</v>
      </c>
      <c r="AI18" s="423"/>
      <c r="AJ18" s="422" t="e">
        <f t="shared" ca="1" si="4"/>
        <v>#N/A</v>
      </c>
      <c r="AK18" s="422" t="e">
        <f t="shared" ca="1" si="5"/>
        <v>#N/A</v>
      </c>
      <c r="AL18" s="422" t="e">
        <f t="shared" ca="1" si="6"/>
        <v>#N/A</v>
      </c>
      <c r="AM18" s="422" t="e">
        <f t="shared" ca="1" si="7"/>
        <v>#N/A</v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13и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13</v>
      </c>
      <c r="R19" s="184" t="str">
        <f t="shared" ca="1" si="8"/>
        <v>---</v>
      </c>
      <c r="S19" s="180"/>
      <c r="T19" s="194" t="str">
        <f ca="1">IF(OR(S19=2,E19="---",K19=""),"",--"0:12")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 t="str">
        <f ca="1">IF(COUNTIF($R$8:$R$124,R19)&gt;1,"",MAX($AD$8:AD18)+1)</f>
        <v/>
      </c>
      <c r="AE19" s="49" t="str">
        <f t="shared" ca="1" si="2"/>
        <v/>
      </c>
      <c r="AG19" s="49">
        <v>12</v>
      </c>
      <c r="AH19" s="423" t="e">
        <f t="shared" ca="1" si="3"/>
        <v>#N/A</v>
      </c>
      <c r="AI19" s="423"/>
      <c r="AJ19" s="422" t="e">
        <f t="shared" ca="1" si="4"/>
        <v>#N/A</v>
      </c>
      <c r="AK19" s="422" t="e">
        <f t="shared" ca="1" si="5"/>
        <v>#N/A</v>
      </c>
      <c r="AL19" s="422" t="e">
        <f t="shared" ca="1" si="6"/>
        <v>#N/A</v>
      </c>
      <c r="AM19" s="422" t="e">
        <f t="shared" ca="1" si="7"/>
        <v>#N/A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13в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13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 t="str">
        <f ca="1">IF(COUNTIF($R$8:$R$124,R20)&gt;1,"",MAX($AD$8:AD19)+1)</f>
        <v/>
      </c>
      <c r="AE20" s="49" t="str">
        <f t="shared" ca="1" si="2"/>
        <v/>
      </c>
      <c r="AG20" s="49">
        <v>13</v>
      </c>
      <c r="AH20" s="423" t="e">
        <f t="shared" ca="1" si="3"/>
        <v>#N/A</v>
      </c>
      <c r="AI20" s="423"/>
      <c r="AJ20" s="422" t="e">
        <f t="shared" ca="1" si="4"/>
        <v>#N/A</v>
      </c>
      <c r="AK20" s="422" t="e">
        <f t="shared" ca="1" si="5"/>
        <v>#N/A</v>
      </c>
      <c r="AL20" s="422" t="e">
        <f t="shared" ca="1" si="6"/>
        <v>#N/A</v>
      </c>
      <c r="AM20" s="422" t="e">
        <f t="shared" ca="1" si="7"/>
        <v>#N/A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13о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13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IF(COUNTIF($R$8:$R$124,R21)&gt;1,"",MAX($AD$8:AD20)+1)</f>
        <v/>
      </c>
      <c r="AE21" s="49" t="str">
        <f t="shared" ca="1" si="2"/>
        <v/>
      </c>
      <c r="AG21" s="49">
        <v>14</v>
      </c>
      <c r="AH21" s="423" t="e">
        <f t="shared" ca="1" si="3"/>
        <v>#N/A</v>
      </c>
      <c r="AI21" s="423"/>
      <c r="AJ21" s="422" t="e">
        <f t="shared" ca="1" si="4"/>
        <v>#N/A</v>
      </c>
      <c r="AK21" s="422" t="e">
        <f t="shared" ca="1" si="5"/>
        <v>#N/A</v>
      </c>
      <c r="AL21" s="422" t="e">
        <f t="shared" ca="1" si="6"/>
        <v>#N/A</v>
      </c>
      <c r="AM21" s="422" t="e">
        <f t="shared" ca="1" si="7"/>
        <v>#N/A</v>
      </c>
    </row>
    <row r="22" spans="1:39" ht="23" customHeight="1" thickBot="1" x14ac:dyDescent="0.2">
      <c r="A22" s="59">
        <f>INDEX(доп!$N$3:$P$32,ROW(A12)/4,LOOKUP($K$1,{1;6;7},{1;2;3}))</f>
        <v>14</v>
      </c>
      <c r="B22" s="515">
        <f t="shared" ref="B22" si="15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14с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14</v>
      </c>
      <c r="P22" s="49"/>
      <c r="Q22" s="186">
        <f>A22</f>
        <v>14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IF(COUNTIF($R$8:$R$124,R22)&gt;1,"",MAX($AD$8:AD21)+1)</f>
        <v/>
      </c>
      <c r="AE22" s="49" t="str">
        <f t="shared" ca="1" si="2"/>
        <v/>
      </c>
      <c r="AG22" s="49">
        <v>15</v>
      </c>
      <c r="AH22" s="423" t="e">
        <f t="shared" ca="1" si="3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14и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14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 t="str">
        <f ca="1">IF(COUNTIF($R$8:$R$124,R23)&gt;1,"",MAX($AD$8:AD22)+1)</f>
        <v/>
      </c>
      <c r="AE23" s="49" t="str">
        <f t="shared" ca="1" si="2"/>
        <v/>
      </c>
      <c r="AG23" s="49">
        <v>16</v>
      </c>
      <c r="AH23" s="423" t="e">
        <f t="shared" ca="1" si="3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14в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14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 t="str">
        <f ca="1">IF(COUNTIF($R$8:$R$124,R24)&gt;1,"",MAX($AD$8:AD23)+1)</f>
        <v/>
      </c>
      <c r="AE24" s="49" t="str">
        <f t="shared" ca="1" si="2"/>
        <v/>
      </c>
      <c r="AG24" s="49">
        <v>17</v>
      </c>
      <c r="AH24" s="423" t="e">
        <f t="shared" ca="1" si="3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14о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14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IF(COUNTIF($R$8:$R$124,R25)&gt;1,"",MAX($AD$8:AD24)+1)</f>
        <v/>
      </c>
      <c r="AE25" s="49" t="str">
        <f t="shared" ca="1" si="2"/>
        <v/>
      </c>
      <c r="AG25" s="49">
        <v>18</v>
      </c>
      <c r="AH25" s="423" t="e">
        <f t="shared" ca="1" si="3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15</v>
      </c>
      <c r="B26" s="515" t="str">
        <f t="shared" ref="B26" si="16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15с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15</v>
      </c>
      <c r="P26" s="49"/>
      <c r="Q26" s="186">
        <f>A26</f>
        <v>15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IF(COUNTIF($R$8:$R$124,R26)&gt;1,"",MAX($AD$8:AD25)+1)</f>
        <v/>
      </c>
      <c r="AE26" s="49" t="str">
        <f t="shared" ca="1" si="2"/>
        <v/>
      </c>
      <c r="AG26" s="49">
        <v>19</v>
      </c>
      <c r="AH26" s="423" t="e">
        <f t="shared" ca="1" si="3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15и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15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 t="str">
        <f ca="1">IF(COUNTIF($R$8:$R$124,R27)&gt;1,"",MAX($AD$8:AD26)+1)</f>
        <v/>
      </c>
      <c r="AE27" s="49" t="str">
        <f t="shared" ca="1" si="2"/>
        <v/>
      </c>
      <c r="AG27" s="49">
        <v>20</v>
      </c>
      <c r="AH27" s="423" t="e">
        <f t="shared" ca="1" si="3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15в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15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 t="str">
        <f ca="1">IF(COUNTIF($R$8:$R$124,R28)&gt;1,"",MAX($AD$8:AD27)+1)</f>
        <v/>
      </c>
      <c r="AE28" s="49" t="str">
        <f t="shared" ca="1" si="2"/>
        <v/>
      </c>
      <c r="AG28" s="49">
        <v>21</v>
      </c>
      <c r="AH28" s="423" t="e">
        <f t="shared" ca="1" si="3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15о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15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IF(COUNTIF($R$8:$R$124,R29)&gt;1,"",MAX($AD$8:AD28)+1)</f>
        <v/>
      </c>
      <c r="AE29" s="49" t="str">
        <f t="shared" ca="1" si="2"/>
        <v/>
      </c>
      <c r="AG29" s="49">
        <v>22</v>
      </c>
      <c r="AH29" s="423" t="e">
        <f t="shared" ca="1" si="3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16</v>
      </c>
      <c r="B30" s="515" t="str">
        <f t="shared" ref="B30" si="17">IFERROR(B31-L$129,"")</f>
        <v/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16с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16</v>
      </c>
      <c r="P30" s="49"/>
      <c r="Q30" s="186">
        <f>A30</f>
        <v>16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IF(COUNTIF($R$8:$R$124,R30)&gt;1,"",MAX($AD$8:AD29)+1)</f>
        <v/>
      </c>
      <c r="AE30" s="49" t="str">
        <f t="shared" ca="1" si="2"/>
        <v/>
      </c>
      <c r="AG30" s="49">
        <v>23</v>
      </c>
      <c r="AH30" s="423" t="e">
        <f t="shared" ca="1" si="3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/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16и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16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 t="str">
        <f ca="1">IF(COUNTIF($R$8:$R$124,R31)&gt;1,"",MAX($AD$8:AD30)+1)</f>
        <v/>
      </c>
      <c r="AE31" s="49" t="str">
        <f t="shared" ca="1" si="2"/>
        <v/>
      </c>
      <c r="AG31" s="49">
        <v>24</v>
      </c>
      <c r="AH31" s="423" t="e">
        <f t="shared" ca="1" si="3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16в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16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 t="str">
        <f ca="1">IF(COUNTIF($R$8:$R$124,R32)&gt;1,"",MAX($AD$8:AD31)+1)</f>
        <v/>
      </c>
      <c r="AE32" s="49" t="str">
        <f t="shared" ca="1" si="2"/>
        <v/>
      </c>
      <c r="AG32" s="49">
        <v>25</v>
      </c>
      <c r="AH32" s="423" t="e">
        <f t="shared" ca="1" si="3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16о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16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IF(COUNTIF($R$8:$R$124,R33)&gt;1,"",MAX($AD$8:AD32)+1)</f>
        <v/>
      </c>
      <c r="AE33" s="49" t="str">
        <f t="shared" ca="1" si="2"/>
        <v/>
      </c>
      <c r="AG33" s="49">
        <v>26</v>
      </c>
      <c r="AH33" s="423" t="e">
        <f t="shared" ca="1" si="3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17</v>
      </c>
      <c r="B34" s="515" t="str">
        <f t="shared" ref="B34" si="18">IFERROR(B35-L$129,"")</f>
        <v/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17с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17</v>
      </c>
      <c r="P34" s="49"/>
      <c r="Q34" s="186">
        <f>A34</f>
        <v>17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IF(COUNTIF($R$8:$R$124,R34)&gt;1,"",MAX($AD$8:AD33)+1)</f>
        <v/>
      </c>
      <c r="AE34" s="49" t="str">
        <f t="shared" ca="1" si="2"/>
        <v/>
      </c>
      <c r="AG34" s="49">
        <v>27</v>
      </c>
      <c r="AH34" s="423" t="e">
        <f t="shared" ca="1" si="3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/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17и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17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 t="str">
        <f ca="1">IF(COUNTIF($R$8:$R$124,R35)&gt;1,"",MAX($AD$8:AD34)+1)</f>
        <v/>
      </c>
      <c r="AE35" s="49" t="str">
        <f t="shared" ca="1" si="2"/>
        <v/>
      </c>
      <c r="AG35" s="49">
        <v>28</v>
      </c>
      <c r="AH35" s="423" t="e">
        <f t="shared" ca="1" si="3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17в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17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 t="str">
        <f ca="1">IF(COUNTIF($R$8:$R$124,R36)&gt;1,"",MAX($AD$8:AD35)+1)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17о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17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IF(COUNTIF($R$8:$R$124,R37)&gt;1,"",MAX($AD$8:AD36)+1)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22</v>
      </c>
      <c r="B38" s="515">
        <f t="shared" ref="B38" si="19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22с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22</v>
      </c>
      <c r="P38" s="49"/>
      <c r="Q38" s="186">
        <f>A38</f>
        <v>22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IF(COUNTIF($R$8:$R$124,R38)&gt;1,"",MAX($AD$8:AD37)+1)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22и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22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 t="str">
        <f ca="1">IF(COUNTIF($R$8:$R$124,R39)&gt;1,"",MAX($AD$8:AD38)+1)</f>
        <v/>
      </c>
      <c r="AE39" s="49" t="str">
        <f t="shared" ca="1" si="2"/>
        <v/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22в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22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 t="str">
        <f ca="1">IF(COUNTIF($R$8:$R$124,R40)&gt;1,"",MAX($AD$8:AD39)+1)</f>
        <v/>
      </c>
      <c r="AE40" s="49" t="str">
        <f t="shared" ca="1" si="2"/>
        <v/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22о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22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IF(COUNTIF($R$8:$R$124,R41)&gt;1,"",MAX($AD$8:AD40)+1)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24</v>
      </c>
      <c r="B42" s="515">
        <f t="shared" ref="B42" si="20">IFERROR(B43-L$129,"")</f>
        <v>0.36805555555555558</v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24с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24</v>
      </c>
      <c r="P42" s="49"/>
      <c r="Q42" s="186">
        <f>A42</f>
        <v>24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IF(COUNTIF($R$8:$R$124,R42)&gt;1,"",MAX($AD$8:AD41)+1)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>9:00</v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24и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24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 t="str">
        <f ca="1">IF(COUNTIF($R$8:$R$124,R43)&gt;1,"",MAX($AD$8:AD42)+1)</f>
        <v/>
      </c>
      <c r="AE43" s="49" t="str">
        <f t="shared" ca="1" si="2"/>
        <v/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24в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24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 t="str">
        <f ca="1">IF(COUNTIF($R$8:$R$124,R44)&gt;1,"",MAX($AD$8:AD43)+1)</f>
        <v/>
      </c>
      <c r="AE44" s="49" t="str">
        <f t="shared" ca="1" si="2"/>
        <v/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24о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24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IF(COUNTIF($R$8:$R$124,R45)&gt;1,"",MAX($AD$8:AD44)+1)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25</v>
      </c>
      <c r="B46" s="515" t="str">
        <f t="shared" ref="B46" si="21">IFERROR(B47-L$129,"")</f>
        <v/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25с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25</v>
      </c>
      <c r="P46" s="49"/>
      <c r="Q46" s="186">
        <f>A46</f>
        <v>25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IF(COUNTIF($R$8:$R$124,R46)&gt;1,"",MAX($AD$8:AD45)+1)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/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25и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25</v>
      </c>
      <c r="R47" s="184" t="str">
        <f t="shared" ca="1" si="8"/>
        <v>---</v>
      </c>
      <c r="S47" s="180"/>
      <c r="T47" s="194" t="str">
        <f ca="1">IF(OR(S47=2,E47="---",K47=""),"",--"0:17")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 t="str">
        <f ca="1">IF(COUNTIF($R$8:$R$124,R47)&gt;1,"",MAX($AD$8:AD46)+1)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 t="s">
        <v>258</v>
      </c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25в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25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 t="str">
        <f ca="1">IF(COUNTIF($R$8:$R$124,R48)&gt;1,"",MAX($AD$8:AD47)+1)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25о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25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IF(COUNTIF($R$8:$R$124,R49)&gt;1,"",MAX($AD$8:AD48)+1)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26</v>
      </c>
      <c r="B50" s="515">
        <f t="shared" ref="B50" si="22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26с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26</v>
      </c>
      <c r="P50" s="49"/>
      <c r="Q50" s="186">
        <f>A50</f>
        <v>26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IF(COUNTIF($R$8:$R$124,R50)&gt;1,"",MAX($AD$8:AD49)+1)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26и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26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 t="str">
        <f ca="1">IF(COUNTIF($R$8:$R$124,R51)&gt;1,"",MAX($AD$8:AD50)+1)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26в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26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 t="str">
        <f ca="1">IF(COUNTIF($R$8:$R$124,R52)&gt;1,"",MAX($AD$8:AD51)+1)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26о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26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IF(COUNTIF($R$8:$R$124,R53)&gt;1,"",MAX($AD$8:AD52)+1)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27</v>
      </c>
      <c r="B54" s="515" t="str">
        <f t="shared" ref="B54" si="23">IFERROR(B55-L$129,"")</f>
        <v/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27с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27</v>
      </c>
      <c r="P54" s="49"/>
      <c r="Q54" s="186">
        <f>A54</f>
        <v>27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IF(COUNTIF($R$8:$R$124,R54)&gt;1,"",MAX($AD$8:AD53)+1)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/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27и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27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 t="str">
        <f ca="1">IF(COUNTIF($R$8:$R$124,R55)&gt;1,"",MAX($AD$8:AD54)+1)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27в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27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 t="str">
        <f ca="1">IF(COUNTIF($R$8:$R$124,R56)&gt;1,"",MAX($AD$8:AD55)+1)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27о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27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IF(COUNTIF($R$8:$R$124,R57)&gt;1,"",MAX($AD$8:AD56)+1)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28</v>
      </c>
      <c r="B58" s="515">
        <f t="shared" ref="B58" si="24">IFERROR(B59-L$129,"")</f>
        <v>0.36805555555555558</v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28</v>
      </c>
      <c r="P58" s="49"/>
      <c r="Q58" s="186">
        <f>A58</f>
        <v>28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IF(COUNTIF($R$8:$R$124,R58)&gt;1,"",MAX($AD$8:AD57)+1)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>9:00</v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28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 t="str">
        <f ca="1">IF(COUNTIF($R$8:$R$124,R59)&gt;1,"",MAX($AD$8:AD58)+1)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28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 t="str">
        <f ca="1">IF(COUNTIF($R$8:$R$124,R60)&gt;1,"",MAX($AD$8:AD59)+1)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IF(COUNTIF($R$8:$R$124,R61)&gt;1,"",MAX($AD$8:AD60)+1)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29</v>
      </c>
      <c r="B62" s="515">
        <f t="shared" ref="B62" si="27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29с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29</v>
      </c>
      <c r="P62" s="49"/>
      <c r="Q62" s="186">
        <f>A62</f>
        <v>29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IF(COUNTIF($R$8:$R$124,R62)&gt;1,"",MAX($AD$8:AD61)+1)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29и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29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IF(COUNTIF($R$8:$R$124,R63)&gt;1,"",MAX($AD$8:AD62)+1)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29в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29</v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IF(COUNTIF($R$8:$R$124,R64)&gt;1,"",MAX($AD$8:AD63)+1)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29о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29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IF(COUNTIF($R$8:$R$124,R65)&gt;1,"",MAX($AD$8:AD64)+1)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55</v>
      </c>
      <c r="B66" s="515">
        <f t="shared" ref="B66" si="28">IFERROR(B67-L$129,"")</f>
        <v>0.36805555555555558</v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55с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55</v>
      </c>
      <c r="P66" s="49"/>
      <c r="Q66" s="186">
        <f>A66</f>
        <v>55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IF(COUNTIF($R$8:$R$124,R66)&gt;1,"",MAX($AD$8:AD65)+1)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>9:00</v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55и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55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IF(COUNTIF($R$8:$R$124,R67)&gt;1,"",MAX($AD$8:AD66)+1)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55в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55</v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IF(COUNTIF($R$8:$R$124,R68)&gt;1,"",MAX($AD$8:AD67)+1)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55о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55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IF(COUNTIF($R$8:$R$124,R69)&gt;1,"",MAX($AD$8:AD68)+1)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58</v>
      </c>
      <c r="B70" s="515" t="str">
        <f t="shared" ref="B70" si="29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58с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58</v>
      </c>
      <c r="P70" s="49"/>
      <c r="Q70" s="186">
        <f>A70</f>
        <v>58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IF(COUNTIF($R$8:$R$124,R70)&gt;1,"",MAX($AD$8:AD69)+1)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58и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58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IF(COUNTIF($R$8:$R$124,R71)&gt;1,"",MAX($AD$8:AD70)+1)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34" t="s">
        <v>258</v>
      </c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58в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58</v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5" ca="1" si="32">IF(U72="","",(MIN(0.25,W72)-MIN(U72,0.25)+MIN(0.25,AA72)-MIN(Y72,0.25)+MAX(22/24,W72)-MAX(22/24,U72)+MAX(22/24,AA72)-MAX(22/24,Y72))*24)</f>
        <v/>
      </c>
      <c r="AD72" s="50" t="str">
        <f ca="1">IF(COUNTIF($R$8:$R$124,R72)&gt;1,"",MAX($AD$8:AD71)+1)</f>
        <v/>
      </c>
      <c r="AE72" s="49" t="str">
        <f t="shared" ref="AE72:AE85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58о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58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IF(COUNTIF($R$8:$R$124,R73)&gt;1,"",MAX($AD$8:AD72)+1)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INDEX($R$8:$R$250,MATCH(AG73,$AD$8:$AD$250,))</f>
        <v>#N/A</v>
      </c>
      <c r="AI73" s="423"/>
      <c r="AJ73" s="422" t="e">
        <f t="shared" ref="AJ73:AJ117" ca="1" si="35">TEXT(INDEX($U$8:$U$250,MATCH($AG73,$AD$8:$AD$250,)),"[чч]:мм")</f>
        <v>#N/A</v>
      </c>
      <c r="AK73" s="422" t="e">
        <f t="shared" ref="AK73:AK117" ca="1" si="36">TEXT(INDEX($AA$8:$AA$250,MATCH($AG73,$AD$8:$AD$250,)),"[чч]:мм")</f>
        <v>#N/A</v>
      </c>
      <c r="AL73" s="422" t="e">
        <f t="shared" ref="AL73:AL117" ca="1" si="37">TEXT(INDEX($W$8:$W$250,MATCH($AG73,$AD$8:$AD$250,)),"[чч]:мм")</f>
        <v>#N/A</v>
      </c>
      <c r="AM73" s="422" t="e">
        <f t="shared" ref="AM73:AM117" ca="1" si="38">TEXT(INDEX($Y$8:$Y$250,MATCH($AG73,$AD$8:$AD$250,)),"[чч]:мм")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ref="AA74:AA77" ca="1" si="40">IF(OR(E74="---",S74=1,K74=""),"",N74+Z74)</f>
        <v/>
      </c>
      <c r="AB74" s="88" t="str">
        <f t="shared" ref="AB74:AB77" ca="1" si="41">IF(OR(E74="---",K74=""),"",ROUND(IF(S74=1,(W74-U74)*24,IF(S74=2,(AA74-Y74)*24,(MOD(AA74-U74,1)-(N(Y74)-N(W74)))*24)),2))</f>
        <v/>
      </c>
      <c r="AC74" s="129" t="str">
        <f t="shared" ca="1" si="32"/>
        <v/>
      </c>
      <c r="AD74" s="50" t="str">
        <f ca="1">IF(COUNTIF($R$8:$R$124,R74)&gt;1,"",MAX($AD$8:AD73)+1)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>
        <f>INDEX(доп!$Q$3:$V$24,ROW(B61)/4+0.75,LOOKUP($K$1,{1;6;7},{2;4;6}))</f>
        <v>0</v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40"/>
        <v/>
      </c>
      <c r="AB75" s="89" t="str">
        <f t="shared" ca="1" si="41"/>
        <v/>
      </c>
      <c r="AC75" s="128" t="str">
        <f t="shared" ca="1" si="32"/>
        <v/>
      </c>
      <c r="AD75" s="50" t="str">
        <f ca="1">IF(COUNTIF($R$8:$R$124,R75)&gt;1,"",MAX($AD$8:AD74)+1)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40"/>
        <v/>
      </c>
      <c r="AB76" s="89" t="str">
        <f t="shared" ca="1" si="41"/>
        <v/>
      </c>
      <c r="AC76" s="128" t="str">
        <f t="shared" ca="1" si="32"/>
        <v/>
      </c>
      <c r="AD76" s="50" t="str">
        <f ca="1">IF(COUNTIF($R$8:$R$124,R76)&gt;1,"",MAX($AD$8:AD75)+1)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40"/>
        <v/>
      </c>
      <c r="AB77" s="90" t="str">
        <f t="shared" ca="1" si="41"/>
        <v/>
      </c>
      <c r="AC77" s="130" t="str">
        <f t="shared" ca="1" si="32"/>
        <v/>
      </c>
      <c r="AD77" s="50" t="str">
        <f ca="1">IF(COUNTIF($R$8:$R$124,R77)&gt;1,"",MAX($AD$8:AD76)+1)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2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3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4"/>
      <c r="W78" s="95"/>
      <c r="X78" s="194"/>
      <c r="Y78" s="95"/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IF(COUNTIF($R$8:$R$124,R78)&gt;1,"",MAX($AD$8:AD77)+1)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3"/>
        <v>---</v>
      </c>
      <c r="S79" s="180"/>
      <c r="T79" s="194" t="str">
        <f ca="1">IF(OR(S79=2,E79="---",K79=""),"",--"0:17")</f>
        <v/>
      </c>
      <c r="U79" s="95" t="str">
        <f t="shared" ref="U79:U89" ca="1" si="44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5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IF(COUNTIF($R$8:$R$124,R79)&gt;1,"",MAX($AD$8:AD78)+1)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3"/>
        <v>---</v>
      </c>
      <c r="S80" s="180"/>
      <c r="T80" s="194" t="str">
        <f ca="1">IF(OR(S80=2,E80="---",K80=""),"",--"0:55")</f>
        <v/>
      </c>
      <c r="U80" s="95" t="str">
        <f t="shared" ca="1" si="44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5"/>
        <v/>
      </c>
      <c r="AC80" s="128" t="str">
        <f t="shared" ca="1" si="32"/>
        <v/>
      </c>
      <c r="AD80" s="50" t="str">
        <f ca="1">IF(COUNTIF($R$8:$R$124,R80)&gt;1,"",MAX($AD$8:AD79)+1)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3"/>
        <v>---</v>
      </c>
      <c r="S81" s="181"/>
      <c r="T81" s="83" t="str">
        <f ca="1">IF(OR(S81=2,E81="---",K81=""),"",--"0:13")</f>
        <v/>
      </c>
      <c r="U81" s="98" t="str">
        <f t="shared" ca="1" si="44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5"/>
        <v/>
      </c>
      <c r="AC81" s="130" t="str">
        <f t="shared" ca="1" si="32"/>
        <v/>
      </c>
      <c r="AD81" s="50" t="str">
        <f ca="1">IF(COUNTIF($R$8:$R$124,R81)&gt;1,"",MAX($AD$8:AD80)+1)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6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3"/>
        <v>---</v>
      </c>
      <c r="S82" s="179"/>
      <c r="T82" s="195" t="str">
        <f ca="1">IF(OR(S82=2,E82="---",K82=""),"",--"0:17")</f>
        <v/>
      </c>
      <c r="U82" s="196" t="str">
        <f t="shared" ca="1" si="44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5"/>
        <v/>
      </c>
      <c r="AC82" s="129" t="str">
        <f t="shared" ca="1" si="32"/>
        <v/>
      </c>
      <c r="AD82" s="50" t="str">
        <f ca="1">IF(COUNTIF($R$8:$R$124,R82)&gt;1,"",MAX($AD$8:AD81)+1)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0.625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3"/>
        <v>---</v>
      </c>
      <c r="S83" s="180"/>
      <c r="T83" s="194" t="str">
        <f ca="1">IF(OR(S83=2,E83="---",K83=""),"",--"0:17")</f>
        <v/>
      </c>
      <c r="U83" s="95" t="str">
        <f t="shared" ca="1" si="44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5" ca="1" si="47">IF(OR(E83="---",S83=1,K83=""),"",N83+Z83)</f>
        <v/>
      </c>
      <c r="AB83" s="89" t="str">
        <f t="shared" ca="1" si="45"/>
        <v/>
      </c>
      <c r="AC83" s="128" t="str">
        <f t="shared" ca="1" si="32"/>
        <v/>
      </c>
      <c r="AD83" s="50" t="str">
        <f ca="1">IF(COUNTIF($R$8:$R$124,R83)&gt;1,"",MAX($AD$8:AD82)+1)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3"/>
        <v>---</v>
      </c>
      <c r="S84" s="180"/>
      <c r="T84" s="194" t="str">
        <f ca="1">IF(OR(S84=2,E84="---",K84=""),"",--"0:55")</f>
        <v/>
      </c>
      <c r="U84" s="95" t="str">
        <f t="shared" ca="1" si="44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IF(OR(E84="---",S84=1,K84=""),"",--"0:15")</f>
        <v/>
      </c>
      <c r="AA84" s="100" t="str">
        <f t="shared" ca="1" si="47"/>
        <v/>
      </c>
      <c r="AB84" s="89" t="str">
        <f t="shared" ca="1" si="45"/>
        <v/>
      </c>
      <c r="AC84" s="128" t="str">
        <f t="shared" ca="1" si="32"/>
        <v/>
      </c>
      <c r="AD84" s="50" t="str">
        <f ca="1">IF(COUNTIF($R$8:$R$124,R84)&gt;1,"",MAX($AD$8:AD83)+1)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3"/>
        <v>---</v>
      </c>
      <c r="S85" s="181"/>
      <c r="T85" s="83" t="str">
        <f ca="1">IF(OR(S85=2,E85="---",K85=""),"",--"0:13")</f>
        <v/>
      </c>
      <c r="U85" s="98" t="str">
        <f t="shared" ca="1" si="44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7"/>
        <v/>
      </c>
      <c r="AB85" s="90" t="str">
        <f t="shared" ca="1" si="45"/>
        <v/>
      </c>
      <c r="AC85" s="130" t="str">
        <f t="shared" ca="1" si="32"/>
        <v/>
      </c>
      <c r="AD85" s="50" t="str">
        <f ca="1">IF(COUNTIF($R$8:$R$124,R85)&gt;1,"",MAX($AD$8:AD84)+1)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8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">
        <v>251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3"/>
        <v>---</v>
      </c>
      <c r="S86" s="179"/>
      <c r="T86" s="195" t="str">
        <f ca="1">IF(OR(S86=2,E86="---",K86=""),"",--"0:17")</f>
        <v/>
      </c>
      <c r="U86" s="196" t="str">
        <f t="shared" ca="1" si="44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171" t="str">
        <f ca="1">IF(E86="---","",N86+Z86)</f>
        <v/>
      </c>
      <c r="AB86" s="88" t="str">
        <f t="shared" ca="1" si="45"/>
        <v/>
      </c>
      <c r="AC86" s="432" t="str">
        <f ca="1">IF(U86="","",(MIN(0.25,W86)-MIN(U86,0.25)+MIN(0.25,AA86)-MIN(Y86,0.25)+MAX(22/24,W86)-MAX(22/24,U86)+MAX(22/24,AA86)-MAX(22/24,Y86))*24)</f>
        <v/>
      </c>
      <c r="AD86" s="50" t="str">
        <f ca="1">IF(COUNTIF($R$8:$R$124,R86)&gt;1,"",MAX($AD$8:AD85)+1)</f>
        <v/>
      </c>
      <c r="AE86" s="49" t="str">
        <f t="shared" ref="AE86:AE97" ca="1" si="49">IF(R86="---","",INDEX(ВРЕМЯ_диапазон,MATCH(R86,ВРЕМЯ_ФИО,),$H$1)=SUMIF($R$90:$R$97,R86,$AB$90:$AB$97))</f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">
        <v>252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3"/>
        <v>---</v>
      </c>
      <c r="S87" s="180"/>
      <c r="T87" s="194" t="str">
        <f ca="1">IF(OR(S87=2,E87="---",K87=""),"",--"0:17")</f>
        <v/>
      </c>
      <c r="U87" s="95" t="str">
        <f t="shared" ca="1" si="44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496" t="str">
        <f ca="1">IF(E87="---","",N86+Z87)</f>
        <v/>
      </c>
      <c r="AB87" s="497" t="str">
        <f t="shared" ca="1" si="45"/>
        <v/>
      </c>
      <c r="AC87" s="434" t="str">
        <f ca="1">IF(U87="","",(MIN(0.25,W87)-MIN(U87,0.25)+MIN(0.25,AA87)-MIN(Y87,0.25)+MAX(22/24,W87)-MAX(22/24,U87)+MAX(22/24,AA87)-MAX(22/24,Y87))*24)</f>
        <v/>
      </c>
      <c r="AD87" s="50" t="str">
        <f ca="1">IF(COUNTIF($R$8:$R$124,R87)&gt;1,"",MAX($AD$8:AD86)+1)</f>
        <v/>
      </c>
      <c r="AE87" s="49" t="str">
        <f t="shared" ca="1" si="49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">
        <v>253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3"/>
        <v>---</v>
      </c>
      <c r="S88" s="180"/>
      <c r="T88" s="194" t="str">
        <f ca="1">IF(OR(S88=2,E88="---",K88=""),"",--"0:30")</f>
        <v/>
      </c>
      <c r="U88" s="95" t="str">
        <f t="shared" ca="1" si="44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496" t="str">
        <f ca="1">IF(E88="---","",N86+Z88)</f>
        <v/>
      </c>
      <c r="AB88" s="497" t="str">
        <f ca="1">IF(OR(E88="---",K88=""),"",ROUND(IF(S88=1,(W88-U88)*24,IF(S88=2,(AA88-Y88)*24,(MOD(AA88-U88,1)-(N(Y88)-N(W88)))*24)),2))</f>
        <v/>
      </c>
      <c r="AC88" s="434" t="str">
        <f t="shared" ref="AC88:AC89" ca="1" si="50">IF(U88="","",(MIN(0.25,W88)-MIN(U88,0.25)+MIN(0.25,AA88)-MIN(Y88,0.25)+MAX(22/24,W88)-MAX(22/24,U88)+MAX(22/24,AA88)-MAX(22/24,Y88))*24)</f>
        <v/>
      </c>
      <c r="AD88" s="50" t="str">
        <f ca="1">IF(COUNTIF($R$8:$R$124,R88)&gt;1,"",MAX($AD$8:AD87)+1)</f>
        <v/>
      </c>
      <c r="AE88" s="49" t="str">
        <f t="shared" ca="1" si="49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">
        <v>254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3"/>
        <v>---</v>
      </c>
      <c r="S89" s="181"/>
      <c r="T89" s="83" t="str">
        <f ca="1">IF(OR(S89=2,E89="---",K89=""),"",--"0:13")</f>
        <v/>
      </c>
      <c r="U89" s="98" t="str">
        <f t="shared" ca="1" si="44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502" t="str">
        <f ca="1">IF(E89="---","",N86+Z89)</f>
        <v/>
      </c>
      <c r="AB89" s="433" t="str">
        <f t="shared" ca="1" si="45"/>
        <v/>
      </c>
      <c r="AC89" s="130" t="str">
        <f t="shared" ca="1" si="50"/>
        <v/>
      </c>
      <c r="AD89" s="50" t="str">
        <f ca="1">IF(COUNTIF($R$8:$R$124,R89)&gt;1,"",MAX($AD$8:AD88)+1)</f>
        <v/>
      </c>
      <c r="AE89" s="49" t="str">
        <f t="shared" ca="1" si="49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3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5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IF(COUNTIF($R$8:$R$124,R90)&gt;1,"",MAX($AD$8:AD89)+1)</f>
        <v/>
      </c>
      <c r="AE90" s="49" t="str">
        <f t="shared" ca="1" si="49"/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3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5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IF(COUNTIF($R$8:$R$124,R91)&gt;1,"",MAX($AD$8:AD90)+1)</f>
        <v/>
      </c>
      <c r="AE91" s="49" t="str">
        <f t="shared" ca="1" si="49"/>
        <v/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3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1">IF(U92="","",(MIN(0.25,W92)-MIN(U92,0.25)+MIN(0.25,AA92)-MIN(Y92,0.25)+MAX(22/24,W92)-MAX(22/24,U92)+MAX(22/24,AA92)-MAX(22/24,Y92))*24)</f>
        <v/>
      </c>
      <c r="AD92" s="50" t="str">
        <f ca="1">IF(COUNTIF($R$8:$R$124,R92)&gt;1,"",MAX($AD$8:AD91)+1)</f>
        <v/>
      </c>
      <c r="AE92" s="49" t="str">
        <f t="shared" ca="1" si="49"/>
        <v/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3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5"/>
        <v/>
      </c>
      <c r="AC93" s="130" t="str">
        <f t="shared" ca="1" si="51"/>
        <v/>
      </c>
      <c r="AD93" s="50" t="str">
        <f ca="1">IF(COUNTIF($R$8:$R$124,R93)&gt;1,"",MAX($AD$8:AD92)+1)</f>
        <v/>
      </c>
      <c r="AE93" s="49" t="str">
        <f t="shared" ca="1" si="49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3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5"/>
        <v/>
      </c>
      <c r="AC94" s="432" t="str">
        <f t="shared" ca="1" si="51"/>
        <v/>
      </c>
      <c r="AD94" s="50" t="str">
        <f ca="1">IF(COUNTIF($R$8:$R$124,R94)&gt;1,"",MAX($AD$8:AD93)+1)</f>
        <v/>
      </c>
      <c r="AE94" s="49" t="str">
        <f t="shared" ca="1" si="49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3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5"/>
        <v/>
      </c>
      <c r="AC95" s="434" t="str">
        <f t="shared" ca="1" si="51"/>
        <v/>
      </c>
      <c r="AD95" s="50" t="str">
        <f ca="1">IF(COUNTIF($R$8:$R$124,R95)&gt;1,"",MAX($AD$8:AD94)+1)</f>
        <v/>
      </c>
      <c r="AE95" s="49" t="str">
        <f t="shared" ca="1" si="49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3"/>
        <v>---</v>
      </c>
      <c r="S96" s="180"/>
      <c r="T96" s="194" t="str">
        <f ca="1">IF(OR(S96=2,E96="---",K96=""),"",--"0:60")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5"/>
        <v/>
      </c>
      <c r="AC96" s="434" t="str">
        <f t="shared" ca="1" si="51"/>
        <v/>
      </c>
      <c r="AD96" s="50" t="str">
        <f ca="1">IF(COUNTIF($R$8:$R$124,R96)&gt;1,"",MAX($AD$8:AD95)+1)</f>
        <v/>
      </c>
      <c r="AE96" s="49" t="str">
        <f t="shared" ca="1" si="49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3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5"/>
        <v/>
      </c>
      <c r="AC97" s="130" t="str">
        <f t="shared" ca="1" si="51"/>
        <v/>
      </c>
      <c r="AD97" s="50" t="str">
        <f ca="1">IF(COUNTIF($R$8:$R$124,R97)&gt;1,"",MAX($AD$8:AD96)+1)</f>
        <v/>
      </c>
      <c r="AE97" s="49" t="str">
        <f t="shared" ca="1" si="49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3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5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IF(COUNTIF($R$8:$R$124,R98)&gt;1,"",MAX($AD$8:AD97)+1)</f>
        <v/>
      </c>
      <c r="AE98" s="49" t="str">
        <f t="shared" ref="AE98:AE104" ca="1" si="52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---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3"/>
        <v>---</v>
      </c>
      <c r="S99" s="180"/>
      <c r="T99" s="194"/>
      <c r="U99" s="95" t="str">
        <f ca="1">IF(E99="---","",K98-T99)</f>
        <v/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 t="str">
        <f ca="1">IF(E99="---","",N98+Z99)</f>
        <v/>
      </c>
      <c r="AB99" s="497" t="str">
        <f t="shared" ca="1" si="45"/>
        <v/>
      </c>
      <c r="AC99" s="434" t="str">
        <f ca="1">IF(U99="","",(MIN(0.25,W99)-MIN(U99,0.25)+MIN(0.25,AA99)-MIN(Y99,0.25)+MAX(22/24,W99)-MAX(22/24,U99)+MAX(22/24,AA99)-MAX(22/24,Y99))*24)</f>
        <v/>
      </c>
      <c r="AD99" s="50" t="str">
        <f ca="1">IF(COUNTIF($R$8:$R$124,R99)&gt;1,"",MAX($AD$8:AD98)+1)</f>
        <v/>
      </c>
      <c r="AE99" s="49" t="str">
        <f t="shared" ca="1" si="52"/>
        <v/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---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3"/>
        <v>---</v>
      </c>
      <c r="S100" s="180"/>
      <c r="T100" s="194"/>
      <c r="U100" s="95" t="str">
        <f ca="1">IF(E100="---","",K98-T100)</f>
        <v/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str">
        <f ca="1">IF(E100="---","",N98+Z100)</f>
        <v/>
      </c>
      <c r="AB100" s="497" t="str">
        <f t="shared" ca="1" si="45"/>
        <v/>
      </c>
      <c r="AC100" s="434" t="str">
        <f t="shared" ref="AC100:AC105" ca="1" si="53">IF(U100="","",(MIN(0.25,W100)-MIN(U100,0.25)+MIN(0.25,AA100)-MIN(Y100,0.25)+MAX(22/24,W100)-MAX(22/24,U100)+MAX(22/24,AA100)-MAX(22/24,Y100))*24)</f>
        <v/>
      </c>
      <c r="AD100" s="50" t="str">
        <f ca="1">IF(COUNTIF($R$8:$R$124,R100)&gt;1,"",MAX($AD$8:AD99)+1)</f>
        <v/>
      </c>
      <c r="AE100" s="49" t="str">
        <f t="shared" ca="1" si="52"/>
        <v/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3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5"/>
        <v/>
      </c>
      <c r="AC101" s="130" t="str">
        <f t="shared" ca="1" si="53"/>
        <v/>
      </c>
      <c r="AD101" s="50" t="str">
        <f ca="1">IF(COUNTIF($R$8:$R$124,R101)&gt;1,"",MAX($AD$8:AD100)+1)</f>
        <v/>
      </c>
      <c r="AE101" s="49" t="str">
        <f t="shared" ca="1" si="52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3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5"/>
        <v/>
      </c>
      <c r="AC102" s="432" t="str">
        <f t="shared" ca="1" si="53"/>
        <v/>
      </c>
      <c r="AD102" s="50" t="str">
        <f ca="1">IF(COUNTIF($R$8:$R$124,R102)&gt;1,"",MAX($AD$8:AD101)+1)</f>
        <v/>
      </c>
      <c r="AE102" s="49" t="str">
        <f t="shared" ca="1" si="52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---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3"/>
        <v>---</v>
      </c>
      <c r="S103" s="180"/>
      <c r="T103" s="194" t="str">
        <f ca="1">IF(OR(S103=2,E103="---",K103=""),"",--"0:17")</f>
        <v/>
      </c>
      <c r="U103" s="95" t="str">
        <f ca="1">IF(E103="---","",K102-T103)</f>
        <v/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 t="str">
        <f ca="1">IF(E103="---","",N102+Z103)</f>
        <v/>
      </c>
      <c r="AB103" s="497" t="str">
        <f t="shared" ca="1" si="45"/>
        <v/>
      </c>
      <c r="AC103" s="434" t="str">
        <f t="shared" ca="1" si="53"/>
        <v/>
      </c>
      <c r="AD103" s="50" t="str">
        <f ca="1">IF(COUNTIF($R$8:$R$124,R103)&gt;1,"",MAX($AD$8:AD102)+1)</f>
        <v/>
      </c>
      <c r="AE103" s="49" t="str">
        <f t="shared" ca="1" si="52"/>
        <v/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---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3"/>
        <v>---</v>
      </c>
      <c r="S104" s="180"/>
      <c r="T104" s="194" t="str">
        <f ca="1">IF(OR(S104=2,E104="---",K104=""),"",--"0:60")</f>
        <v/>
      </c>
      <c r="U104" s="95" t="str">
        <f ca="1">IF(E104="---","",K102-T104)</f>
        <v/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 t="str">
        <f ca="1">IF(E104="---","",N102+Z104)</f>
        <v/>
      </c>
      <c r="AB104" s="497" t="str">
        <f t="shared" ca="1" si="45"/>
        <v/>
      </c>
      <c r="AC104" s="434" t="str">
        <f t="shared" ca="1" si="53"/>
        <v/>
      </c>
      <c r="AD104" s="50" t="str">
        <f ca="1">IF(COUNTIF($R$8:$R$124,R104)&gt;1,"",MAX($AD$8:AD103)+1)</f>
        <v/>
      </c>
      <c r="AE104" s="49" t="str">
        <f t="shared" ca="1" si="52"/>
        <v/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3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5"/>
        <v/>
      </c>
      <c r="AC105" s="130" t="str">
        <f t="shared" ca="1" si="53"/>
        <v/>
      </c>
      <c r="AD105" s="50" t="str">
        <f ca="1">IF(COUNTIF($R$8:$R$124,R105)&gt;1,"",MAX($AD$8:AD104)+1)</f>
        <v/>
      </c>
      <c r="AE105" s="49" t="str">
        <f t="shared" ref="AE105:AE113" ca="1" si="54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3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5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IF(COUNTIF($R$8:$R$124,R106)&gt;1,"",MAX($AD$8:AD105)+1)</f>
        <v/>
      </c>
      <c r="AE106" s="49" t="str">
        <f t="shared" ca="1" si="54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---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3"/>
        <v>---</v>
      </c>
      <c r="S107" s="180"/>
      <c r="T107" s="194"/>
      <c r="U107" s="95" t="str">
        <f ca="1">IF(E107="---","",K106-T107)</f>
        <v/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 t="str">
        <f ca="1">IF(E107="---","",N106+Z107)</f>
        <v/>
      </c>
      <c r="AB107" s="497" t="str">
        <f t="shared" ca="1" si="45"/>
        <v/>
      </c>
      <c r="AC107" s="434" t="str">
        <f ca="1">IF(U107="","",(MIN(0.25,W107)-MIN(U107,0.25)+MIN(0.25,AA107)-MIN(Y107,0.25)+MAX(22/24,W107)-MAX(22/24,U107)+MAX(22/24,AA107)-MAX(22/24,Y107))*24)</f>
        <v/>
      </c>
      <c r="AD107" s="50" t="str">
        <f ca="1">IF(COUNTIF($R$8:$R$124,R107)&gt;1,"",MAX($AD$8:AD106)+1)</f>
        <v/>
      </c>
      <c r="AE107" s="49" t="str">
        <f t="shared" ca="1" si="54"/>
        <v/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---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3"/>
        <v>---</v>
      </c>
      <c r="S108" s="180"/>
      <c r="T108" s="194"/>
      <c r="U108" s="95" t="str">
        <f ca="1">IF(E108="---","",K106-T108)</f>
        <v/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str">
        <f ca="1">IF(E108="---","",N106+Z108)</f>
        <v/>
      </c>
      <c r="AB108" s="497" t="str">
        <f t="shared" ca="1" si="45"/>
        <v/>
      </c>
      <c r="AC108" s="434" t="str">
        <f t="shared" ref="AC108:AC113" ca="1" si="55">IF(U108="","",(MIN(0.25,W108)-MIN(U108,0.25)+MIN(0.25,AA108)-MIN(Y108,0.25)+MAX(22/24,W108)-MAX(22/24,U108)+MAX(22/24,AA108)-MAX(22/24,Y108))*24)</f>
        <v/>
      </c>
      <c r="AD108" s="50" t="str">
        <f ca="1">IF(COUNTIF($R$8:$R$124,R108)&gt;1,"",MAX($AD$8:AD107)+1)</f>
        <v/>
      </c>
      <c r="AE108" s="49" t="str">
        <f t="shared" ca="1" si="54"/>
        <v/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3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5"/>
        <v/>
      </c>
      <c r="AC109" s="130" t="str">
        <f t="shared" ca="1" si="55"/>
        <v/>
      </c>
      <c r="AD109" s="50" t="str">
        <f ca="1">IF(COUNTIF($R$8:$R$124,R109)&gt;1,"",MAX($AD$8:AD108)+1)</f>
        <v/>
      </c>
      <c r="AE109" s="49" t="str">
        <f t="shared" ca="1" si="54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3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5"/>
        <v/>
      </c>
      <c r="AC110" s="432" t="str">
        <f t="shared" ca="1" si="55"/>
        <v/>
      </c>
      <c r="AD110" s="50" t="str">
        <f ca="1">IF(COUNTIF($R$8:$R$124,R110)&gt;1,"",MAX($AD$8:AD109)+1)</f>
        <v/>
      </c>
      <c r="AE110" s="49" t="str">
        <f t="shared" ca="1" si="54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---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3"/>
        <v>---</v>
      </c>
      <c r="S111" s="180"/>
      <c r="T111" s="194" t="str">
        <f ca="1">IF(OR(S111=2,E111="---",K111=""),"",--"0:17")</f>
        <v/>
      </c>
      <c r="U111" s="95" t="str">
        <f ca="1">IF(E111="---","",K110-T111)</f>
        <v/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 t="str">
        <f ca="1">IF(E111="---","",N110+Z111)</f>
        <v/>
      </c>
      <c r="AB111" s="497" t="str">
        <f t="shared" ca="1" si="45"/>
        <v/>
      </c>
      <c r="AC111" s="434" t="str">
        <f t="shared" ca="1" si="55"/>
        <v/>
      </c>
      <c r="AD111" s="50" t="str">
        <f ca="1">IF(COUNTIF($R$8:$R$124,R111)&gt;1,"",MAX($AD$8:AD110)+1)</f>
        <v/>
      </c>
      <c r="AE111" s="49" t="str">
        <f t="shared" ca="1" si="54"/>
        <v/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---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3"/>
        <v>---</v>
      </c>
      <c r="S112" s="180"/>
      <c r="T112" s="194" t="str">
        <f ca="1">IF(OR(S112=2,E112="---",K112=""),"",--"0:60")</f>
        <v/>
      </c>
      <c r="U112" s="95" t="str">
        <f ca="1">IF(E112="---","",K110-T112)</f>
        <v/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 t="str">
        <f ca="1">IF(E112="---","",N110+Z112)</f>
        <v/>
      </c>
      <c r="AB112" s="497" t="str">
        <f t="shared" ca="1" si="45"/>
        <v/>
      </c>
      <c r="AC112" s="434" t="str">
        <f t="shared" ca="1" si="55"/>
        <v/>
      </c>
      <c r="AD112" s="50" t="str">
        <f ca="1">IF(COUNTIF($R$8:$R$124,R112)&gt;1,"",MAX($AD$8:AD111)+1)</f>
        <v/>
      </c>
      <c r="AE112" s="49" t="str">
        <f t="shared" ca="1" si="54"/>
        <v/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3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5"/>
        <v/>
      </c>
      <c r="AC113" s="130" t="str">
        <f t="shared" ca="1" si="55"/>
        <v/>
      </c>
      <c r="AD113" s="50" t="str">
        <f ca="1">IF(COUNTIF($R$8:$R$124,R113)&gt;1,"",MAX($AD$8:AD112)+1)</f>
        <v/>
      </c>
      <c r="AE113" s="49" t="str">
        <f t="shared" ca="1" si="54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6">A114</f>
        <v>Резерв</v>
      </c>
      <c r="R114" s="189" t="str">
        <f t="shared" ca="1" si="43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5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IF(COUNTIF($R$8:$R$124,R114)&gt;1,"",MAX($AD$8:AD113)+1)</f>
        <v/>
      </c>
      <c r="AE114" s="49" t="str">
        <f t="shared" ref="AE114:AE127" ca="1" si="57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6"/>
        <v>Резерв</v>
      </c>
      <c r="R115" s="190" t="str">
        <f t="shared" ca="1" si="43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5"/>
        <v/>
      </c>
      <c r="AC115" s="174" t="str">
        <f t="shared" ref="AC115:AC127" ca="1" si="58">IF(U115="","",(MIN(0.25,W115)-MIN(U115,0.25)+MIN(0.25,AA115)-MIN(Y115,0.25)+MAX(22/24,W115)-MAX(22/24,U115)+MAX(22/24,AA115)-MAX(22/24,Y115))*24)</f>
        <v/>
      </c>
      <c r="AD115" s="50" t="str">
        <f ca="1">IF(COUNTIF($R$8:$R$124,R115)&gt;1,"",MAX($AD$8:AD114)+1)</f>
        <v/>
      </c>
      <c r="AE115" s="49" t="str">
        <f t="shared" ca="1" si="57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9">IF(E116="---","","обучение")</f>
        <v>обучение</v>
      </c>
      <c r="B116" s="144" t="str">
        <f t="shared" ref="B116:B127" ca="1" si="60">IF(E116="---","","9:00-13:00")</f>
        <v>9:00-13:00</v>
      </c>
      <c r="C116" s="642" t="str">
        <f t="shared" ref="C116:C127" ca="1" si="61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19</v>
      </c>
      <c r="F116" s="159" t="str">
        <f t="shared" ref="F116:F127" ca="1" si="62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6"/>
        <v>обучение</v>
      </c>
      <c r="R116" s="189" t="str">
        <f t="shared" ca="1" si="43"/>
        <v>Водитель 19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5"/>
        <v>8</v>
      </c>
      <c r="AC116" s="129">
        <f t="shared" ca="1" si="58"/>
        <v>0</v>
      </c>
      <c r="AD116" s="50">
        <f ca="1">IF(COUNTIF($R$8:$R$124,R116)&gt;1,"",MAX($AD$8:AD115)+1)</f>
        <v>1</v>
      </c>
      <c r="AE116" s="49" t="b">
        <f t="shared" ca="1" si="57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9"/>
        <v/>
      </c>
      <c r="B117" s="145" t="str">
        <f t="shared" ca="1" si="60"/>
        <v/>
      </c>
      <c r="C117" s="636" t="str">
        <f t="shared" ca="1" si="61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62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6"/>
        <v/>
      </c>
      <c r="R117" s="191" t="str">
        <f t="shared" ca="1" si="43"/>
        <v>---</v>
      </c>
      <c r="S117" s="180"/>
      <c r="T117" s="106"/>
      <c r="U117" s="95" t="str">
        <f t="shared" ref="U117:U125" ca="1" si="63">IF(OR(S117=2,E117="---"),"",K117-T117)</f>
        <v/>
      </c>
      <c r="V117" s="176"/>
      <c r="W117" s="97" t="str">
        <f t="shared" ref="W117:W125" ca="1" si="64">IF(OR(E117="---",L117="",S117=2),"",L117+V117)</f>
        <v/>
      </c>
      <c r="X117" s="82"/>
      <c r="Y117" s="97" t="str">
        <f t="shared" ref="Y117:Y125" ca="1" si="65">IF(OR(E117="---",M117="",S117=1),"",IF(S117=2,M117-X117,MIN(M117-X117,W117+"2:00")))</f>
        <v/>
      </c>
      <c r="Z117" s="92"/>
      <c r="AA117" s="100" t="str">
        <f t="shared" ref="AA117:AA125" ca="1" si="66">IF(OR(E117="---",S117=1),"",N117+Z117)</f>
        <v/>
      </c>
      <c r="AB117" s="89" t="str">
        <f t="shared" ca="1" si="45"/>
        <v/>
      </c>
      <c r="AC117" s="128" t="str">
        <f t="shared" ca="1" si="58"/>
        <v/>
      </c>
      <c r="AD117" s="50" t="str">
        <f ca="1">IF(COUNTIF($R$8:$R$124,R117)&gt;1,"",MAX($AD$8:AD116)+1)</f>
        <v/>
      </c>
      <c r="AE117" s="49" t="str">
        <f t="shared" ca="1" si="57"/>
        <v/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9"/>
        <v/>
      </c>
      <c r="B118" s="145" t="str">
        <f t="shared" ca="1" si="60"/>
        <v/>
      </c>
      <c r="C118" s="636" t="str">
        <f t="shared" ca="1" si="61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62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6"/>
        <v/>
      </c>
      <c r="R118" s="191" t="str">
        <f t="shared" ca="1" si="43"/>
        <v>---</v>
      </c>
      <c r="S118" s="180"/>
      <c r="T118" s="106"/>
      <c r="U118" s="95" t="str">
        <f t="shared" ca="1" si="63"/>
        <v/>
      </c>
      <c r="V118" s="176"/>
      <c r="W118" s="97" t="str">
        <f t="shared" ca="1" si="64"/>
        <v/>
      </c>
      <c r="X118" s="82"/>
      <c r="Y118" s="97" t="str">
        <f t="shared" ca="1" si="65"/>
        <v/>
      </c>
      <c r="Z118" s="92"/>
      <c r="AA118" s="100" t="str">
        <f t="shared" ca="1" si="66"/>
        <v/>
      </c>
      <c r="AB118" s="89" t="str">
        <f t="shared" ca="1" si="45"/>
        <v/>
      </c>
      <c r="AC118" s="128" t="str">
        <f t="shared" ca="1" si="58"/>
        <v/>
      </c>
      <c r="AD118" s="50" t="str">
        <f ca="1">IF(COUNTIF($R$8:$R$124,R118)&gt;1,"",MAX($AD$8:AD117)+1)</f>
        <v/>
      </c>
      <c r="AE118" s="49" t="str">
        <f t="shared" ca="1" si="57"/>
        <v/>
      </c>
    </row>
    <row r="119" spans="1:39" ht="23" customHeight="1" thickBot="1" x14ac:dyDescent="0.2">
      <c r="A119" s="142" t="str">
        <f t="shared" ca="1" si="59"/>
        <v/>
      </c>
      <c r="B119" s="145" t="str">
        <f t="shared" ca="1" si="60"/>
        <v/>
      </c>
      <c r="C119" s="636" t="str">
        <f t="shared" ca="1" si="61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2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6"/>
        <v/>
      </c>
      <c r="R119" s="191" t="str">
        <f t="shared" ca="1" si="43"/>
        <v>---</v>
      </c>
      <c r="S119" s="180"/>
      <c r="T119" s="106"/>
      <c r="U119" s="95" t="str">
        <f t="shared" ca="1" si="63"/>
        <v/>
      </c>
      <c r="V119" s="176"/>
      <c r="W119" s="97" t="str">
        <f t="shared" ca="1" si="64"/>
        <v/>
      </c>
      <c r="X119" s="82"/>
      <c r="Y119" s="97" t="str">
        <f t="shared" ca="1" si="65"/>
        <v/>
      </c>
      <c r="Z119" s="92"/>
      <c r="AA119" s="100" t="str">
        <f t="shared" ca="1" si="66"/>
        <v/>
      </c>
      <c r="AB119" s="89" t="str">
        <f t="shared" ca="1" si="45"/>
        <v/>
      </c>
      <c r="AC119" s="128" t="str">
        <f t="shared" ca="1" si="58"/>
        <v/>
      </c>
      <c r="AD119" s="50" t="str">
        <f ca="1">IF(COUNTIF($R$8:$R$124,R119)&gt;1,"",MAX($AD$8:AD118)+1)</f>
        <v/>
      </c>
      <c r="AE119" s="49" t="str">
        <f t="shared" ca="1" si="57"/>
        <v/>
      </c>
    </row>
    <row r="120" spans="1:39" ht="23" customHeight="1" thickBot="1" x14ac:dyDescent="0.2">
      <c r="A120" s="142" t="str">
        <f t="shared" ca="1" si="59"/>
        <v/>
      </c>
      <c r="B120" s="145" t="str">
        <f t="shared" ca="1" si="60"/>
        <v/>
      </c>
      <c r="C120" s="636" t="str">
        <f t="shared" ca="1" si="61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2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6"/>
        <v/>
      </c>
      <c r="R120" s="191" t="str">
        <f t="shared" ca="1" si="43"/>
        <v>---</v>
      </c>
      <c r="S120" s="180"/>
      <c r="T120" s="106"/>
      <c r="U120" s="95" t="str">
        <f t="shared" ca="1" si="63"/>
        <v/>
      </c>
      <c r="V120" s="176"/>
      <c r="W120" s="97" t="str">
        <f t="shared" ca="1" si="64"/>
        <v/>
      </c>
      <c r="X120" s="82"/>
      <c r="Y120" s="97" t="str">
        <f t="shared" ca="1" si="65"/>
        <v/>
      </c>
      <c r="Z120" s="92"/>
      <c r="AA120" s="100" t="str">
        <f t="shared" ca="1" si="66"/>
        <v/>
      </c>
      <c r="AB120" s="89" t="str">
        <f t="shared" ca="1" si="45"/>
        <v/>
      </c>
      <c r="AC120" s="128" t="str">
        <f t="shared" ca="1" si="58"/>
        <v/>
      </c>
      <c r="AD120" s="50" t="str">
        <f ca="1">IF(COUNTIF($R$8:$R$124,R120)&gt;1,"",MAX($AD$8:AD119)+1)</f>
        <v/>
      </c>
      <c r="AE120" s="49" t="str">
        <f t="shared" ca="1" si="57"/>
        <v/>
      </c>
    </row>
    <row r="121" spans="1:39" ht="23" customHeight="1" x14ac:dyDescent="0.15">
      <c r="A121" s="142" t="str">
        <f t="shared" ca="1" si="59"/>
        <v/>
      </c>
      <c r="B121" s="145" t="str">
        <f t="shared" ca="1" si="60"/>
        <v/>
      </c>
      <c r="C121" s="636" t="str">
        <f t="shared" ca="1" si="61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2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6"/>
        <v/>
      </c>
      <c r="R121" s="191" t="str">
        <f t="shared" ca="1" si="43"/>
        <v>---</v>
      </c>
      <c r="S121" s="180"/>
      <c r="T121" s="106"/>
      <c r="U121" s="95" t="str">
        <f t="shared" ca="1" si="63"/>
        <v/>
      </c>
      <c r="V121" s="176"/>
      <c r="W121" s="97" t="str">
        <f t="shared" ca="1" si="64"/>
        <v/>
      </c>
      <c r="X121" s="82"/>
      <c r="Y121" s="97" t="str">
        <f t="shared" ca="1" si="65"/>
        <v/>
      </c>
      <c r="Z121" s="92"/>
      <c r="AA121" s="100" t="str">
        <f t="shared" ca="1" si="66"/>
        <v/>
      </c>
      <c r="AB121" s="89" t="str">
        <f t="shared" ca="1" si="45"/>
        <v/>
      </c>
      <c r="AC121" s="128" t="str">
        <f t="shared" ca="1" si="58"/>
        <v/>
      </c>
      <c r="AD121" s="50" t="str">
        <f ca="1">IF(COUNTIF($R$8:$R$124,R121)&gt;1,"",MAX($AD$8:AD120)+1)</f>
        <v/>
      </c>
      <c r="AE121" s="49" t="str">
        <f t="shared" ca="1" si="57"/>
        <v/>
      </c>
    </row>
    <row r="122" spans="1:39" ht="23" customHeight="1" x14ac:dyDescent="0.15">
      <c r="A122" s="142" t="str">
        <f t="shared" ca="1" si="59"/>
        <v>обучение</v>
      </c>
      <c r="B122" s="145" t="str">
        <f t="shared" ca="1" si="60"/>
        <v>9:00-13:00</v>
      </c>
      <c r="C122" s="636" t="str">
        <f t="shared" ca="1" si="61"/>
        <v>14:00-18:00</v>
      </c>
      <c r="D122" s="636"/>
      <c r="E122" s="150" t="str">
        <f t="array" aca="1" ref="E122" ca="1">IFERROR(INDEX(График!B$7:B$112,SMALL(IF(INDEX(График!$I$7:$AL$112,0,$H$1)=H122,ROW(D$1:D$101)),I122)),"---")</f>
        <v>Водитель 2</v>
      </c>
      <c r="F122" s="151" t="str">
        <f t="shared" ca="1" si="62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6"/>
        <v>обучение</v>
      </c>
      <c r="R122" s="191" t="str">
        <f t="shared" ca="1" si="43"/>
        <v>Водитель 2</v>
      </c>
      <c r="S122" s="180"/>
      <c r="T122" s="106"/>
      <c r="U122" s="95">
        <f t="shared" ca="1" si="63"/>
        <v>0.375</v>
      </c>
      <c r="V122" s="176"/>
      <c r="W122" s="97" t="str">
        <f t="shared" ca="1" si="64"/>
        <v/>
      </c>
      <c r="X122" s="82"/>
      <c r="Y122" s="97" t="str">
        <f t="shared" ca="1" si="65"/>
        <v/>
      </c>
      <c r="Z122" s="92"/>
      <c r="AA122" s="100">
        <f t="shared" ca="1" si="66"/>
        <v>0.79166666666666663</v>
      </c>
      <c r="AB122" s="89">
        <f t="shared" ca="1" si="45"/>
        <v>10</v>
      </c>
      <c r="AC122" s="128">
        <f t="shared" ca="1" si="58"/>
        <v>0</v>
      </c>
      <c r="AD122" s="50">
        <f ca="1">IF(COUNTIF($R$8:$R$124,R122)&gt;1,"",MAX($AD$8:AD121)+1)</f>
        <v>2</v>
      </c>
      <c r="AE122" s="49" t="b">
        <f t="shared" ca="1" si="57"/>
        <v>1</v>
      </c>
    </row>
    <row r="123" spans="1:39" ht="23" customHeight="1" x14ac:dyDescent="0.15">
      <c r="A123" s="142" t="str">
        <f t="shared" ca="1" si="59"/>
        <v>обучение</v>
      </c>
      <c r="B123" s="145" t="str">
        <f t="shared" ca="1" si="60"/>
        <v>9:00-13:00</v>
      </c>
      <c r="C123" s="636" t="str">
        <f t="shared" ca="1" si="61"/>
        <v>14:00-18:00</v>
      </c>
      <c r="D123" s="636"/>
      <c r="E123" s="150" t="str">
        <f t="array" aca="1" ref="E123" ca="1">IFERROR(INDEX(График!B$7:B$112,SMALL(IF(INDEX(График!$I$7:$AL$112,0,$H$1)=H123,ROW(D$1:D$101)),I123)),"---")</f>
        <v>Водитель 12</v>
      </c>
      <c r="F123" s="151" t="str">
        <f t="shared" ca="1" si="62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6"/>
        <v>обучение</v>
      </c>
      <c r="R123" s="191" t="str">
        <f t="shared" ca="1" si="43"/>
        <v>Водитель 12</v>
      </c>
      <c r="S123" s="180"/>
      <c r="T123" s="106"/>
      <c r="U123" s="95">
        <f t="shared" ca="1" si="63"/>
        <v>0.375</v>
      </c>
      <c r="V123" s="176"/>
      <c r="W123" s="97" t="str">
        <f t="shared" ca="1" si="64"/>
        <v/>
      </c>
      <c r="X123" s="82"/>
      <c r="Y123" s="97" t="str">
        <f t="shared" ca="1" si="65"/>
        <v/>
      </c>
      <c r="Z123" s="92"/>
      <c r="AA123" s="100">
        <f t="shared" ca="1" si="66"/>
        <v>0.79166666666666663</v>
      </c>
      <c r="AB123" s="89">
        <f t="shared" ca="1" si="45"/>
        <v>10</v>
      </c>
      <c r="AC123" s="128">
        <f t="shared" ca="1" si="58"/>
        <v>0</v>
      </c>
      <c r="AD123" s="50">
        <f ca="1">IF(COUNTIF($R$8:$R$124,R123)&gt;1,"",MAX($AD$8:AD122)+1)</f>
        <v>3</v>
      </c>
      <c r="AE123" s="49" t="b">
        <f t="shared" ca="1" si="57"/>
        <v>1</v>
      </c>
    </row>
    <row r="124" spans="1:39" ht="23" customHeight="1" x14ac:dyDescent="0.15">
      <c r="A124" s="142" t="str">
        <f t="shared" ca="1" si="59"/>
        <v/>
      </c>
      <c r="B124" s="145" t="str">
        <f t="shared" ca="1" si="60"/>
        <v/>
      </c>
      <c r="C124" s="636" t="str">
        <f t="shared" ca="1" si="61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62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6"/>
        <v/>
      </c>
      <c r="R124" s="191" t="str">
        <f t="shared" ca="1" si="43"/>
        <v>---</v>
      </c>
      <c r="S124" s="180"/>
      <c r="T124" s="106"/>
      <c r="U124" s="95" t="str">
        <f t="shared" ca="1" si="63"/>
        <v/>
      </c>
      <c r="V124" s="176"/>
      <c r="W124" s="97" t="str">
        <f t="shared" ca="1" si="64"/>
        <v/>
      </c>
      <c r="X124" s="82"/>
      <c r="Y124" s="97" t="str">
        <f t="shared" ca="1" si="65"/>
        <v/>
      </c>
      <c r="Z124" s="92"/>
      <c r="AA124" s="100" t="str">
        <f t="shared" ca="1" si="66"/>
        <v/>
      </c>
      <c r="AB124" s="89" t="str">
        <f t="shared" ca="1" si="45"/>
        <v/>
      </c>
      <c r="AC124" s="128" t="str">
        <f t="shared" ca="1" si="58"/>
        <v/>
      </c>
      <c r="AD124" s="50" t="str">
        <f ca="1">IF(COUNTIF($R$8:$R$124,R124)&gt;1,"",MAX($AD$8:AD123)+1)</f>
        <v/>
      </c>
      <c r="AE124" s="49" t="str">
        <f t="shared" ca="1" si="57"/>
        <v/>
      </c>
    </row>
    <row r="125" spans="1:39" ht="23" customHeight="1" thickBot="1" x14ac:dyDescent="0.2">
      <c r="A125" s="142" t="str">
        <f t="shared" ca="1" si="59"/>
        <v/>
      </c>
      <c r="B125" s="145" t="str">
        <f t="shared" ca="1" si="60"/>
        <v/>
      </c>
      <c r="C125" s="636" t="str">
        <f t="shared" ca="1" si="61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62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6"/>
        <v/>
      </c>
      <c r="R125" s="191" t="str">
        <f t="shared" ca="1" si="43"/>
        <v>---</v>
      </c>
      <c r="S125" s="180"/>
      <c r="T125" s="106"/>
      <c r="U125" s="95" t="str">
        <f t="shared" ca="1" si="63"/>
        <v/>
      </c>
      <c r="V125" s="176"/>
      <c r="W125" s="97" t="str">
        <f t="shared" ca="1" si="64"/>
        <v/>
      </c>
      <c r="X125" s="82"/>
      <c r="Y125" s="97" t="str">
        <f t="shared" ca="1" si="65"/>
        <v/>
      </c>
      <c r="Z125" s="92"/>
      <c r="AA125" s="100" t="str">
        <f t="shared" ca="1" si="66"/>
        <v/>
      </c>
      <c r="AB125" s="89" t="str">
        <f t="shared" ca="1" si="45"/>
        <v/>
      </c>
      <c r="AC125" s="128" t="str">
        <f t="shared" ca="1" si="58"/>
        <v/>
      </c>
      <c r="AD125" s="50" t="str">
        <f ca="1">IF(COUNTIF($R$8:$R$124,R125)&gt;1,"",MAX($AD$8:AD124)+1)</f>
        <v/>
      </c>
      <c r="AE125" s="49" t="str">
        <f t="shared" ca="1" si="57"/>
        <v/>
      </c>
    </row>
    <row r="126" spans="1:39" ht="23" customHeight="1" thickBot="1" x14ac:dyDescent="0.2">
      <c r="A126" s="142" t="s">
        <v>49</v>
      </c>
      <c r="B126" s="145" t="str">
        <f t="shared" ca="1" si="60"/>
        <v/>
      </c>
      <c r="C126" s="636" t="str">
        <f t="shared" ca="1" si="61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2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6"/>
        <v>ОВ</v>
      </c>
      <c r="R126" s="191" t="str">
        <f t="shared" ca="1" si="43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8"/>
        <v/>
      </c>
      <c r="AD126" s="50" t="str">
        <f ca="1">IF(COUNTIF($R$8:$R$124,R126)&gt;1,"",MAX($AD$8:AD125)+1)</f>
        <v/>
      </c>
      <c r="AE126" s="49" t="str">
        <f t="shared" ca="1" si="57"/>
        <v/>
      </c>
    </row>
    <row r="127" spans="1:39" ht="23" customHeight="1" thickBot="1" x14ac:dyDescent="0.2">
      <c r="A127" s="143" t="s">
        <v>49</v>
      </c>
      <c r="B127" s="146" t="str">
        <f t="shared" ca="1" si="60"/>
        <v/>
      </c>
      <c r="C127" s="643" t="str">
        <f t="shared" ca="1" si="61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2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6"/>
        <v>ОВ</v>
      </c>
      <c r="R127" s="191" t="str">
        <f t="shared" ca="1" si="43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8"/>
        <v/>
      </c>
      <c r="AD127" s="50" t="str">
        <f ca="1">IF(COUNTIF($R$8:$R$124,R127)&gt;1,"",MAX($AD$8:AD126)+1)</f>
        <v/>
      </c>
      <c r="AE127" s="49" t="str">
        <f t="shared" ca="1" si="57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 t="e">
        <f ca="1">SUM(AB8:AB128)-INDEX(ВРЕМЯ!$E$110:$AH$110,H1)</f>
        <v>#N/A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7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7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7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7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7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7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7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7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7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7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7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7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7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7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7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7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7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7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7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7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7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7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7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7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7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7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7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7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7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7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7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7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7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7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7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7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7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7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7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7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7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7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67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8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67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8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67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8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67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8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67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8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67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8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67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8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67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8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67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8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67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8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67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8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67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8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67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8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67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8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67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8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7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8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7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8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7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8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7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8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7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8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7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8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7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8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7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8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7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8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9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8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9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8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9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8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9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8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9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8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9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8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9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8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9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8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9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8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9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8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9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8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9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8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9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8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9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8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9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8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9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8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9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8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9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8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9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8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9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8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9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8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9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8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9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8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9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8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9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8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9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8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9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8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9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8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9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8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9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8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9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8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9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8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9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8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9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8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9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8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9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8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9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8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9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8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9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8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9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8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9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9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9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9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9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9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9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9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9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9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9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9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9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9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9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9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9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9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9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9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9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128" priority="192">
      <formula>AND(O14&lt;N14,N14&lt;&gt;"")</formula>
    </cfRule>
  </conditionalFormatting>
  <conditionalFormatting sqref="R8:R85">
    <cfRule type="duplicateValues" dxfId="127" priority="93"/>
  </conditionalFormatting>
  <conditionalFormatting sqref="O86:O89">
    <cfRule type="expression" dxfId="126" priority="42">
      <formula>AND(O86&lt;N86,N86&lt;&gt;"")</formula>
    </cfRule>
  </conditionalFormatting>
  <conditionalFormatting sqref="R86:R89">
    <cfRule type="duplicateValues" dxfId="125" priority="29"/>
  </conditionalFormatting>
  <conditionalFormatting sqref="O90:O97 O106:O113">
    <cfRule type="expression" dxfId="124" priority="26">
      <formula>AND(O90&lt;N90,N90&lt;&gt;"")</formula>
    </cfRule>
  </conditionalFormatting>
  <conditionalFormatting sqref="R90:R97 R106:R115">
    <cfRule type="duplicateValues" dxfId="123" priority="25"/>
  </conditionalFormatting>
  <conditionalFormatting sqref="O98:O105">
    <cfRule type="expression" dxfId="122" priority="24">
      <formula>AND(O98&lt;N98,N98&lt;&gt;"")</formula>
    </cfRule>
  </conditionalFormatting>
  <conditionalFormatting sqref="R98:R105">
    <cfRule type="duplicateValues" dxfId="121" priority="23"/>
  </conditionalFormatting>
  <conditionalFormatting sqref="R116:R127">
    <cfRule type="duplicateValues" dxfId="120" priority="22"/>
  </conditionalFormatting>
  <conditionalFormatting sqref="M115">
    <cfRule type="expression" dxfId="119" priority="14">
      <formula>M115&lt;L115</formula>
    </cfRule>
  </conditionalFormatting>
  <conditionalFormatting sqref="M114">
    <cfRule type="expression" dxfId="118" priority="17">
      <formula>M114&lt;L114</formula>
    </cfRule>
  </conditionalFormatting>
  <conditionalFormatting sqref="L114">
    <cfRule type="expression" dxfId="117" priority="16">
      <formula>L114&lt;K114</formula>
    </cfRule>
  </conditionalFormatting>
  <conditionalFormatting sqref="N114">
    <cfRule type="expression" dxfId="116" priority="18">
      <formula>AND(N114&lt;M114,M114&lt;&gt;"")</formula>
    </cfRule>
  </conditionalFormatting>
  <conditionalFormatting sqref="L115">
    <cfRule type="expression" dxfId="115" priority="13">
      <formula>L115&lt;K115</formula>
    </cfRule>
  </conditionalFormatting>
  <conditionalFormatting sqref="N115">
    <cfRule type="expression" dxfId="114" priority="15">
      <formula>AND(N115&lt;M115,M115&lt;&gt;"")</formula>
    </cfRule>
  </conditionalFormatting>
  <conditionalFormatting sqref="L14 L18 L22 L26 L30 L34 L38 L42 L46 L50 L54 L58 L62 L66 L70 L74 L78 L82 L86">
    <cfRule type="expression" dxfId="113" priority="11">
      <formula>L14&lt;K14</formula>
    </cfRule>
  </conditionalFormatting>
  <conditionalFormatting sqref="M14 M18 M22 M26 M30 M34 M38 M42 M46 M50 M54 M58 M62 M66 M70 M74 M78 M82 M86">
    <cfRule type="expression" dxfId="112" priority="12">
      <formula>M14&lt;L14</formula>
    </cfRule>
  </conditionalFormatting>
  <conditionalFormatting sqref="N14 N18 N22 N26 N30 N34 N38 N42 N46 N50 N54 N58 N62 N66 N70 N74 N78 N82 N86">
    <cfRule type="expression" dxfId="111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10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09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08" priority="9">
      <formula>AND(N15&lt;M15,M15&lt;&gt;"")</formula>
    </cfRule>
  </conditionalFormatting>
  <conditionalFormatting sqref="L90 L94 L98 L102 L106 L110">
    <cfRule type="expression" dxfId="107" priority="5">
      <formula>L90&lt;K90</formula>
    </cfRule>
  </conditionalFormatting>
  <conditionalFormatting sqref="M90 M94 M98 M102 M106 M110">
    <cfRule type="expression" dxfId="106" priority="6">
      <formula>M90&lt;L90</formula>
    </cfRule>
  </conditionalFormatting>
  <conditionalFormatting sqref="N90 N94 N98 N102 N106 N110">
    <cfRule type="expression" dxfId="105" priority="4">
      <formula>AND(N90&lt;M90,M90&lt;&gt;"")</formula>
    </cfRule>
  </conditionalFormatting>
  <conditionalFormatting sqref="L91:L93 L95:L97 L99:L101 L103:L105 L107:L109 L111:L113">
    <cfRule type="expression" dxfId="104" priority="2">
      <formula>L91&lt;K91</formula>
    </cfRule>
  </conditionalFormatting>
  <conditionalFormatting sqref="M91:M93 M95:M97 M99:M101 M103:M105 M107:M109 M111:M113">
    <cfRule type="expression" dxfId="103" priority="3">
      <formula>M91&lt;L91</formula>
    </cfRule>
  </conditionalFormatting>
  <conditionalFormatting sqref="N91:N93 N95:N97 N99:N101 N103:N105 N107:N109 N111:N113">
    <cfRule type="expression" dxfId="102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 enableFormatConditionsCalculation="0">
    <tabColor rgb="FFFF99CC"/>
  </sheetPr>
  <dimension ref="A1:AM304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29</v>
      </c>
      <c r="I1" s="50"/>
      <c r="J1" s="278">
        <v>8</v>
      </c>
      <c r="K1" s="278">
        <v>7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43737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43737</v>
      </c>
      <c r="D8" s="654"/>
      <c r="E8" s="654"/>
      <c r="F8" s="277">
        <f ca="1">C8</f>
        <v>43737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IF(COUNTIF($R$8:$R$132,R8)&gt;1,"",COUNTIF($R$8:R8,"&lt;&gt;"&amp;"---"))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INDEX($R$8:$R$258,MATCH(AG8,$AD$8:$AD$258,))</f>
        <v>Водитель 11</v>
      </c>
      <c r="AI8" s="423"/>
      <c r="AJ8" s="422" t="str">
        <f ca="1">TEXT(INDEX($U$8:$U$258,MATCH($AG8,$AD$8:$AD$258,)),"[чч]:мм")</f>
        <v>09:00</v>
      </c>
      <c r="AK8" s="422" t="str">
        <f ca="1">TEXT(INDEX($AA$8:$AA$258,MATCH($AG8,$AD$8:$AD$258,)),"[чч]:мм")</f>
        <v>17:00</v>
      </c>
      <c r="AL8" s="422" t="str">
        <f ca="1">TEXT(INDEX($W$8:$W$258,MATCH($AG8,$AD$8:$AD$258,)),"[чч]:мм")</f>
        <v/>
      </c>
      <c r="AM8" s="422" t="str">
        <f ca="1">TEXT(INDEX($Y$8:$Y$258,MATCH($AG8,$AD$8:$AD$258,)),"[чч]:мм")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IF(COUNTIF($R$8:$R$132,R9)&gt;1,"",MAX($AD$8:AD8)+1)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INDEX($R$8:$R$258,MATCH(AG9,$AD$8:$AD$258,))</f>
        <v>Водитель 25</v>
      </c>
      <c r="AI9" s="423"/>
      <c r="AJ9" s="422" t="str">
        <f t="shared" ref="AJ9:AJ72" ca="1" si="4">TEXT(INDEX($U$8:$U$258,MATCH($AG9,$AD$8:$AD$258,)),"[чч]:мм")</f>
        <v>09:00</v>
      </c>
      <c r="AK9" s="422" t="str">
        <f t="shared" ref="AK9:AK72" ca="1" si="5">TEXT(INDEX($AA$8:$AA$258,MATCH($AG9,$AD$8:$AD$258,)),"[чч]:мм")</f>
        <v>17:00</v>
      </c>
      <c r="AL9" s="422" t="str">
        <f t="shared" ref="AL9:AL72" ca="1" si="6">TEXT(INDEX($W$8:$W$258,MATCH($AG9,$AD$8:$AD$258,)),"[чч]:мм")</f>
        <v/>
      </c>
      <c r="AM9" s="422" t="str">
        <f t="shared" ref="AM9:AM72" ca="1" si="7">TEXT(INDEX($Y$8:$Y$258,MATCH($AG9,$AD$8:$AD$258,)),"[чч]:мм")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IF(COUNTIF($R$8:$R$132,R10)&gt;1,"",MAX($AD$8:AD9)+1)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29</v>
      </c>
      <c r="AI10" s="423"/>
      <c r="AJ10" s="422" t="str">
        <f t="shared" ca="1" si="4"/>
        <v>09:00</v>
      </c>
      <c r="AK10" s="422" t="str">
        <f t="shared" ca="1" si="5"/>
        <v>17:00</v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IF(COUNTIF($R$8:$R$132,R11)&gt;1,"",MAX($AD$8:AD10)+1)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13</v>
      </c>
      <c r="AI11" s="423"/>
      <c r="AJ11" s="422" t="str">
        <f t="shared" ca="1" si="4"/>
        <v>09:00</v>
      </c>
      <c r="AK11" s="422" t="str">
        <f t="shared" ca="1" si="5"/>
        <v>19:00</v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IF(COUNTIF($R$8:$R$132,R12)&gt;1,"",MAX($AD$8:AD11)+1)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Сотрудник 15</v>
      </c>
      <c r="AI12" s="423"/>
      <c r="AJ12" s="422" t="str">
        <f t="shared" ca="1" si="4"/>
        <v>09:00</v>
      </c>
      <c r="AK12" s="422" t="str">
        <f t="shared" ca="1" si="5"/>
        <v>19:00</v>
      </c>
      <c r="AL12" s="422" t="str">
        <f t="shared" ca="1" si="6"/>
        <v/>
      </c>
      <c r="AM12" s="422" t="str">
        <f t="shared" ca="1" si="7"/>
        <v/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IF(COUNTIF($R$8:$R$132,R13)&gt;1,"",MAX($AD$8:AD12)+1)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>09:00</v>
      </c>
      <c r="AK13" s="422" t="str">
        <f t="shared" ca="1" si="5"/>
        <v>19:00</v>
      </c>
      <c r="AL13" s="422" t="str">
        <f t="shared" ca="1" si="6"/>
        <v/>
      </c>
      <c r="AM13" s="422" t="str">
        <f t="shared" ca="1" si="7"/>
        <v/>
      </c>
    </row>
    <row r="14" spans="1:39" ht="23" customHeight="1" thickBot="1" x14ac:dyDescent="0.2">
      <c r="A14" s="59">
        <f>INDEX(доп!$N$3:$P$32,ROW(A4)/4,LOOKUP($K$1,{1;6;7},{1;2;3}))</f>
        <v>18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18с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18</v>
      </c>
      <c r="P14" s="49"/>
      <c r="Q14" s="186">
        <f>A14</f>
        <v>18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ca="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IF(COUNTIF($R$8:$R$132,R14)&gt;1,"",MAX($AD$8:AD13)+1)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7</v>
      </c>
      <c r="AI14" s="423"/>
      <c r="AJ14" s="422" t="str">
        <f t="shared" ca="1" si="4"/>
        <v>09:00</v>
      </c>
      <c r="AK14" s="422" t="str">
        <f t="shared" ca="1" si="5"/>
        <v>19:00</v>
      </c>
      <c r="AL14" s="422" t="str">
        <f t="shared" ca="1" si="6"/>
        <v/>
      </c>
      <c r="AM14" s="422" t="str">
        <f t="shared" ca="1" si="7"/>
        <v/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18и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18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1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ca="1">IF(OR(E15="---",S15=1,K15=""),"",N15+Z15)</f>
        <v/>
      </c>
      <c r="AB15" s="89" t="str">
        <f t="shared" ref="AB15:AB78" ca="1" si="12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IF(COUNTIF($R$8:$R$132,R15)&gt;1,"",MAX($AD$8:AD14)+1)</f>
        <v/>
      </c>
      <c r="AE15" s="49" t="str">
        <f t="shared" ca="1" si="2"/>
        <v/>
      </c>
      <c r="AG15" s="49">
        <v>8</v>
      </c>
      <c r="AH15" s="423" t="e">
        <f t="shared" ca="1" si="3"/>
        <v>#N/A</v>
      </c>
      <c r="AI15" s="423"/>
      <c r="AJ15" s="422" t="e">
        <f t="shared" ca="1" si="4"/>
        <v>#N/A</v>
      </c>
      <c r="AK15" s="422" t="e">
        <f t="shared" ca="1" si="5"/>
        <v>#N/A</v>
      </c>
      <c r="AL15" s="422" t="e">
        <f t="shared" ca="1" si="6"/>
        <v>#N/A</v>
      </c>
      <c r="AM15" s="422" t="e">
        <f t="shared" ca="1" si="7"/>
        <v>#N/A</v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18в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18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1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ca="1">IF(OR(E16="---",S16=1,K16=""),"",N16+Z16)</f>
        <v/>
      </c>
      <c r="AB16" s="89" t="str">
        <f t="shared" ca="1" si="12"/>
        <v/>
      </c>
      <c r="AC16" s="128" t="str">
        <f t="shared" ca="1" si="1"/>
        <v/>
      </c>
      <c r="AD16" s="50" t="str">
        <f ca="1">IF(COUNTIF($R$8:$R$132,R16)&gt;1,"",MAX($AD$8:AD15)+1)</f>
        <v/>
      </c>
      <c r="AE16" s="49" t="str">
        <f t="shared" ca="1" si="2"/>
        <v/>
      </c>
      <c r="AG16" s="49">
        <v>9</v>
      </c>
      <c r="AH16" s="423" t="e">
        <f t="shared" ca="1" si="3"/>
        <v>#N/A</v>
      </c>
      <c r="AI16" s="423"/>
      <c r="AJ16" s="422" t="e">
        <f t="shared" ca="1" si="4"/>
        <v>#N/A</v>
      </c>
      <c r="AK16" s="422" t="e">
        <f t="shared" ca="1" si="5"/>
        <v>#N/A</v>
      </c>
      <c r="AL16" s="422" t="e">
        <f t="shared" ca="1" si="6"/>
        <v>#N/A</v>
      </c>
      <c r="AM16" s="422" t="e">
        <f t="shared" ca="1" si="7"/>
        <v>#N/A</v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18о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18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1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ca="1">IF(OR(E17="---",S17=1,K17=""),"",N17+Z17)</f>
        <v/>
      </c>
      <c r="AB17" s="90" t="str">
        <f t="shared" ca="1" si="12"/>
        <v/>
      </c>
      <c r="AC17" s="130" t="str">
        <f t="shared" ca="1" si="1"/>
        <v/>
      </c>
      <c r="AD17" s="50" t="str">
        <f ca="1">IF(COUNTIF($R$8:$R$132,R17)&gt;1,"",MAX($AD$8:AD16)+1)</f>
        <v/>
      </c>
      <c r="AE17" s="49" t="str">
        <f t="shared" ca="1" si="2"/>
        <v/>
      </c>
      <c r="AG17" s="49">
        <v>10</v>
      </c>
      <c r="AH17" s="423" t="e">
        <f t="shared" ca="1" si="3"/>
        <v>#N/A</v>
      </c>
      <c r="AI17" s="423"/>
      <c r="AJ17" s="422" t="e">
        <f t="shared" ca="1" si="4"/>
        <v>#N/A</v>
      </c>
      <c r="AK17" s="422" t="e">
        <f t="shared" ca="1" si="5"/>
        <v>#N/A</v>
      </c>
      <c r="AL17" s="422" t="e">
        <f t="shared" ca="1" si="6"/>
        <v>#N/A</v>
      </c>
      <c r="AM17" s="422" t="e">
        <f t="shared" ca="1" si="7"/>
        <v>#N/A</v>
      </c>
    </row>
    <row r="18" spans="1:39" ht="23" customHeight="1" thickBot="1" x14ac:dyDescent="0.2">
      <c r="A18" s="59">
        <f>INDEX(доп!$N$3:$P$32,ROW(A8)/4,LOOKUP($K$1,{1;6;7},{1;2;3}))</f>
        <v>19</v>
      </c>
      <c r="B18" s="515" t="str">
        <f t="shared" ref="B18" si="13">IFERROR(B19-L$129,"")</f>
        <v/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19с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19</v>
      </c>
      <c r="P18" s="49"/>
      <c r="Q18" s="186">
        <f>A18</f>
        <v>19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1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ca="1">IF(OR(E18="---",S18=1,K18=""),"",N18+Z18)</f>
        <v/>
      </c>
      <c r="AB18" s="88" t="str">
        <f t="shared" ca="1" si="12"/>
        <v/>
      </c>
      <c r="AC18" s="129" t="str">
        <f t="shared" ca="1" si="1"/>
        <v/>
      </c>
      <c r="AD18" s="50" t="str">
        <f ca="1">IF(COUNTIF($R$8:$R$132,R18)&gt;1,"",MAX($AD$8:AD17)+1)</f>
        <v/>
      </c>
      <c r="AE18" s="49" t="str">
        <f t="shared" ca="1" si="2"/>
        <v/>
      </c>
      <c r="AG18" s="49">
        <v>11</v>
      </c>
      <c r="AH18" s="423" t="e">
        <f t="shared" ca="1" si="3"/>
        <v>#N/A</v>
      </c>
      <c r="AI18" s="423"/>
      <c r="AJ18" s="422" t="e">
        <f t="shared" ca="1" si="4"/>
        <v>#N/A</v>
      </c>
      <c r="AK18" s="422" t="e">
        <f t="shared" ca="1" si="5"/>
        <v>#N/A</v>
      </c>
      <c r="AL18" s="422" t="e">
        <f t="shared" ca="1" si="6"/>
        <v>#N/A</v>
      </c>
      <c r="AM18" s="422" t="e">
        <f t="shared" ca="1" si="7"/>
        <v>#N/A</v>
      </c>
    </row>
    <row r="19" spans="1:39" ht="23" customHeight="1" x14ac:dyDescent="0.15">
      <c r="A19" s="60"/>
      <c r="B19" s="513" t="str">
        <f>INDEX(доп!$Q$3:$V$24,ROW(A5)/4+0.75,LOOKUP($K$1,{1;6;7},{1;3;5}))</f>
        <v/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19и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19</v>
      </c>
      <c r="R19" s="184" t="str">
        <f t="shared" ca="1" si="8"/>
        <v>---</v>
      </c>
      <c r="S19" s="180"/>
      <c r="T19" s="194" t="str">
        <f ca="1">IF(OR(S19=2,E19="---",K19=""),"",--"0:17")</f>
        <v/>
      </c>
      <c r="U19" s="95" t="str">
        <f t="shared" ca="1" si="11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ref="AA19:AA82" ca="1" si="14">IF(OR(E19="---",S19=1,K19=""),"",N19+Z19)</f>
        <v/>
      </c>
      <c r="AB19" s="89" t="str">
        <f t="shared" ca="1" si="12"/>
        <v/>
      </c>
      <c r="AC19" s="128" t="str">
        <f t="shared" ca="1" si="1"/>
        <v/>
      </c>
      <c r="AD19" s="50" t="str">
        <f ca="1">IF(COUNTIF($R$8:$R$132,R19)&gt;1,"",MAX($AD$8:AD18)+1)</f>
        <v/>
      </c>
      <c r="AE19" s="49" t="str">
        <f t="shared" ca="1" si="2"/>
        <v/>
      </c>
      <c r="AG19" s="49">
        <v>12</v>
      </c>
      <c r="AH19" s="423" t="e">
        <f t="shared" ca="1" si="3"/>
        <v>#N/A</v>
      </c>
      <c r="AI19" s="423"/>
      <c r="AJ19" s="422" t="e">
        <f t="shared" ca="1" si="4"/>
        <v>#N/A</v>
      </c>
      <c r="AK19" s="422" t="e">
        <f t="shared" ca="1" si="5"/>
        <v>#N/A</v>
      </c>
      <c r="AL19" s="422" t="e">
        <f t="shared" ca="1" si="6"/>
        <v>#N/A</v>
      </c>
      <c r="AM19" s="422" t="e">
        <f t="shared" ca="1" si="7"/>
        <v>#N/A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19в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19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1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4"/>
        <v/>
      </c>
      <c r="AB20" s="89" t="str">
        <f t="shared" ca="1" si="12"/>
        <v/>
      </c>
      <c r="AC20" s="128" t="str">
        <f t="shared" ca="1" si="1"/>
        <v/>
      </c>
      <c r="AD20" s="50" t="str">
        <f ca="1">IF(COUNTIF($R$8:$R$132,R20)&gt;1,"",MAX($AD$8:AD19)+1)</f>
        <v/>
      </c>
      <c r="AE20" s="49" t="str">
        <f t="shared" ca="1" si="2"/>
        <v/>
      </c>
      <c r="AG20" s="49">
        <v>13</v>
      </c>
      <c r="AH20" s="423" t="e">
        <f t="shared" ca="1" si="3"/>
        <v>#N/A</v>
      </c>
      <c r="AI20" s="423"/>
      <c r="AJ20" s="422" t="e">
        <f t="shared" ca="1" si="4"/>
        <v>#N/A</v>
      </c>
      <c r="AK20" s="422" t="e">
        <f t="shared" ca="1" si="5"/>
        <v>#N/A</v>
      </c>
      <c r="AL20" s="422" t="e">
        <f t="shared" ca="1" si="6"/>
        <v>#N/A</v>
      </c>
      <c r="AM20" s="422" t="e">
        <f t="shared" ca="1" si="7"/>
        <v>#N/A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19о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19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1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4"/>
        <v/>
      </c>
      <c r="AB21" s="90" t="str">
        <f t="shared" ca="1" si="12"/>
        <v/>
      </c>
      <c r="AC21" s="130" t="str">
        <f t="shared" ca="1" si="1"/>
        <v/>
      </c>
      <c r="AD21" s="50" t="str">
        <f ca="1">IF(COUNTIF($R$8:$R$132,R21)&gt;1,"",MAX($AD$8:AD20)+1)</f>
        <v/>
      </c>
      <c r="AE21" s="49" t="str">
        <f t="shared" ca="1" si="2"/>
        <v/>
      </c>
      <c r="AG21" s="49">
        <v>14</v>
      </c>
      <c r="AH21" s="423" t="e">
        <f t="shared" ca="1" si="3"/>
        <v>#N/A</v>
      </c>
      <c r="AI21" s="423"/>
      <c r="AJ21" s="422" t="e">
        <f t="shared" ca="1" si="4"/>
        <v>#N/A</v>
      </c>
      <c r="AK21" s="422" t="e">
        <f t="shared" ca="1" si="5"/>
        <v>#N/A</v>
      </c>
      <c r="AL21" s="422" t="e">
        <f t="shared" ca="1" si="6"/>
        <v>#N/A</v>
      </c>
      <c r="AM21" s="422" t="e">
        <f t="shared" ca="1" si="7"/>
        <v>#N/A</v>
      </c>
    </row>
    <row r="22" spans="1:39" ht="23" customHeight="1" thickBot="1" x14ac:dyDescent="0.2">
      <c r="A22" s="59">
        <f>INDEX(доп!$N$3:$P$32,ROW(A12)/4,LOOKUP($K$1,{1;6;7},{1;2;3}))</f>
        <v>20</v>
      </c>
      <c r="B22" s="515" t="str">
        <f t="shared" ref="B22" si="15">IFERROR(B23-L$129,"")</f>
        <v/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20с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20</v>
      </c>
      <c r="P22" s="49"/>
      <c r="Q22" s="186">
        <f>A22</f>
        <v>20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1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4"/>
        <v/>
      </c>
      <c r="AB22" s="88" t="str">
        <f t="shared" ca="1" si="12"/>
        <v/>
      </c>
      <c r="AC22" s="129" t="str">
        <f t="shared" ca="1" si="1"/>
        <v/>
      </c>
      <c r="AD22" s="50" t="str">
        <f ca="1">IF(COUNTIF($R$8:$R$132,R22)&gt;1,"",MAX($AD$8:AD21)+1)</f>
        <v/>
      </c>
      <c r="AE22" s="49" t="str">
        <f t="shared" ca="1" si="2"/>
        <v/>
      </c>
      <c r="AG22" s="49">
        <v>15</v>
      </c>
      <c r="AH22" s="423" t="e">
        <f t="shared" ca="1" si="3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/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20и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20</v>
      </c>
      <c r="R23" s="184" t="str">
        <f t="shared" ca="1" si="8"/>
        <v>---</v>
      </c>
      <c r="S23" s="180"/>
      <c r="T23" s="194" t="str">
        <f ca="1">IF(OR(S23=2,E23="---",K23=""),"",--"0:12")</f>
        <v/>
      </c>
      <c r="U23" s="95" t="str">
        <f t="shared" ca="1" si="11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4"/>
        <v/>
      </c>
      <c r="AB23" s="89" t="str">
        <f t="shared" ca="1" si="12"/>
        <v/>
      </c>
      <c r="AC23" s="128" t="str">
        <f t="shared" ca="1" si="1"/>
        <v/>
      </c>
      <c r="AD23" s="50" t="str">
        <f ca="1">IF(COUNTIF($R$8:$R$132,R23)&gt;1,"",MAX($AD$8:AD22)+1)</f>
        <v/>
      </c>
      <c r="AE23" s="49" t="str">
        <f t="shared" ca="1" si="2"/>
        <v/>
      </c>
      <c r="AG23" s="49">
        <v>16</v>
      </c>
      <c r="AH23" s="423" t="e">
        <f t="shared" ca="1" si="3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20в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20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1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4"/>
        <v/>
      </c>
      <c r="AB24" s="89" t="str">
        <f t="shared" ca="1" si="12"/>
        <v/>
      </c>
      <c r="AC24" s="128" t="str">
        <f t="shared" ca="1" si="1"/>
        <v/>
      </c>
      <c r="AD24" s="50" t="str">
        <f ca="1">IF(COUNTIF($R$8:$R$132,R24)&gt;1,"",MAX($AD$8:AD23)+1)</f>
        <v/>
      </c>
      <c r="AE24" s="49" t="str">
        <f t="shared" ca="1" si="2"/>
        <v/>
      </c>
      <c r="AG24" s="49">
        <v>17</v>
      </c>
      <c r="AH24" s="423" t="e">
        <f t="shared" ca="1" si="3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20о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20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1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4"/>
        <v/>
      </c>
      <c r="AB25" s="90" t="str">
        <f t="shared" ca="1" si="12"/>
        <v/>
      </c>
      <c r="AC25" s="130" t="str">
        <f t="shared" ca="1" si="1"/>
        <v/>
      </c>
      <c r="AD25" s="50" t="str">
        <f ca="1">IF(COUNTIF($R$8:$R$132,R25)&gt;1,"",MAX($AD$8:AD24)+1)</f>
        <v/>
      </c>
      <c r="AE25" s="49" t="str">
        <f t="shared" ca="1" si="2"/>
        <v/>
      </c>
      <c r="AG25" s="49">
        <v>18</v>
      </c>
      <c r="AH25" s="423" t="e">
        <f t="shared" ca="1" si="3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21</v>
      </c>
      <c r="B26" s="515" t="str">
        <f t="shared" ref="B26" si="16">IFERROR(B27-L$129,"")</f>
        <v/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21с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21</v>
      </c>
      <c r="P26" s="49"/>
      <c r="Q26" s="186">
        <f>A26</f>
        <v>21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1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4"/>
        <v/>
      </c>
      <c r="AB26" s="88" t="str">
        <f t="shared" ca="1" si="12"/>
        <v/>
      </c>
      <c r="AC26" s="129" t="str">
        <f t="shared" ca="1" si="1"/>
        <v/>
      </c>
      <c r="AD26" s="50" t="str">
        <f ca="1">IF(COUNTIF($R$8:$R$132,R26)&gt;1,"",MAX($AD$8:AD25)+1)</f>
        <v/>
      </c>
      <c r="AE26" s="49" t="str">
        <f t="shared" ca="1" si="2"/>
        <v/>
      </c>
      <c r="AG26" s="49">
        <v>19</v>
      </c>
      <c r="AH26" s="423" t="e">
        <f t="shared" ca="1" si="3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/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21и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21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1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4"/>
        <v/>
      </c>
      <c r="AB27" s="89" t="str">
        <f t="shared" ca="1" si="12"/>
        <v/>
      </c>
      <c r="AC27" s="128" t="str">
        <f t="shared" ca="1" si="1"/>
        <v/>
      </c>
      <c r="AD27" s="50" t="str">
        <f ca="1">IF(COUNTIF($R$8:$R$132,R27)&gt;1,"",MAX($AD$8:AD26)+1)</f>
        <v/>
      </c>
      <c r="AE27" s="49" t="str">
        <f t="shared" ca="1" si="2"/>
        <v/>
      </c>
      <c r="AG27" s="49">
        <v>20</v>
      </c>
      <c r="AH27" s="423" t="e">
        <f t="shared" ca="1" si="3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21в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21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1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4"/>
        <v/>
      </c>
      <c r="AB28" s="89" t="str">
        <f t="shared" ca="1" si="12"/>
        <v/>
      </c>
      <c r="AC28" s="128" t="str">
        <f t="shared" ca="1" si="1"/>
        <v/>
      </c>
      <c r="AD28" s="50" t="str">
        <f ca="1">IF(COUNTIF($R$8:$R$132,R28)&gt;1,"",MAX($AD$8:AD27)+1)</f>
        <v/>
      </c>
      <c r="AE28" s="49" t="str">
        <f t="shared" ca="1" si="2"/>
        <v/>
      </c>
      <c r="AG28" s="49">
        <v>21</v>
      </c>
      <c r="AH28" s="423" t="e">
        <f t="shared" ca="1" si="3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21о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21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1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4"/>
        <v/>
      </c>
      <c r="AB29" s="90" t="str">
        <f t="shared" ca="1" si="12"/>
        <v/>
      </c>
      <c r="AC29" s="130" t="str">
        <f t="shared" ca="1" si="1"/>
        <v/>
      </c>
      <c r="AD29" s="50" t="str">
        <f ca="1">IF(COUNTIF($R$8:$R$132,R29)&gt;1,"",MAX($AD$8:AD28)+1)</f>
        <v/>
      </c>
      <c r="AE29" s="49" t="str">
        <f t="shared" ca="1" si="2"/>
        <v/>
      </c>
      <c r="AG29" s="49">
        <v>22</v>
      </c>
      <c r="AH29" s="423" t="e">
        <f t="shared" ca="1" si="3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22</v>
      </c>
      <c r="B30" s="515">
        <f t="shared" ref="B30" si="17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22с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22</v>
      </c>
      <c r="P30" s="49"/>
      <c r="Q30" s="186">
        <f>A30</f>
        <v>22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1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4"/>
        <v/>
      </c>
      <c r="AB30" s="88" t="str">
        <f t="shared" ca="1" si="12"/>
        <v/>
      </c>
      <c r="AC30" s="129" t="str">
        <f t="shared" ca="1" si="1"/>
        <v/>
      </c>
      <c r="AD30" s="50" t="str">
        <f ca="1">IF(COUNTIF($R$8:$R$132,R30)&gt;1,"",MAX($AD$8:AD29)+1)</f>
        <v/>
      </c>
      <c r="AE30" s="49" t="str">
        <f t="shared" ca="1" si="2"/>
        <v/>
      </c>
      <c r="AG30" s="49">
        <v>23</v>
      </c>
      <c r="AH30" s="423" t="e">
        <f t="shared" ca="1" si="3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22и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22</v>
      </c>
      <c r="R31" s="184" t="str">
        <f t="shared" ca="1" si="8"/>
        <v>---</v>
      </c>
      <c r="S31" s="180"/>
      <c r="T31" s="194" t="str">
        <f ca="1">IF(OR(S31=2,E31="---",K31=""),"",--"0:17")</f>
        <v/>
      </c>
      <c r="U31" s="95" t="str">
        <f t="shared" ca="1" si="11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4"/>
        <v/>
      </c>
      <c r="AB31" s="89" t="str">
        <f t="shared" ca="1" si="12"/>
        <v/>
      </c>
      <c r="AC31" s="128" t="str">
        <f t="shared" ca="1" si="1"/>
        <v/>
      </c>
      <c r="AD31" s="50" t="str">
        <f ca="1">IF(COUNTIF($R$8:$R$132,R31)&gt;1,"",MAX($AD$8:AD30)+1)</f>
        <v/>
      </c>
      <c r="AE31" s="49" t="str">
        <f t="shared" ca="1" si="2"/>
        <v/>
      </c>
      <c r="AG31" s="49">
        <v>24</v>
      </c>
      <c r="AH31" s="423" t="e">
        <f t="shared" ca="1" si="3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22в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22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1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4"/>
        <v/>
      </c>
      <c r="AB32" s="89" t="str">
        <f t="shared" ca="1" si="12"/>
        <v/>
      </c>
      <c r="AC32" s="128" t="str">
        <f t="shared" ca="1" si="1"/>
        <v/>
      </c>
      <c r="AD32" s="50" t="str">
        <f ca="1">IF(COUNTIF($R$8:$R$132,R32)&gt;1,"",MAX($AD$8:AD31)+1)</f>
        <v/>
      </c>
      <c r="AE32" s="49" t="str">
        <f t="shared" ca="1" si="2"/>
        <v/>
      </c>
      <c r="AG32" s="49">
        <v>25</v>
      </c>
      <c r="AH32" s="423" t="e">
        <f t="shared" ca="1" si="3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22о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22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1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4"/>
        <v/>
      </c>
      <c r="AB33" s="90" t="str">
        <f t="shared" ca="1" si="12"/>
        <v/>
      </c>
      <c r="AC33" s="130" t="str">
        <f t="shared" ca="1" si="1"/>
        <v/>
      </c>
      <c r="AD33" s="50" t="str">
        <f ca="1">IF(COUNTIF($R$8:$R$132,R33)&gt;1,"",MAX($AD$8:AD32)+1)</f>
        <v/>
      </c>
      <c r="AE33" s="49" t="str">
        <f t="shared" ca="1" si="2"/>
        <v/>
      </c>
      <c r="AG33" s="49">
        <v>26</v>
      </c>
      <c r="AH33" s="423" t="e">
        <f t="shared" ca="1" si="3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24</v>
      </c>
      <c r="B34" s="515">
        <f t="shared" ref="B34" si="18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24с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24</v>
      </c>
      <c r="P34" s="49"/>
      <c r="Q34" s="186">
        <f>A34</f>
        <v>24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t="shared" ca="1" si="14"/>
        <v/>
      </c>
      <c r="AB34" s="88" t="str">
        <f t="shared" ca="1" si="12"/>
        <v/>
      </c>
      <c r="AC34" s="129" t="str">
        <f t="shared" ca="1" si="1"/>
        <v/>
      </c>
      <c r="AD34" s="50" t="str">
        <f ca="1">IF(COUNTIF($R$8:$R$132,R34)&gt;1,"",MAX($AD$8:AD33)+1)</f>
        <v/>
      </c>
      <c r="AE34" s="49" t="str">
        <f t="shared" ca="1" si="2"/>
        <v/>
      </c>
      <c r="AG34" s="49">
        <v>27</v>
      </c>
      <c r="AH34" s="423" t="e">
        <f t="shared" ca="1" si="3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24и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24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t="shared" ca="1" si="14"/>
        <v/>
      </c>
      <c r="AB35" s="89" t="str">
        <f t="shared" ca="1" si="12"/>
        <v/>
      </c>
      <c r="AC35" s="128" t="str">
        <f t="shared" ca="1" si="1"/>
        <v/>
      </c>
      <c r="AD35" s="50" t="str">
        <f ca="1">IF(COUNTIF($R$8:$R$132,R35)&gt;1,"",MAX($AD$8:AD34)+1)</f>
        <v/>
      </c>
      <c r="AE35" s="49" t="str">
        <f t="shared" ca="1" si="2"/>
        <v/>
      </c>
      <c r="AG35" s="49">
        <v>28</v>
      </c>
      <c r="AH35" s="423" t="e">
        <f t="shared" ca="1" si="3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24в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24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t="shared" ca="1" si="14"/>
        <v/>
      </c>
      <c r="AB36" s="89" t="str">
        <f t="shared" ca="1" si="12"/>
        <v/>
      </c>
      <c r="AC36" s="128" t="str">
        <f t="shared" ca="1" si="1"/>
        <v/>
      </c>
      <c r="AD36" s="50" t="str">
        <f ca="1">IF(COUNTIF($R$8:$R$132,R36)&gt;1,"",MAX($AD$8:AD35)+1)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24о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24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t="shared" ca="1" si="14"/>
        <v/>
      </c>
      <c r="AB37" s="90" t="str">
        <f t="shared" ca="1" si="12"/>
        <v/>
      </c>
      <c r="AC37" s="130" t="str">
        <f t="shared" ca="1" si="1"/>
        <v/>
      </c>
      <c r="AD37" s="50" t="str">
        <f ca="1">IF(COUNTIF($R$8:$R$132,R37)&gt;1,"",MAX($AD$8:AD36)+1)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26</v>
      </c>
      <c r="B38" s="515">
        <f t="shared" ref="B38" si="19">IFERROR(B39-L$129,"")</f>
        <v>0.36805555555555558</v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26с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26</v>
      </c>
      <c r="P38" s="49"/>
      <c r="Q38" s="186">
        <f>A38</f>
        <v>26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1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4"/>
        <v/>
      </c>
      <c r="AB38" s="88" t="str">
        <f t="shared" ca="1" si="12"/>
        <v/>
      </c>
      <c r="AC38" s="129" t="str">
        <f t="shared" ca="1" si="1"/>
        <v/>
      </c>
      <c r="AD38" s="50" t="str">
        <f ca="1">IF(COUNTIF($R$8:$R$132,R38)&gt;1,"",MAX($AD$8:AD37)+1)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>9:00</v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26и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26</v>
      </c>
      <c r="R39" s="184" t="str">
        <f t="shared" ca="1" si="8"/>
        <v>---</v>
      </c>
      <c r="S39" s="180"/>
      <c r="T39" s="194" t="str">
        <f ca="1">IF(OR(S39=2,E39="---",K39=""),"",--"0:12")</f>
        <v/>
      </c>
      <c r="U39" s="95" t="str">
        <f t="shared" ca="1" si="11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4"/>
        <v/>
      </c>
      <c r="AB39" s="89" t="str">
        <f t="shared" ca="1" si="12"/>
        <v/>
      </c>
      <c r="AC39" s="128" t="str">
        <f t="shared" ca="1" si="1"/>
        <v/>
      </c>
      <c r="AD39" s="50" t="str">
        <f ca="1">IF(COUNTIF($R$8:$R$132,R39)&gt;1,"",MAX($AD$8:AD38)+1)</f>
        <v/>
      </c>
      <c r="AE39" s="49" t="str">
        <f t="shared" ca="1" si="2"/>
        <v/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26в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26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1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4"/>
        <v/>
      </c>
      <c r="AB40" s="89" t="str">
        <f t="shared" ca="1" si="12"/>
        <v/>
      </c>
      <c r="AC40" s="128" t="str">
        <f t="shared" ca="1" si="1"/>
        <v/>
      </c>
      <c r="AD40" s="50" t="str">
        <f ca="1">IF(COUNTIF($R$8:$R$132,R40)&gt;1,"",MAX($AD$8:AD39)+1)</f>
        <v/>
      </c>
      <c r="AE40" s="49" t="str">
        <f t="shared" ca="1" si="2"/>
        <v/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26о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26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1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4"/>
        <v/>
      </c>
      <c r="AB41" s="90" t="str">
        <f t="shared" ca="1" si="12"/>
        <v/>
      </c>
      <c r="AC41" s="130" t="str">
        <f t="shared" ca="1" si="1"/>
        <v/>
      </c>
      <c r="AD41" s="50" t="str">
        <f ca="1">IF(COUNTIF($R$8:$R$132,R41)&gt;1,"",MAX($AD$8:AD40)+1)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27</v>
      </c>
      <c r="B42" s="515" t="str">
        <f t="shared" ref="B42" si="20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27с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27</v>
      </c>
      <c r="P42" s="49"/>
      <c r="Q42" s="186">
        <f>A42</f>
        <v>27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1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4"/>
        <v/>
      </c>
      <c r="AB42" s="88" t="str">
        <f t="shared" ca="1" si="12"/>
        <v/>
      </c>
      <c r="AC42" s="129" t="str">
        <f t="shared" ca="1" si="1"/>
        <v/>
      </c>
      <c r="AD42" s="50" t="str">
        <f ca="1">IF(COUNTIF($R$8:$R$132,R42)&gt;1,"",MAX($AD$8:AD41)+1)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27и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27</v>
      </c>
      <c r="R43" s="184" t="str">
        <f t="shared" ca="1" si="8"/>
        <v>---</v>
      </c>
      <c r="S43" s="180"/>
      <c r="T43" s="194" t="str">
        <f ca="1">IF(OR(S43=2,E43="---",K43=""),"",--"0:17")</f>
        <v/>
      </c>
      <c r="U43" s="95" t="str">
        <f t="shared" ca="1" si="11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4"/>
        <v/>
      </c>
      <c r="AB43" s="89" t="str">
        <f t="shared" ca="1" si="12"/>
        <v/>
      </c>
      <c r="AC43" s="128" t="str">
        <f t="shared" ca="1" si="1"/>
        <v/>
      </c>
      <c r="AD43" s="50" t="str">
        <f ca="1">IF(COUNTIF($R$8:$R$132,R43)&gt;1,"",MAX($AD$8:AD42)+1)</f>
        <v/>
      </c>
      <c r="AE43" s="49" t="str">
        <f t="shared" ca="1" si="2"/>
        <v/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27в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27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1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4"/>
        <v/>
      </c>
      <c r="AB44" s="89" t="str">
        <f t="shared" ca="1" si="12"/>
        <v/>
      </c>
      <c r="AC44" s="128" t="str">
        <f t="shared" ca="1" si="1"/>
        <v/>
      </c>
      <c r="AD44" s="50" t="str">
        <f ca="1">IF(COUNTIF($R$8:$R$132,R44)&gt;1,"",MAX($AD$8:AD43)+1)</f>
        <v/>
      </c>
      <c r="AE44" s="49" t="str">
        <f t="shared" ca="1" si="2"/>
        <v/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27о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27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1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4"/>
        <v/>
      </c>
      <c r="AB45" s="90" t="str">
        <f t="shared" ca="1" si="12"/>
        <v/>
      </c>
      <c r="AC45" s="130" t="str">
        <f t="shared" ca="1" si="1"/>
        <v/>
      </c>
      <c r="AD45" s="50" t="str">
        <f ca="1">IF(COUNTIF($R$8:$R$132,R45)&gt;1,"",MAX($AD$8:AD44)+1)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28</v>
      </c>
      <c r="B46" s="515">
        <f t="shared" ref="B46" si="21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28с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28</v>
      </c>
      <c r="P46" s="49"/>
      <c r="Q46" s="186">
        <f>A46</f>
        <v>28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1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4"/>
        <v/>
      </c>
      <c r="AB46" s="88" t="str">
        <f t="shared" ca="1" si="12"/>
        <v/>
      </c>
      <c r="AC46" s="129" t="str">
        <f t="shared" ca="1" si="1"/>
        <v/>
      </c>
      <c r="AD46" s="50" t="str">
        <f ca="1">IF(COUNTIF($R$8:$R$132,R46)&gt;1,"",MAX($AD$8:AD45)+1)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28и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28</v>
      </c>
      <c r="R47" s="184" t="str">
        <f t="shared" ca="1" si="8"/>
        <v>---</v>
      </c>
      <c r="S47" s="180"/>
      <c r="T47" s="194" t="str">
        <f ca="1">IF(OR(S47=2,E47="---",K47=""),"",--"0:12")</f>
        <v/>
      </c>
      <c r="U47" s="95" t="str">
        <f t="shared" ca="1" si="11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4"/>
        <v/>
      </c>
      <c r="AB47" s="89" t="str">
        <f t="shared" ca="1" si="12"/>
        <v/>
      </c>
      <c r="AC47" s="128" t="str">
        <f t="shared" ca="1" si="1"/>
        <v/>
      </c>
      <c r="AD47" s="50" t="str">
        <f ca="1">IF(COUNTIF($R$8:$R$132,R47)&gt;1,"",MAX($AD$8:AD46)+1)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28в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28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1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4"/>
        <v/>
      </c>
      <c r="AB48" s="89" t="str">
        <f t="shared" ca="1" si="12"/>
        <v/>
      </c>
      <c r="AC48" s="128" t="str">
        <f t="shared" ca="1" si="1"/>
        <v/>
      </c>
      <c r="AD48" s="50" t="str">
        <f ca="1">IF(COUNTIF($R$8:$R$132,R48)&gt;1,"",MAX($AD$8:AD47)+1)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28о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28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1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4"/>
        <v/>
      </c>
      <c r="AB49" s="90" t="str">
        <f t="shared" ca="1" si="12"/>
        <v/>
      </c>
      <c r="AC49" s="130" t="str">
        <f t="shared" ca="1" si="1"/>
        <v/>
      </c>
      <c r="AD49" s="50" t="str">
        <f ca="1">IF(COUNTIF($R$8:$R$132,R49)&gt;1,"",MAX($AD$8:AD48)+1)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29</v>
      </c>
      <c r="B50" s="515">
        <f t="shared" ref="B50" si="22">IFERROR(B51-L$129,"")</f>
        <v>0.36805555555555558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29с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29</v>
      </c>
      <c r="P50" s="49"/>
      <c r="Q50" s="186">
        <f>A50</f>
        <v>29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t="shared" ca="1" si="14"/>
        <v/>
      </c>
      <c r="AB50" s="88" t="str">
        <f t="shared" ca="1" si="12"/>
        <v/>
      </c>
      <c r="AC50" s="129" t="str">
        <f t="shared" ca="1" si="1"/>
        <v/>
      </c>
      <c r="AD50" s="50" t="str">
        <f ca="1">IF(COUNTIF($R$8:$R$132,R50)&gt;1,"",MAX($AD$8:AD49)+1)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>9:00</v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29и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29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t="shared" ca="1" si="14"/>
        <v/>
      </c>
      <c r="AB51" s="89" t="str">
        <f t="shared" ca="1" si="12"/>
        <v/>
      </c>
      <c r="AC51" s="128" t="str">
        <f t="shared" ca="1" si="1"/>
        <v/>
      </c>
      <c r="AD51" s="50" t="str">
        <f ca="1">IF(COUNTIF($R$8:$R$132,R51)&gt;1,"",MAX($AD$8:AD50)+1)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29в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29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t="shared" ca="1" si="14"/>
        <v/>
      </c>
      <c r="AB52" s="89" t="str">
        <f t="shared" ca="1" si="12"/>
        <v/>
      </c>
      <c r="AC52" s="128" t="str">
        <f t="shared" ca="1" si="1"/>
        <v/>
      </c>
      <c r="AD52" s="50" t="str">
        <f ca="1">IF(COUNTIF($R$8:$R$132,R52)&gt;1,"",MAX($AD$8:AD51)+1)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29о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29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t="shared" ca="1" si="14"/>
        <v/>
      </c>
      <c r="AB53" s="90" t="str">
        <f t="shared" ca="1" si="12"/>
        <v/>
      </c>
      <c r="AC53" s="130" t="str">
        <f t="shared" ca="1" si="1"/>
        <v/>
      </c>
      <c r="AD53" s="50" t="str">
        <f ca="1">IF(COUNTIF($R$8:$R$132,R53)&gt;1,"",MAX($AD$8:AD52)+1)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55</v>
      </c>
      <c r="B54" s="515">
        <f t="shared" ref="B54" si="23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55с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55</v>
      </c>
      <c r="P54" s="49"/>
      <c r="Q54" s="186">
        <f>A54</f>
        <v>55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1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4"/>
        <v/>
      </c>
      <c r="AB54" s="88" t="str">
        <f t="shared" ca="1" si="12"/>
        <v/>
      </c>
      <c r="AC54" s="129" t="str">
        <f t="shared" ca="1" si="1"/>
        <v/>
      </c>
      <c r="AD54" s="50" t="str">
        <f ca="1">IF(COUNTIF($R$8:$R$132,R54)&gt;1,"",MAX($AD$8:AD53)+1)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55и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55</v>
      </c>
      <c r="R55" s="184" t="str">
        <f t="shared" ca="1" si="8"/>
        <v>---</v>
      </c>
      <c r="S55" s="180"/>
      <c r="T55" s="194" t="str">
        <f ca="1">IF(OR(S55=2,E55="---",K55=""),"",--"0:12")</f>
        <v/>
      </c>
      <c r="U55" s="95" t="str">
        <f t="shared" ca="1" si="11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4"/>
        <v/>
      </c>
      <c r="AB55" s="89" t="str">
        <f t="shared" ca="1" si="12"/>
        <v/>
      </c>
      <c r="AC55" s="128" t="str">
        <f t="shared" ca="1" si="1"/>
        <v/>
      </c>
      <c r="AD55" s="50" t="str">
        <f ca="1">IF(COUNTIF($R$8:$R$132,R55)&gt;1,"",MAX($AD$8:AD54)+1)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55в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55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1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4"/>
        <v/>
      </c>
      <c r="AB56" s="89" t="str">
        <f t="shared" ca="1" si="12"/>
        <v/>
      </c>
      <c r="AC56" s="128" t="str">
        <f t="shared" ca="1" si="1"/>
        <v/>
      </c>
      <c r="AD56" s="50" t="str">
        <f ca="1">IF(COUNTIF($R$8:$R$132,R56)&gt;1,"",MAX($AD$8:AD55)+1)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55о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55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1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4"/>
        <v/>
      </c>
      <c r="AB57" s="90" t="str">
        <f t="shared" ca="1" si="12"/>
        <v/>
      </c>
      <c r="AC57" s="130" t="str">
        <f t="shared" ca="1" si="1"/>
        <v/>
      </c>
      <c r="AD57" s="50" t="str">
        <f ca="1">IF(COUNTIF($R$8:$R$132,R57)&gt;1,"",MAX($AD$8:AD56)+1)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58</v>
      </c>
      <c r="B58" s="515" t="str">
        <f t="shared" ref="B58" si="24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58с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58</v>
      </c>
      <c r="P58" s="49"/>
      <c r="Q58" s="186">
        <f>A58</f>
        <v>58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1"/>
        <v/>
      </c>
      <c r="V58" s="195"/>
      <c r="W58" s="196" t="str">
        <f t="shared" ref="W58:W65" ca="1" si="25">IF(OR(E58="---",L58="",S58=2),"",L58+V58)</f>
        <v/>
      </c>
      <c r="X58" s="195"/>
      <c r="Y58" s="196" t="str">
        <f t="shared" ref="Y58:Y65" ca="1" si="26">IF(OR(E58="---",M58="",S58=1),"",IF(S58=2,M58-X58,MIN(M58-X58,W58+"2:00")))</f>
        <v/>
      </c>
      <c r="Z58" s="165"/>
      <c r="AA58" s="99" t="str">
        <f t="shared" ca="1" si="14"/>
        <v/>
      </c>
      <c r="AB58" s="88" t="str">
        <f t="shared" ca="1" si="12"/>
        <v/>
      </c>
      <c r="AC58" s="129" t="str">
        <f t="shared" ca="1" si="1"/>
        <v/>
      </c>
      <c r="AD58" s="50" t="str">
        <f ca="1">IF(COUNTIF($R$8:$R$132,R58)&gt;1,"",MAX($AD$8:AD57)+1)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58и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58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1"/>
        <v/>
      </c>
      <c r="V59" s="194"/>
      <c r="W59" s="95" t="str">
        <f t="shared" ca="1" si="25"/>
        <v/>
      </c>
      <c r="X59" s="194"/>
      <c r="Y59" s="95" t="str">
        <f t="shared" ca="1" si="26"/>
        <v/>
      </c>
      <c r="Z59" s="495"/>
      <c r="AA59" s="100" t="str">
        <f t="shared" ca="1" si="14"/>
        <v/>
      </c>
      <c r="AB59" s="89" t="str">
        <f t="shared" ca="1" si="12"/>
        <v/>
      </c>
      <c r="AC59" s="128" t="str">
        <f t="shared" ca="1" si="1"/>
        <v/>
      </c>
      <c r="AD59" s="50" t="str">
        <f ca="1">IF(COUNTIF($R$8:$R$132,R59)&gt;1,"",MAX($AD$8:AD58)+1)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58в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58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1"/>
        <v/>
      </c>
      <c r="V60" s="194"/>
      <c r="W60" s="95" t="str">
        <f t="shared" ca="1" si="25"/>
        <v/>
      </c>
      <c r="X60" s="194"/>
      <c r="Y60" s="95" t="str">
        <f t="shared" ca="1" si="26"/>
        <v/>
      </c>
      <c r="Z60" s="495" t="str">
        <f ca="1">IF(OR(E60="---",S60=1,K60=""),"",--"0:15")</f>
        <v/>
      </c>
      <c r="AA60" s="100" t="str">
        <f t="shared" ca="1" si="14"/>
        <v/>
      </c>
      <c r="AB60" s="89" t="str">
        <f t="shared" ca="1" si="12"/>
        <v/>
      </c>
      <c r="AC60" s="128" t="str">
        <f t="shared" ca="1" si="1"/>
        <v/>
      </c>
      <c r="AD60" s="50" t="str">
        <f ca="1">IF(COUNTIF($R$8:$R$132,R60)&gt;1,"",MAX($AD$8:AD59)+1)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58о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58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1"/>
        <v/>
      </c>
      <c r="V61" s="83"/>
      <c r="W61" s="98" t="str">
        <f t="shared" ca="1" si="25"/>
        <v/>
      </c>
      <c r="X61" s="83"/>
      <c r="Y61" s="98" t="str">
        <f t="shared" ca="1" si="26"/>
        <v/>
      </c>
      <c r="Z61" s="166"/>
      <c r="AA61" s="101" t="str">
        <f t="shared" ca="1" si="14"/>
        <v/>
      </c>
      <c r="AB61" s="90" t="str">
        <f t="shared" ca="1" si="12"/>
        <v/>
      </c>
      <c r="AC61" s="130" t="str">
        <f t="shared" ca="1" si="1"/>
        <v/>
      </c>
      <c r="AD61" s="50" t="str">
        <f ca="1">IF(COUNTIF($R$8:$R$132,R61)&gt;1,"",MAX($AD$8:AD60)+1)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 t="str">
        <f>INDEX(доп!$N$3:$P$32,ROW(A52)/4,LOOKUP($K$1,{1;6;7},{1;2;3}))</f>
        <v/>
      </c>
      <c r="B62" s="515" t="str">
        <f t="shared" ref="B62" si="27">IFERROR(B63-L$129,"")</f>
        <v/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-</v>
      </c>
      <c r="I62" s="233"/>
      <c r="J62" s="236"/>
      <c r="K62" s="228"/>
      <c r="L62" s="207"/>
      <c r="M62" s="208"/>
      <c r="N62" s="208"/>
      <c r="O62" s="238" t="str">
        <f>HYPERLINK("#"&amp;ADDRESS(ROW(),11)&amp;":"&amp;ADDRESS(ROW(),14),Q62)</f>
        <v/>
      </c>
      <c r="P62" s="49"/>
      <c r="Q62" s="186" t="str">
        <f>A62</f>
        <v/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1"/>
        <v/>
      </c>
      <c r="V62" s="195"/>
      <c r="W62" s="196" t="str">
        <f t="shared" ca="1" si="25"/>
        <v/>
      </c>
      <c r="X62" s="195"/>
      <c r="Y62" s="196" t="str">
        <f t="shared" ca="1" si="26"/>
        <v/>
      </c>
      <c r="Z62" s="165"/>
      <c r="AA62" s="99" t="str">
        <f t="shared" ca="1" si="14"/>
        <v/>
      </c>
      <c r="AB62" s="88" t="str">
        <f t="shared" ca="1" si="12"/>
        <v/>
      </c>
      <c r="AC62" s="129" t="str">
        <f t="shared" ca="1" si="1"/>
        <v/>
      </c>
      <c r="AD62" s="50" t="str">
        <f ca="1">IF(COUNTIF($R$8:$R$132,R62)&gt;1,"",MAX($AD$8:AD61)+1)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/>
      </c>
      <c r="C63" s="33">
        <f>INDEX(доп!$Q$3:$V$24,ROW(B49)/4+0.75,LOOKUP($K$1,{1;6;7},{2;4;6}))</f>
        <v>0</v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-</v>
      </c>
      <c r="I63" s="233"/>
      <c r="J63" s="236"/>
      <c r="K63" s="229"/>
      <c r="L63" s="222"/>
      <c r="M63" s="223"/>
      <c r="N63" s="223"/>
      <c r="O63" s="177"/>
      <c r="P63" s="49"/>
      <c r="Q63" s="187" t="str">
        <f>A62</f>
        <v/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1"/>
        <v/>
      </c>
      <c r="V63" s="194"/>
      <c r="W63" s="95" t="str">
        <f t="shared" ca="1" si="25"/>
        <v/>
      </c>
      <c r="X63" s="194"/>
      <c r="Y63" s="95" t="str">
        <f t="shared" ca="1" si="26"/>
        <v/>
      </c>
      <c r="Z63" s="495"/>
      <c r="AA63" s="100" t="str">
        <f t="shared" ca="1" si="14"/>
        <v/>
      </c>
      <c r="AB63" s="89" t="str">
        <f t="shared" ca="1" si="12"/>
        <v/>
      </c>
      <c r="AC63" s="128" t="str">
        <f t="shared" ca="1" si="1"/>
        <v/>
      </c>
      <c r="AD63" s="50" t="str">
        <f ca="1">IF(COUNTIF($R$8:$R$132,R63)&gt;1,"",MAX($AD$8:AD62)+1)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-</v>
      </c>
      <c r="I64" s="233"/>
      <c r="J64" s="236"/>
      <c r="K64" s="230"/>
      <c r="L64" s="224"/>
      <c r="M64" s="225"/>
      <c r="N64" s="225"/>
      <c r="O64" s="177"/>
      <c r="P64" s="49"/>
      <c r="Q64" s="187" t="str">
        <f>A62</f>
        <v/>
      </c>
      <c r="R64" s="184" t="str">
        <f t="shared" ca="1" si="8"/>
        <v>---</v>
      </c>
      <c r="S64" s="180"/>
      <c r="T64" s="194" t="str">
        <f ca="1">IF(OR(S64=2,E64="---",K64=""),"",--"0:55")</f>
        <v/>
      </c>
      <c r="U64" s="95" t="str">
        <f t="shared" ca="1" si="11"/>
        <v/>
      </c>
      <c r="V64" s="194"/>
      <c r="W64" s="95" t="str">
        <f t="shared" ca="1" si="25"/>
        <v/>
      </c>
      <c r="X64" s="194"/>
      <c r="Y64" s="95" t="str">
        <f t="shared" ca="1" si="26"/>
        <v/>
      </c>
      <c r="Z64" s="495" t="str">
        <f ca="1">IF(OR(E64="---",S64=1,K64=""),"",--"0:15")</f>
        <v/>
      </c>
      <c r="AA64" s="100" t="str">
        <f t="shared" ca="1" si="14"/>
        <v/>
      </c>
      <c r="AB64" s="89" t="str">
        <f t="shared" ca="1" si="12"/>
        <v/>
      </c>
      <c r="AC64" s="128" t="str">
        <f t="shared" ca="1" si="1"/>
        <v/>
      </c>
      <c r="AD64" s="50" t="str">
        <f ca="1">IF(COUNTIF($R$8:$R$132,R64)&gt;1,"",MAX($AD$8:AD63)+1)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-</v>
      </c>
      <c r="I65" s="233"/>
      <c r="J65" s="236"/>
      <c r="K65" s="230"/>
      <c r="L65" s="224"/>
      <c r="M65" s="225"/>
      <c r="N65" s="225"/>
      <c r="O65" s="177"/>
      <c r="P65" s="49"/>
      <c r="Q65" s="188" t="str">
        <f>A62</f>
        <v/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1"/>
        <v/>
      </c>
      <c r="V65" s="83"/>
      <c r="W65" s="98" t="str">
        <f t="shared" ca="1" si="25"/>
        <v/>
      </c>
      <c r="X65" s="83"/>
      <c r="Y65" s="98" t="str">
        <f t="shared" ca="1" si="26"/>
        <v/>
      </c>
      <c r="Z65" s="166"/>
      <c r="AA65" s="101" t="str">
        <f t="shared" ca="1" si="14"/>
        <v/>
      </c>
      <c r="AB65" s="90" t="str">
        <f t="shared" ca="1" si="12"/>
        <v/>
      </c>
      <c r="AC65" s="130" t="str">
        <f t="shared" ca="1" si="1"/>
        <v/>
      </c>
      <c r="AD65" s="50" t="str">
        <f ca="1">IF(COUNTIF($R$8:$R$132,R65)&gt;1,"",MAX($AD$8:AD64)+1)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 t="str">
        <f>INDEX(доп!$N$3:$P$32,ROW(A56)/4,LOOKUP($K$1,{1;6;7},{1;2;3}))</f>
        <v/>
      </c>
      <c r="B66" s="515" t="str">
        <f t="shared" ref="B66" si="28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-</v>
      </c>
      <c r="I66" s="233"/>
      <c r="J66" s="236"/>
      <c r="K66" s="228"/>
      <c r="L66" s="207"/>
      <c r="M66" s="208"/>
      <c r="N66" s="208"/>
      <c r="O66" s="238" t="str">
        <f>HYPERLINK("#"&amp;ADDRESS(ROW(),11)&amp;":"&amp;ADDRESS(ROW(),14),Q66)</f>
        <v/>
      </c>
      <c r="P66" s="49"/>
      <c r="Q66" s="186" t="str">
        <f>A66</f>
        <v/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1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4"/>
        <v/>
      </c>
      <c r="AB66" s="88" t="str">
        <f t="shared" ca="1" si="12"/>
        <v/>
      </c>
      <c r="AC66" s="129" t="str">
        <f t="shared" ca="1" si="1"/>
        <v/>
      </c>
      <c r="AD66" s="50" t="str">
        <f ca="1">IF(COUNTIF($R$8:$R$132,R66)&gt;1,"",MAX($AD$8:AD65)+1)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>
        <f>INDEX(доп!$Q$3:$V$24,ROW(B53)/4+0.75,LOOKUP($K$1,{1;6;7},{2;4;6}))</f>
        <v>0</v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-</v>
      </c>
      <c r="I67" s="233"/>
      <c r="J67" s="236"/>
      <c r="K67" s="229"/>
      <c r="L67" s="222"/>
      <c r="M67" s="223"/>
      <c r="N67" s="223"/>
      <c r="O67" s="177"/>
      <c r="P67" s="49"/>
      <c r="Q67" s="187" t="str">
        <f>A66</f>
        <v/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1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4"/>
        <v/>
      </c>
      <c r="AB67" s="89" t="str">
        <f t="shared" ca="1" si="12"/>
        <v/>
      </c>
      <c r="AC67" s="128" t="str">
        <f t="shared" ca="1" si="1"/>
        <v/>
      </c>
      <c r="AD67" s="50" t="str">
        <f ca="1">IF(COUNTIF($R$8:$R$132,R67)&gt;1,"",MAX($AD$8:AD66)+1)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-</v>
      </c>
      <c r="I68" s="233"/>
      <c r="J68" s="236"/>
      <c r="K68" s="230"/>
      <c r="L68" s="224"/>
      <c r="M68" s="225"/>
      <c r="N68" s="225"/>
      <c r="O68" s="177"/>
      <c r="P68" s="49"/>
      <c r="Q68" s="187" t="str">
        <f>A66</f>
        <v/>
      </c>
      <c r="R68" s="184" t="str">
        <f t="shared" ca="1" si="8"/>
        <v>---</v>
      </c>
      <c r="S68" s="180"/>
      <c r="T68" s="194" t="str">
        <f ca="1">IF(OR(S68=2,E68="---",K68=""),"",--"0:55")</f>
        <v/>
      </c>
      <c r="U68" s="95" t="str">
        <f t="shared" ca="1" si="11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4"/>
        <v/>
      </c>
      <c r="AB68" s="89" t="str">
        <f t="shared" ca="1" si="12"/>
        <v/>
      </c>
      <c r="AC68" s="128" t="str">
        <f t="shared" ca="1" si="1"/>
        <v/>
      </c>
      <c r="AD68" s="50" t="str">
        <f ca="1">IF(COUNTIF($R$8:$R$132,R68)&gt;1,"",MAX($AD$8:AD67)+1)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-</v>
      </c>
      <c r="I69" s="233"/>
      <c r="J69" s="236"/>
      <c r="K69" s="230"/>
      <c r="L69" s="224"/>
      <c r="M69" s="225"/>
      <c r="N69" s="225"/>
      <c r="O69" s="177"/>
      <c r="P69" s="49"/>
      <c r="Q69" s="188" t="str">
        <f>A66</f>
        <v/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1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4"/>
        <v/>
      </c>
      <c r="AB69" s="90" t="str">
        <f t="shared" ca="1" si="12"/>
        <v/>
      </c>
      <c r="AC69" s="130" t="str">
        <f t="shared" ca="1" si="1"/>
        <v/>
      </c>
      <c r="AD69" s="50" t="str">
        <f ca="1">IF(COUNTIF($R$8:$R$132,R69)&gt;1,"",MAX($AD$8:AD68)+1)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 t="str">
        <f>INDEX(доп!$N$3:$P$32,ROW(A60)/4,LOOKUP($K$1,{1;6;7},{1;2;3}))</f>
        <v/>
      </c>
      <c r="B70" s="515" t="str">
        <f t="shared" ref="B70" si="29">IFERROR(B71-L$129,"")</f>
        <v/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-</v>
      </c>
      <c r="I70" s="233"/>
      <c r="J70" s="236"/>
      <c r="K70" s="228"/>
      <c r="L70" s="207"/>
      <c r="M70" s="208"/>
      <c r="N70" s="208"/>
      <c r="O70" s="238" t="str">
        <f>HYPERLINK("#"&amp;ADDRESS(ROW(),11)&amp;":"&amp;ADDRESS(ROW(),14),Q70)</f>
        <v/>
      </c>
      <c r="P70" s="49"/>
      <c r="Q70" s="186" t="str">
        <f>A70</f>
        <v/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1"/>
        <v/>
      </c>
      <c r="V70" s="195"/>
      <c r="W70" s="196" t="str">
        <f t="shared" ref="W70:W89" ca="1" si="30">IF(OR(E70="---",L70="",S70=2),"",L70+V70)</f>
        <v/>
      </c>
      <c r="X70" s="195"/>
      <c r="Y70" s="196" t="str">
        <f t="shared" ref="Y70:Y89" ca="1" si="31">IF(OR(E70="---",M70="",S70=1),"",IF(S70=2,M70-X70,MIN(M70-X70,W70+"2:00")))</f>
        <v/>
      </c>
      <c r="Z70" s="165"/>
      <c r="AA70" s="99" t="str">
        <f t="shared" ca="1" si="14"/>
        <v/>
      </c>
      <c r="AB70" s="88" t="str">
        <f t="shared" ca="1" si="12"/>
        <v/>
      </c>
      <c r="AC70" s="129" t="str">
        <f t="shared" ca="1" si="1"/>
        <v/>
      </c>
      <c r="AD70" s="50" t="str">
        <f ca="1">IF(COUNTIF($R$8:$R$132,R70)&gt;1,"",MAX($AD$8:AD69)+1)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/>
      </c>
      <c r="C71" s="33">
        <f>INDEX(доп!$Q$3:$V$24,ROW(B57)/4+0.75,LOOKUP($K$1,{1;6;7},{2;4;6}))</f>
        <v>0</v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-</v>
      </c>
      <c r="I71" s="233"/>
      <c r="J71" s="236"/>
      <c r="K71" s="229"/>
      <c r="L71" s="222"/>
      <c r="M71" s="223"/>
      <c r="N71" s="223"/>
      <c r="O71" s="177"/>
      <c r="P71" s="49"/>
      <c r="Q71" s="187" t="str">
        <f>A70</f>
        <v/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1"/>
        <v/>
      </c>
      <c r="V71" s="194"/>
      <c r="W71" s="95" t="str">
        <f t="shared" ca="1" si="30"/>
        <v/>
      </c>
      <c r="X71" s="194"/>
      <c r="Y71" s="95" t="str">
        <f t="shared" ca="1" si="31"/>
        <v/>
      </c>
      <c r="Z71" s="495"/>
      <c r="AA71" s="100" t="str">
        <f t="shared" ca="1" si="14"/>
        <v/>
      </c>
      <c r="AB71" s="89" t="str">
        <f t="shared" ca="1" si="12"/>
        <v/>
      </c>
      <c r="AC71" s="128" t="str">
        <f t="shared" ca="1" si="1"/>
        <v/>
      </c>
      <c r="AD71" s="50" t="str">
        <f ca="1">IF(COUNTIF($R$8:$R$132,R71)&gt;1,"",MAX($AD$8:AD70)+1)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-</v>
      </c>
      <c r="I72" s="233"/>
      <c r="J72" s="236"/>
      <c r="K72" s="230"/>
      <c r="L72" s="224"/>
      <c r="M72" s="225"/>
      <c r="N72" s="225"/>
      <c r="O72" s="177"/>
      <c r="P72" s="49"/>
      <c r="Q72" s="187" t="str">
        <f>A70</f>
        <v/>
      </c>
      <c r="R72" s="184" t="str">
        <f t="shared" ca="1" si="8"/>
        <v>---</v>
      </c>
      <c r="S72" s="180"/>
      <c r="T72" s="194" t="str">
        <f ca="1">IF(OR(S72=2,E72="---",K72=""),"",--"0:55")</f>
        <v/>
      </c>
      <c r="U72" s="95" t="str">
        <f t="shared" ca="1" si="11"/>
        <v/>
      </c>
      <c r="V72" s="194"/>
      <c r="W72" s="95" t="str">
        <f t="shared" ca="1" si="30"/>
        <v/>
      </c>
      <c r="X72" s="194"/>
      <c r="Y72" s="95" t="str">
        <f t="shared" ca="1" si="31"/>
        <v/>
      </c>
      <c r="Z72" s="495" t="str">
        <f ca="1">IF(OR(E72="---",S72=1,K72=""),"",--"0:15")</f>
        <v/>
      </c>
      <c r="AA72" s="100" t="str">
        <f t="shared" ca="1" si="14"/>
        <v/>
      </c>
      <c r="AB72" s="89" t="str">
        <f t="shared" ca="1" si="12"/>
        <v/>
      </c>
      <c r="AC72" s="128" t="str">
        <f t="shared" ref="AC72:AC89" ca="1" si="32">IF(U72="","",(MIN(0.25,W72)-MIN(U72,0.25)+MIN(0.25,AA72)-MIN(Y72,0.25)+MAX(22/24,W72)-MAX(22/24,U72)+MAX(22/24,AA72)-MAX(22/24,Y72))*24)</f>
        <v/>
      </c>
      <c r="AD72" s="50" t="str">
        <f ca="1">IF(COUNTIF($R$8:$R$132,R72)&gt;1,"",MAX($AD$8:AD71)+1)</f>
        <v/>
      </c>
      <c r="AE72" s="49" t="str">
        <f t="shared" ref="AE72:AE89" ca="1" si="33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-</v>
      </c>
      <c r="I73" s="233"/>
      <c r="J73" s="236"/>
      <c r="K73" s="230"/>
      <c r="L73" s="224"/>
      <c r="M73" s="225"/>
      <c r="N73" s="225"/>
      <c r="O73" s="177"/>
      <c r="P73" s="49"/>
      <c r="Q73" s="188" t="str">
        <f>A70</f>
        <v/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1"/>
        <v/>
      </c>
      <c r="V73" s="83"/>
      <c r="W73" s="98" t="str">
        <f t="shared" ca="1" si="30"/>
        <v/>
      </c>
      <c r="X73" s="83"/>
      <c r="Y73" s="98" t="str">
        <f t="shared" ca="1" si="31"/>
        <v/>
      </c>
      <c r="Z73" s="166"/>
      <c r="AA73" s="101" t="str">
        <f t="shared" ca="1" si="14"/>
        <v/>
      </c>
      <c r="AB73" s="90" t="str">
        <f t="shared" ca="1" si="12"/>
        <v/>
      </c>
      <c r="AC73" s="130" t="str">
        <f t="shared" ca="1" si="32"/>
        <v/>
      </c>
      <c r="AD73" s="50" t="str">
        <f ca="1">IF(COUNTIF($R$8:$R$132,R73)&gt;1,"",MAX($AD$8:AD72)+1)</f>
        <v/>
      </c>
      <c r="AE73" s="49" t="str">
        <f t="shared" ca="1" si="33"/>
        <v/>
      </c>
      <c r="AG73" s="49">
        <v>66</v>
      </c>
      <c r="AH73" s="423" t="e">
        <f t="shared" ref="AH73:AH117" ca="1" si="34">INDEX($R$8:$R$258,MATCH(AG73,$AD$8:$AD$258,))</f>
        <v>#N/A</v>
      </c>
      <c r="AI73" s="423"/>
      <c r="AJ73" s="422" t="e">
        <f t="shared" ref="AJ73:AJ117" ca="1" si="35">TEXT(INDEX($U$8:$U$258,MATCH($AG73,$AD$8:$AD$258,)),"[чч]:мм")</f>
        <v>#N/A</v>
      </c>
      <c r="AK73" s="422" t="e">
        <f t="shared" ref="AK73:AK117" ca="1" si="36">TEXT(INDEX($AA$8:$AA$258,MATCH($AG73,$AD$8:$AD$258,)),"[чч]:мм")</f>
        <v>#N/A</v>
      </c>
      <c r="AL73" s="422" t="e">
        <f t="shared" ref="AL73:AL117" ca="1" si="37">TEXT(INDEX($W$8:$W$258,MATCH($AG73,$AD$8:$AD$258,)),"[чч]:мм")</f>
        <v>#N/A</v>
      </c>
      <c r="AM73" s="422" t="e">
        <f t="shared" ref="AM73:AM117" ca="1" si="38">TEXT(INDEX($Y$8:$Y$258,MATCH($AG73,$AD$8:$AD$258,)),"[чч]:мм")</f>
        <v>#N/A</v>
      </c>
    </row>
    <row r="74" spans="1:39" ht="23" customHeight="1" outlineLevel="2" thickBot="1" x14ac:dyDescent="0.2">
      <c r="A74" s="59" t="str">
        <f>INDEX(доп!$N$3:$P$32,ROW(A64)/4,LOOKUP($K$1,{1;6;7},{1;2;3}))</f>
        <v/>
      </c>
      <c r="B74" s="515" t="str">
        <f t="shared" ref="B74" si="39">IFERROR(B75-L$129,"")</f>
        <v/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-</v>
      </c>
      <c r="I74" s="233"/>
      <c r="J74" s="236"/>
      <c r="K74" s="228"/>
      <c r="L74" s="207"/>
      <c r="M74" s="208"/>
      <c r="N74" s="208"/>
      <c r="O74" s="238" t="str">
        <f>HYPERLINK("#"&amp;ADDRESS(ROW(),11)&amp;":"&amp;ADDRESS(ROW(),14),Q74)</f>
        <v/>
      </c>
      <c r="P74" s="49"/>
      <c r="Q74" s="186" t="str">
        <f>A74</f>
        <v/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1"/>
        <v/>
      </c>
      <c r="V74" s="195"/>
      <c r="W74" s="196" t="str">
        <f t="shared" ca="1" si="30"/>
        <v/>
      </c>
      <c r="X74" s="195"/>
      <c r="Y74" s="196" t="str">
        <f t="shared" ca="1" si="31"/>
        <v/>
      </c>
      <c r="Z74" s="165"/>
      <c r="AA74" s="99" t="str">
        <f t="shared" ca="1" si="14"/>
        <v/>
      </c>
      <c r="AB74" s="88" t="str">
        <f t="shared" ca="1" si="12"/>
        <v/>
      </c>
      <c r="AC74" s="129" t="str">
        <f t="shared" ca="1" si="32"/>
        <v/>
      </c>
      <c r="AD74" s="50" t="str">
        <f ca="1">IF(COUNTIF($R$8:$R$132,R74)&gt;1,"",MAX($AD$8:AD73)+1)</f>
        <v/>
      </c>
      <c r="AE74" s="49" t="str">
        <f t="shared" ca="1" si="33"/>
        <v/>
      </c>
      <c r="AG74" s="49">
        <v>67</v>
      </c>
      <c r="AH74" s="423" t="e">
        <f t="shared" ca="1" si="34"/>
        <v>#N/A</v>
      </c>
      <c r="AI74" s="423"/>
      <c r="AJ74" s="422" t="e">
        <f t="shared" ca="1" si="35"/>
        <v>#N/A</v>
      </c>
      <c r="AK74" s="422" t="e">
        <f t="shared" ca="1" si="36"/>
        <v>#N/A</v>
      </c>
      <c r="AL74" s="422" t="e">
        <f t="shared" ca="1" si="37"/>
        <v>#N/A</v>
      </c>
      <c r="AM74" s="422" t="e">
        <f t="shared" ca="1" si="38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/>
      </c>
      <c r="C75" s="33"/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-</v>
      </c>
      <c r="I75" s="233"/>
      <c r="J75" s="236"/>
      <c r="K75" s="229"/>
      <c r="L75" s="222"/>
      <c r="M75" s="223"/>
      <c r="N75" s="223"/>
      <c r="O75" s="177"/>
      <c r="P75" s="49"/>
      <c r="Q75" s="187" t="str">
        <f>A74</f>
        <v/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1"/>
        <v/>
      </c>
      <c r="V75" s="194"/>
      <c r="W75" s="95" t="str">
        <f t="shared" ca="1" si="30"/>
        <v/>
      </c>
      <c r="X75" s="194"/>
      <c r="Y75" s="95" t="str">
        <f t="shared" ca="1" si="31"/>
        <v/>
      </c>
      <c r="Z75" s="495"/>
      <c r="AA75" s="100" t="str">
        <f t="shared" ca="1" si="14"/>
        <v/>
      </c>
      <c r="AB75" s="89" t="str">
        <f t="shared" ca="1" si="12"/>
        <v/>
      </c>
      <c r="AC75" s="128" t="str">
        <f t="shared" ca="1" si="32"/>
        <v/>
      </c>
      <c r="AD75" s="50" t="str">
        <f ca="1">IF(COUNTIF($R$8:$R$132,R75)&gt;1,"",MAX($AD$8:AD74)+1)</f>
        <v/>
      </c>
      <c r="AE75" s="49" t="str">
        <f t="shared" ca="1" si="33"/>
        <v/>
      </c>
      <c r="AG75" s="49">
        <v>68</v>
      </c>
      <c r="AH75" s="423" t="e">
        <f t="shared" ca="1" si="34"/>
        <v>#N/A</v>
      </c>
      <c r="AI75" s="423"/>
      <c r="AJ75" s="422" t="e">
        <f t="shared" ca="1" si="35"/>
        <v>#N/A</v>
      </c>
      <c r="AK75" s="422" t="e">
        <f t="shared" ca="1" si="36"/>
        <v>#N/A</v>
      </c>
      <c r="AL75" s="422" t="e">
        <f t="shared" ca="1" si="37"/>
        <v>#N/A</v>
      </c>
      <c r="AM75" s="422" t="e">
        <f t="shared" ca="1" si="38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-</v>
      </c>
      <c r="I76" s="233"/>
      <c r="J76" s="236"/>
      <c r="K76" s="230"/>
      <c r="L76" s="224"/>
      <c r="M76" s="225"/>
      <c r="N76" s="225"/>
      <c r="O76" s="177"/>
      <c r="P76" s="49"/>
      <c r="Q76" s="187" t="str">
        <f>A74</f>
        <v/>
      </c>
      <c r="R76" s="184" t="str">
        <f t="shared" ca="1" si="8"/>
        <v>---</v>
      </c>
      <c r="S76" s="180"/>
      <c r="T76" s="194" t="str">
        <f ca="1">IF(OR(S76=2,E76="---",K76=""),"",--"0:55")</f>
        <v/>
      </c>
      <c r="U76" s="95" t="str">
        <f t="shared" ca="1" si="11"/>
        <v/>
      </c>
      <c r="V76" s="194"/>
      <c r="W76" s="95" t="str">
        <f t="shared" ca="1" si="30"/>
        <v/>
      </c>
      <c r="X76" s="194"/>
      <c r="Y76" s="95" t="str">
        <f t="shared" ca="1" si="31"/>
        <v/>
      </c>
      <c r="Z76" s="495" t="str">
        <f ca="1">IF(OR(E76="---",S76=1,K76=""),"",--"0:15")</f>
        <v/>
      </c>
      <c r="AA76" s="100" t="str">
        <f t="shared" ca="1" si="14"/>
        <v/>
      </c>
      <c r="AB76" s="89" t="str">
        <f t="shared" ca="1" si="12"/>
        <v/>
      </c>
      <c r="AC76" s="128" t="str">
        <f t="shared" ca="1" si="32"/>
        <v/>
      </c>
      <c r="AD76" s="50" t="str">
        <f ca="1">IF(COUNTIF($R$8:$R$132,R76)&gt;1,"",MAX($AD$8:AD75)+1)</f>
        <v/>
      </c>
      <c r="AE76" s="49" t="str">
        <f t="shared" ca="1" si="33"/>
        <v/>
      </c>
      <c r="AG76" s="49">
        <v>69</v>
      </c>
      <c r="AH76" s="423" t="e">
        <f t="shared" ca="1" si="34"/>
        <v>#N/A</v>
      </c>
      <c r="AI76" s="423"/>
      <c r="AJ76" s="422" t="e">
        <f t="shared" ca="1" si="35"/>
        <v>#N/A</v>
      </c>
      <c r="AK76" s="422" t="e">
        <f t="shared" ca="1" si="36"/>
        <v>#N/A</v>
      </c>
      <c r="AL76" s="422" t="e">
        <f t="shared" ca="1" si="37"/>
        <v>#N/A</v>
      </c>
      <c r="AM76" s="422" t="e">
        <f t="shared" ca="1" si="38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-</v>
      </c>
      <c r="I77" s="233"/>
      <c r="J77" s="236"/>
      <c r="K77" s="230"/>
      <c r="L77" s="224"/>
      <c r="M77" s="225"/>
      <c r="N77" s="225"/>
      <c r="O77" s="177"/>
      <c r="P77" s="49"/>
      <c r="Q77" s="188" t="str">
        <f>A74</f>
        <v/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1"/>
        <v/>
      </c>
      <c r="V77" s="83"/>
      <c r="W77" s="98" t="str">
        <f t="shared" ca="1" si="30"/>
        <v/>
      </c>
      <c r="X77" s="83"/>
      <c r="Y77" s="98" t="str">
        <f t="shared" ca="1" si="31"/>
        <v/>
      </c>
      <c r="Z77" s="166"/>
      <c r="AA77" s="101" t="str">
        <f t="shared" ca="1" si="14"/>
        <v/>
      </c>
      <c r="AB77" s="90" t="str">
        <f t="shared" ca="1" si="12"/>
        <v/>
      </c>
      <c r="AC77" s="130" t="str">
        <f t="shared" ca="1" si="32"/>
        <v/>
      </c>
      <c r="AD77" s="50" t="str">
        <f ca="1">IF(COUNTIF($R$8:$R$132,R77)&gt;1,"",MAX($AD$8:AD76)+1)</f>
        <v/>
      </c>
      <c r="AE77" s="49" t="str">
        <f t="shared" ca="1" si="33"/>
        <v/>
      </c>
      <c r="AG77" s="49">
        <v>70</v>
      </c>
      <c r="AH77" s="423" t="e">
        <f t="shared" ca="1" si="34"/>
        <v>#N/A</v>
      </c>
      <c r="AI77" s="423"/>
      <c r="AJ77" s="422" t="e">
        <f t="shared" ca="1" si="35"/>
        <v>#N/A</v>
      </c>
      <c r="AK77" s="422" t="e">
        <f t="shared" ca="1" si="36"/>
        <v>#N/A</v>
      </c>
      <c r="AL77" s="422" t="e">
        <f t="shared" ca="1" si="37"/>
        <v>#N/A</v>
      </c>
      <c r="AM77" s="422" t="e">
        <f t="shared" ca="1" si="38"/>
        <v>#N/A</v>
      </c>
    </row>
    <row r="78" spans="1:39" ht="23" customHeight="1" outlineLevel="2" thickBot="1" x14ac:dyDescent="0.2">
      <c r="A78" s="59" t="str">
        <f>INDEX(доп!$N$3:$P$32,ROW(A68)/4,LOOKUP($K$1,{1;6;7},{1;2;3}))</f>
        <v/>
      </c>
      <c r="B78" s="515" t="str">
        <f t="shared" ref="B78" si="40">IFERROR(B79-L$129,"")</f>
        <v/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-</v>
      </c>
      <c r="I78" s="233"/>
      <c r="J78" s="236"/>
      <c r="K78" s="228"/>
      <c r="L78" s="207"/>
      <c r="M78" s="208"/>
      <c r="N78" s="208"/>
      <c r="O78" s="238" t="str">
        <f>HYPERLINK("#"&amp;ADDRESS(ROW(),11)&amp;":"&amp;ADDRESS(ROW(),14),Q78)</f>
        <v/>
      </c>
      <c r="P78" s="49"/>
      <c r="Q78" s="186" t="str">
        <f>A78</f>
        <v/>
      </c>
      <c r="R78" s="183" t="str">
        <f t="shared" ref="R78:R127" ca="1" si="41">E78</f>
        <v>---</v>
      </c>
      <c r="S78" s="179"/>
      <c r="T78" s="195" t="str">
        <f ca="1">IF(OR(S78=2,E78="---",K78=""),"",--"0:17")</f>
        <v/>
      </c>
      <c r="U78" s="196" t="str">
        <f t="shared" ca="1" si="11"/>
        <v/>
      </c>
      <c r="V78" s="195"/>
      <c r="W78" s="196" t="str">
        <f t="shared" ca="1" si="30"/>
        <v/>
      </c>
      <c r="X78" s="195"/>
      <c r="Y78" s="196" t="str">
        <f t="shared" ca="1" si="31"/>
        <v/>
      </c>
      <c r="Z78" s="165"/>
      <c r="AA78" s="99" t="str">
        <f t="shared" ca="1" si="14"/>
        <v/>
      </c>
      <c r="AB78" s="88" t="str">
        <f t="shared" ca="1" si="12"/>
        <v/>
      </c>
      <c r="AC78" s="129" t="str">
        <f t="shared" ca="1" si="32"/>
        <v/>
      </c>
      <c r="AD78" s="50" t="str">
        <f ca="1">IF(COUNTIF($R$8:$R$132,R78)&gt;1,"",MAX($AD$8:AD77)+1)</f>
        <v/>
      </c>
      <c r="AE78" s="49" t="str">
        <f t="shared" ca="1" si="33"/>
        <v/>
      </c>
      <c r="AG78" s="49">
        <v>71</v>
      </c>
      <c r="AH78" s="423" t="e">
        <f t="shared" ca="1" si="34"/>
        <v>#N/A</v>
      </c>
      <c r="AI78" s="423"/>
      <c r="AJ78" s="422" t="e">
        <f t="shared" ca="1" si="35"/>
        <v>#N/A</v>
      </c>
      <c r="AK78" s="422" t="e">
        <f t="shared" ca="1" si="36"/>
        <v>#N/A</v>
      </c>
      <c r="AL78" s="422" t="e">
        <f t="shared" ca="1" si="37"/>
        <v>#N/A</v>
      </c>
      <c r="AM78" s="422" t="e">
        <f t="shared" ca="1" si="38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/>
      </c>
      <c r="C79" s="33">
        <f>INDEX(доп!$Q$3:$V$24,ROW(B65)/4+0.75,LOOKUP($K$1,{1;6;7},{2;4;6}))</f>
        <v>0</v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-</v>
      </c>
      <c r="I79" s="233"/>
      <c r="J79" s="236"/>
      <c r="K79" s="229"/>
      <c r="L79" s="222"/>
      <c r="M79" s="223"/>
      <c r="N79" s="223"/>
      <c r="O79" s="177"/>
      <c r="P79" s="49"/>
      <c r="Q79" s="187" t="str">
        <f>A78</f>
        <v/>
      </c>
      <c r="R79" s="184" t="str">
        <f t="shared" ca="1" si="41"/>
        <v>---</v>
      </c>
      <c r="S79" s="180"/>
      <c r="T79" s="194" t="str">
        <f ca="1">IF(OR(S79=2,E79="---",K79=""),"",--"0:17")</f>
        <v/>
      </c>
      <c r="U79" s="95" t="str">
        <f t="shared" ref="U79:U89" ca="1" si="42">IF(OR(S79=2,E79="---",K79=""),"",K79-T79)</f>
        <v/>
      </c>
      <c r="V79" s="194"/>
      <c r="W79" s="95" t="str">
        <f t="shared" ca="1" si="30"/>
        <v/>
      </c>
      <c r="X79" s="194"/>
      <c r="Y79" s="95" t="str">
        <f t="shared" ca="1" si="31"/>
        <v/>
      </c>
      <c r="Z79" s="495"/>
      <c r="AA79" s="100" t="str">
        <f t="shared" ca="1" si="14"/>
        <v/>
      </c>
      <c r="AB79" s="89" t="str">
        <f t="shared" ref="AB79:AB125" ca="1" si="43">IF(OR(E79="---",K79=""),"",ROUND(IF(S79=1,(W79-U79)*24,IF(S79=2,(AA79-Y79)*24,(MOD(AA79-U79,1)-(N(Y79)-N(W79)))*24)),2))</f>
        <v/>
      </c>
      <c r="AC79" s="128" t="str">
        <f t="shared" ca="1" si="32"/>
        <v/>
      </c>
      <c r="AD79" s="50" t="str">
        <f ca="1">IF(COUNTIF($R$8:$R$132,R79)&gt;1,"",MAX($AD$8:AD78)+1)</f>
        <v/>
      </c>
      <c r="AE79" s="49" t="str">
        <f t="shared" ca="1" si="33"/>
        <v/>
      </c>
      <c r="AG79" s="49">
        <v>72</v>
      </c>
      <c r="AH79" s="423" t="e">
        <f t="shared" ca="1" si="34"/>
        <v>#N/A</v>
      </c>
      <c r="AI79" s="423"/>
      <c r="AJ79" s="422" t="e">
        <f t="shared" ca="1" si="35"/>
        <v>#N/A</v>
      </c>
      <c r="AK79" s="422" t="e">
        <f t="shared" ca="1" si="36"/>
        <v>#N/A</v>
      </c>
      <c r="AL79" s="422" t="e">
        <f t="shared" ca="1" si="37"/>
        <v>#N/A</v>
      </c>
      <c r="AM79" s="422" t="e">
        <f t="shared" ca="1" si="38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-</v>
      </c>
      <c r="I80" s="233"/>
      <c r="J80" s="236"/>
      <c r="K80" s="230"/>
      <c r="L80" s="224"/>
      <c r="M80" s="225"/>
      <c r="N80" s="225"/>
      <c r="O80" s="177"/>
      <c r="P80" s="49"/>
      <c r="Q80" s="187" t="str">
        <f>A78</f>
        <v/>
      </c>
      <c r="R80" s="184" t="str">
        <f t="shared" ca="1" si="41"/>
        <v>---</v>
      </c>
      <c r="S80" s="180"/>
      <c r="T80" s="194" t="str">
        <f ca="1">IF(OR(S80=2,E80="---",K80=""),"",--"0:55")</f>
        <v/>
      </c>
      <c r="U80" s="95" t="str">
        <f t="shared" ca="1" si="42"/>
        <v/>
      </c>
      <c r="V80" s="194"/>
      <c r="W80" s="95" t="str">
        <f t="shared" ca="1" si="30"/>
        <v/>
      </c>
      <c r="X80" s="194"/>
      <c r="Y80" s="95" t="str">
        <f t="shared" ca="1" si="31"/>
        <v/>
      </c>
      <c r="Z80" s="495" t="str">
        <f ca="1">IF(OR(E80="---",S80=1,K80=""),"",--"0:15")</f>
        <v/>
      </c>
      <c r="AA80" s="100" t="str">
        <f t="shared" ca="1" si="14"/>
        <v/>
      </c>
      <c r="AB80" s="89" t="str">
        <f t="shared" ca="1" si="43"/>
        <v/>
      </c>
      <c r="AC80" s="128" t="str">
        <f t="shared" ca="1" si="32"/>
        <v/>
      </c>
      <c r="AD80" s="50" t="str">
        <f ca="1">IF(COUNTIF($R$8:$R$132,R80)&gt;1,"",MAX($AD$8:AD79)+1)</f>
        <v/>
      </c>
      <c r="AE80" s="49" t="str">
        <f t="shared" ca="1" si="33"/>
        <v/>
      </c>
      <c r="AG80" s="49">
        <v>73</v>
      </c>
      <c r="AH80" s="423" t="e">
        <f t="shared" ca="1" si="34"/>
        <v>#N/A</v>
      </c>
      <c r="AI80" s="423"/>
      <c r="AJ80" s="422" t="e">
        <f t="shared" ca="1" si="35"/>
        <v>#N/A</v>
      </c>
      <c r="AK80" s="422" t="e">
        <f t="shared" ca="1" si="36"/>
        <v>#N/A</v>
      </c>
      <c r="AL80" s="422" t="e">
        <f t="shared" ca="1" si="37"/>
        <v>#N/A</v>
      </c>
      <c r="AM80" s="422" t="e">
        <f t="shared" ca="1" si="38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-</v>
      </c>
      <c r="I81" s="233"/>
      <c r="J81" s="236"/>
      <c r="K81" s="230"/>
      <c r="L81" s="224"/>
      <c r="M81" s="225"/>
      <c r="N81" s="225"/>
      <c r="O81" s="177"/>
      <c r="P81" s="49"/>
      <c r="Q81" s="188" t="str">
        <f>A78</f>
        <v/>
      </c>
      <c r="R81" s="185" t="str">
        <f t="shared" ca="1" si="41"/>
        <v>---</v>
      </c>
      <c r="S81" s="181"/>
      <c r="T81" s="83" t="str">
        <f ca="1">IF(OR(S81=2,E81="---",K81=""),"",--"0:13")</f>
        <v/>
      </c>
      <c r="U81" s="98" t="str">
        <f t="shared" ca="1" si="42"/>
        <v/>
      </c>
      <c r="V81" s="83"/>
      <c r="W81" s="98" t="str">
        <f t="shared" ca="1" si="30"/>
        <v/>
      </c>
      <c r="X81" s="83"/>
      <c r="Y81" s="98" t="str">
        <f t="shared" ca="1" si="31"/>
        <v/>
      </c>
      <c r="Z81" s="166"/>
      <c r="AA81" s="101" t="str">
        <f t="shared" ca="1" si="14"/>
        <v/>
      </c>
      <c r="AB81" s="90" t="str">
        <f t="shared" ca="1" si="43"/>
        <v/>
      </c>
      <c r="AC81" s="130" t="str">
        <f t="shared" ca="1" si="32"/>
        <v/>
      </c>
      <c r="AD81" s="50" t="str">
        <f ca="1">IF(COUNTIF($R$8:$R$132,R81)&gt;1,"",MAX($AD$8:AD80)+1)</f>
        <v/>
      </c>
      <c r="AE81" s="49" t="str">
        <f t="shared" ca="1" si="33"/>
        <v/>
      </c>
      <c r="AG81" s="49">
        <v>74</v>
      </c>
      <c r="AH81" s="423" t="e">
        <f t="shared" ca="1" si="34"/>
        <v>#N/A</v>
      </c>
      <c r="AI81" s="423"/>
      <c r="AJ81" s="422" t="e">
        <f t="shared" ca="1" si="35"/>
        <v>#N/A</v>
      </c>
      <c r="AK81" s="422" t="e">
        <f t="shared" ca="1" si="36"/>
        <v>#N/A</v>
      </c>
      <c r="AL81" s="422" t="e">
        <f t="shared" ca="1" si="37"/>
        <v>#N/A</v>
      </c>
      <c r="AM81" s="422" t="e">
        <f t="shared" ca="1" si="38"/>
        <v>#N/A</v>
      </c>
    </row>
    <row r="82" spans="1:39" ht="23" customHeight="1" outlineLevel="2" thickBot="1" x14ac:dyDescent="0.2">
      <c r="A82" s="59" t="str">
        <f>INDEX(доп!$N$3:$P$32,ROW(A72)/4,LOOKUP($K$1,{1;6;7},{1;2;3}))</f>
        <v/>
      </c>
      <c r="B82" s="515">
        <f t="shared" ref="B82" si="44">IFERROR(B83-L$129,"")</f>
        <v>0.43055555555555558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-</v>
      </c>
      <c r="I82" s="233"/>
      <c r="J82" s="236"/>
      <c r="K82" s="228"/>
      <c r="L82" s="207"/>
      <c r="M82" s="208"/>
      <c r="N82" s="208"/>
      <c r="O82" s="238" t="str">
        <f>HYPERLINK("#"&amp;ADDRESS(ROW(),11)&amp;":"&amp;ADDRESS(ROW(),14),Q82)</f>
        <v/>
      </c>
      <c r="P82" s="49"/>
      <c r="Q82" s="186" t="str">
        <f>A82</f>
        <v/>
      </c>
      <c r="R82" s="183" t="str">
        <f t="shared" ca="1" si="41"/>
        <v>---</v>
      </c>
      <c r="S82" s="179"/>
      <c r="T82" s="195" t="str">
        <f ca="1">IF(OR(S82=2,E82="---",K82=""),"",--"0:17")</f>
        <v/>
      </c>
      <c r="U82" s="196" t="str">
        <f t="shared" ca="1" si="42"/>
        <v/>
      </c>
      <c r="V82" s="195"/>
      <c r="W82" s="196" t="str">
        <f t="shared" ca="1" si="30"/>
        <v/>
      </c>
      <c r="X82" s="195"/>
      <c r="Y82" s="196" t="str">
        <f t="shared" ca="1" si="31"/>
        <v/>
      </c>
      <c r="Z82" s="165"/>
      <c r="AA82" s="99" t="str">
        <f t="shared" ca="1" si="14"/>
        <v/>
      </c>
      <c r="AB82" s="88" t="str">
        <f t="shared" ca="1" si="43"/>
        <v/>
      </c>
      <c r="AC82" s="129" t="str">
        <f t="shared" ca="1" si="32"/>
        <v/>
      </c>
      <c r="AD82" s="50" t="str">
        <f ca="1">IF(COUNTIF($R$8:$R$132,R82)&gt;1,"",MAX($AD$8:AD81)+1)</f>
        <v/>
      </c>
      <c r="AE82" s="49" t="str">
        <f t="shared" ca="1" si="33"/>
        <v/>
      </c>
      <c r="AG82" s="49">
        <v>75</v>
      </c>
      <c r="AH82" s="423" t="e">
        <f t="shared" ca="1" si="34"/>
        <v>#N/A</v>
      </c>
      <c r="AI82" s="423"/>
      <c r="AJ82" s="422" t="e">
        <f t="shared" ca="1" si="35"/>
        <v>#N/A</v>
      </c>
      <c r="AK82" s="422" t="e">
        <f t="shared" ca="1" si="36"/>
        <v>#N/A</v>
      </c>
      <c r="AL82" s="422" t="e">
        <f t="shared" ca="1" si="37"/>
        <v>#N/A</v>
      </c>
      <c r="AM82" s="422" t="e">
        <f t="shared" ca="1" si="38"/>
        <v>#N/A</v>
      </c>
    </row>
    <row r="83" spans="1:39" ht="23" customHeight="1" outlineLevel="2" x14ac:dyDescent="0.15">
      <c r="A83" s="60"/>
      <c r="B83" s="516">
        <v>0.4375</v>
      </c>
      <c r="C83" s="516">
        <v>0.6875</v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-</v>
      </c>
      <c r="I83" s="233"/>
      <c r="J83" s="236"/>
      <c r="K83" s="229"/>
      <c r="L83" s="222"/>
      <c r="M83" s="223"/>
      <c r="N83" s="223"/>
      <c r="O83" s="177"/>
      <c r="P83" s="49"/>
      <c r="Q83" s="187" t="str">
        <f>A82</f>
        <v/>
      </c>
      <c r="R83" s="184" t="str">
        <f t="shared" ca="1" si="41"/>
        <v>---</v>
      </c>
      <c r="S83" s="180"/>
      <c r="T83" s="194" t="str">
        <f ca="1">IF(OR(S83=2,E83="---",K83=""),"",--"0:17")</f>
        <v/>
      </c>
      <c r="U83" s="95" t="str">
        <f t="shared" ca="1" si="42"/>
        <v/>
      </c>
      <c r="V83" s="194"/>
      <c r="W83" s="95" t="str">
        <f t="shared" ca="1" si="30"/>
        <v/>
      </c>
      <c r="X83" s="194"/>
      <c r="Y83" s="95" t="str">
        <f t="shared" ca="1" si="31"/>
        <v/>
      </c>
      <c r="Z83" s="495"/>
      <c r="AA83" s="100" t="str">
        <f t="shared" ref="AA83:AA89" ca="1" si="45">IF(OR(E83="---",S83=1,K83=""),"",N83+Z83)</f>
        <v/>
      </c>
      <c r="AB83" s="89" t="str">
        <f t="shared" ca="1" si="43"/>
        <v/>
      </c>
      <c r="AC83" s="128" t="str">
        <f t="shared" ca="1" si="32"/>
        <v/>
      </c>
      <c r="AD83" s="50" t="str">
        <f ca="1">IF(COUNTIF($R$8:$R$132,R83)&gt;1,"",MAX($AD$8:AD82)+1)</f>
        <v/>
      </c>
      <c r="AE83" s="49" t="str">
        <f t="shared" ca="1" si="33"/>
        <v/>
      </c>
      <c r="AG83" s="49">
        <v>76</v>
      </c>
      <c r="AH83" s="423" t="e">
        <f t="shared" ca="1" si="34"/>
        <v>#N/A</v>
      </c>
      <c r="AI83" s="423"/>
      <c r="AJ83" s="422" t="e">
        <f t="shared" ca="1" si="35"/>
        <v>#N/A</v>
      </c>
      <c r="AK83" s="422" t="e">
        <f t="shared" ca="1" si="36"/>
        <v>#N/A</v>
      </c>
      <c r="AL83" s="422" t="e">
        <f t="shared" ca="1" si="37"/>
        <v>#N/A</v>
      </c>
      <c r="AM83" s="422" t="e">
        <f t="shared" ca="1" si="38"/>
        <v>#N/A</v>
      </c>
    </row>
    <row r="84" spans="1:39" ht="23" customHeight="1" outlineLevel="2" x14ac:dyDescent="0.15">
      <c r="A84" s="60"/>
      <c r="B84" s="34" t="s">
        <v>258</v>
      </c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-</v>
      </c>
      <c r="I84" s="233"/>
      <c r="J84" s="236"/>
      <c r="K84" s="230"/>
      <c r="L84" s="224"/>
      <c r="M84" s="225"/>
      <c r="N84" s="225"/>
      <c r="O84" s="177"/>
      <c r="P84" s="49"/>
      <c r="Q84" s="187" t="str">
        <f>A82</f>
        <v/>
      </c>
      <c r="R84" s="184" t="str">
        <f t="shared" ca="1" si="41"/>
        <v>---</v>
      </c>
      <c r="S84" s="180"/>
      <c r="T84" s="194" t="str">
        <f ca="1">IF(OR(S84=2,E84="---",K84=""),"",--"0:30")</f>
        <v/>
      </c>
      <c r="U84" s="95" t="str">
        <f t="shared" ca="1" si="42"/>
        <v/>
      </c>
      <c r="V84" s="194"/>
      <c r="W84" s="95" t="str">
        <f t="shared" ca="1" si="30"/>
        <v/>
      </c>
      <c r="X84" s="194"/>
      <c r="Y84" s="95" t="str">
        <f t="shared" ca="1" si="31"/>
        <v/>
      </c>
      <c r="Z84" s="495" t="str">
        <f ca="1">IF(OR(E84="---",S84=1,K84=""),"",--"0:21")</f>
        <v/>
      </c>
      <c r="AA84" s="100" t="str">
        <f t="shared" ca="1" si="45"/>
        <v/>
      </c>
      <c r="AB84" s="89" t="str">
        <f t="shared" ca="1" si="43"/>
        <v/>
      </c>
      <c r="AC84" s="128" t="str">
        <f t="shared" ca="1" si="32"/>
        <v/>
      </c>
      <c r="AD84" s="50" t="str">
        <f ca="1">IF(COUNTIF($R$8:$R$132,R84)&gt;1,"",MAX($AD$8:AD83)+1)</f>
        <v/>
      </c>
      <c r="AE84" s="49" t="str">
        <f t="shared" ca="1" si="33"/>
        <v/>
      </c>
      <c r="AG84" s="49">
        <v>77</v>
      </c>
      <c r="AH84" s="423" t="e">
        <f t="shared" ca="1" si="34"/>
        <v>#N/A</v>
      </c>
      <c r="AI84" s="423"/>
      <c r="AJ84" s="422" t="e">
        <f t="shared" ca="1" si="35"/>
        <v>#N/A</v>
      </c>
      <c r="AK84" s="422" t="e">
        <f t="shared" ca="1" si="36"/>
        <v>#N/A</v>
      </c>
      <c r="AL84" s="422" t="e">
        <f t="shared" ca="1" si="37"/>
        <v>#N/A</v>
      </c>
      <c r="AM84" s="422" t="e">
        <f t="shared" ca="1" si="38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-</v>
      </c>
      <c r="I85" s="233"/>
      <c r="J85" s="236"/>
      <c r="K85" s="230"/>
      <c r="L85" s="224"/>
      <c r="M85" s="225"/>
      <c r="N85" s="225"/>
      <c r="O85" s="177"/>
      <c r="P85" s="49"/>
      <c r="Q85" s="188" t="str">
        <f>A82</f>
        <v/>
      </c>
      <c r="R85" s="185" t="str">
        <f t="shared" ca="1" si="41"/>
        <v>---</v>
      </c>
      <c r="S85" s="181"/>
      <c r="T85" s="83" t="str">
        <f ca="1">IF(OR(S85=2,E85="---",K85=""),"",--"0:13")</f>
        <v/>
      </c>
      <c r="U85" s="98" t="str">
        <f t="shared" ca="1" si="42"/>
        <v/>
      </c>
      <c r="V85" s="83"/>
      <c r="W85" s="98" t="str">
        <f t="shared" ca="1" si="30"/>
        <v/>
      </c>
      <c r="X85" s="83"/>
      <c r="Y85" s="98" t="str">
        <f t="shared" ca="1" si="31"/>
        <v/>
      </c>
      <c r="Z85" s="166"/>
      <c r="AA85" s="101" t="str">
        <f t="shared" ca="1" si="45"/>
        <v/>
      </c>
      <c r="AB85" s="90" t="str">
        <f t="shared" ca="1" si="43"/>
        <v/>
      </c>
      <c r="AC85" s="130" t="str">
        <f t="shared" ca="1" si="32"/>
        <v/>
      </c>
      <c r="AD85" s="50" t="str">
        <f ca="1">IF(COUNTIF($R$8:$R$132,R85)&gt;1,"",MAX($AD$8:AD84)+1)</f>
        <v/>
      </c>
      <c r="AE85" s="49" t="str">
        <f t="shared" ca="1" si="33"/>
        <v/>
      </c>
      <c r="AG85" s="49">
        <v>78</v>
      </c>
      <c r="AH85" s="423" t="e">
        <f t="shared" ca="1" si="34"/>
        <v>#N/A</v>
      </c>
      <c r="AI85" s="423"/>
      <c r="AJ85" s="422" t="e">
        <f t="shared" ca="1" si="35"/>
        <v>#N/A</v>
      </c>
      <c r="AK85" s="422" t="e">
        <f t="shared" ca="1" si="36"/>
        <v>#N/A</v>
      </c>
      <c r="AL85" s="422" t="e">
        <f t="shared" ca="1" si="37"/>
        <v>#N/A</v>
      </c>
      <c r="AM85" s="422" t="e">
        <f t="shared" ca="1" si="38"/>
        <v>#N/A</v>
      </c>
    </row>
    <row r="86" spans="1:39" ht="23" customHeight="1" outlineLevel="2" thickBot="1" x14ac:dyDescent="0.2">
      <c r="A86" s="59" t="str">
        <f>INDEX(доп!$N$3:$P$32,ROW(A76)/4,LOOKUP($K$1,{1;6;7},{1;2;3}))</f>
        <v/>
      </c>
      <c r="B86" s="515" t="str">
        <f t="shared" ref="B86" si="4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-</v>
      </c>
      <c r="I86" s="233"/>
      <c r="J86" s="236"/>
      <c r="K86" s="228"/>
      <c r="L86" s="207"/>
      <c r="M86" s="208"/>
      <c r="N86" s="208"/>
      <c r="O86" s="238" t="str">
        <f>HYPERLINK("#"&amp;ADDRESS(ROW(),11)&amp;":"&amp;ADDRESS(ROW(),14),Q86)</f>
        <v/>
      </c>
      <c r="P86" s="49"/>
      <c r="Q86" s="186" t="str">
        <f>A86</f>
        <v/>
      </c>
      <c r="R86" s="183" t="str">
        <f t="shared" ca="1" si="41"/>
        <v>---</v>
      </c>
      <c r="S86" s="179"/>
      <c r="T86" s="195" t="str">
        <f ca="1">IF(OR(S86=2,E86="---",K86=""),"",--"0:17")</f>
        <v/>
      </c>
      <c r="U86" s="196" t="str">
        <f t="shared" ca="1" si="42"/>
        <v/>
      </c>
      <c r="V86" s="195"/>
      <c r="W86" s="196" t="str">
        <f t="shared" ca="1" si="30"/>
        <v/>
      </c>
      <c r="X86" s="195"/>
      <c r="Y86" s="196" t="str">
        <f t="shared" ca="1" si="31"/>
        <v/>
      </c>
      <c r="Z86" s="165"/>
      <c r="AA86" s="99" t="str">
        <f t="shared" ca="1" si="45"/>
        <v/>
      </c>
      <c r="AB86" s="88" t="str">
        <f t="shared" ca="1" si="43"/>
        <v/>
      </c>
      <c r="AC86" s="129" t="str">
        <f t="shared" ca="1" si="32"/>
        <v/>
      </c>
      <c r="AD86" s="50" t="str">
        <f ca="1">IF(COUNTIF($R$8:$R$132,R86)&gt;1,"",MAX($AD$8:AD85)+1)</f>
        <v/>
      </c>
      <c r="AE86" s="49" t="str">
        <f t="shared" ca="1" si="33"/>
        <v/>
      </c>
      <c r="AG86" s="49">
        <v>79</v>
      </c>
      <c r="AH86" s="423" t="e">
        <f t="shared" ca="1" si="34"/>
        <v>#N/A</v>
      </c>
      <c r="AI86" s="423"/>
      <c r="AJ86" s="422" t="e">
        <f t="shared" ca="1" si="35"/>
        <v>#N/A</v>
      </c>
      <c r="AK86" s="422" t="e">
        <f t="shared" ca="1" si="36"/>
        <v>#N/A</v>
      </c>
      <c r="AL86" s="422" t="e">
        <f t="shared" ca="1" si="37"/>
        <v>#N/A</v>
      </c>
      <c r="AM86" s="422" t="e">
        <f t="shared" ca="1" si="38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>
        <f>INDEX(доп!$Q$3:$V$24,ROW(B73)/4+0.75,LOOKUP($K$1,{1;6;7},{2;4;6}))</f>
        <v>0</v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-</v>
      </c>
      <c r="I87" s="233"/>
      <c r="J87" s="236"/>
      <c r="K87" s="229"/>
      <c r="L87" s="222"/>
      <c r="M87" s="223"/>
      <c r="N87" s="223"/>
      <c r="O87" s="177"/>
      <c r="P87" s="49"/>
      <c r="Q87" s="187" t="str">
        <f>A86</f>
        <v/>
      </c>
      <c r="R87" s="184" t="str">
        <f t="shared" ca="1" si="41"/>
        <v>---</v>
      </c>
      <c r="S87" s="180"/>
      <c r="T87" s="194" t="str">
        <f ca="1">IF(OR(S87=2,E87="---",K87=""),"",--"0:17")</f>
        <v/>
      </c>
      <c r="U87" s="95" t="str">
        <f t="shared" ca="1" si="42"/>
        <v/>
      </c>
      <c r="V87" s="194"/>
      <c r="W87" s="95" t="str">
        <f t="shared" ca="1" si="30"/>
        <v/>
      </c>
      <c r="X87" s="194"/>
      <c r="Y87" s="95" t="str">
        <f t="shared" ca="1" si="31"/>
        <v/>
      </c>
      <c r="Z87" s="495"/>
      <c r="AA87" s="100" t="str">
        <f t="shared" ca="1" si="45"/>
        <v/>
      </c>
      <c r="AB87" s="89" t="str">
        <f t="shared" ca="1" si="43"/>
        <v/>
      </c>
      <c r="AC87" s="128" t="str">
        <f t="shared" ca="1" si="32"/>
        <v/>
      </c>
      <c r="AD87" s="50" t="str">
        <f ca="1">IF(COUNTIF($R$8:$R$132,R87)&gt;1,"",MAX($AD$8:AD86)+1)</f>
        <v/>
      </c>
      <c r="AE87" s="49" t="str">
        <f t="shared" ca="1" si="33"/>
        <v/>
      </c>
      <c r="AG87" s="49">
        <v>80</v>
      </c>
      <c r="AH87" s="423" t="e">
        <f t="shared" ca="1" si="34"/>
        <v>#N/A</v>
      </c>
      <c r="AI87" s="423"/>
      <c r="AJ87" s="422" t="e">
        <f t="shared" ca="1" si="35"/>
        <v>#N/A</v>
      </c>
      <c r="AK87" s="422" t="e">
        <f t="shared" ca="1" si="36"/>
        <v>#N/A</v>
      </c>
      <c r="AL87" s="422" t="e">
        <f t="shared" ca="1" si="37"/>
        <v>#N/A</v>
      </c>
      <c r="AM87" s="422" t="e">
        <f t="shared" ca="1" si="38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-</v>
      </c>
      <c r="I88" s="233"/>
      <c r="J88" s="236"/>
      <c r="K88" s="230"/>
      <c r="L88" s="224"/>
      <c r="M88" s="225"/>
      <c r="N88" s="225"/>
      <c r="O88" s="177"/>
      <c r="P88" s="49"/>
      <c r="Q88" s="187" t="str">
        <f>A86</f>
        <v/>
      </c>
      <c r="R88" s="184" t="str">
        <f t="shared" ca="1" si="41"/>
        <v>---</v>
      </c>
      <c r="S88" s="180"/>
      <c r="T88" s="194" t="str">
        <f ca="1">IF(OR(S88=2,E88="---",K88=""),"",--"0:30")</f>
        <v/>
      </c>
      <c r="U88" s="95" t="str">
        <f t="shared" ca="1" si="42"/>
        <v/>
      </c>
      <c r="V88" s="194"/>
      <c r="W88" s="95" t="str">
        <f t="shared" ca="1" si="30"/>
        <v/>
      </c>
      <c r="X88" s="194"/>
      <c r="Y88" s="95" t="str">
        <f t="shared" ca="1" si="31"/>
        <v/>
      </c>
      <c r="Z88" s="495" t="str">
        <f ca="1">IF(OR(E88="---",S88=1,K88=""),"",--"0:21")</f>
        <v/>
      </c>
      <c r="AA88" s="100" t="str">
        <f t="shared" ca="1" si="45"/>
        <v/>
      </c>
      <c r="AB88" s="89" t="str">
        <f t="shared" ca="1" si="43"/>
        <v/>
      </c>
      <c r="AC88" s="128" t="str">
        <f t="shared" ca="1" si="32"/>
        <v/>
      </c>
      <c r="AD88" s="50" t="str">
        <f ca="1">IF(COUNTIF($R$8:$R$132,R88)&gt;1,"",MAX($AD$8:AD87)+1)</f>
        <v/>
      </c>
      <c r="AE88" s="49" t="str">
        <f t="shared" ca="1" si="33"/>
        <v/>
      </c>
      <c r="AG88" s="49">
        <v>81</v>
      </c>
      <c r="AH88" s="423" t="e">
        <f t="shared" ca="1" si="34"/>
        <v>#N/A</v>
      </c>
      <c r="AI88" s="423"/>
      <c r="AJ88" s="422" t="e">
        <f t="shared" ca="1" si="35"/>
        <v>#N/A</v>
      </c>
      <c r="AK88" s="422" t="e">
        <f t="shared" ca="1" si="36"/>
        <v>#N/A</v>
      </c>
      <c r="AL88" s="422" t="e">
        <f t="shared" ca="1" si="37"/>
        <v>#N/A</v>
      </c>
      <c r="AM88" s="422" t="e">
        <f t="shared" ca="1" si="38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-</v>
      </c>
      <c r="I89" s="233"/>
      <c r="J89" s="236"/>
      <c r="K89" s="230"/>
      <c r="L89" s="224"/>
      <c r="M89" s="225"/>
      <c r="N89" s="225"/>
      <c r="O89" s="177"/>
      <c r="P89" s="49"/>
      <c r="Q89" s="188" t="str">
        <f>A86</f>
        <v/>
      </c>
      <c r="R89" s="185" t="str">
        <f t="shared" ca="1" si="41"/>
        <v>---</v>
      </c>
      <c r="S89" s="181"/>
      <c r="T89" s="83" t="str">
        <f ca="1">IF(OR(S89=2,E89="---",K89=""),"",--"0:13")</f>
        <v/>
      </c>
      <c r="U89" s="98" t="str">
        <f t="shared" ca="1" si="42"/>
        <v/>
      </c>
      <c r="V89" s="83"/>
      <c r="W89" s="98" t="str">
        <f t="shared" ca="1" si="30"/>
        <v/>
      </c>
      <c r="X89" s="83"/>
      <c r="Y89" s="98" t="str">
        <f t="shared" ca="1" si="31"/>
        <v/>
      </c>
      <c r="Z89" s="166"/>
      <c r="AA89" s="101" t="str">
        <f t="shared" ca="1" si="45"/>
        <v/>
      </c>
      <c r="AB89" s="90" t="str">
        <f t="shared" ca="1" si="43"/>
        <v/>
      </c>
      <c r="AC89" s="130" t="str">
        <f t="shared" ca="1" si="32"/>
        <v/>
      </c>
      <c r="AD89" s="50" t="str">
        <f ca="1">IF(COUNTIF($R$8:$R$132,R89)&gt;1,"",MAX($AD$8:AD88)+1)</f>
        <v/>
      </c>
      <c r="AE89" s="49" t="str">
        <f t="shared" ca="1" si="33"/>
        <v/>
      </c>
      <c r="AG89" s="49">
        <v>82</v>
      </c>
      <c r="AH89" s="423" t="e">
        <f t="shared" ca="1" si="34"/>
        <v>#N/A</v>
      </c>
      <c r="AI89" s="423"/>
      <c r="AJ89" s="422" t="e">
        <f t="shared" ca="1" si="35"/>
        <v>#N/A</v>
      </c>
      <c r="AK89" s="422" t="e">
        <f t="shared" ca="1" si="36"/>
        <v>#N/A</v>
      </c>
      <c r="AL89" s="422" t="e">
        <f t="shared" ca="1" si="37"/>
        <v>#N/A</v>
      </c>
      <c r="AM89" s="422" t="e">
        <f t="shared" ca="1" si="38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41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43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IF(COUNTIF($R$8:$R$132,R90)&gt;1,"",MAX($AD$8:AD89)+1)</f>
        <v/>
      </c>
      <c r="AE90" s="49" t="str">
        <f t="shared" ref="AE90:AE97" ca="1" si="47">IF(R90="---","",INDEX(ВРЕМЯ_диапазон,MATCH(R90,ВРЕМЯ_ФИО,),$H$1)=SUMIF($R$90:$R$97,R90,$AB$90:$AB$97))</f>
        <v/>
      </c>
      <c r="AG90" s="49">
        <v>83</v>
      </c>
      <c r="AH90" s="423" t="e">
        <f t="shared" ca="1" si="34"/>
        <v>#N/A</v>
      </c>
      <c r="AI90" s="423"/>
      <c r="AJ90" s="422" t="e">
        <f t="shared" ca="1" si="35"/>
        <v>#N/A</v>
      </c>
      <c r="AK90" s="422" t="e">
        <f t="shared" ca="1" si="36"/>
        <v>#N/A</v>
      </c>
      <c r="AL90" s="422" t="e">
        <f t="shared" ca="1" si="37"/>
        <v>#N/A</v>
      </c>
      <c r="AM90" s="422" t="e">
        <f t="shared" ca="1" si="38"/>
        <v>#N/A</v>
      </c>
    </row>
    <row r="91" spans="1:39" ht="23" customHeight="1" outlineLevel="2" x14ac:dyDescent="0.15">
      <c r="A91" s="494" t="s">
        <v>87</v>
      </c>
      <c r="B91" s="516"/>
      <c r="C91" s="33">
        <f>INDEX(доп!$Q$3:$V$24,ROW(B77)/4+0.75,LOOKUP($K$1,{1;6;7},{2;4;6}))</f>
        <v>0</v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41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43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IF(COUNTIF($R$8:$R$132,R91)&gt;1,"",MAX($AD$8:AD90)+1)</f>
        <v/>
      </c>
      <c r="AE91" s="49" t="str">
        <f t="shared" ca="1" si="47"/>
        <v/>
      </c>
      <c r="AG91" s="49">
        <v>84</v>
      </c>
      <c r="AH91" s="423" t="e">
        <f t="shared" ca="1" si="34"/>
        <v>#N/A</v>
      </c>
      <c r="AI91" s="423"/>
      <c r="AJ91" s="422" t="e">
        <f t="shared" ca="1" si="35"/>
        <v>#N/A</v>
      </c>
      <c r="AK91" s="422" t="e">
        <f t="shared" ca="1" si="36"/>
        <v>#N/A</v>
      </c>
      <c r="AL91" s="422" t="e">
        <f t="shared" ca="1" si="37"/>
        <v>#N/A</v>
      </c>
      <c r="AM91" s="422" t="e">
        <f t="shared" ca="1" si="38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41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48">IF(U92="","",(MIN(0.25,W92)-MIN(U92,0.25)+MIN(0.25,AA92)-MIN(Y92,0.25)+MAX(22/24,W92)-MAX(22/24,U92)+MAX(22/24,AA92)-MAX(22/24,Y92))*24)</f>
        <v/>
      </c>
      <c r="AD92" s="50" t="str">
        <f ca="1">IF(COUNTIF($R$8:$R$132,R92)&gt;1,"",MAX($AD$8:AD91)+1)</f>
        <v/>
      </c>
      <c r="AE92" s="49" t="str">
        <f t="shared" ca="1" si="47"/>
        <v/>
      </c>
      <c r="AG92" s="49">
        <v>85</v>
      </c>
      <c r="AH92" s="423" t="e">
        <f t="shared" ca="1" si="34"/>
        <v>#N/A</v>
      </c>
      <c r="AI92" s="423"/>
      <c r="AJ92" s="422" t="e">
        <f t="shared" ca="1" si="35"/>
        <v>#N/A</v>
      </c>
      <c r="AK92" s="422" t="e">
        <f t="shared" ca="1" si="36"/>
        <v>#N/A</v>
      </c>
      <c r="AL92" s="422" t="e">
        <f t="shared" ca="1" si="37"/>
        <v>#N/A</v>
      </c>
      <c r="AM92" s="422" t="e">
        <f t="shared" ca="1" si="38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41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43"/>
        <v/>
      </c>
      <c r="AC93" s="130" t="str">
        <f t="shared" ca="1" si="48"/>
        <v/>
      </c>
      <c r="AD93" s="50" t="str">
        <f ca="1">IF(COUNTIF($R$8:$R$132,R93)&gt;1,"",MAX($AD$8:AD92)+1)</f>
        <v/>
      </c>
      <c r="AE93" s="49" t="str">
        <f t="shared" ca="1" si="47"/>
        <v/>
      </c>
      <c r="AG93" s="49">
        <v>86</v>
      </c>
      <c r="AH93" s="423" t="e">
        <f t="shared" ca="1" si="34"/>
        <v>#N/A</v>
      </c>
      <c r="AI93" s="423"/>
      <c r="AJ93" s="422" t="e">
        <f t="shared" ca="1" si="35"/>
        <v>#N/A</v>
      </c>
      <c r="AK93" s="422" t="e">
        <f t="shared" ca="1" si="36"/>
        <v>#N/A</v>
      </c>
      <c r="AL93" s="422" t="e">
        <f t="shared" ca="1" si="37"/>
        <v>#N/A</v>
      </c>
      <c r="AM93" s="422" t="e">
        <f t="shared" ca="1" si="38"/>
        <v>#N/A</v>
      </c>
    </row>
    <row r="94" spans="1:39" ht="23" customHeight="1" outlineLevel="2" thickBot="1" x14ac:dyDescent="0.2">
      <c r="A94" s="59" t="s">
        <v>256</v>
      </c>
      <c r="B94" s="515">
        <f t="shared" ref="B94" si="49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41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43"/>
        <v/>
      </c>
      <c r="AC94" s="432" t="str">
        <f t="shared" ca="1" si="48"/>
        <v/>
      </c>
      <c r="AD94" s="50" t="str">
        <f ca="1">IF(COUNTIF($R$8:$R$132,R94)&gt;1,"",MAX($AD$8:AD93)+1)</f>
        <v/>
      </c>
      <c r="AE94" s="49" t="str">
        <f t="shared" ca="1" si="47"/>
        <v/>
      </c>
      <c r="AG94" s="49">
        <v>87</v>
      </c>
      <c r="AH94" s="423" t="e">
        <f t="shared" ca="1" si="34"/>
        <v>#N/A</v>
      </c>
      <c r="AI94" s="423"/>
      <c r="AJ94" s="422" t="e">
        <f t="shared" ca="1" si="35"/>
        <v>#N/A</v>
      </c>
      <c r="AK94" s="422" t="e">
        <f t="shared" ca="1" si="36"/>
        <v>#N/A</v>
      </c>
      <c r="AL94" s="422" t="e">
        <f t="shared" ca="1" si="37"/>
        <v>#N/A</v>
      </c>
      <c r="AM94" s="422" t="e">
        <f t="shared" ca="1" si="38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41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43"/>
        <v/>
      </c>
      <c r="AC95" s="434" t="str">
        <f t="shared" ca="1" si="48"/>
        <v/>
      </c>
      <c r="AD95" s="50" t="str">
        <f ca="1">IF(COUNTIF($R$8:$R$132,R95)&gt;1,"",MAX($AD$8:AD94)+1)</f>
        <v/>
      </c>
      <c r="AE95" s="49" t="str">
        <f t="shared" ca="1" si="47"/>
        <v/>
      </c>
      <c r="AG95" s="49">
        <v>88</v>
      </c>
      <c r="AH95" s="423" t="e">
        <f t="shared" ca="1" si="34"/>
        <v>#N/A</v>
      </c>
      <c r="AI95" s="423"/>
      <c r="AJ95" s="422" t="e">
        <f t="shared" ca="1" si="35"/>
        <v>#N/A</v>
      </c>
      <c r="AK95" s="422" t="e">
        <f t="shared" ca="1" si="36"/>
        <v>#N/A</v>
      </c>
      <c r="AL95" s="422" t="e">
        <f t="shared" ca="1" si="37"/>
        <v>#N/A</v>
      </c>
      <c r="AM95" s="422" t="e">
        <f t="shared" ca="1" si="38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41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43"/>
        <v/>
      </c>
      <c r="AC96" s="434" t="str">
        <f t="shared" ca="1" si="48"/>
        <v/>
      </c>
      <c r="AD96" s="50" t="str">
        <f ca="1">IF(COUNTIF($R$8:$R$132,R96)&gt;1,"",MAX($AD$8:AD95)+1)</f>
        <v/>
      </c>
      <c r="AE96" s="49" t="str">
        <f t="shared" ca="1" si="47"/>
        <v/>
      </c>
      <c r="AG96" s="49">
        <v>89</v>
      </c>
      <c r="AH96" s="423" t="e">
        <f t="shared" ca="1" si="34"/>
        <v>#N/A</v>
      </c>
      <c r="AI96" s="423"/>
      <c r="AJ96" s="422" t="e">
        <f t="shared" ca="1" si="35"/>
        <v>#N/A</v>
      </c>
      <c r="AK96" s="422" t="e">
        <f t="shared" ca="1" si="36"/>
        <v>#N/A</v>
      </c>
      <c r="AL96" s="422" t="e">
        <f t="shared" ca="1" si="37"/>
        <v>#N/A</v>
      </c>
      <c r="AM96" s="422" t="e">
        <f t="shared" ca="1" si="38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41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43"/>
        <v/>
      </c>
      <c r="AC97" s="130" t="str">
        <f t="shared" ca="1" si="48"/>
        <v/>
      </c>
      <c r="AD97" s="50" t="str">
        <f ca="1">IF(COUNTIF($R$8:$R$132,R97)&gt;1,"",MAX($AD$8:AD96)+1)</f>
        <v/>
      </c>
      <c r="AE97" s="49" t="str">
        <f t="shared" ca="1" si="47"/>
        <v/>
      </c>
      <c r="AG97" s="49">
        <v>90</v>
      </c>
      <c r="AH97" s="423" t="e">
        <f t="shared" ca="1" si="34"/>
        <v>#N/A</v>
      </c>
      <c r="AI97" s="423"/>
      <c r="AJ97" s="422" t="e">
        <f t="shared" ca="1" si="35"/>
        <v>#N/A</v>
      </c>
      <c r="AK97" s="422" t="e">
        <f t="shared" ca="1" si="36"/>
        <v>#N/A</v>
      </c>
      <c r="AL97" s="422" t="e">
        <f t="shared" ca="1" si="37"/>
        <v>#N/A</v>
      </c>
      <c r="AM97" s="422" t="e">
        <f t="shared" ca="1" si="38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41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43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IF(COUNTIF($R$8:$R$132,R98)&gt;1,"",MAX($AD$8:AD97)+1)</f>
        <v/>
      </c>
      <c r="AE98" s="49" t="str">
        <f t="shared" ref="AE98:AE104" ca="1" si="50">IF(R98="---","",INDEX(ВРЕМЯ_диапазон,MATCH(R98,ВРЕМЯ_ФИО,),$H$1)=SUMIF($R$98:$R$105,R98,$AB$98:$AB$105))</f>
        <v/>
      </c>
      <c r="AG98" s="49">
        <v>91</v>
      </c>
      <c r="AH98" s="423" t="e">
        <f t="shared" ca="1" si="34"/>
        <v>#N/A</v>
      </c>
      <c r="AI98" s="423"/>
      <c r="AJ98" s="422" t="e">
        <f t="shared" ca="1" si="35"/>
        <v>#N/A</v>
      </c>
      <c r="AK98" s="422" t="e">
        <f t="shared" ca="1" si="36"/>
        <v>#N/A</v>
      </c>
      <c r="AL98" s="422" t="e">
        <f t="shared" ca="1" si="37"/>
        <v>#N/A</v>
      </c>
      <c r="AM98" s="422" t="e">
        <f t="shared" ca="1" si="38"/>
        <v>#N/A</v>
      </c>
    </row>
    <row r="99" spans="1:39" ht="23" customHeight="1" outlineLevel="2" x14ac:dyDescent="0.15">
      <c r="A99" s="494" t="s">
        <v>87</v>
      </c>
      <c r="B99" s="513"/>
      <c r="C99" s="33">
        <f>INDEX(доп!$Q$3:$V$24,ROW(B85)/4+0.75,LOOKUP($K$1,{1;6;7},{2;4;6}))</f>
        <v>0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---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41"/>
        <v>---</v>
      </c>
      <c r="S99" s="180"/>
      <c r="T99" s="194"/>
      <c r="U99" s="95" t="str">
        <f ca="1">IF(E99="---","",K98-T99)</f>
        <v/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 t="str">
        <f ca="1">IF(E99="---","",N98+Z99)</f>
        <v/>
      </c>
      <c r="AB99" s="497" t="str">
        <f t="shared" ca="1" si="43"/>
        <v/>
      </c>
      <c r="AC99" s="434" t="str">
        <f ca="1">IF(U99="","",(MIN(0.25,W99)-MIN(U99,0.25)+MIN(0.25,AA99)-MIN(Y99,0.25)+MAX(22/24,W99)-MAX(22/24,U99)+MAX(22/24,AA99)-MAX(22/24,Y99))*24)</f>
        <v/>
      </c>
      <c r="AD99" s="50" t="str">
        <f ca="1">IF(COUNTIF($R$8:$R$132,R99)&gt;1,"",MAX($AD$8:AD98)+1)</f>
        <v/>
      </c>
      <c r="AE99" s="49" t="str">
        <f t="shared" ca="1" si="50"/>
        <v/>
      </c>
      <c r="AG99" s="49">
        <v>92</v>
      </c>
      <c r="AH99" s="423" t="e">
        <f t="shared" ca="1" si="34"/>
        <v>#N/A</v>
      </c>
      <c r="AI99" s="423"/>
      <c r="AJ99" s="422" t="e">
        <f t="shared" ca="1" si="35"/>
        <v>#N/A</v>
      </c>
      <c r="AK99" s="422" t="e">
        <f t="shared" ca="1" si="36"/>
        <v>#N/A</v>
      </c>
      <c r="AL99" s="422" t="e">
        <f t="shared" ca="1" si="37"/>
        <v>#N/A</v>
      </c>
      <c r="AM99" s="422" t="e">
        <f t="shared" ca="1" si="38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---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41"/>
        <v>---</v>
      </c>
      <c r="S100" s="180"/>
      <c r="T100" s="194"/>
      <c r="U100" s="95" t="str">
        <f ca="1">IF(E100="---","",K98-T100)</f>
        <v/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str">
        <f ca="1">IF(E100="---","",N98+Z100)</f>
        <v/>
      </c>
      <c r="AB100" s="497" t="str">
        <f t="shared" ca="1" si="43"/>
        <v/>
      </c>
      <c r="AC100" s="434" t="str">
        <f t="shared" ref="AC100:AC105" ca="1" si="51">IF(U100="","",(MIN(0.25,W100)-MIN(U100,0.25)+MIN(0.25,AA100)-MIN(Y100,0.25)+MAX(22/24,W100)-MAX(22/24,U100)+MAX(22/24,AA100)-MAX(22/24,Y100))*24)</f>
        <v/>
      </c>
      <c r="AD100" s="50" t="str">
        <f ca="1">IF(COUNTIF($R$8:$R$132,R100)&gt;1,"",MAX($AD$8:AD99)+1)</f>
        <v/>
      </c>
      <c r="AE100" s="49" t="str">
        <f t="shared" ca="1" si="50"/>
        <v/>
      </c>
      <c r="AG100" s="49">
        <v>93</v>
      </c>
      <c r="AH100" s="423" t="e">
        <f t="shared" ca="1" si="34"/>
        <v>#N/A</v>
      </c>
      <c r="AI100" s="423"/>
      <c r="AJ100" s="422" t="e">
        <f t="shared" ca="1" si="35"/>
        <v>#N/A</v>
      </c>
      <c r="AK100" s="422" t="e">
        <f t="shared" ca="1" si="36"/>
        <v>#N/A</v>
      </c>
      <c r="AL100" s="422" t="e">
        <f t="shared" ca="1" si="37"/>
        <v>#N/A</v>
      </c>
      <c r="AM100" s="422" t="e">
        <f t="shared" ca="1" si="38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41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43"/>
        <v/>
      </c>
      <c r="AC101" s="130" t="str">
        <f t="shared" ca="1" si="51"/>
        <v/>
      </c>
      <c r="AD101" s="50" t="str">
        <f ca="1">IF(COUNTIF($R$8:$R$132,R101)&gt;1,"",MAX($AD$8:AD100)+1)</f>
        <v/>
      </c>
      <c r="AE101" s="49" t="str">
        <f t="shared" ca="1" si="50"/>
        <v/>
      </c>
      <c r="AG101" s="49">
        <v>94</v>
      </c>
      <c r="AH101" s="423" t="e">
        <f t="shared" ca="1" si="34"/>
        <v>#N/A</v>
      </c>
      <c r="AI101" s="423"/>
      <c r="AJ101" s="422" t="e">
        <f t="shared" ca="1" si="35"/>
        <v>#N/A</v>
      </c>
      <c r="AK101" s="422" t="e">
        <f t="shared" ca="1" si="36"/>
        <v>#N/A</v>
      </c>
      <c r="AL101" s="422" t="e">
        <f t="shared" ca="1" si="37"/>
        <v>#N/A</v>
      </c>
      <c r="AM101" s="422" t="e">
        <f t="shared" ca="1" si="38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41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43"/>
        <v/>
      </c>
      <c r="AC102" s="432" t="str">
        <f t="shared" ca="1" si="51"/>
        <v/>
      </c>
      <c r="AD102" s="50" t="str">
        <f ca="1">IF(COUNTIF($R$8:$R$132,R102)&gt;1,"",MAX($AD$8:AD101)+1)</f>
        <v/>
      </c>
      <c r="AE102" s="49" t="str">
        <f t="shared" ca="1" si="50"/>
        <v/>
      </c>
      <c r="AG102" s="49">
        <v>95</v>
      </c>
      <c r="AH102" s="423" t="e">
        <f t="shared" ca="1" si="34"/>
        <v>#N/A</v>
      </c>
      <c r="AI102" s="423"/>
      <c r="AJ102" s="422" t="e">
        <f t="shared" ca="1" si="35"/>
        <v>#N/A</v>
      </c>
      <c r="AK102" s="422" t="e">
        <f t="shared" ca="1" si="36"/>
        <v>#N/A</v>
      </c>
      <c r="AL102" s="422" t="e">
        <f t="shared" ca="1" si="37"/>
        <v>#N/A</v>
      </c>
      <c r="AM102" s="422" t="e">
        <f t="shared" ca="1" si="38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---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41"/>
        <v>---</v>
      </c>
      <c r="S103" s="180"/>
      <c r="T103" s="194" t="str">
        <f ca="1">IF(OR(S103=2,E103="---",K103=""),"",--"0:17")</f>
        <v/>
      </c>
      <c r="U103" s="95" t="str">
        <f ca="1">IF(E103="---","",K102-T103)</f>
        <v/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 t="str">
        <f ca="1">IF(E103="---","",N102+Z103)</f>
        <v/>
      </c>
      <c r="AB103" s="497" t="str">
        <f t="shared" ca="1" si="43"/>
        <v/>
      </c>
      <c r="AC103" s="434" t="str">
        <f t="shared" ca="1" si="51"/>
        <v/>
      </c>
      <c r="AD103" s="50" t="str">
        <f ca="1">IF(COUNTIF($R$8:$R$132,R103)&gt;1,"",MAX($AD$8:AD102)+1)</f>
        <v/>
      </c>
      <c r="AE103" s="49" t="str">
        <f t="shared" ca="1" si="50"/>
        <v/>
      </c>
      <c r="AG103" s="49">
        <v>96</v>
      </c>
      <c r="AH103" s="423" t="e">
        <f t="shared" ca="1" si="34"/>
        <v>#N/A</v>
      </c>
      <c r="AI103" s="423"/>
      <c r="AJ103" s="422" t="e">
        <f t="shared" ca="1" si="35"/>
        <v>#N/A</v>
      </c>
      <c r="AK103" s="422" t="e">
        <f t="shared" ca="1" si="36"/>
        <v>#N/A</v>
      </c>
      <c r="AL103" s="422" t="e">
        <f t="shared" ca="1" si="37"/>
        <v>#N/A</v>
      </c>
      <c r="AM103" s="422" t="e">
        <f t="shared" ca="1" si="38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---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41"/>
        <v>---</v>
      </c>
      <c r="S104" s="180"/>
      <c r="T104" s="194" t="str">
        <f ca="1">IF(OR(S104=2,E104="---",K104=""),"",--"1:00")</f>
        <v/>
      </c>
      <c r="U104" s="95" t="str">
        <f ca="1">IF(E104="---","",K102-T104)</f>
        <v/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 t="str">
        <f ca="1">IF(E104="---","",N102+Z104)</f>
        <v/>
      </c>
      <c r="AB104" s="497" t="str">
        <f t="shared" ca="1" si="43"/>
        <v/>
      </c>
      <c r="AC104" s="434" t="str">
        <f t="shared" ca="1" si="51"/>
        <v/>
      </c>
      <c r="AD104" s="50" t="str">
        <f ca="1">IF(COUNTIF($R$8:$R$132,R104)&gt;1,"",MAX($AD$8:AD103)+1)</f>
        <v/>
      </c>
      <c r="AE104" s="49" t="str">
        <f t="shared" ca="1" si="50"/>
        <v/>
      </c>
      <c r="AG104" s="49">
        <v>97</v>
      </c>
      <c r="AH104" s="423" t="e">
        <f t="shared" ca="1" si="34"/>
        <v>#N/A</v>
      </c>
      <c r="AI104" s="423"/>
      <c r="AJ104" s="422" t="e">
        <f t="shared" ca="1" si="35"/>
        <v>#N/A</v>
      </c>
      <c r="AK104" s="422" t="e">
        <f t="shared" ca="1" si="36"/>
        <v>#N/A</v>
      </c>
      <c r="AL104" s="422" t="e">
        <f t="shared" ca="1" si="37"/>
        <v>#N/A</v>
      </c>
      <c r="AM104" s="422" t="e">
        <f t="shared" ca="1" si="38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41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43"/>
        <v/>
      </c>
      <c r="AC105" s="130" t="str">
        <f t="shared" ca="1" si="51"/>
        <v/>
      </c>
      <c r="AD105" s="50" t="str">
        <f ca="1">IF(COUNTIF($R$8:$R$132,R105)&gt;1,"",MAX($AD$8:AD104)+1)</f>
        <v/>
      </c>
      <c r="AE105" s="49" t="str">
        <f t="shared" ref="AE105:AE113" ca="1" si="52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34"/>
        <v>#N/A</v>
      </c>
      <c r="AI105" s="423"/>
      <c r="AJ105" s="422" t="e">
        <f t="shared" ca="1" si="35"/>
        <v>#N/A</v>
      </c>
      <c r="AK105" s="422" t="e">
        <f t="shared" ca="1" si="36"/>
        <v>#N/A</v>
      </c>
      <c r="AL105" s="422" t="e">
        <f t="shared" ca="1" si="37"/>
        <v>#N/A</v>
      </c>
      <c r="AM105" s="422" t="e">
        <f t="shared" ca="1" si="38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41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43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IF(COUNTIF($R$8:$R$132,R106)&gt;1,"",MAX($AD$8:AD105)+1)</f>
        <v/>
      </c>
      <c r="AE106" s="49" t="str">
        <f t="shared" ca="1" si="52"/>
        <v/>
      </c>
      <c r="AG106" s="49">
        <v>99</v>
      </c>
      <c r="AH106" s="423" t="e">
        <f t="shared" ca="1" si="34"/>
        <v>#N/A</v>
      </c>
      <c r="AI106" s="423"/>
      <c r="AJ106" s="422" t="e">
        <f t="shared" ca="1" si="35"/>
        <v>#N/A</v>
      </c>
      <c r="AK106" s="422" t="e">
        <f t="shared" ca="1" si="36"/>
        <v>#N/A</v>
      </c>
      <c r="AL106" s="422" t="e">
        <f t="shared" ca="1" si="37"/>
        <v>#N/A</v>
      </c>
      <c r="AM106" s="422" t="e">
        <f t="shared" ca="1" si="38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---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41"/>
        <v>---</v>
      </c>
      <c r="S107" s="180"/>
      <c r="T107" s="194"/>
      <c r="U107" s="95" t="str">
        <f ca="1">IF(E107="---","",K106-T107)</f>
        <v/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 t="str">
        <f ca="1">IF(E107="---","",N106+Z107)</f>
        <v/>
      </c>
      <c r="AB107" s="497" t="str">
        <f t="shared" ca="1" si="43"/>
        <v/>
      </c>
      <c r="AC107" s="434" t="str">
        <f ca="1">IF(U107="","",(MIN(0.25,W107)-MIN(U107,0.25)+MIN(0.25,AA107)-MIN(Y107,0.25)+MAX(22/24,W107)-MAX(22/24,U107)+MAX(22/24,AA107)-MAX(22/24,Y107))*24)</f>
        <v/>
      </c>
      <c r="AD107" s="50" t="str">
        <f ca="1">IF(COUNTIF($R$8:$R$132,R107)&gt;1,"",MAX($AD$8:AD106)+1)</f>
        <v/>
      </c>
      <c r="AE107" s="49" t="str">
        <f t="shared" ca="1" si="52"/>
        <v/>
      </c>
      <c r="AG107" s="49">
        <v>100</v>
      </c>
      <c r="AH107" s="423" t="e">
        <f t="shared" ca="1" si="34"/>
        <v>#N/A</v>
      </c>
      <c r="AI107" s="423"/>
      <c r="AJ107" s="422" t="e">
        <f t="shared" ca="1" si="35"/>
        <v>#N/A</v>
      </c>
      <c r="AK107" s="422" t="e">
        <f t="shared" ca="1" si="36"/>
        <v>#N/A</v>
      </c>
      <c r="AL107" s="422" t="e">
        <f t="shared" ca="1" si="37"/>
        <v>#N/A</v>
      </c>
      <c r="AM107" s="422" t="e">
        <f t="shared" ca="1" si="38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---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41"/>
        <v>---</v>
      </c>
      <c r="S108" s="180"/>
      <c r="T108" s="194"/>
      <c r="U108" s="95" t="str">
        <f ca="1">IF(E108="---","",K106-T108)</f>
        <v/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str">
        <f ca="1">IF(E108="---","",N106+Z108)</f>
        <v/>
      </c>
      <c r="AB108" s="497" t="str">
        <f t="shared" ca="1" si="43"/>
        <v/>
      </c>
      <c r="AC108" s="434" t="str">
        <f t="shared" ref="AC108:AC113" ca="1" si="53">IF(U108="","",(MIN(0.25,W108)-MIN(U108,0.25)+MIN(0.25,AA108)-MIN(Y108,0.25)+MAX(22/24,W108)-MAX(22/24,U108)+MAX(22/24,AA108)-MAX(22/24,Y108))*24)</f>
        <v/>
      </c>
      <c r="AD108" s="50" t="str">
        <f ca="1">IF(COUNTIF($R$8:$R$132,R108)&gt;1,"",MAX($AD$8:AD107)+1)</f>
        <v/>
      </c>
      <c r="AE108" s="49" t="str">
        <f t="shared" ca="1" si="52"/>
        <v/>
      </c>
      <c r="AG108" s="49">
        <v>101</v>
      </c>
      <c r="AH108" s="423" t="e">
        <f t="shared" ca="1" si="34"/>
        <v>#N/A</v>
      </c>
      <c r="AI108" s="423"/>
      <c r="AJ108" s="422" t="e">
        <f t="shared" ca="1" si="35"/>
        <v>#N/A</v>
      </c>
      <c r="AK108" s="422" t="e">
        <f t="shared" ca="1" si="36"/>
        <v>#N/A</v>
      </c>
      <c r="AL108" s="422" t="e">
        <f t="shared" ca="1" si="37"/>
        <v>#N/A</v>
      </c>
      <c r="AM108" s="422" t="e">
        <f t="shared" ca="1" si="38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41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43"/>
        <v/>
      </c>
      <c r="AC109" s="130" t="str">
        <f t="shared" ca="1" si="53"/>
        <v/>
      </c>
      <c r="AD109" s="50" t="str">
        <f ca="1">IF(COUNTIF($R$8:$R$132,R109)&gt;1,"",MAX($AD$8:AD108)+1)</f>
        <v/>
      </c>
      <c r="AE109" s="49" t="str">
        <f t="shared" ca="1" si="52"/>
        <v/>
      </c>
      <c r="AG109" s="49">
        <v>102</v>
      </c>
      <c r="AH109" s="423" t="e">
        <f t="shared" ca="1" si="34"/>
        <v>#N/A</v>
      </c>
      <c r="AI109" s="423"/>
      <c r="AJ109" s="422" t="e">
        <f t="shared" ca="1" si="35"/>
        <v>#N/A</v>
      </c>
      <c r="AK109" s="422" t="e">
        <f t="shared" ca="1" si="36"/>
        <v>#N/A</v>
      </c>
      <c r="AL109" s="422" t="e">
        <f t="shared" ca="1" si="37"/>
        <v>#N/A</v>
      </c>
      <c r="AM109" s="422" t="e">
        <f t="shared" ca="1" si="38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41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43"/>
        <v/>
      </c>
      <c r="AC110" s="432" t="str">
        <f t="shared" ca="1" si="53"/>
        <v/>
      </c>
      <c r="AD110" s="50" t="str">
        <f ca="1">IF(COUNTIF($R$8:$R$132,R110)&gt;1,"",MAX($AD$8:AD109)+1)</f>
        <v/>
      </c>
      <c r="AE110" s="49" t="str">
        <f t="shared" ca="1" si="52"/>
        <v/>
      </c>
      <c r="AG110" s="49">
        <v>103</v>
      </c>
      <c r="AH110" s="423" t="e">
        <f t="shared" ca="1" si="34"/>
        <v>#N/A</v>
      </c>
      <c r="AI110" s="423"/>
      <c r="AJ110" s="422" t="e">
        <f t="shared" ca="1" si="35"/>
        <v>#N/A</v>
      </c>
      <c r="AK110" s="422" t="e">
        <f t="shared" ca="1" si="36"/>
        <v>#N/A</v>
      </c>
      <c r="AL110" s="422" t="e">
        <f t="shared" ca="1" si="37"/>
        <v>#N/A</v>
      </c>
      <c r="AM110" s="422" t="e">
        <f t="shared" ca="1" si="38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---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41"/>
        <v>---</v>
      </c>
      <c r="S111" s="180"/>
      <c r="T111" s="194" t="str">
        <f ca="1">IF(OR(S111=2,E111="---",K111=""),"",--"0:17")</f>
        <v/>
      </c>
      <c r="U111" s="95" t="str">
        <f ca="1">IF(E111="---","",K110-T111)</f>
        <v/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 t="str">
        <f ca="1">IF(E111="---","",N110+Z111)</f>
        <v/>
      </c>
      <c r="AB111" s="497" t="str">
        <f t="shared" ca="1" si="43"/>
        <v/>
      </c>
      <c r="AC111" s="434" t="str">
        <f t="shared" ca="1" si="53"/>
        <v/>
      </c>
      <c r="AD111" s="50" t="str">
        <f ca="1">IF(COUNTIF($R$8:$R$132,R111)&gt;1,"",MAX($AD$8:AD110)+1)</f>
        <v/>
      </c>
      <c r="AE111" s="49" t="str">
        <f t="shared" ca="1" si="52"/>
        <v/>
      </c>
      <c r="AG111" s="49">
        <v>104</v>
      </c>
      <c r="AH111" s="423" t="e">
        <f t="shared" ca="1" si="34"/>
        <v>#N/A</v>
      </c>
      <c r="AI111" s="423"/>
      <c r="AJ111" s="422" t="e">
        <f t="shared" ca="1" si="35"/>
        <v>#N/A</v>
      </c>
      <c r="AK111" s="422" t="e">
        <f t="shared" ca="1" si="36"/>
        <v>#N/A</v>
      </c>
      <c r="AL111" s="422" t="e">
        <f t="shared" ca="1" si="37"/>
        <v>#N/A</v>
      </c>
      <c r="AM111" s="422" t="e">
        <f t="shared" ca="1" si="38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---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41"/>
        <v>---</v>
      </c>
      <c r="S112" s="180"/>
      <c r="T112" s="194" t="str">
        <f ca="1">IF(OR(S112=2,E112="---",K112=""),"",--"1:00")</f>
        <v/>
      </c>
      <c r="U112" s="95" t="str">
        <f ca="1">IF(E112="---","",K110-T112)</f>
        <v/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 t="str">
        <f ca="1">IF(E112="---","",N110+Z112)</f>
        <v/>
      </c>
      <c r="AB112" s="497" t="str">
        <f t="shared" ca="1" si="43"/>
        <v/>
      </c>
      <c r="AC112" s="434" t="str">
        <f t="shared" ca="1" si="53"/>
        <v/>
      </c>
      <c r="AD112" s="50" t="str">
        <f ca="1">IF(COUNTIF($R$8:$R$132,R112)&gt;1,"",MAX($AD$8:AD111)+1)</f>
        <v/>
      </c>
      <c r="AE112" s="49" t="str">
        <f t="shared" ca="1" si="52"/>
        <v/>
      </c>
      <c r="AG112" s="49">
        <v>105</v>
      </c>
      <c r="AH112" s="423" t="e">
        <f t="shared" ca="1" si="34"/>
        <v>#N/A</v>
      </c>
      <c r="AI112" s="423"/>
      <c r="AJ112" s="422" t="e">
        <f t="shared" ca="1" si="35"/>
        <v>#N/A</v>
      </c>
      <c r="AK112" s="422" t="e">
        <f t="shared" ca="1" si="36"/>
        <v>#N/A</v>
      </c>
      <c r="AL112" s="422" t="e">
        <f t="shared" ca="1" si="37"/>
        <v>#N/A</v>
      </c>
      <c r="AM112" s="422" t="e">
        <f t="shared" ca="1" si="38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41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43"/>
        <v/>
      </c>
      <c r="AC113" s="130" t="str">
        <f t="shared" ca="1" si="53"/>
        <v/>
      </c>
      <c r="AD113" s="50" t="str">
        <f ca="1">IF(COUNTIF($R$8:$R$132,R113)&gt;1,"",MAX($AD$8:AD112)+1)</f>
        <v/>
      </c>
      <c r="AE113" s="49" t="str">
        <f t="shared" ca="1" si="52"/>
        <v/>
      </c>
      <c r="AG113" s="49">
        <v>106</v>
      </c>
      <c r="AH113" s="423" t="e">
        <f t="shared" ca="1" si="34"/>
        <v>#N/A</v>
      </c>
      <c r="AI113" s="423"/>
      <c r="AJ113" s="422" t="e">
        <f t="shared" ca="1" si="35"/>
        <v>#N/A</v>
      </c>
      <c r="AK113" s="422" t="e">
        <f t="shared" ca="1" si="36"/>
        <v>#N/A</v>
      </c>
      <c r="AL113" s="422" t="e">
        <f t="shared" ca="1" si="37"/>
        <v>#N/A</v>
      </c>
      <c r="AM113" s="422" t="e">
        <f t="shared" ca="1" si="38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54">A114</f>
        <v>Резерв</v>
      </c>
      <c r="R114" s="189" t="str">
        <f t="shared" ca="1" si="41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43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IF(COUNTIF($R$8:$R$132,R114)&gt;1,"",MAX($AD$8:AD113)+1)</f>
        <v/>
      </c>
      <c r="AE114" s="49" t="str">
        <f t="shared" ref="AE114:AE127" ca="1" si="55">IF(R114="---","",INDEX(ВРЕМЯ_диапазон,MATCH(R114,ВРЕМЯ_ФИО,),$H$1)=AB114)</f>
        <v/>
      </c>
      <c r="AG114" s="49">
        <v>107</v>
      </c>
      <c r="AH114" s="423" t="e">
        <f t="shared" ca="1" si="34"/>
        <v>#N/A</v>
      </c>
      <c r="AI114" s="423"/>
      <c r="AJ114" s="422" t="e">
        <f t="shared" ca="1" si="35"/>
        <v>#N/A</v>
      </c>
      <c r="AK114" s="422" t="e">
        <f t="shared" ca="1" si="36"/>
        <v>#N/A</v>
      </c>
      <c r="AL114" s="422" t="e">
        <f t="shared" ca="1" si="37"/>
        <v>#N/A</v>
      </c>
      <c r="AM114" s="422" t="e">
        <f t="shared" ca="1" si="38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54"/>
        <v>Резерв</v>
      </c>
      <c r="R115" s="190" t="str">
        <f t="shared" ca="1" si="41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43"/>
        <v/>
      </c>
      <c r="AC115" s="174" t="str">
        <f t="shared" ref="AC115:AC127" ca="1" si="56">IF(U115="","",(MIN(0.25,W115)-MIN(U115,0.25)+MIN(0.25,AA115)-MIN(Y115,0.25)+MAX(22/24,W115)-MAX(22/24,U115)+MAX(22/24,AA115)-MAX(22/24,Y115))*24)</f>
        <v/>
      </c>
      <c r="AD115" s="50" t="str">
        <f ca="1">IF(COUNTIF($R$8:$R$132,R115)&gt;1,"",MAX($AD$8:AD114)+1)</f>
        <v/>
      </c>
      <c r="AE115" s="49" t="str">
        <f t="shared" ca="1" si="55"/>
        <v/>
      </c>
      <c r="AG115" s="49">
        <v>108</v>
      </c>
      <c r="AH115" s="423" t="e">
        <f t="shared" ca="1" si="34"/>
        <v>#N/A</v>
      </c>
      <c r="AI115" s="423"/>
      <c r="AJ115" s="422" t="e">
        <f t="shared" ca="1" si="35"/>
        <v>#N/A</v>
      </c>
      <c r="AK115" s="422" t="e">
        <f t="shared" ca="1" si="36"/>
        <v>#N/A</v>
      </c>
      <c r="AL115" s="422" t="e">
        <f t="shared" ca="1" si="37"/>
        <v>#N/A</v>
      </c>
      <c r="AM115" s="422" t="e">
        <f t="shared" ca="1" si="38"/>
        <v>#N/A</v>
      </c>
    </row>
    <row r="116" spans="1:39" ht="23" customHeight="1" thickBot="1" x14ac:dyDescent="0.2">
      <c r="A116" s="141" t="str">
        <f t="shared" ref="A116:A125" ca="1" si="57">IF(E116="---","","обучение")</f>
        <v>обучение</v>
      </c>
      <c r="B116" s="144" t="str">
        <f t="shared" ref="B116:B127" ca="1" si="58">IF(E116="---","","9:00-13:00")</f>
        <v>9:00-13:00</v>
      </c>
      <c r="C116" s="642" t="str">
        <f t="shared" ref="C116:C127" ca="1" si="59">IF(E116="---","","14:00-18:00")</f>
        <v>14:00-18:00</v>
      </c>
      <c r="D116" s="642"/>
      <c r="E116" s="158" t="str">
        <f t="array" aca="1" ref="E116" ca="1">IFERROR(INDEX(График!B$7:B$112,SMALL(IF(INDEX(График!$I$7:$AL$112,0,$H$1)=H116,ROW(D$1:D$101)),I116)),"---")</f>
        <v>Водитель 11</v>
      </c>
      <c r="F116" s="159" t="str">
        <f t="shared" ref="F116:F127" ca="1" si="60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54"/>
        <v>обучение</v>
      </c>
      <c r="R116" s="189" t="str">
        <f t="shared" ca="1" si="41"/>
        <v>Водитель 11</v>
      </c>
      <c r="S116" s="179"/>
      <c r="T116" s="195"/>
      <c r="U116" s="196">
        <f ca="1">IF(OR(S116=2,E116="---"),"",K116-T116)</f>
        <v>0.375</v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>
        <f ca="1">IF(OR(E116="---",S116=1),"",N116+Z116)</f>
        <v>0.70833333333333337</v>
      </c>
      <c r="AB116" s="88">
        <f t="shared" ca="1" si="43"/>
        <v>8</v>
      </c>
      <c r="AC116" s="129">
        <f t="shared" ca="1" si="56"/>
        <v>0</v>
      </c>
      <c r="AD116" s="50">
        <f ca="1">IF(COUNTIF($R$8:$R$132,R116)&gt;1,"",MAX($AD$8:AD115)+1)</f>
        <v>1</v>
      </c>
      <c r="AE116" s="49" t="b">
        <f t="shared" ca="1" si="55"/>
        <v>1</v>
      </c>
      <c r="AG116" s="49">
        <v>109</v>
      </c>
      <c r="AH116" s="423" t="e">
        <f t="shared" ca="1" si="34"/>
        <v>#N/A</v>
      </c>
      <c r="AI116" s="423"/>
      <c r="AJ116" s="422" t="e">
        <f t="shared" ca="1" si="35"/>
        <v>#N/A</v>
      </c>
      <c r="AK116" s="422" t="e">
        <f t="shared" ca="1" si="36"/>
        <v>#N/A</v>
      </c>
      <c r="AL116" s="422" t="e">
        <f t="shared" ca="1" si="37"/>
        <v>#N/A</v>
      </c>
      <c r="AM116" s="422" t="e">
        <f t="shared" ca="1" si="38"/>
        <v>#N/A</v>
      </c>
    </row>
    <row r="117" spans="1:39" ht="23" customHeight="1" thickBot="1" x14ac:dyDescent="0.2">
      <c r="A117" s="142" t="str">
        <f t="shared" ca="1" si="57"/>
        <v>обучение</v>
      </c>
      <c r="B117" s="145" t="str">
        <f t="shared" ca="1" si="58"/>
        <v>9:00-13:00</v>
      </c>
      <c r="C117" s="636" t="str">
        <f t="shared" ca="1" si="59"/>
        <v>14:00-18:00</v>
      </c>
      <c r="D117" s="636"/>
      <c r="E117" s="150" t="str">
        <f t="array" aca="1" ref="E117" ca="1">IFERROR(INDEX(График!B$7:B$112,SMALL(IF(INDEX(График!$I$7:$AL$112,0,$H$1)=H117,ROW(D$1:D$101)),I117)),"---")</f>
        <v>Водитель 25</v>
      </c>
      <c r="F117" s="151" t="str">
        <f t="shared" ca="1" si="60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54"/>
        <v>обучение</v>
      </c>
      <c r="R117" s="191" t="str">
        <f t="shared" ca="1" si="41"/>
        <v>Водитель 25</v>
      </c>
      <c r="S117" s="180"/>
      <c r="T117" s="106"/>
      <c r="U117" s="95">
        <f t="shared" ref="U117:U125" ca="1" si="61">IF(OR(S117=2,E117="---"),"",K117-T117)</f>
        <v>0.375</v>
      </c>
      <c r="V117" s="176"/>
      <c r="W117" s="97" t="str">
        <f t="shared" ref="W117:W125" ca="1" si="62">IF(OR(E117="---",L117="",S117=2),"",L117+V117)</f>
        <v/>
      </c>
      <c r="X117" s="82"/>
      <c r="Y117" s="97" t="str">
        <f t="shared" ref="Y117:Y125" ca="1" si="63">IF(OR(E117="---",M117="",S117=1),"",IF(S117=2,M117-X117,MIN(M117-X117,W117+"2:00")))</f>
        <v/>
      </c>
      <c r="Z117" s="92"/>
      <c r="AA117" s="100">
        <f t="shared" ref="AA117:AA125" ca="1" si="64">IF(OR(E117="---",S117=1),"",N117+Z117)</f>
        <v>0.70833333333333337</v>
      </c>
      <c r="AB117" s="89">
        <f t="shared" ca="1" si="43"/>
        <v>8</v>
      </c>
      <c r="AC117" s="128">
        <f t="shared" ca="1" si="56"/>
        <v>0</v>
      </c>
      <c r="AD117" s="50">
        <f ca="1">IF(COUNTIF($R$8:$R$132,R117)&gt;1,"",MAX($AD$8:AD116)+1)</f>
        <v>2</v>
      </c>
      <c r="AE117" s="49" t="b">
        <f t="shared" ca="1" si="55"/>
        <v>1</v>
      </c>
      <c r="AG117" s="49">
        <v>110</v>
      </c>
      <c r="AH117" s="423" t="e">
        <f t="shared" ca="1" si="34"/>
        <v>#N/A</v>
      </c>
      <c r="AI117" s="423"/>
      <c r="AJ117" s="422" t="e">
        <f t="shared" ca="1" si="35"/>
        <v>#N/A</v>
      </c>
      <c r="AK117" s="422" t="e">
        <f t="shared" ca="1" si="36"/>
        <v>#N/A</v>
      </c>
      <c r="AL117" s="422" t="e">
        <f t="shared" ca="1" si="37"/>
        <v>#N/A</v>
      </c>
      <c r="AM117" s="422" t="e">
        <f t="shared" ca="1" si="38"/>
        <v>#N/A</v>
      </c>
    </row>
    <row r="118" spans="1:39" ht="23" customHeight="1" thickBot="1" x14ac:dyDescent="0.2">
      <c r="A118" s="142" t="str">
        <f t="shared" ca="1" si="57"/>
        <v>обучение</v>
      </c>
      <c r="B118" s="145" t="str">
        <f t="shared" ca="1" si="58"/>
        <v>9:00-13:00</v>
      </c>
      <c r="C118" s="636" t="str">
        <f t="shared" ca="1" si="59"/>
        <v>14:00-18:00</v>
      </c>
      <c r="D118" s="636"/>
      <c r="E118" s="150" t="str">
        <f t="array" aca="1" ref="E118" ca="1">IFERROR(INDEX(График!B$7:B$112,SMALL(IF(INDEX(График!$I$7:$AL$112,0,$H$1)=H118,ROW(D$1:D$101)),I118)),"---")</f>
        <v>Водитель 29</v>
      </c>
      <c r="F118" s="151" t="str">
        <f t="shared" ca="1" si="60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54"/>
        <v>обучение</v>
      </c>
      <c r="R118" s="191" t="str">
        <f t="shared" ca="1" si="41"/>
        <v>Водитель 29</v>
      </c>
      <c r="S118" s="180"/>
      <c r="T118" s="106"/>
      <c r="U118" s="95">
        <f t="shared" ca="1" si="61"/>
        <v>0.375</v>
      </c>
      <c r="V118" s="176"/>
      <c r="W118" s="97" t="str">
        <f t="shared" ca="1" si="62"/>
        <v/>
      </c>
      <c r="X118" s="82"/>
      <c r="Y118" s="97" t="str">
        <f t="shared" ca="1" si="63"/>
        <v/>
      </c>
      <c r="Z118" s="92"/>
      <c r="AA118" s="100">
        <f t="shared" ca="1" si="64"/>
        <v>0.70833333333333337</v>
      </c>
      <c r="AB118" s="89">
        <f t="shared" ca="1" si="43"/>
        <v>8</v>
      </c>
      <c r="AC118" s="128">
        <f t="shared" ca="1" si="56"/>
        <v>0</v>
      </c>
      <c r="AD118" s="50">
        <f ca="1">IF(COUNTIF($R$8:$R$132,R118)&gt;1,"",MAX($AD$8:AD117)+1)</f>
        <v>3</v>
      </c>
      <c r="AE118" s="49" t="b">
        <f t="shared" ca="1" si="55"/>
        <v>1</v>
      </c>
    </row>
    <row r="119" spans="1:39" ht="23" customHeight="1" thickBot="1" x14ac:dyDescent="0.2">
      <c r="A119" s="142" t="str">
        <f t="shared" ca="1" si="57"/>
        <v/>
      </c>
      <c r="B119" s="145" t="str">
        <f t="shared" ca="1" si="58"/>
        <v/>
      </c>
      <c r="C119" s="636" t="str">
        <f t="shared" ca="1" si="59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60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54"/>
        <v/>
      </c>
      <c r="R119" s="191" t="str">
        <f t="shared" ca="1" si="41"/>
        <v>---</v>
      </c>
      <c r="S119" s="180"/>
      <c r="T119" s="106"/>
      <c r="U119" s="95" t="str">
        <f t="shared" ca="1" si="61"/>
        <v/>
      </c>
      <c r="V119" s="176"/>
      <c r="W119" s="97" t="str">
        <f t="shared" ca="1" si="62"/>
        <v/>
      </c>
      <c r="X119" s="82"/>
      <c r="Y119" s="97" t="str">
        <f t="shared" ca="1" si="63"/>
        <v/>
      </c>
      <c r="Z119" s="92"/>
      <c r="AA119" s="100" t="str">
        <f t="shared" ca="1" si="64"/>
        <v/>
      </c>
      <c r="AB119" s="89" t="str">
        <f t="shared" ca="1" si="43"/>
        <v/>
      </c>
      <c r="AC119" s="128" t="str">
        <f t="shared" ca="1" si="56"/>
        <v/>
      </c>
      <c r="AD119" s="50" t="str">
        <f ca="1">IF(COUNTIF($R$8:$R$132,R119)&gt;1,"",MAX($AD$8:AD118)+1)</f>
        <v/>
      </c>
      <c r="AE119" s="49" t="str">
        <f t="shared" ca="1" si="55"/>
        <v/>
      </c>
    </row>
    <row r="120" spans="1:39" ht="23" customHeight="1" thickBot="1" x14ac:dyDescent="0.2">
      <c r="A120" s="142" t="str">
        <f t="shared" ca="1" si="57"/>
        <v/>
      </c>
      <c r="B120" s="145" t="str">
        <f t="shared" ca="1" si="58"/>
        <v/>
      </c>
      <c r="C120" s="636" t="str">
        <f t="shared" ca="1" si="59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60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54"/>
        <v/>
      </c>
      <c r="R120" s="191" t="str">
        <f t="shared" ca="1" si="41"/>
        <v>---</v>
      </c>
      <c r="S120" s="180"/>
      <c r="T120" s="106"/>
      <c r="U120" s="95" t="str">
        <f t="shared" ca="1" si="61"/>
        <v/>
      </c>
      <c r="V120" s="176"/>
      <c r="W120" s="97" t="str">
        <f t="shared" ca="1" si="62"/>
        <v/>
      </c>
      <c r="X120" s="82"/>
      <c r="Y120" s="97" t="str">
        <f t="shared" ca="1" si="63"/>
        <v/>
      </c>
      <c r="Z120" s="92"/>
      <c r="AA120" s="100" t="str">
        <f t="shared" ca="1" si="64"/>
        <v/>
      </c>
      <c r="AB120" s="89" t="str">
        <f t="shared" ca="1" si="43"/>
        <v/>
      </c>
      <c r="AC120" s="128" t="str">
        <f t="shared" ca="1" si="56"/>
        <v/>
      </c>
      <c r="AD120" s="50" t="str">
        <f ca="1">IF(COUNTIF($R$8:$R$132,R120)&gt;1,"",MAX($AD$8:AD119)+1)</f>
        <v/>
      </c>
      <c r="AE120" s="49" t="str">
        <f t="shared" ca="1" si="55"/>
        <v/>
      </c>
    </row>
    <row r="121" spans="1:39" ht="23" customHeight="1" x14ac:dyDescent="0.15">
      <c r="A121" s="142" t="str">
        <f t="shared" ca="1" si="57"/>
        <v/>
      </c>
      <c r="B121" s="145" t="str">
        <f t="shared" ca="1" si="58"/>
        <v/>
      </c>
      <c r="C121" s="636" t="str">
        <f t="shared" ca="1" si="59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60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54"/>
        <v/>
      </c>
      <c r="R121" s="191" t="str">
        <f t="shared" ca="1" si="41"/>
        <v>---</v>
      </c>
      <c r="S121" s="180"/>
      <c r="T121" s="106"/>
      <c r="U121" s="95" t="str">
        <f t="shared" ca="1" si="61"/>
        <v/>
      </c>
      <c r="V121" s="176"/>
      <c r="W121" s="97" t="str">
        <f t="shared" ca="1" si="62"/>
        <v/>
      </c>
      <c r="X121" s="82"/>
      <c r="Y121" s="97" t="str">
        <f t="shared" ca="1" si="63"/>
        <v/>
      </c>
      <c r="Z121" s="92"/>
      <c r="AA121" s="100" t="str">
        <f t="shared" ca="1" si="64"/>
        <v/>
      </c>
      <c r="AB121" s="89" t="str">
        <f t="shared" ca="1" si="43"/>
        <v/>
      </c>
      <c r="AC121" s="128" t="str">
        <f t="shared" ca="1" si="56"/>
        <v/>
      </c>
      <c r="AD121" s="50" t="str">
        <f ca="1">IF(COUNTIF($R$8:$R$132,R121)&gt;1,"",MAX($AD$8:AD120)+1)</f>
        <v/>
      </c>
      <c r="AE121" s="49" t="str">
        <f t="shared" ca="1" si="55"/>
        <v/>
      </c>
    </row>
    <row r="122" spans="1:39" ht="23" customHeight="1" x14ac:dyDescent="0.15">
      <c r="A122" s="142" t="str">
        <f t="shared" ca="1" si="57"/>
        <v>обучение</v>
      </c>
      <c r="B122" s="145" t="str">
        <f t="shared" ca="1" si="58"/>
        <v>9:00-13:00</v>
      </c>
      <c r="C122" s="636" t="str">
        <f t="shared" ca="1" si="59"/>
        <v>14:00-18:00</v>
      </c>
      <c r="D122" s="636"/>
      <c r="E122" s="150" t="str">
        <f t="array" aca="1" ref="E122" ca="1">IFERROR(INDEX(График!B$7:B$112,SMALL(IF(INDEX(График!$I$7:$AL$112,0,$H$1)=H122,ROW(D$1:D$101)),I122)),"---")</f>
        <v>Сотрудник 13</v>
      </c>
      <c r="F122" s="151" t="str">
        <f t="shared" ca="1" si="60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54"/>
        <v>обучение</v>
      </c>
      <c r="R122" s="191" t="str">
        <f t="shared" ca="1" si="41"/>
        <v>Сотрудник 13</v>
      </c>
      <c r="S122" s="180"/>
      <c r="T122" s="106"/>
      <c r="U122" s="95">
        <f t="shared" ca="1" si="61"/>
        <v>0.375</v>
      </c>
      <c r="V122" s="176"/>
      <c r="W122" s="97" t="str">
        <f t="shared" ca="1" si="62"/>
        <v/>
      </c>
      <c r="X122" s="82"/>
      <c r="Y122" s="97" t="str">
        <f t="shared" ca="1" si="63"/>
        <v/>
      </c>
      <c r="Z122" s="92"/>
      <c r="AA122" s="100">
        <f t="shared" ca="1" si="64"/>
        <v>0.79166666666666663</v>
      </c>
      <c r="AB122" s="89">
        <f t="shared" ca="1" si="43"/>
        <v>10</v>
      </c>
      <c r="AC122" s="128">
        <f t="shared" ca="1" si="56"/>
        <v>0</v>
      </c>
      <c r="AD122" s="50">
        <f ca="1">IF(COUNTIF($R$8:$R$132,R122)&gt;1,"",MAX($AD$8:AD121)+1)</f>
        <v>4</v>
      </c>
      <c r="AE122" s="49" t="b">
        <f t="shared" ca="1" si="55"/>
        <v>1</v>
      </c>
    </row>
    <row r="123" spans="1:39" ht="23" customHeight="1" x14ac:dyDescent="0.15">
      <c r="A123" s="142" t="str">
        <f t="shared" ca="1" si="57"/>
        <v>обучение</v>
      </c>
      <c r="B123" s="145" t="str">
        <f t="shared" ca="1" si="58"/>
        <v>9:00-13:00</v>
      </c>
      <c r="C123" s="636" t="str">
        <f t="shared" ca="1" si="59"/>
        <v>14:00-18:00</v>
      </c>
      <c r="D123" s="636"/>
      <c r="E123" s="150" t="str">
        <f t="array" aca="1" ref="E123" ca="1">IFERROR(INDEX(График!B$7:B$112,SMALL(IF(INDEX(График!$I$7:$AL$112,0,$H$1)=H123,ROW(D$1:D$101)),I123)),"---")</f>
        <v>Сотрудник 15</v>
      </c>
      <c r="F123" s="151" t="str">
        <f t="shared" ca="1" si="60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54"/>
        <v>обучение</v>
      </c>
      <c r="R123" s="191" t="str">
        <f t="shared" ca="1" si="41"/>
        <v>Сотрудник 15</v>
      </c>
      <c r="S123" s="180"/>
      <c r="T123" s="106"/>
      <c r="U123" s="95">
        <f t="shared" ca="1" si="61"/>
        <v>0.375</v>
      </c>
      <c r="V123" s="176"/>
      <c r="W123" s="97" t="str">
        <f t="shared" ca="1" si="62"/>
        <v/>
      </c>
      <c r="X123" s="82"/>
      <c r="Y123" s="97" t="str">
        <f t="shared" ca="1" si="63"/>
        <v/>
      </c>
      <c r="Z123" s="92"/>
      <c r="AA123" s="100">
        <f t="shared" ca="1" si="64"/>
        <v>0.79166666666666663</v>
      </c>
      <c r="AB123" s="89">
        <f t="shared" ca="1" si="43"/>
        <v>10</v>
      </c>
      <c r="AC123" s="128">
        <f t="shared" ca="1" si="56"/>
        <v>0</v>
      </c>
      <c r="AD123" s="50">
        <f ca="1">IF(COUNTIF($R$8:$R$132,R123)&gt;1,"",MAX($AD$8:AD122)+1)</f>
        <v>5</v>
      </c>
      <c r="AE123" s="49" t="b">
        <f t="shared" ca="1" si="55"/>
        <v>1</v>
      </c>
    </row>
    <row r="124" spans="1:39" ht="23" customHeight="1" x14ac:dyDescent="0.15">
      <c r="A124" s="142" t="str">
        <f t="shared" ca="1" si="57"/>
        <v>обучение</v>
      </c>
      <c r="B124" s="145" t="str">
        <f t="shared" ca="1" si="58"/>
        <v>9:00-13:00</v>
      </c>
      <c r="C124" s="636" t="str">
        <f t="shared" ca="1" si="59"/>
        <v>14:00-18:00</v>
      </c>
      <c r="D124" s="636"/>
      <c r="E124" s="150" t="str">
        <f t="array" aca="1" ref="E124" ca="1">IFERROR(INDEX(График!B$7:B$112,SMALL(IF(INDEX(График!$I$7:$AL$112,0,$H$1)=H124,ROW(D$1:D$101)),I124)),"---")</f>
        <v>Сотрудник 21</v>
      </c>
      <c r="F124" s="151" t="str">
        <f t="shared" ca="1" si="60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54"/>
        <v>обучение</v>
      </c>
      <c r="R124" s="191" t="str">
        <f t="shared" ca="1" si="41"/>
        <v>Сотрудник 21</v>
      </c>
      <c r="S124" s="180"/>
      <c r="T124" s="106"/>
      <c r="U124" s="95">
        <f t="shared" ca="1" si="61"/>
        <v>0.375</v>
      </c>
      <c r="V124" s="176"/>
      <c r="W124" s="97" t="str">
        <f t="shared" ca="1" si="62"/>
        <v/>
      </c>
      <c r="X124" s="82"/>
      <c r="Y124" s="97" t="str">
        <f t="shared" ca="1" si="63"/>
        <v/>
      </c>
      <c r="Z124" s="92"/>
      <c r="AA124" s="100">
        <f t="shared" ca="1" si="64"/>
        <v>0.79166666666666663</v>
      </c>
      <c r="AB124" s="89">
        <f t="shared" ca="1" si="43"/>
        <v>10</v>
      </c>
      <c r="AC124" s="128">
        <f t="shared" ca="1" si="56"/>
        <v>0</v>
      </c>
      <c r="AD124" s="50">
        <f ca="1">IF(COUNTIF($R$8:$R$132,R124)&gt;1,"",MAX($AD$8:AD123)+1)</f>
        <v>6</v>
      </c>
      <c r="AE124" s="49" t="b">
        <f t="shared" ca="1" si="55"/>
        <v>1</v>
      </c>
    </row>
    <row r="125" spans="1:39" ht="23" customHeight="1" thickBot="1" x14ac:dyDescent="0.2">
      <c r="A125" s="142" t="str">
        <f t="shared" ca="1" si="57"/>
        <v>обучение</v>
      </c>
      <c r="B125" s="145" t="str">
        <f t="shared" ca="1" si="58"/>
        <v>9:00-13:00</v>
      </c>
      <c r="C125" s="636" t="str">
        <f t="shared" ca="1" si="59"/>
        <v>14:00-18:00</v>
      </c>
      <c r="D125" s="636"/>
      <c r="E125" s="150" t="str">
        <f t="array" aca="1" ref="E125" ca="1">IFERROR(INDEX(График!B$7:B$112,SMALL(IF(INDEX(График!$I$7:$AL$112,0,$H$1)=H125,ROW(D$1:D$101)),I125)),"---")</f>
        <v>Водитель 7</v>
      </c>
      <c r="F125" s="151" t="str">
        <f t="shared" ca="1" si="60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54"/>
        <v>обучение</v>
      </c>
      <c r="R125" s="191" t="str">
        <f t="shared" ca="1" si="41"/>
        <v>Водитель 7</v>
      </c>
      <c r="S125" s="180"/>
      <c r="T125" s="106"/>
      <c r="U125" s="95">
        <f t="shared" ca="1" si="61"/>
        <v>0.375</v>
      </c>
      <c r="V125" s="176"/>
      <c r="W125" s="97" t="str">
        <f t="shared" ca="1" si="62"/>
        <v/>
      </c>
      <c r="X125" s="82"/>
      <c r="Y125" s="97" t="str">
        <f t="shared" ca="1" si="63"/>
        <v/>
      </c>
      <c r="Z125" s="92"/>
      <c r="AA125" s="100">
        <f t="shared" ca="1" si="64"/>
        <v>0.79166666666666663</v>
      </c>
      <c r="AB125" s="89">
        <f t="shared" ca="1" si="43"/>
        <v>10</v>
      </c>
      <c r="AC125" s="128">
        <f t="shared" ca="1" si="56"/>
        <v>0</v>
      </c>
      <c r="AD125" s="50">
        <f ca="1">IF(COUNTIF($R$8:$R$132,R125)&gt;1,"",MAX($AD$8:AD124)+1)</f>
        <v>7</v>
      </c>
      <c r="AE125" s="49" t="b">
        <f t="shared" ca="1" si="55"/>
        <v>1</v>
      </c>
    </row>
    <row r="126" spans="1:39" ht="23" customHeight="1" thickBot="1" x14ac:dyDescent="0.2">
      <c r="A126" s="142" t="s">
        <v>49</v>
      </c>
      <c r="B126" s="145" t="str">
        <f t="shared" ca="1" si="58"/>
        <v/>
      </c>
      <c r="C126" s="636" t="str">
        <f t="shared" ca="1" si="59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60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54"/>
        <v>ОВ</v>
      </c>
      <c r="R126" s="191" t="str">
        <f t="shared" ca="1" si="41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56"/>
        <v/>
      </c>
      <c r="AD126" s="50" t="str">
        <f ca="1">IF(COUNTIF($R$8:$R$132,R126)&gt;1,"",MAX($AD$8:AD125)+1)</f>
        <v/>
      </c>
      <c r="AE126" s="49" t="str">
        <f t="shared" ca="1" si="55"/>
        <v/>
      </c>
    </row>
    <row r="127" spans="1:39" ht="23" customHeight="1" thickBot="1" x14ac:dyDescent="0.2">
      <c r="A127" s="143" t="s">
        <v>49</v>
      </c>
      <c r="B127" s="146" t="str">
        <f t="shared" ca="1" si="58"/>
        <v/>
      </c>
      <c r="C127" s="643" t="str">
        <f t="shared" ca="1" si="59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60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54"/>
        <v>ОВ</v>
      </c>
      <c r="R127" s="191" t="str">
        <f t="shared" ca="1" si="41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56"/>
        <v/>
      </c>
      <c r="AD127" s="50" t="str">
        <f ca="1">IF(COUNTIF($R$8:$R$132,R127)&gt;1,"",MAX($AD$8:AD126)+1)</f>
        <v/>
      </c>
      <c r="AE127" s="49" t="str">
        <f t="shared" ca="1" si="55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 t="e">
        <f ca="1">SUM(AB8:AB128)-INDEX(ВРЕМЯ!$E$110:$AH$110,H1)</f>
        <v>#N/A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11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11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65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65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65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65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65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65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65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65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65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65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65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65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65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65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65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65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65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65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65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65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65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65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65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65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65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65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65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65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65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65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65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65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65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65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65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65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65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65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65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65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65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66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65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66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65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66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65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66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65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66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65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66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65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66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65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66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65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66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65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66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65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66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65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66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65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66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65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66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65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66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65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66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65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66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65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66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65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66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65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66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65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66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65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66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65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66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65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66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67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66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67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66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67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66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67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66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67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66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67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66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67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66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67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66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67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66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67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66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67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66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67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66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67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66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67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66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67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66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67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66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67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66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67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66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67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66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67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66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67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66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67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66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67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66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67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66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67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66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67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66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67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66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67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66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67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66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67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66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67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66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67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66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67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66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67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66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67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66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67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66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67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66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67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66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67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66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67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66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67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67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67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67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67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67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67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67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67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67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67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67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67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67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67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67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67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67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67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67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67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  <row r="301" spans="8:18" ht="15" customHeight="1" x14ac:dyDescent="0.15">
      <c r="H301" s="14"/>
      <c r="I301" s="14"/>
      <c r="J301" s="14"/>
      <c r="Q301" s="14"/>
      <c r="R301" s="14"/>
    </row>
    <row r="302" spans="8:18" ht="15" customHeight="1" x14ac:dyDescent="0.15">
      <c r="H302" s="14"/>
      <c r="I302" s="14"/>
      <c r="J302" s="14"/>
      <c r="Q302" s="14"/>
      <c r="R302" s="14"/>
    </row>
    <row r="303" spans="8:18" ht="15" customHeight="1" x14ac:dyDescent="0.15">
      <c r="H303" s="14"/>
      <c r="I303" s="14"/>
      <c r="J303" s="14"/>
      <c r="Q303" s="14"/>
      <c r="R303" s="14"/>
    </row>
    <row r="304" spans="8:18" ht="15" customHeight="1" x14ac:dyDescent="0.15">
      <c r="H304" s="14"/>
      <c r="I304" s="14"/>
      <c r="J304" s="14"/>
      <c r="Q304" s="14"/>
      <c r="R304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20:D120"/>
    <mergeCell ref="C121:D121"/>
    <mergeCell ref="C122:D122"/>
    <mergeCell ref="C123:D123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C125:D125"/>
    <mergeCell ref="C126:D126"/>
    <mergeCell ref="C127:D127"/>
    <mergeCell ref="A128:G128"/>
    <mergeCell ref="C124:D124"/>
  </mergeCells>
  <conditionalFormatting sqref="O14:O89">
    <cfRule type="expression" dxfId="101" priority="213">
      <formula>AND(O14&lt;N14,N14&lt;&gt;"")</formula>
    </cfRule>
  </conditionalFormatting>
  <conditionalFormatting sqref="R8:R89">
    <cfRule type="duplicateValues" dxfId="100" priority="102"/>
  </conditionalFormatting>
  <conditionalFormatting sqref="O90:O97 O106:O113">
    <cfRule type="expression" dxfId="99" priority="35">
      <formula>AND(O90&lt;N90,N90&lt;&gt;"")</formula>
    </cfRule>
  </conditionalFormatting>
  <conditionalFormatting sqref="R90:R97 R106:R115">
    <cfRule type="duplicateValues" dxfId="98" priority="34"/>
  </conditionalFormatting>
  <conditionalFormatting sqref="O98:O105">
    <cfRule type="expression" dxfId="97" priority="33">
      <formula>AND(O98&lt;N98,N98&lt;&gt;"")</formula>
    </cfRule>
  </conditionalFormatting>
  <conditionalFormatting sqref="R98:R105">
    <cfRule type="duplicateValues" dxfId="96" priority="32"/>
  </conditionalFormatting>
  <conditionalFormatting sqref="R116:R127">
    <cfRule type="duplicateValues" dxfId="95" priority="31"/>
  </conditionalFormatting>
  <conditionalFormatting sqref="M115">
    <cfRule type="expression" dxfId="94" priority="23">
      <formula>M115&lt;L115</formula>
    </cfRule>
  </conditionalFormatting>
  <conditionalFormatting sqref="M114">
    <cfRule type="expression" dxfId="93" priority="26">
      <formula>M114&lt;L114</formula>
    </cfRule>
  </conditionalFormatting>
  <conditionalFormatting sqref="L114">
    <cfRule type="expression" dxfId="92" priority="25">
      <formula>L114&lt;K114</formula>
    </cfRule>
  </conditionalFormatting>
  <conditionalFormatting sqref="N114">
    <cfRule type="expression" dxfId="91" priority="27">
      <formula>AND(N114&lt;M114,M114&lt;&gt;"")</formula>
    </cfRule>
  </conditionalFormatting>
  <conditionalFormatting sqref="L115">
    <cfRule type="expression" dxfId="90" priority="22">
      <formula>L115&lt;K115</formula>
    </cfRule>
  </conditionalFormatting>
  <conditionalFormatting sqref="N115">
    <cfRule type="expression" dxfId="89" priority="24">
      <formula>AND(N115&lt;M115,M115&lt;&gt;"")</formula>
    </cfRule>
  </conditionalFormatting>
  <conditionalFormatting sqref="L14 L18 L22 L26 L30 L34 L38 L42 L46 L50 L54 L58 L62 L66 L70 L74 L78 L82 L86">
    <cfRule type="expression" dxfId="88" priority="11">
      <formula>L14&lt;K14</formula>
    </cfRule>
  </conditionalFormatting>
  <conditionalFormatting sqref="M14 M18 M22 M26 M30 M34 M38 M42 M46 M50 M54 M58 M62 M66 M70 M74 M78 M82 M86">
    <cfRule type="expression" dxfId="87" priority="12">
      <formula>M14&lt;L14</formula>
    </cfRule>
  </conditionalFormatting>
  <conditionalFormatting sqref="N14 N18 N22 N26 N30 N34 N38 N42 N46 N50 N54 N58 N62 N66 N70 N74 N78 N82 N86">
    <cfRule type="expression" dxfId="86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85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84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83" priority="9">
      <formula>AND(N15&lt;M15,M15&lt;&gt;"")</formula>
    </cfRule>
  </conditionalFormatting>
  <conditionalFormatting sqref="L90 L94 L98 L102 L106 L110">
    <cfRule type="expression" dxfId="82" priority="5">
      <formula>L90&lt;K90</formula>
    </cfRule>
  </conditionalFormatting>
  <conditionalFormatting sqref="M90 M94 M98 M102 M106 M110">
    <cfRule type="expression" dxfId="81" priority="6">
      <formula>M90&lt;L90</formula>
    </cfRule>
  </conditionalFormatting>
  <conditionalFormatting sqref="N90 N94 N98 N102 N106 N110">
    <cfRule type="expression" dxfId="80" priority="4">
      <formula>AND(N90&lt;M90,M90&lt;&gt;"")</formula>
    </cfRule>
  </conditionalFormatting>
  <conditionalFormatting sqref="L91:L93 L95:L97 L99:L101 L103:L105 L107:L109 L111:L113">
    <cfRule type="expression" dxfId="79" priority="2">
      <formula>L91&lt;K91</formula>
    </cfRule>
  </conditionalFormatting>
  <conditionalFormatting sqref="M91:M93 M95:M97 M99:M101 M103:M105 M107:M109 M111:M113">
    <cfRule type="expression" dxfId="78" priority="3">
      <formula>M91&lt;L91</formula>
    </cfRule>
  </conditionalFormatting>
  <conditionalFormatting sqref="N91:N93 N95:N97 N99:N101 N103:N105 N107:N109 N111:N113">
    <cfRule type="expression" dxfId="77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 enableFormatConditionsCalculation="0">
    <tabColor theme="0" tint="-0.14999847407452621"/>
    <pageSetUpPr fitToPage="1"/>
  </sheetPr>
  <dimension ref="A1:AM300"/>
  <sheetViews>
    <sheetView view="pageBreakPreview" topLeftCell="A106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30</v>
      </c>
      <c r="I1" s="50"/>
      <c r="J1" s="278">
        <v>8</v>
      </c>
      <c r="K1" s="278">
        <v>1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490"/>
      <c r="C4" s="490"/>
      <c r="D4" s="490"/>
      <c r="E4" s="490"/>
      <c r="F4" s="558" t="s">
        <v>259</v>
      </c>
      <c r="G4" s="558">
        <f ca="1">IF(K1=1,C8-3,IF(K1=7,C8-2,C8-1))</f>
        <v>43735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43738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43738</v>
      </c>
      <c r="D8" s="654"/>
      <c r="E8" s="654"/>
      <c r="F8" s="277">
        <f ca="1">C8</f>
        <v>43738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e">
        <f ca="1">INDEX($R$8:$R$254,MATCH(AG8,$AD$8:$AD$254,))</f>
        <v>#N/A</v>
      </c>
      <c r="AI8" s="423"/>
      <c r="AJ8" s="422" t="e">
        <f ca="1">TEXT(INDEX($U$8:$U$254,MATCH($AG8,$AD$8:$AD$254,)),"[чч]:мм")</f>
        <v>#N/A</v>
      </c>
      <c r="AK8" s="422" t="e">
        <f ca="1">TEXT(INDEX($AA$8:$AA$254,MATCH($AG8,$AD$8:$AD$254,)),"[чч]:мм")</f>
        <v>#N/A</v>
      </c>
      <c r="AL8" s="422" t="e">
        <f ca="1">TEXT(INDEX($W$8:$W$254,MATCH($AG8,$AD$8:$AD$254,)),"[чч]:мм")</f>
        <v>#N/A</v>
      </c>
      <c r="AM8" s="422" t="e">
        <f ca="1">TEXT(INDEX($Y$8:$Y$254,MATCH($AG8,$AD$8:$AD$254,)),"[чч]:мм")</f>
        <v>#N/A</v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e">
        <f t="shared" ref="AH9:AH72" ca="1" si="3">INDEX($R$8:$R$254,MATCH(AG9,$AD$8:$AD$254,))</f>
        <v>#N/A</v>
      </c>
      <c r="AI9" s="423"/>
      <c r="AJ9" s="422" t="e">
        <f t="shared" ref="AJ9:AJ72" ca="1" si="4">TEXT(INDEX($U$8:$U$254,MATCH($AG9,$AD$8:$AD$254,)),"[чч]:мм")</f>
        <v>#N/A</v>
      </c>
      <c r="AK9" s="422" t="e">
        <f t="shared" ref="AK9:AK72" ca="1" si="5">TEXT(INDEX($AA$8:$AA$254,MATCH($AG9,$AD$8:$AD$254,)),"[чч]:мм")</f>
        <v>#N/A</v>
      </c>
      <c r="AL9" s="422" t="e">
        <f t="shared" ref="AL9:AL72" ca="1" si="6">TEXT(INDEX($W$8:$W$254,MATCH($AG9,$AD$8:$AD$254,)),"[чч]:мм")</f>
        <v>#N/A</v>
      </c>
      <c r="AM9" s="422" t="e">
        <f t="shared" ref="AM9:AM72" ca="1" si="7">TEXT(INDEX($Y$8:$Y$254,MATCH($AG9,$AD$8:$AD$254,)),"[чч]:мм")</f>
        <v>#N/A</v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e">
        <f t="shared" ca="1" si="3"/>
        <v>#N/A</v>
      </c>
      <c r="AI10" s="423"/>
      <c r="AJ10" s="422" t="e">
        <f t="shared" ca="1" si="4"/>
        <v>#N/A</v>
      </c>
      <c r="AK10" s="422" t="e">
        <f t="shared" ca="1" si="5"/>
        <v>#N/A</v>
      </c>
      <c r="AL10" s="422" t="e">
        <f t="shared" ca="1" si="6"/>
        <v>#N/A</v>
      </c>
      <c r="AM10" s="422" t="e">
        <f t="shared" ca="1" si="7"/>
        <v>#N/A</v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e">
        <f t="shared" ca="1" si="3"/>
        <v>#N/A</v>
      </c>
      <c r="AI11" s="423"/>
      <c r="AJ11" s="422" t="e">
        <f t="shared" ca="1" si="4"/>
        <v>#N/A</v>
      </c>
      <c r="AK11" s="422" t="e">
        <f t="shared" ca="1" si="5"/>
        <v>#N/A</v>
      </c>
      <c r="AL11" s="422" t="e">
        <f t="shared" ca="1" si="6"/>
        <v>#N/A</v>
      </c>
      <c r="AM11" s="422" t="e">
        <f t="shared" ca="1" si="7"/>
        <v>#N/A</v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e">
        <f t="shared" ca="1" si="3"/>
        <v>#N/A</v>
      </c>
      <c r="AI12" s="423"/>
      <c r="AJ12" s="422" t="e">
        <f t="shared" ca="1" si="4"/>
        <v>#N/A</v>
      </c>
      <c r="AK12" s="422" t="e">
        <f t="shared" ca="1" si="5"/>
        <v>#N/A</v>
      </c>
      <c r="AL12" s="422" t="e">
        <f t="shared" ca="1" si="6"/>
        <v>#N/A</v>
      </c>
      <c r="AM12" s="422" t="e">
        <f t="shared" ca="1" si="7"/>
        <v>#N/A</v>
      </c>
    </row>
    <row r="13" spans="1:39" ht="24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489"/>
      <c r="J13" s="489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e">
        <f t="shared" ca="1" si="3"/>
        <v>#N/A</v>
      </c>
      <c r="AI13" s="423"/>
      <c r="AJ13" s="422" t="e">
        <f t="shared" ca="1" si="4"/>
        <v>#N/A</v>
      </c>
      <c r="AK13" s="422" t="e">
        <f t="shared" ca="1" si="5"/>
        <v>#N/A</v>
      </c>
      <c r="AL13" s="422" t="e">
        <f t="shared" ca="1" si="6"/>
        <v>#N/A</v>
      </c>
      <c r="AM13" s="422" t="e">
        <f t="shared" ca="1" si="7"/>
        <v>#N/A</v>
      </c>
    </row>
    <row r="14" spans="1:39" ht="23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e">
        <f t="shared" ca="1" si="3"/>
        <v>#N/A</v>
      </c>
      <c r="AI14" s="423"/>
      <c r="AJ14" s="422" t="e">
        <f t="shared" ca="1" si="4"/>
        <v>#N/A</v>
      </c>
      <c r="AK14" s="422" t="e">
        <f t="shared" ca="1" si="5"/>
        <v>#N/A</v>
      </c>
      <c r="AL14" s="422" t="e">
        <f t="shared" ca="1" si="6"/>
        <v>#N/A</v>
      </c>
      <c r="AM14" s="422" t="e">
        <f t="shared" ca="1" si="7"/>
        <v>#N/A</v>
      </c>
    </row>
    <row r="15" spans="1:39" ht="23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IF(OR(S15=2,E15="---",K15=""),"",--"0:12")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e">
        <f t="shared" ca="1" si="3"/>
        <v>#N/A</v>
      </c>
      <c r="AI15" s="423"/>
      <c r="AJ15" s="422" t="e">
        <f t="shared" ca="1" si="4"/>
        <v>#N/A</v>
      </c>
      <c r="AK15" s="422" t="e">
        <f t="shared" ca="1" si="5"/>
        <v>#N/A</v>
      </c>
      <c r="AL15" s="422" t="e">
        <f t="shared" ca="1" si="6"/>
        <v>#N/A</v>
      </c>
      <c r="AM15" s="422" t="e">
        <f t="shared" ca="1" si="7"/>
        <v>#N/A</v>
      </c>
    </row>
    <row r="16" spans="1:39" ht="23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---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---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 t="str">
        <f ca="1">IF(COUNTIF($R$8:$R$128,R16)&gt;1,"",MAX($AD$8:AD15)+1)</f>
        <v/>
      </c>
      <c r="AE16" s="49" t="str">
        <f t="shared" ca="1" si="2"/>
        <v/>
      </c>
      <c r="AG16" s="49">
        <v>9</v>
      </c>
      <c r="AH16" s="423" t="e">
        <f t="shared" ca="1" si="3"/>
        <v>#N/A</v>
      </c>
      <c r="AI16" s="423"/>
      <c r="AJ16" s="422" t="e">
        <f t="shared" ca="1" si="4"/>
        <v>#N/A</v>
      </c>
      <c r="AK16" s="422" t="e">
        <f t="shared" ca="1" si="5"/>
        <v>#N/A</v>
      </c>
      <c r="AL16" s="422" t="e">
        <f t="shared" ca="1" si="6"/>
        <v>#N/A</v>
      </c>
      <c r="AM16" s="422" t="e">
        <f t="shared" ca="1" si="7"/>
        <v>#N/A</v>
      </c>
    </row>
    <row r="17" spans="1:39" ht="23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e">
        <f t="shared" ca="1" si="3"/>
        <v>#N/A</v>
      </c>
      <c r="AI17" s="423"/>
      <c r="AJ17" s="422" t="e">
        <f t="shared" ca="1" si="4"/>
        <v>#N/A</v>
      </c>
      <c r="AK17" s="422" t="e">
        <f t="shared" ca="1" si="5"/>
        <v>#N/A</v>
      </c>
      <c r="AL17" s="422" t="e">
        <f t="shared" ca="1" si="6"/>
        <v>#N/A</v>
      </c>
      <c r="AM17" s="422" t="e">
        <f t="shared" ca="1" si="7"/>
        <v>#N/A</v>
      </c>
    </row>
    <row r="18" spans="1:39" ht="23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e">
        <f t="shared" ca="1" si="3"/>
        <v>#N/A</v>
      </c>
      <c r="AI18" s="423"/>
      <c r="AJ18" s="422" t="e">
        <f t="shared" ca="1" si="4"/>
        <v>#N/A</v>
      </c>
      <c r="AK18" s="422" t="e">
        <f t="shared" ca="1" si="5"/>
        <v>#N/A</v>
      </c>
      <c r="AL18" s="422" t="e">
        <f t="shared" ca="1" si="6"/>
        <v>#N/A</v>
      </c>
      <c r="AM18" s="422" t="e">
        <f t="shared" ca="1" si="7"/>
        <v>#N/A</v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---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---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 t="str">
        <f ca="1">IF(COUNTIF($R$8:$R$128,R19)&gt;1,"",MAX($AD$8:AD18)+1)</f>
        <v/>
      </c>
      <c r="AE19" s="49" t="str">
        <f t="shared" ca="1" si="2"/>
        <v/>
      </c>
      <c r="AG19" s="49">
        <v>12</v>
      </c>
      <c r="AH19" s="423" t="e">
        <f t="shared" ca="1" si="3"/>
        <v>#N/A</v>
      </c>
      <c r="AI19" s="423"/>
      <c r="AJ19" s="422" t="e">
        <f t="shared" ca="1" si="4"/>
        <v>#N/A</v>
      </c>
      <c r="AK19" s="422" t="e">
        <f t="shared" ca="1" si="5"/>
        <v>#N/A</v>
      </c>
      <c r="AL19" s="422" t="e">
        <f t="shared" ca="1" si="6"/>
        <v>#N/A</v>
      </c>
      <c r="AM19" s="422" t="e">
        <f t="shared" ca="1" si="7"/>
        <v>#N/A</v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---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---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 t="str">
        <f ca="1">IF(COUNTIF($R$8:$R$128,R20)&gt;1,"",MAX($AD$8:AD19)+1)</f>
        <v/>
      </c>
      <c r="AE20" s="49" t="str">
        <f t="shared" ca="1" si="2"/>
        <v/>
      </c>
      <c r="AG20" s="49">
        <v>13</v>
      </c>
      <c r="AH20" s="423" t="e">
        <f t="shared" ca="1" si="3"/>
        <v>#N/A</v>
      </c>
      <c r="AI20" s="423"/>
      <c r="AJ20" s="422" t="e">
        <f t="shared" ca="1" si="4"/>
        <v>#N/A</v>
      </c>
      <c r="AK20" s="422" t="e">
        <f t="shared" ca="1" si="5"/>
        <v>#N/A</v>
      </c>
      <c r="AL20" s="422" t="e">
        <f t="shared" ca="1" si="6"/>
        <v>#N/A</v>
      </c>
      <c r="AM20" s="422" t="e">
        <f t="shared" ca="1" si="7"/>
        <v>#N/A</v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e">
        <f t="shared" ca="1" si="3"/>
        <v>#N/A</v>
      </c>
      <c r="AI21" s="423"/>
      <c r="AJ21" s="422" t="e">
        <f t="shared" ca="1" si="4"/>
        <v>#N/A</v>
      </c>
      <c r="AK21" s="422" t="e">
        <f t="shared" ca="1" si="5"/>
        <v>#N/A</v>
      </c>
      <c r="AL21" s="422" t="e">
        <f t="shared" ca="1" si="6"/>
        <v>#N/A</v>
      </c>
      <c r="AM21" s="422" t="e">
        <f t="shared" ca="1" si="7"/>
        <v>#N/A</v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e">
        <f t="shared" ca="1" si="3"/>
        <v>#N/A</v>
      </c>
      <c r="AI22" s="423"/>
      <c r="AJ22" s="422" t="e">
        <f t="shared" ca="1" si="4"/>
        <v>#N/A</v>
      </c>
      <c r="AK22" s="422" t="e">
        <f t="shared" ca="1" si="5"/>
        <v>#N/A</v>
      </c>
      <c r="AL22" s="422" t="e">
        <f t="shared" ca="1" si="6"/>
        <v>#N/A</v>
      </c>
      <c r="AM22" s="422" t="e">
        <f t="shared" ca="1" si="7"/>
        <v>#N/A</v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---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---</v>
      </c>
      <c r="S23" s="180"/>
      <c r="T23" s="194" t="str">
        <f ca="1">IF(OR(S23=2,E23="---",K23=""),"",--"0:17")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 t="str">
        <f ca="1">IF(COUNTIF($R$8:$R$128,R23)&gt;1,"",MAX($AD$8:AD22)+1)</f>
        <v/>
      </c>
      <c r="AE23" s="49" t="str">
        <f t="shared" ca="1" si="2"/>
        <v/>
      </c>
      <c r="AG23" s="49">
        <v>16</v>
      </c>
      <c r="AH23" s="423" t="e">
        <f t="shared" ca="1" si="3"/>
        <v>#N/A</v>
      </c>
      <c r="AI23" s="423"/>
      <c r="AJ23" s="422" t="e">
        <f t="shared" ca="1" si="4"/>
        <v>#N/A</v>
      </c>
      <c r="AK23" s="422" t="e">
        <f t="shared" ca="1" si="5"/>
        <v>#N/A</v>
      </c>
      <c r="AL23" s="422" t="e">
        <f t="shared" ca="1" si="6"/>
        <v>#N/A</v>
      </c>
      <c r="AM23" s="422" t="e">
        <f t="shared" ca="1" si="7"/>
        <v>#N/A</v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---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---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 t="str">
        <f ca="1">IF(COUNTIF($R$8:$R$128,R24)&gt;1,"",MAX($AD$8:AD23)+1)</f>
        <v/>
      </c>
      <c r="AE24" s="49" t="str">
        <f t="shared" ca="1" si="2"/>
        <v/>
      </c>
      <c r="AG24" s="49">
        <v>17</v>
      </c>
      <c r="AH24" s="423" t="e">
        <f t="shared" ca="1" si="3"/>
        <v>#N/A</v>
      </c>
      <c r="AI24" s="423"/>
      <c r="AJ24" s="422" t="e">
        <f t="shared" ca="1" si="4"/>
        <v>#N/A</v>
      </c>
      <c r="AK24" s="422" t="e">
        <f t="shared" ca="1" si="5"/>
        <v>#N/A</v>
      </c>
      <c r="AL24" s="422" t="e">
        <f t="shared" ca="1" si="6"/>
        <v>#N/A</v>
      </c>
      <c r="AM24" s="422" t="e">
        <f t="shared" ca="1" si="7"/>
        <v>#N/A</v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e">
        <f t="shared" ca="1" si="3"/>
        <v>#N/A</v>
      </c>
      <c r="AI25" s="423"/>
      <c r="AJ25" s="422" t="e">
        <f t="shared" ca="1" si="4"/>
        <v>#N/A</v>
      </c>
      <c r="AK25" s="422" t="e">
        <f t="shared" ca="1" si="5"/>
        <v>#N/A</v>
      </c>
      <c r="AL25" s="422" t="e">
        <f t="shared" ca="1" si="6"/>
        <v>#N/A</v>
      </c>
      <c r="AM25" s="422" t="e">
        <f t="shared" ca="1" si="7"/>
        <v>#N/A</v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e">
        <f t="shared" ca="1" si="3"/>
        <v>#N/A</v>
      </c>
      <c r="AI26" s="423"/>
      <c r="AJ26" s="422" t="e">
        <f t="shared" ca="1" si="4"/>
        <v>#N/A</v>
      </c>
      <c r="AK26" s="422" t="e">
        <f t="shared" ca="1" si="5"/>
        <v>#N/A</v>
      </c>
      <c r="AL26" s="422" t="e">
        <f t="shared" ca="1" si="6"/>
        <v>#N/A</v>
      </c>
      <c r="AM26" s="422" t="e">
        <f t="shared" ca="1" si="7"/>
        <v>#N/A</v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---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---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 t="str">
        <f ca="1">IF(COUNTIF($R$8:$R$128,R27)&gt;1,"",MAX($AD$8:AD26)+1)</f>
        <v/>
      </c>
      <c r="AE27" s="49" t="str">
        <f t="shared" ca="1" si="2"/>
        <v/>
      </c>
      <c r="AG27" s="49">
        <v>20</v>
      </c>
      <c r="AH27" s="423" t="e">
        <f t="shared" ca="1" si="3"/>
        <v>#N/A</v>
      </c>
      <c r="AI27" s="423"/>
      <c r="AJ27" s="422" t="e">
        <f t="shared" ca="1" si="4"/>
        <v>#N/A</v>
      </c>
      <c r="AK27" s="422" t="e">
        <f t="shared" ca="1" si="5"/>
        <v>#N/A</v>
      </c>
      <c r="AL27" s="422" t="e">
        <f t="shared" ca="1" si="6"/>
        <v>#N/A</v>
      </c>
      <c r="AM27" s="422" t="e">
        <f t="shared" ca="1" si="7"/>
        <v>#N/A</v>
      </c>
    </row>
    <row r="28" spans="1:39" ht="23" customHeight="1" x14ac:dyDescent="0.15">
      <c r="A28" s="60"/>
      <c r="B28" s="34" t="s">
        <v>258</v>
      </c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---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---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 t="str">
        <f ca="1">IF(COUNTIF($R$8:$R$128,R28)&gt;1,"",MAX($AD$8:AD27)+1)</f>
        <v/>
      </c>
      <c r="AE28" s="49" t="str">
        <f t="shared" ca="1" si="2"/>
        <v/>
      </c>
      <c r="AG28" s="49">
        <v>21</v>
      </c>
      <c r="AH28" s="423" t="e">
        <f t="shared" ca="1" si="3"/>
        <v>#N/A</v>
      </c>
      <c r="AI28" s="423"/>
      <c r="AJ28" s="422" t="e">
        <f t="shared" ca="1" si="4"/>
        <v>#N/A</v>
      </c>
      <c r="AK28" s="422" t="e">
        <f t="shared" ca="1" si="5"/>
        <v>#N/A</v>
      </c>
      <c r="AL28" s="422" t="e">
        <f t="shared" ca="1" si="6"/>
        <v>#N/A</v>
      </c>
      <c r="AM28" s="422" t="e">
        <f t="shared" ca="1" si="7"/>
        <v>#N/A</v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e">
        <f t="shared" ca="1" si="3"/>
        <v>#N/A</v>
      </c>
      <c r="AI29" s="423"/>
      <c r="AJ29" s="422" t="e">
        <f t="shared" ca="1" si="4"/>
        <v>#N/A</v>
      </c>
      <c r="AK29" s="422" t="e">
        <f t="shared" ca="1" si="5"/>
        <v>#N/A</v>
      </c>
      <c r="AL29" s="422" t="e">
        <f t="shared" ca="1" si="6"/>
        <v>#N/A</v>
      </c>
      <c r="AM29" s="422" t="e">
        <f t="shared" ca="1" si="7"/>
        <v>#N/A</v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e">
        <f t="shared" ca="1" si="3"/>
        <v>#N/A</v>
      </c>
      <c r="AI30" s="423"/>
      <c r="AJ30" s="422" t="e">
        <f t="shared" ca="1" si="4"/>
        <v>#N/A</v>
      </c>
      <c r="AK30" s="422" t="e">
        <f t="shared" ca="1" si="5"/>
        <v>#N/A</v>
      </c>
      <c r="AL30" s="422" t="e">
        <f t="shared" ca="1" si="6"/>
        <v>#N/A</v>
      </c>
      <c r="AM30" s="422" t="e">
        <f t="shared" ca="1" si="7"/>
        <v>#N/A</v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---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---</v>
      </c>
      <c r="S31" s="180"/>
      <c r="T31" s="194" t="str">
        <f ca="1">IF(OR(S31=2,E31="---",K31=""),"",--"0:12")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 t="str">
        <f ca="1">IF(COUNTIF($R$8:$R$128,R31)&gt;1,"",MAX($AD$8:AD30)+1)</f>
        <v/>
      </c>
      <c r="AE31" s="49" t="str">
        <f t="shared" ca="1" si="2"/>
        <v/>
      </c>
      <c r="AG31" s="49">
        <v>24</v>
      </c>
      <c r="AH31" s="423" t="e">
        <f t="shared" ca="1" si="3"/>
        <v>#N/A</v>
      </c>
      <c r="AI31" s="423"/>
      <c r="AJ31" s="422" t="e">
        <f t="shared" ca="1" si="4"/>
        <v>#N/A</v>
      </c>
      <c r="AK31" s="422" t="e">
        <f t="shared" ca="1" si="5"/>
        <v>#N/A</v>
      </c>
      <c r="AL31" s="422" t="e">
        <f t="shared" ca="1" si="6"/>
        <v>#N/A</v>
      </c>
      <c r="AM31" s="422" t="e">
        <f t="shared" ca="1" si="7"/>
        <v>#N/A</v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---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---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IF(OR(E32="---",S32=1,K32=""),"",--"0:19")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 t="str">
        <f ca="1">IF(COUNTIF($R$8:$R$128,R32)&gt;1,"",MAX($AD$8:AD31)+1)</f>
        <v/>
      </c>
      <c r="AE32" s="49" t="str">
        <f t="shared" ca="1" si="2"/>
        <v/>
      </c>
      <c r="AG32" s="49">
        <v>25</v>
      </c>
      <c r="AH32" s="423" t="e">
        <f t="shared" ca="1" si="3"/>
        <v>#N/A</v>
      </c>
      <c r="AI32" s="423"/>
      <c r="AJ32" s="422" t="e">
        <f t="shared" ca="1" si="4"/>
        <v>#N/A</v>
      </c>
      <c r="AK32" s="422" t="e">
        <f t="shared" ca="1" si="5"/>
        <v>#N/A</v>
      </c>
      <c r="AL32" s="422" t="e">
        <f t="shared" ca="1" si="6"/>
        <v>#N/A</v>
      </c>
      <c r="AM32" s="422" t="e">
        <f t="shared" ca="1" si="7"/>
        <v>#N/A</v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e">
        <f t="shared" ca="1" si="3"/>
        <v>#N/A</v>
      </c>
      <c r="AI33" s="423"/>
      <c r="AJ33" s="422" t="e">
        <f t="shared" ca="1" si="4"/>
        <v>#N/A</v>
      </c>
      <c r="AK33" s="422" t="e">
        <f t="shared" ca="1" si="5"/>
        <v>#N/A</v>
      </c>
      <c r="AL33" s="422" t="e">
        <f t="shared" ca="1" si="6"/>
        <v>#N/A</v>
      </c>
      <c r="AM33" s="422" t="e">
        <f t="shared" ca="1" si="7"/>
        <v>#N/A</v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e">
        <f t="shared" ca="1" si="3"/>
        <v>#N/A</v>
      </c>
      <c r="AI34" s="423"/>
      <c r="AJ34" s="422" t="e">
        <f t="shared" ca="1" si="4"/>
        <v>#N/A</v>
      </c>
      <c r="AK34" s="422" t="e">
        <f t="shared" ca="1" si="5"/>
        <v>#N/A</v>
      </c>
      <c r="AL34" s="422" t="e">
        <f t="shared" ca="1" si="6"/>
        <v>#N/A</v>
      </c>
      <c r="AM34" s="422" t="e">
        <f t="shared" ca="1" si="7"/>
        <v>#N/A</v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---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---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 t="str">
        <f ca="1">IF(COUNTIF($R$8:$R$128,R35)&gt;1,"",MAX($AD$8:AD34)+1)</f>
        <v/>
      </c>
      <c r="AE35" s="49" t="str">
        <f t="shared" ca="1" si="2"/>
        <v/>
      </c>
      <c r="AG35" s="49">
        <v>28</v>
      </c>
      <c r="AH35" s="423" t="e">
        <f t="shared" ca="1" si="3"/>
        <v>#N/A</v>
      </c>
      <c r="AI35" s="423"/>
      <c r="AJ35" s="422" t="e">
        <f t="shared" ca="1" si="4"/>
        <v>#N/A</v>
      </c>
      <c r="AK35" s="422" t="e">
        <f t="shared" ca="1" si="5"/>
        <v>#N/A</v>
      </c>
      <c r="AL35" s="422" t="e">
        <f t="shared" ca="1" si="6"/>
        <v>#N/A</v>
      </c>
      <c r="AM35" s="422" t="e">
        <f t="shared" ca="1" si="7"/>
        <v>#N/A</v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---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---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 t="str">
        <f ca="1">IF(COUNTIF($R$8:$R$128,R36)&gt;1,"",MAX($AD$8:AD35)+1)</f>
        <v/>
      </c>
      <c r="AE36" s="49" t="str">
        <f t="shared" ca="1" si="2"/>
        <v/>
      </c>
      <c r="AG36" s="49">
        <v>29</v>
      </c>
      <c r="AH36" s="423" t="e">
        <f t="shared" ca="1" si="3"/>
        <v>#N/A</v>
      </c>
      <c r="AI36" s="423"/>
      <c r="AJ36" s="422" t="e">
        <f t="shared" ca="1" si="4"/>
        <v>#N/A</v>
      </c>
      <c r="AK36" s="422" t="e">
        <f t="shared" ca="1" si="5"/>
        <v>#N/A</v>
      </c>
      <c r="AL36" s="422" t="e">
        <f t="shared" ca="1" si="6"/>
        <v>#N/A</v>
      </c>
      <c r="AM36" s="422" t="e">
        <f t="shared" ca="1" si="7"/>
        <v>#N/A</v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e">
        <f t="shared" ca="1" si="3"/>
        <v>#N/A</v>
      </c>
      <c r="AI37" s="423"/>
      <c r="AJ37" s="422" t="e">
        <f t="shared" ca="1" si="4"/>
        <v>#N/A</v>
      </c>
      <c r="AK37" s="422" t="e">
        <f t="shared" ca="1" si="5"/>
        <v>#N/A</v>
      </c>
      <c r="AL37" s="422" t="e">
        <f t="shared" ca="1" si="6"/>
        <v>#N/A</v>
      </c>
      <c r="AM37" s="422" t="e">
        <f t="shared" ca="1" si="7"/>
        <v>#N/A</v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e">
        <f t="shared" ca="1" si="3"/>
        <v>#N/A</v>
      </c>
      <c r="AI38" s="423"/>
      <c r="AJ38" s="422" t="e">
        <f t="shared" ca="1" si="4"/>
        <v>#N/A</v>
      </c>
      <c r="AK38" s="422" t="e">
        <f t="shared" ca="1" si="5"/>
        <v>#N/A</v>
      </c>
      <c r="AL38" s="422" t="e">
        <f t="shared" ca="1" si="6"/>
        <v>#N/A</v>
      </c>
      <c r="AM38" s="422" t="e">
        <f t="shared" ca="1" si="7"/>
        <v>#N/A</v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---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---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 t="str">
        <f ca="1">IF(COUNTIF($R$8:$R$128,R39)&gt;1,"",MAX($AD$8:AD38)+1)</f>
        <v/>
      </c>
      <c r="AE39" s="49" t="str">
        <f t="shared" ca="1" si="2"/>
        <v/>
      </c>
      <c r="AG39" s="49">
        <v>32</v>
      </c>
      <c r="AH39" s="423" t="e">
        <f t="shared" ca="1" si="3"/>
        <v>#N/A</v>
      </c>
      <c r="AI39" s="423"/>
      <c r="AJ39" s="422" t="e">
        <f t="shared" ca="1" si="4"/>
        <v>#N/A</v>
      </c>
      <c r="AK39" s="422" t="e">
        <f t="shared" ca="1" si="5"/>
        <v>#N/A</v>
      </c>
      <c r="AL39" s="422" t="e">
        <f t="shared" ca="1" si="6"/>
        <v>#N/A</v>
      </c>
      <c r="AM39" s="422" t="e">
        <f t="shared" ca="1" si="7"/>
        <v>#N/A</v>
      </c>
    </row>
    <row r="40" spans="1:39" ht="23" customHeight="1" x14ac:dyDescent="0.15">
      <c r="A40" s="60"/>
      <c r="B40" s="34" t="s">
        <v>258</v>
      </c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---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---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 t="str">
        <f ca="1">IF(COUNTIF($R$8:$R$128,R40)&gt;1,"",MAX($AD$8:AD39)+1)</f>
        <v/>
      </c>
      <c r="AE40" s="49" t="str">
        <f t="shared" ca="1" si="2"/>
        <v/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---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---</v>
      </c>
      <c r="S43" s="180"/>
      <c r="T43" s="194" t="str">
        <f ca="1">IF(OR(S43=2,E43="---",K43=""),"",--"0:12")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 t="str">
        <f ca="1">IF(COUNTIF($R$8:$R$128,R43)&gt;1,"",MAX($AD$8:AD42)+1)</f>
        <v/>
      </c>
      <c r="AE43" s="49" t="str">
        <f t="shared" ca="1" si="2"/>
        <v/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---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---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 t="str">
        <f ca="1">IF(COUNTIF($R$8:$R$128,R44)&gt;1,"",MAX($AD$8:AD43)+1)</f>
        <v/>
      </c>
      <c r="AE44" s="49" t="str">
        <f t="shared" ca="1" si="2"/>
        <v/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---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---</v>
      </c>
      <c r="S47" s="180"/>
      <c r="T47" s="194" t="str">
        <f ca="1">IF(OR(S47=2,E47="---",K47=""),"",--"0:12")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 t="str">
        <f ca="1">IF(COUNTIF($R$8:$R$128,R47)&gt;1,"",MAX($AD$8:AD46)+1)</f>
        <v/>
      </c>
      <c r="AE47" s="49" t="str">
        <f t="shared" ca="1" si="2"/>
        <v/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---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---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 t="str">
        <f ca="1">IF(COUNTIF($R$8:$R$128,R48)&gt;1,"",MAX($AD$8:AD47)+1)</f>
        <v/>
      </c>
      <c r="AE48" s="49" t="str">
        <f t="shared" ca="1" si="2"/>
        <v/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>
        <f t="shared" ref="B50" si="26">IFERROR(B51-L$129,"")</f>
        <v>0.375</v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">
        <v>261</v>
      </c>
      <c r="C51" s="33" t="s">
        <v>262</v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---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---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 t="str">
        <f ca="1">IF(COUNTIF($R$8:$R$128,R51)&gt;1,"",MAX($AD$8:AD50)+1)</f>
        <v/>
      </c>
      <c r="AE51" s="49" t="str">
        <f t="shared" ca="1" si="2"/>
        <v/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---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---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 t="str">
        <f ca="1">IF(COUNTIF($R$8:$R$128,R52)&gt;1,"",MAX($AD$8:AD51)+1)</f>
        <v/>
      </c>
      <c r="AE52" s="49" t="str">
        <f t="shared" ca="1" si="2"/>
        <v/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0.43055555555555558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6">
        <v>0.4375</v>
      </c>
      <c r="C55" s="516">
        <v>0.625</v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---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---</v>
      </c>
      <c r="S55" s="180"/>
      <c r="T55" s="194" t="str">
        <f ca="1">IF(OR(S55=2,E55="---",K55=""),"",--"0:17")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 t="str">
        <f ca="1">IF(COUNTIF($R$8:$R$128,R55)&gt;1,"",MAX($AD$8:AD54)+1)</f>
        <v/>
      </c>
      <c r="AE55" s="49" t="str">
        <f t="shared" ca="1" si="2"/>
        <v/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34" t="s">
        <v>258</v>
      </c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---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---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 t="str">
        <f ca="1">IF(COUNTIF($R$8:$R$128,R56)&gt;1,"",MAX($AD$8:AD55)+1)</f>
        <v/>
      </c>
      <c r="AE56" s="49" t="str">
        <f t="shared" ca="1" si="2"/>
        <v/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0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0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0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0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0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0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0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---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---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 t="str">
        <f ca="1">IF(COUNTIF($R$8:$R$128,R63)&gt;1,"",MAX($AD$8:AD62)+1)</f>
        <v/>
      </c>
      <c r="AE63" s="49" t="str">
        <f t="shared" ca="1" si="2"/>
        <v/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0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---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---</v>
      </c>
      <c r="S64" s="180"/>
      <c r="T64" s="194" t="str">
        <f ca="1">IF(OR(S64=2,E64="---",K64=""),"",--"0:30")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IF(OR(E64="---",S64=1,K64=""),"",--"0:21")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 t="str">
        <f ca="1">IF(COUNTIF($R$8:$R$128,R64)&gt;1,"",MAX($AD$8:AD63)+1)</f>
        <v/>
      </c>
      <c r="AE64" s="49" t="str">
        <f t="shared" ca="1" si="2"/>
        <v/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0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IF(OR(S65=2,E65="---",K65=""),"",--"0:13")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0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0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0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---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---</v>
      </c>
      <c r="S68" s="180"/>
      <c r="T68" s="194" t="str">
        <f ca="1">IF(OR(S68=2,E68="---",K68=""),"",--"0:30")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IF(OR(E68="---",S68=1,K68=""),"",--"0:21")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 t="str">
        <f ca="1">IF(COUNTIF($R$8:$R$128,R68)&gt;1,"",MAX($AD$8:AD67)+1)</f>
        <v/>
      </c>
      <c r="AE68" s="49" t="str">
        <f t="shared" ca="1" si="2"/>
        <v/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0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0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0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---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---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 t="str">
        <f ca="1">IF(COUNTIF($R$8:$R$128,R71)&gt;1,"",MAX($AD$8:AD70)+1)</f>
        <v/>
      </c>
      <c r="AE71" s="49" t="str">
        <f t="shared" ca="1" si="2"/>
        <v/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0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---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---</v>
      </c>
      <c r="S72" s="180"/>
      <c r="T72" s="194" t="str">
        <f ca="1">IF(OR(S72=2,E72="---",K72=""),"",--"0:30")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IF(OR(E72="---",S72=1,K72=""),"",--"0:21")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 t="str">
        <f ca="1">IF(COUNTIF($R$8:$R$128,R72)&gt;1,"",MAX($AD$8:AD71)+1)</f>
        <v/>
      </c>
      <c r="AE72" s="49" t="str">
        <f t="shared" ref="AE72:AE89" ca="1" si="41">IF(R72="---","",INDEX(ВРЕМЯ_диапазон,MATCH(R72,ВРЕМЯ_ФИО,),$H$1)=AB72)</f>
        <v/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0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0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0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---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---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 t="str">
        <f ca="1">IF(COUNTIF($R$8:$R$128,R75)&gt;1,"",MAX($AD$8:AD74)+1)</f>
        <v/>
      </c>
      <c r="AE75" s="49" t="str">
        <f t="shared" ca="1" si="41"/>
        <v/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0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---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---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 t="str">
        <f ca="1">IF(COUNTIF($R$8:$R$128,R76)&gt;1,"",MAX($AD$8:AD75)+1)</f>
        <v/>
      </c>
      <c r="AE76" s="49" t="str">
        <f t="shared" ca="1" si="41"/>
        <v/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0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0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0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0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0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0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0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0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0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0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0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0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0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0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---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---</v>
      </c>
      <c r="S91" s="180"/>
      <c r="T91" s="194"/>
      <c r="U91" s="95" t="str">
        <f ca="1">IF(E91="---","",K90-T91)</f>
        <v/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 t="str">
        <f ca="1">IF(E91="---","",N90+Z91)</f>
        <v/>
      </c>
      <c r="AB91" s="497" t="str">
        <f t="shared" ca="1" si="57"/>
        <v/>
      </c>
      <c r="AC91" s="434" t="str">
        <f ca="1">IF(U91="","",(MIN(0.25,W91)-MIN(U91,0.25)+MIN(0.25,AA91)-MIN(Y91,0.25)+MAX(22/24,W91)-MAX(22/24,U91)+MAX(22/24,AA91)-MAX(22/24,Y91))*24)</f>
        <v/>
      </c>
      <c r="AD91" s="50" t="str">
        <f ca="1">IF(COUNTIF($R$8:$R$128,R91)&gt;1,"",MAX($AD$8:AD90)+1)</f>
        <v/>
      </c>
      <c r="AE91" s="49" t="str">
        <f t="shared" ca="1" si="58"/>
        <v/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---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---</v>
      </c>
      <c r="S92" s="180"/>
      <c r="T92" s="194"/>
      <c r="U92" s="95" t="str">
        <f ca="1">IF(E92="---","",K90-T92)</f>
        <v/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str">
        <f ca="1">IF(E92="---","",N90+Z92)</f>
        <v/>
      </c>
      <c r="AB92" s="497" t="str">
        <f ca="1">IF(OR(E92="---",K92=""),"",ROUND(IF(S92=1,(W92-U92)*24,IF(S92=2,(AA92-Y92)*24,(MOD(AA92-U92,1)-(N(Y92)-N(W92)))*24)),2))</f>
        <v/>
      </c>
      <c r="AC92" s="434" t="str">
        <f t="shared" ref="AC92:AC97" ca="1" si="59">IF(U92="","",(MIN(0.25,W92)-MIN(U92,0.25)+MIN(0.25,AA92)-MIN(Y92,0.25)+MAX(22/24,W92)-MAX(22/24,U92)+MAX(22/24,AA92)-MAX(22/24,Y92))*24)</f>
        <v/>
      </c>
      <c r="AD92" s="50" t="str">
        <f ca="1">IF(COUNTIF($R$8:$R$128,R92)&gt;1,"",MAX($AD$8:AD91)+1)</f>
        <v/>
      </c>
      <c r="AE92" s="49" t="str">
        <f t="shared" ca="1" si="58"/>
        <v/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---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---</v>
      </c>
      <c r="S95" s="180"/>
      <c r="T95" s="194" t="str">
        <f ca="1">IF(OR(S95=2,E95="---",K95=""),"",--"0:17")</f>
        <v/>
      </c>
      <c r="U95" s="95" t="str">
        <f ca="1">IF(E95="---","",K94-T95)</f>
        <v/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 t="str">
        <f ca="1">IF(E95="---","",N94+Z95)</f>
        <v/>
      </c>
      <c r="AB95" s="497" t="str">
        <f t="shared" ca="1" si="57"/>
        <v/>
      </c>
      <c r="AC95" s="434" t="str">
        <f t="shared" ca="1" si="59"/>
        <v/>
      </c>
      <c r="AD95" s="50" t="str">
        <f ca="1">IF(COUNTIF($R$8:$R$128,R95)&gt;1,"",MAX($AD$8:AD94)+1)</f>
        <v/>
      </c>
      <c r="AE95" s="49" t="str">
        <f t="shared" ca="1" si="58"/>
        <v/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---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---</v>
      </c>
      <c r="S96" s="180"/>
      <c r="T96" s="194" t="str">
        <f ca="1">IF(OR(S96=2,E96="---",K96=""),"",--"1:00")</f>
        <v/>
      </c>
      <c r="U96" s="95" t="str">
        <f ca="1">IF(E96="---","",K94-T96)</f>
        <v/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 t="str">
        <f ca="1">IF(E96="---","",N94+Z96)</f>
        <v/>
      </c>
      <c r="AB96" s="497" t="str">
        <f t="shared" ca="1" si="57"/>
        <v/>
      </c>
      <c r="AC96" s="434" t="str">
        <f t="shared" ca="1" si="59"/>
        <v/>
      </c>
      <c r="AD96" s="50" t="str">
        <f ca="1">IF(COUNTIF($R$8:$R$128,R96)&gt;1,"",MAX($AD$8:AD95)+1)</f>
        <v/>
      </c>
      <c r="AE96" s="49" t="str">
        <f t="shared" ca="1" si="58"/>
        <v/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516">
        <v>0.125</v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---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---</v>
      </c>
      <c r="S99" s="180"/>
      <c r="T99" s="194"/>
      <c r="U99" s="95" t="str">
        <f ca="1">IF(E99="---","",K98-T99)</f>
        <v/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 t="str">
        <f ca="1">IF(E99="---","",N98+Z99)</f>
        <v/>
      </c>
      <c r="AB99" s="497" t="str">
        <f t="shared" ca="1" si="57"/>
        <v/>
      </c>
      <c r="AC99" s="434" t="str">
        <f ca="1">IF(U99="","",(MIN(0.25,W99)-MIN(U99,0.25)+MIN(0.25,AA99)-MIN(Y99,0.25)+MAX(22/24,W99)-MAX(22/24,U99)+MAX(22/24,AA99)-MAX(22/24,Y99))*24)</f>
        <v/>
      </c>
      <c r="AD99" s="50" t="str">
        <f ca="1">IF(COUNTIF($R$8:$R$128,R99)&gt;1,"",MAX($AD$8:AD98)+1)</f>
        <v/>
      </c>
      <c r="AE99" s="49" t="str">
        <f t="shared" ca="1" si="61"/>
        <v/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---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---</v>
      </c>
      <c r="S100" s="180"/>
      <c r="T100" s="194"/>
      <c r="U100" s="95" t="str">
        <f ca="1">IF(E100="---","",K98-T100)</f>
        <v/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str">
        <f ca="1">IF(E100="---","",N98+Z100)</f>
        <v/>
      </c>
      <c r="AB100" s="497" t="str">
        <f t="shared" ca="1" si="57"/>
        <v/>
      </c>
      <c r="AC100" s="434" t="str">
        <f t="shared" ref="AC100:AC105" ca="1" si="62">IF(U100="","",(MIN(0.25,W100)-MIN(U100,0.25)+MIN(0.25,AA100)-MIN(Y100,0.25)+MAX(22/24,W100)-MAX(22/24,U100)+MAX(22/24,AA100)-MAX(22/24,Y100))*24)</f>
        <v/>
      </c>
      <c r="AD100" s="50" t="str">
        <f ca="1">IF(COUNTIF($R$8:$R$128,R100)&gt;1,"",MAX($AD$8:AD99)+1)</f>
        <v/>
      </c>
      <c r="AE100" s="49" t="str">
        <f t="shared" ca="1" si="61"/>
        <v/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0.90972222222222221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0.91666666666666663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---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---</v>
      </c>
      <c r="S103" s="180"/>
      <c r="T103" s="194" t="str">
        <f ca="1">IF(OR(S103=2,E103="---",K103=""),"",--"0:17")</f>
        <v/>
      </c>
      <c r="U103" s="95" t="str">
        <f ca="1">IF(E103="---","",K102-T103)</f>
        <v/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 t="str">
        <f ca="1">IF(E103="---","",N102+Z103)</f>
        <v/>
      </c>
      <c r="AB103" s="497" t="str">
        <f t="shared" ca="1" si="57"/>
        <v/>
      </c>
      <c r="AC103" s="434" t="str">
        <f t="shared" ca="1" si="62"/>
        <v/>
      </c>
      <c r="AD103" s="50" t="str">
        <f ca="1">IF(COUNTIF($R$8:$R$128,R103)&gt;1,"",MAX($AD$8:AD102)+1)</f>
        <v/>
      </c>
      <c r="AE103" s="49" t="str">
        <f t="shared" ca="1" si="61"/>
        <v/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---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---</v>
      </c>
      <c r="S104" s="180"/>
      <c r="T104" s="194" t="str">
        <f ca="1">IF(OR(S104=2,E104="---",K104=""),"",--"1:00")</f>
        <v/>
      </c>
      <c r="U104" s="95" t="str">
        <f ca="1">IF(E104="---","",K102-T104)</f>
        <v/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 t="str">
        <f ca="1">IF(E104="---","",N102+Z104)</f>
        <v/>
      </c>
      <c r="AB104" s="497" t="str">
        <f t="shared" ca="1" si="57"/>
        <v/>
      </c>
      <c r="AC104" s="434" t="str">
        <f t="shared" ca="1" si="62"/>
        <v/>
      </c>
      <c r="AD104" s="50" t="str">
        <f ca="1">IF(COUNTIF($R$8:$R$128,R104)&gt;1,"",MAX($AD$8:AD103)+1)</f>
        <v/>
      </c>
      <c r="AE104" s="49" t="str">
        <f t="shared" ca="1" si="61"/>
        <v/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---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---</v>
      </c>
      <c r="S107" s="180"/>
      <c r="T107" s="194"/>
      <c r="U107" s="95" t="str">
        <f ca="1">IF(E107="---","",K106-T107)</f>
        <v/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 t="str">
        <f ca="1">IF(E107="---","",N106+Z107)</f>
        <v/>
      </c>
      <c r="AB107" s="497" t="str">
        <f t="shared" ca="1" si="57"/>
        <v/>
      </c>
      <c r="AC107" s="434" t="str">
        <f ca="1">IF(U107="","",(MIN(0.25,W107)-MIN(U107,0.25)+MIN(0.25,AA107)-MIN(Y107,0.25)+MAX(22/24,W107)-MAX(22/24,U107)+MAX(22/24,AA107)-MAX(22/24,Y107))*24)</f>
        <v/>
      </c>
      <c r="AD107" s="50" t="str">
        <f ca="1">IF(COUNTIF($R$8:$R$128,R107)&gt;1,"",MAX($AD$8:AD106)+1)</f>
        <v/>
      </c>
      <c r="AE107" s="49" t="str">
        <f t="shared" ca="1" si="63"/>
        <v/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---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---</v>
      </c>
      <c r="S108" s="180"/>
      <c r="T108" s="194"/>
      <c r="U108" s="95" t="str">
        <f ca="1">IF(E108="---","",K106-T108)</f>
        <v/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str">
        <f ca="1">IF(E108="---","",N106+Z108)</f>
        <v/>
      </c>
      <c r="AB108" s="497" t="str">
        <f t="shared" ca="1" si="57"/>
        <v/>
      </c>
      <c r="AC108" s="434" t="str">
        <f t="shared" ref="AC108:AC113" ca="1" si="64">IF(U108="","",(MIN(0.25,W108)-MIN(U108,0.25)+MIN(0.25,AA108)-MIN(Y108,0.25)+MAX(22/24,W108)-MAX(22/24,U108)+MAX(22/24,AA108)-MAX(22/24,Y108))*24)</f>
        <v/>
      </c>
      <c r="AD108" s="50" t="str">
        <f ca="1">IF(COUNTIF($R$8:$R$128,R108)&gt;1,"",MAX($AD$8:AD107)+1)</f>
        <v/>
      </c>
      <c r="AE108" s="49" t="str">
        <f t="shared" ca="1" si="63"/>
        <v/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---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---</v>
      </c>
      <c r="S111" s="180"/>
      <c r="T111" s="194" t="str">
        <f ca="1">IF(OR(S111=2,E111="---",K111=""),"",--"0:17")</f>
        <v/>
      </c>
      <c r="U111" s="95" t="str">
        <f ca="1">IF(E111="---","",K110-T111)</f>
        <v/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 t="str">
        <f ca="1">IF(E111="---","",N110+Z111)</f>
        <v/>
      </c>
      <c r="AB111" s="497" t="str">
        <f t="shared" ca="1" si="57"/>
        <v/>
      </c>
      <c r="AC111" s="434" t="str">
        <f t="shared" ca="1" si="64"/>
        <v/>
      </c>
      <c r="AD111" s="50" t="str">
        <f ca="1">IF(COUNTIF($R$8:$R$128,R111)&gt;1,"",MAX($AD$8:AD110)+1)</f>
        <v/>
      </c>
      <c r="AE111" s="49" t="str">
        <f t="shared" ca="1" si="63"/>
        <v/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---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---</v>
      </c>
      <c r="S112" s="180"/>
      <c r="T112" s="194" t="str">
        <f ca="1">IF(OR(S112=2,E112="---",K112=""),"",--"1:00")</f>
        <v/>
      </c>
      <c r="U112" s="95" t="str">
        <f ca="1">IF(E112="---","",K110-T112)</f>
        <v/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 t="str">
        <f ca="1">IF(E112="---","",N110+Z112)</f>
        <v/>
      </c>
      <c r="AB112" s="497" t="str">
        <f t="shared" ca="1" si="57"/>
        <v/>
      </c>
      <c r="AC112" s="434" t="str">
        <f t="shared" ca="1" si="64"/>
        <v/>
      </c>
      <c r="AD112" s="50" t="str">
        <f ca="1">IF(COUNTIF($R$8:$R$128,R112)&gt;1,"",MAX($AD$8:AD111)+1)</f>
        <v/>
      </c>
      <c r="AE112" s="49" t="str">
        <f t="shared" ca="1" si="63"/>
        <v/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/>
      </c>
      <c r="B116" s="144" t="str">
        <f t="shared" ref="B116:B127" ca="1" si="69">IF(E116="---","","9:00-13:00")</f>
        <v/>
      </c>
      <c r="C116" s="642" t="str">
        <f t="shared" ref="C116:C127" ca="1" si="70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7"/>
        <v/>
      </c>
      <c r="AD116" s="50" t="str">
        <f ca="1">IF(COUNTIF($R$8:$R$128,R116)&gt;1,"",MAX($AD$8:AD115)+1)</f>
        <v/>
      </c>
      <c r="AE116" s="49" t="str">
        <f t="shared" ca="1" si="66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>
        <f ca="1">SUM(AB8:AB128)-INDEX(ВРЕМЯ!$E$110:$AH$110,H1)</f>
        <v>49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5" customHeight="1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76" priority="185">
      <formula>AND(O14&lt;N14,N14&lt;&gt;"")</formula>
    </cfRule>
  </conditionalFormatting>
  <conditionalFormatting sqref="R8:R89">
    <cfRule type="duplicateValues" dxfId="75" priority="80"/>
  </conditionalFormatting>
  <conditionalFormatting sqref="O90:O97 O106:O113">
    <cfRule type="expression" dxfId="74" priority="26">
      <formula>AND(O90&lt;N90,N90&lt;&gt;"")</formula>
    </cfRule>
  </conditionalFormatting>
  <conditionalFormatting sqref="R90:R97 R106:R115">
    <cfRule type="duplicateValues" dxfId="73" priority="25"/>
  </conditionalFormatting>
  <conditionalFormatting sqref="O98:O105">
    <cfRule type="expression" dxfId="72" priority="24">
      <formula>AND(O98&lt;N98,N98&lt;&gt;"")</formula>
    </cfRule>
  </conditionalFormatting>
  <conditionalFormatting sqref="R98:R105">
    <cfRule type="duplicateValues" dxfId="71" priority="23"/>
  </conditionalFormatting>
  <conditionalFormatting sqref="R116:R127">
    <cfRule type="duplicateValues" dxfId="70" priority="22"/>
  </conditionalFormatting>
  <conditionalFormatting sqref="M115">
    <cfRule type="expression" dxfId="69" priority="14">
      <formula>M115&lt;L115</formula>
    </cfRule>
  </conditionalFormatting>
  <conditionalFormatting sqref="M114">
    <cfRule type="expression" dxfId="68" priority="17">
      <formula>M114&lt;L114</formula>
    </cfRule>
  </conditionalFormatting>
  <conditionalFormatting sqref="L114">
    <cfRule type="expression" dxfId="67" priority="16">
      <formula>L114&lt;K114</formula>
    </cfRule>
  </conditionalFormatting>
  <conditionalFormatting sqref="N114">
    <cfRule type="expression" dxfId="66" priority="18">
      <formula>AND(N114&lt;M114,M114&lt;&gt;"")</formula>
    </cfRule>
  </conditionalFormatting>
  <conditionalFormatting sqref="L115">
    <cfRule type="expression" dxfId="65" priority="13">
      <formula>L115&lt;K115</formula>
    </cfRule>
  </conditionalFormatting>
  <conditionalFormatting sqref="N115">
    <cfRule type="expression" dxfId="64" priority="15">
      <formula>AND(N115&lt;M115,M115&lt;&gt;"")</formula>
    </cfRule>
  </conditionalFormatting>
  <conditionalFormatting sqref="L14 L18 L22 L26 L30 L34 L38 L42 L46 L50 L54 L58 L62 L66 L70 L74 L78 L82 L86">
    <cfRule type="expression" dxfId="63" priority="11">
      <formula>L14&lt;K14</formula>
    </cfRule>
  </conditionalFormatting>
  <conditionalFormatting sqref="M14 M18 M22 M26 M30 M34 M38 M42 M46 M50 M54 M58 M62 M66 M70 M74 M78 M82 M86">
    <cfRule type="expression" dxfId="62" priority="12">
      <formula>M14&lt;L14</formula>
    </cfRule>
  </conditionalFormatting>
  <conditionalFormatting sqref="N14 N18 N22 N26 N30 N34 N38 N42 N46 N50 N54 N58 N62 N66 N70 N74 N78 N82 N86">
    <cfRule type="expression" dxfId="61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60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9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8" priority="9">
      <formula>AND(N15&lt;M15,M15&lt;&gt;"")</formula>
    </cfRule>
  </conditionalFormatting>
  <conditionalFormatting sqref="L90 L94 L98 L102 L106 L110">
    <cfRule type="expression" dxfId="57" priority="5">
      <formula>L90&lt;K90</formula>
    </cfRule>
  </conditionalFormatting>
  <conditionalFormatting sqref="M90 M94 M98 M102 M106 M110">
    <cfRule type="expression" dxfId="56" priority="6">
      <formula>M90&lt;L90</formula>
    </cfRule>
  </conditionalFormatting>
  <conditionalFormatting sqref="N90 N94 N98 N102 N106 N110">
    <cfRule type="expression" dxfId="55" priority="4">
      <formula>AND(N90&lt;M90,M90&lt;&gt;"")</formula>
    </cfRule>
  </conditionalFormatting>
  <conditionalFormatting sqref="L91:L93 L95:L97 L99:L101 L103:L105 L107:L109 L111:L113">
    <cfRule type="expression" dxfId="54" priority="2">
      <formula>L91&lt;K91</formula>
    </cfRule>
  </conditionalFormatting>
  <conditionalFormatting sqref="M91:M93 M95:M97 M99:M101 M103:M105 M107:M109 M111:M113">
    <cfRule type="expression" dxfId="53" priority="3">
      <formula>M91&lt;L91</formula>
    </cfRule>
  </conditionalFormatting>
  <conditionalFormatting sqref="N91:N93 N95:N97 N99:N101 N103:N105 N107:N109 N111:N113">
    <cfRule type="expression" dxfId="52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S8:S97 S116:S127">
      <formula1>"1,2"</formula1>
    </dataValidation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 enableFormatConditionsCalculation="0">
    <tabColor theme="0" tint="-0.14999847407452621"/>
    <pageSetUpPr fitToPage="1"/>
  </sheetPr>
  <dimension ref="A1:AM300"/>
  <sheetViews>
    <sheetView view="pageBreakPreview" zoomScale="80" zoomScaleSheetLayoutView="80" workbookViewId="0">
      <selection activeCell="T130" sqref="T130"/>
    </sheetView>
  </sheetViews>
  <sheetFormatPr baseColWidth="10" defaultColWidth="8.83203125" defaultRowHeight="23" outlineLevelRow="2" x14ac:dyDescent="0.25"/>
  <cols>
    <col min="1" max="1" width="14.83203125" style="14" customWidth="1"/>
    <col min="2" max="2" width="11.6640625" style="14" customWidth="1"/>
    <col min="3" max="4" width="12" style="14" customWidth="1"/>
    <col min="5" max="5" width="38.5" style="14" customWidth="1"/>
    <col min="6" max="6" width="49" style="14" customWidth="1"/>
    <col min="7" max="7" width="33.6640625" style="14" customWidth="1"/>
    <col min="8" max="10" width="7.5" style="49" customWidth="1"/>
    <col min="11" max="11" width="8.5" style="14" bestFit="1" customWidth="1"/>
    <col min="12" max="12" width="8.33203125" style="14" customWidth="1"/>
    <col min="13" max="13" width="8.83203125" style="14"/>
    <col min="14" max="14" width="8.5" style="14" bestFit="1" customWidth="1"/>
    <col min="15" max="15" width="8.5" style="14" customWidth="1"/>
    <col min="16" max="16" width="8.83203125" style="14"/>
    <col min="17" max="17" width="11.5" style="178" customWidth="1"/>
    <col min="18" max="18" width="31.5" style="178" bestFit="1" customWidth="1"/>
    <col min="19" max="19" width="5" style="14" customWidth="1"/>
    <col min="20" max="20" width="7.6640625" style="14" customWidth="1"/>
    <col min="21" max="21" width="8.83203125" style="14"/>
    <col min="22" max="22" width="7.6640625" style="14" customWidth="1"/>
    <col min="23" max="23" width="8.83203125" style="14"/>
    <col min="24" max="24" width="7.6640625" style="14" customWidth="1"/>
    <col min="25" max="25" width="8.5" style="14" customWidth="1"/>
    <col min="26" max="26" width="7.6640625" style="14" customWidth="1"/>
    <col min="27" max="27" width="8.83203125" style="14"/>
    <col min="28" max="28" width="9.83203125" style="14" bestFit="1" customWidth="1"/>
    <col min="29" max="29" width="10.5" style="14" bestFit="1" customWidth="1"/>
    <col min="30" max="30" width="8.83203125" style="14"/>
    <col min="31" max="31" width="10.6640625" style="14" bestFit="1" customWidth="1"/>
    <col min="32" max="33" width="8.83203125" style="14"/>
    <col min="34" max="34" width="18.5" style="14" customWidth="1"/>
    <col min="35" max="35" width="2.1640625" style="14" customWidth="1"/>
    <col min="36" max="36" width="8" style="14" bestFit="1" customWidth="1"/>
    <col min="37" max="37" width="10.6640625" style="14" bestFit="1" customWidth="1"/>
    <col min="38" max="38" width="10.33203125" style="14" bestFit="1" customWidth="1"/>
    <col min="39" max="39" width="10.6640625" style="14" bestFit="1" customWidth="1"/>
    <col min="40" max="16384" width="8.83203125" style="14"/>
  </cols>
  <sheetData>
    <row r="1" spans="1:39" x14ac:dyDescent="0.25">
      <c r="A1" s="57"/>
      <c r="B1" s="57"/>
      <c r="C1" s="57"/>
      <c r="D1" s="57"/>
      <c r="E1" s="57"/>
      <c r="F1" s="57"/>
      <c r="G1" s="57"/>
      <c r="H1" s="51">
        <f ca="1">--MID(CELL("имяфайла",A1),1+SEARCH("]",CELL("имяфайла",A1)),2)</f>
        <v>31</v>
      </c>
      <c r="I1" s="50"/>
      <c r="J1" s="278">
        <v>8</v>
      </c>
      <c r="K1" s="278">
        <v>2</v>
      </c>
      <c r="Q1" s="182" t="str">
        <f>HYPERLINK("#"&amp;"Q3:AC126","Печать ВР")</f>
        <v>Печать ВР</v>
      </c>
    </row>
    <row r="2" spans="1:39" ht="28" x14ac:dyDescent="0.3">
      <c r="A2" s="644" t="s">
        <v>54</v>
      </c>
      <c r="B2" s="644"/>
      <c r="C2" s="644"/>
      <c r="D2" s="644"/>
      <c r="E2" s="644"/>
      <c r="F2" s="644"/>
      <c r="G2" s="644"/>
      <c r="H2" s="14"/>
      <c r="I2" s="14"/>
      <c r="J2" s="279" t="s">
        <v>201</v>
      </c>
      <c r="K2" s="280" t="s">
        <v>202</v>
      </c>
    </row>
    <row r="3" spans="1:39" ht="25" x14ac:dyDescent="0.25">
      <c r="A3" s="645"/>
      <c r="B3" s="645"/>
      <c r="C3" s="645"/>
      <c r="D3" s="645"/>
      <c r="E3" s="645"/>
      <c r="F3" s="645"/>
      <c r="G3" s="645"/>
      <c r="H3" s="14"/>
      <c r="I3" s="14"/>
      <c r="J3" s="14"/>
      <c r="Q3" s="657" t="s">
        <v>56</v>
      </c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</row>
    <row r="4" spans="1:39" ht="42" customHeight="1" x14ac:dyDescent="0.2">
      <c r="B4" s="512"/>
      <c r="C4" s="512"/>
      <c r="D4" s="512"/>
      <c r="E4" s="512"/>
      <c r="F4" s="558" t="s">
        <v>259</v>
      </c>
      <c r="G4" s="558">
        <f ca="1">IF(K1=1,C8-3,IF(K1=7,C8-2,C8-1))</f>
        <v>43738</v>
      </c>
      <c r="H4" s="14"/>
      <c r="I4" s="14"/>
      <c r="J4" s="14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</row>
    <row r="5" spans="1:39" x14ac:dyDescent="0.2">
      <c r="A5" s="662" t="s">
        <v>55</v>
      </c>
      <c r="B5" s="662"/>
      <c r="C5" s="662"/>
      <c r="D5" s="662"/>
      <c r="E5" s="662"/>
      <c r="F5" s="662"/>
      <c r="G5" s="662"/>
      <c r="H5" s="44"/>
      <c r="I5" s="44"/>
      <c r="J5" s="44"/>
      <c r="Q5" s="656">
        <f ca="1">C8</f>
        <v>43739</v>
      </c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6"/>
      <c r="AC5" s="656"/>
    </row>
    <row r="6" spans="1:39" ht="24" thickBot="1" x14ac:dyDescent="0.25">
      <c r="A6" s="646" t="s">
        <v>52</v>
      </c>
      <c r="B6" s="646"/>
      <c r="C6" s="646"/>
      <c r="D6" s="646"/>
      <c r="E6" s="646"/>
      <c r="F6" s="646"/>
      <c r="G6" s="646"/>
      <c r="H6" s="1"/>
      <c r="I6" s="1"/>
      <c r="J6" s="1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</row>
    <row r="7" spans="1:39" ht="45" customHeight="1" thickBot="1" x14ac:dyDescent="0.3">
      <c r="A7" s="663"/>
      <c r="B7" s="664"/>
      <c r="C7" s="664"/>
      <c r="D7" s="664"/>
      <c r="E7" s="664"/>
      <c r="F7" s="664"/>
      <c r="G7" s="664"/>
      <c r="H7" s="1"/>
      <c r="I7" s="1"/>
      <c r="J7" s="1"/>
      <c r="Q7" s="202"/>
      <c r="R7" s="203"/>
      <c r="S7" s="204" t="s">
        <v>88</v>
      </c>
      <c r="T7" s="93" t="s">
        <v>68</v>
      </c>
      <c r="U7" s="94" t="s">
        <v>74</v>
      </c>
      <c r="V7" s="84" t="s">
        <v>69</v>
      </c>
      <c r="W7" s="85" t="s">
        <v>75</v>
      </c>
      <c r="X7" s="84" t="s">
        <v>70</v>
      </c>
      <c r="Y7" s="79" t="s">
        <v>76</v>
      </c>
      <c r="Z7" s="84" t="s">
        <v>71</v>
      </c>
      <c r="AA7" s="80" t="s">
        <v>77</v>
      </c>
      <c r="AB7" s="87" t="s">
        <v>66</v>
      </c>
      <c r="AC7" s="86" t="s">
        <v>67</v>
      </c>
      <c r="AH7" s="415" t="s">
        <v>85</v>
      </c>
      <c r="AI7" s="415"/>
      <c r="AJ7" s="416" t="s">
        <v>241</v>
      </c>
      <c r="AK7" s="416" t="s">
        <v>242</v>
      </c>
      <c r="AL7" s="416" t="s">
        <v>243</v>
      </c>
      <c r="AM7" s="416" t="s">
        <v>244</v>
      </c>
    </row>
    <row r="8" spans="1:39" s="49" customFormat="1" ht="30.75" customHeight="1" x14ac:dyDescent="0.15">
      <c r="C8" s="654">
        <f ca="1">График!$D$6+$H$1-1</f>
        <v>43739</v>
      </c>
      <c r="D8" s="654"/>
      <c r="E8" s="654"/>
      <c r="F8" s="277">
        <f ca="1">C8</f>
        <v>43739</v>
      </c>
      <c r="G8" s="276" t="s">
        <v>30</v>
      </c>
      <c r="Q8" s="186" t="s">
        <v>89</v>
      </c>
      <c r="R8" s="183" t="str">
        <f ca="1">E9</f>
        <v>---</v>
      </c>
      <c r="S8" s="179"/>
      <c r="T8" s="195"/>
      <c r="U8" s="255">
        <f>IF(OR(S8=2,E8="---"),"",M5-T8)</f>
        <v>0</v>
      </c>
      <c r="V8" s="81" t="str">
        <f t="shared" ref="V8:V13" si="0">IF(OR(E8="---",S8=2,M6=""),"",IF(S8=1,--"0:05",0))</f>
        <v/>
      </c>
      <c r="W8" s="96"/>
      <c r="X8" s="81" t="str">
        <f ca="1">IF(S8=2,"0:08",IF(OR(R8="---",S8=1,M7=""),"",0))</f>
        <v/>
      </c>
      <c r="Y8" s="96"/>
      <c r="Z8" s="91">
        <v>2.0833333333333332E-2</v>
      </c>
      <c r="AA8" s="260">
        <v>0.3125</v>
      </c>
      <c r="AB8" s="261">
        <v>7.5</v>
      </c>
      <c r="AC8" s="129">
        <f t="shared" ref="AC8:AC71" si="1">IF(U8="","",(MIN(0.25,W8)-MIN(U8,0.25)+MIN(0.25,AA8)-MIN(Y8,0.25)+MAX(22/24,W8)-MAX(22/24,U8)+MAX(22/24,AA8)-MAX(22/24,Y8))*24)</f>
        <v>5.9999999999999973</v>
      </c>
      <c r="AD8" s="50" t="str">
        <f ca="1">IF(COUNTIF($R$8:$R$128,R8)&gt;1,"",COUNTIF($R$8:R8,"&lt;&gt;"&amp;"---"))</f>
        <v/>
      </c>
      <c r="AE8" s="49" t="str">
        <f t="shared" ref="AE8:AE71" ca="1" si="2">IF(R8="---","",INDEX(ВРЕМЯ_диапазон,MATCH(R8,ВРЕМЯ_ФИО,),$H$1)=AB8)</f>
        <v/>
      </c>
      <c r="AG8" s="49">
        <v>1</v>
      </c>
      <c r="AH8" s="423" t="str">
        <f ca="1">INDEX($R$8:$R$254,MATCH(AG8,$AD$8:$AD$254,))</f>
        <v>Водитель 28</v>
      </c>
      <c r="AI8" s="423"/>
      <c r="AJ8" s="422" t="str">
        <f ca="1">TEXT(INDEX($U$8:$U$254,MATCH($AG8,$AD$8:$AD$254,)),"[чч]:мм")</f>
        <v/>
      </c>
      <c r="AK8" s="422" t="str">
        <f ca="1">TEXT(INDEX($AA$8:$AA$254,MATCH($AG8,$AD$8:$AD$254,)),"[чч]:мм")</f>
        <v/>
      </c>
      <c r="AL8" s="422" t="str">
        <f ca="1">TEXT(INDEX($W$8:$W$254,MATCH($AG8,$AD$8:$AD$254,)),"[чч]:мм")</f>
        <v/>
      </c>
      <c r="AM8" s="422" t="str">
        <f ca="1">TEXT(INDEX($Y$8:$Y$254,MATCH($AG8,$AD$8:$AD$254,)),"[чч]:мм")</f>
        <v/>
      </c>
    </row>
    <row r="9" spans="1:39" s="49" customFormat="1" x14ac:dyDescent="0.15">
      <c r="C9" s="131"/>
      <c r="D9" s="133" t="s">
        <v>94</v>
      </c>
      <c r="E9" s="134" t="str">
        <f ca="1">IF(COUNTIF(INDEX(График!$I$7:$AL$113,0,DAY($C$8)),$H9)&gt;1,"проверь, больше 1",IFERROR(INDEX(График!$B$7:$B$114,MATCH($H9,INDEX(График!$I$7:$AL$113,0,DAY($C$8)),)),"---"))</f>
        <v>---</v>
      </c>
      <c r="F9" s="135" t="str">
        <f ca="1">IF(COUNTIF(INDEX(График!$I$7:$AL$113,0,DAY($C$8)),$I9)&gt;1,"проверь, больше 1",IFERROR(INDEX(График!$B$7:$B$114,MATCH($I9,INDEX(График!$I$7:$AL$113,0,DAY($C$8)),)),"---"))</f>
        <v>---</v>
      </c>
      <c r="G9" s="58" t="s">
        <v>95</v>
      </c>
      <c r="H9" s="115" t="s">
        <v>89</v>
      </c>
      <c r="I9" s="115" t="s">
        <v>90</v>
      </c>
      <c r="L9" s="199"/>
      <c r="Q9" s="239" t="s">
        <v>90</v>
      </c>
      <c r="R9" s="240" t="str">
        <f ca="1">F9</f>
        <v>---</v>
      </c>
      <c r="S9" s="241"/>
      <c r="T9" s="242"/>
      <c r="U9" s="256">
        <v>0.29166666666666669</v>
      </c>
      <c r="V9" s="243" t="str">
        <f t="shared" ca="1" si="0"/>
        <v/>
      </c>
      <c r="W9" s="244"/>
      <c r="X9" s="243" t="str">
        <f ca="1">IF(S9=2,"0:08",IF(OR(R9="---",S9=1,M8=""),"",0))</f>
        <v/>
      </c>
      <c r="Y9" s="244"/>
      <c r="Z9" s="245"/>
      <c r="AA9" s="262">
        <v>1</v>
      </c>
      <c r="AB9" s="264">
        <v>17</v>
      </c>
      <c r="AC9" s="246">
        <f t="shared" si="1"/>
        <v>2.0000000000000009</v>
      </c>
      <c r="AD9" s="50" t="str">
        <f ca="1">IF(COUNTIF($R$8:$R$128,R9)&gt;1,"",MAX($AD$8:AD8)+1)</f>
        <v/>
      </c>
      <c r="AE9" s="49" t="str">
        <f t="shared" ca="1" si="2"/>
        <v/>
      </c>
      <c r="AG9" s="49">
        <v>2</v>
      </c>
      <c r="AH9" s="423" t="str">
        <f t="shared" ref="AH9:AH72" ca="1" si="3">INDEX($R$8:$R$254,MATCH(AG9,$AD$8:$AD$254,))</f>
        <v>Сотрудник 1</v>
      </c>
      <c r="AI9" s="423"/>
      <c r="AJ9" s="422" t="str">
        <f t="shared" ref="AJ9:AJ72" ca="1" si="4">TEXT(INDEX($U$8:$U$254,MATCH($AG9,$AD$8:$AD$254,)),"[чч]:мм")</f>
        <v/>
      </c>
      <c r="AK9" s="422" t="str">
        <f t="shared" ref="AK9:AK72" ca="1" si="5">TEXT(INDEX($AA$8:$AA$254,MATCH($AG9,$AD$8:$AD$254,)),"[чч]:мм")</f>
        <v/>
      </c>
      <c r="AL9" s="422" t="str">
        <f t="shared" ref="AL9:AL72" ca="1" si="6">TEXT(INDEX($W$8:$W$254,MATCH($AG9,$AD$8:$AD$254,)),"[чч]:мм")</f>
        <v/>
      </c>
      <c r="AM9" s="422" t="str">
        <f t="shared" ref="AM9:AM72" ca="1" si="7">TEXT(INDEX($Y$8:$Y$254,MATCH($AG9,$AD$8:$AD$254,)),"[чч]:мм")</f>
        <v/>
      </c>
    </row>
    <row r="10" spans="1:39" s="49" customFormat="1" ht="23.25" customHeight="1" x14ac:dyDescent="0.15">
      <c r="C10" s="132"/>
      <c r="D10" s="138" t="s">
        <v>60</v>
      </c>
      <c r="E10" s="139" t="s">
        <v>60</v>
      </c>
      <c r="F10" s="136" t="str">
        <f ca="1">IF(COUNTIF(INDEX(График!$I$7:$AL$113,0,DAY($C$8)),$I10)&gt;1,"проверь, больше 1",IFERROR(INDEX(График!$B$7:$B$114,MATCH($I10,INDEX(График!$I$7:$AL$113,0,DAY($C$8)),)),"---"))</f>
        <v>---</v>
      </c>
      <c r="G10" s="58" t="s">
        <v>72</v>
      </c>
      <c r="I10" s="115" t="s">
        <v>93</v>
      </c>
      <c r="L10" s="199"/>
      <c r="Q10" s="187" t="s">
        <v>93</v>
      </c>
      <c r="R10" s="184" t="str">
        <f>E10</f>
        <v>---</v>
      </c>
      <c r="S10" s="180"/>
      <c r="T10" s="194"/>
      <c r="U10" s="257" t="str">
        <f>IF(R10="---","",9/24)</f>
        <v/>
      </c>
      <c r="V10" s="82"/>
      <c r="W10" s="97"/>
      <c r="X10" s="82"/>
      <c r="Y10" s="97"/>
      <c r="Z10" s="92"/>
      <c r="AA10" s="263" t="str">
        <f>IF(R10="---","",21/24)</f>
        <v/>
      </c>
      <c r="AB10" s="426" t="str">
        <f>IF(OR(E10="---",K10=""),"",ROUND(IF(S10=1,(W10-U10)*24,IF(S10=2,(AA10-Y10)*24,(MOD(AA10-U10,1)-(N(Y10)-N(W10)))*24)),2))</f>
        <v/>
      </c>
      <c r="AC10" s="254" t="str">
        <f t="shared" si="1"/>
        <v/>
      </c>
      <c r="AD10" s="50" t="str">
        <f ca="1">IF(COUNTIF($R$8:$R$128,R10)&gt;1,"",MAX($AD$8:AD9)+1)</f>
        <v/>
      </c>
      <c r="AE10" s="49" t="str">
        <f t="shared" si="2"/>
        <v/>
      </c>
      <c r="AG10" s="49">
        <v>3</v>
      </c>
      <c r="AH10" s="423" t="str">
        <f t="shared" ca="1" si="3"/>
        <v>Водитель 12</v>
      </c>
      <c r="AI10" s="423"/>
      <c r="AJ10" s="422" t="str">
        <f t="shared" ca="1" si="4"/>
        <v/>
      </c>
      <c r="AK10" s="422" t="str">
        <f t="shared" ca="1" si="5"/>
        <v/>
      </c>
      <c r="AL10" s="422" t="str">
        <f t="shared" ca="1" si="6"/>
        <v/>
      </c>
      <c r="AM10" s="422" t="str">
        <f t="shared" ca="1" si="7"/>
        <v/>
      </c>
    </row>
    <row r="11" spans="1:39" s="49" customFormat="1" ht="26.25" customHeight="1" thickBot="1" x14ac:dyDescent="0.2">
      <c r="C11" s="62"/>
      <c r="D11" s="133" t="s">
        <v>94</v>
      </c>
      <c r="E11" s="134" t="str">
        <f ca="1">IF(COUNTIF(INDEX(График!$I$7:$AL$113,0,DAY($C$8)),$H11)&gt;1,"проверь, больше 1",IFERROR(INDEX(График!$B$7:$B$114,MATCH($H11,INDEX(График!$I$7:$AL$113,0,DAY($C$8)),)),"---"))</f>
        <v>---</v>
      </c>
      <c r="F11" s="137" t="str">
        <f ca="1">IF(COUNTIF(INDEX(График!$I$7:$AL$113,0,DAY($C$8)),$I11)&gt;1,"проверь, больше 1",IFERROR(INDEX(График!$B$7:$B$114,MATCH($I11,INDEX(График!$I$7:$AL$113,0,DAY($C$8)),)),"---"))</f>
        <v>---</v>
      </c>
      <c r="G11" s="58" t="s">
        <v>95</v>
      </c>
      <c r="H11" s="115" t="s">
        <v>92</v>
      </c>
      <c r="I11" s="115" t="s">
        <v>91</v>
      </c>
      <c r="L11" s="199"/>
      <c r="Q11" s="247"/>
      <c r="R11" s="248" t="str">
        <f ca="1">F10</f>
        <v>---</v>
      </c>
      <c r="S11" s="249"/>
      <c r="T11" s="250"/>
      <c r="U11" s="258"/>
      <c r="V11" s="251"/>
      <c r="W11" s="252"/>
      <c r="X11" s="251"/>
      <c r="Y11" s="252"/>
      <c r="Z11" s="253"/>
      <c r="AA11" s="265"/>
      <c r="AB11" s="266"/>
      <c r="AC11" s="128"/>
      <c r="AD11" s="50" t="str">
        <f ca="1">IF(COUNTIF($R$8:$R$128,R11)&gt;1,"",MAX($AD$8:AD10)+1)</f>
        <v/>
      </c>
      <c r="AE11" s="49" t="str">
        <f t="shared" ca="1" si="2"/>
        <v/>
      </c>
      <c r="AG11" s="49">
        <v>4</v>
      </c>
      <c r="AH11" s="423" t="str">
        <f t="shared" ca="1" si="3"/>
        <v>Сотрудник 14</v>
      </c>
      <c r="AI11" s="423"/>
      <c r="AJ11" s="422" t="str">
        <f t="shared" ca="1" si="4"/>
        <v/>
      </c>
      <c r="AK11" s="422" t="str">
        <f t="shared" ca="1" si="5"/>
        <v/>
      </c>
      <c r="AL11" s="422" t="str">
        <f t="shared" ca="1" si="6"/>
        <v/>
      </c>
      <c r="AM11" s="422" t="str">
        <f t="shared" ca="1" si="7"/>
        <v/>
      </c>
    </row>
    <row r="12" spans="1:39" ht="34.5" customHeight="1" thickBot="1" x14ac:dyDescent="0.2">
      <c r="A12" s="647" t="s">
        <v>3</v>
      </c>
      <c r="B12" s="649" t="s">
        <v>43</v>
      </c>
      <c r="C12" s="650"/>
      <c r="D12" s="650"/>
      <c r="E12" s="647"/>
      <c r="F12" s="647" t="s">
        <v>5</v>
      </c>
      <c r="G12" s="652" t="s">
        <v>4</v>
      </c>
      <c r="K12" s="658" t="s">
        <v>195</v>
      </c>
      <c r="L12" s="658" t="s">
        <v>196</v>
      </c>
      <c r="M12" s="660" t="s">
        <v>197</v>
      </c>
      <c r="N12" s="660" t="s">
        <v>198</v>
      </c>
      <c r="O12" s="220"/>
      <c r="Q12" s="247" t="s">
        <v>92</v>
      </c>
      <c r="R12" s="248" t="str">
        <f ca="1">E11</f>
        <v>---</v>
      </c>
      <c r="S12" s="249"/>
      <c r="T12" s="250"/>
      <c r="U12" s="258"/>
      <c r="V12" s="251" t="str">
        <f t="shared" si="0"/>
        <v/>
      </c>
      <c r="W12" s="252"/>
      <c r="X12" s="251" t="str">
        <f ca="1">IF(S12=2,"0:08",IF(OR(R12="---",S12=1,M11=""),"",0))</f>
        <v/>
      </c>
      <c r="Y12" s="252"/>
      <c r="Z12" s="253">
        <v>2.0833333333333332E-2</v>
      </c>
      <c r="AA12" s="265">
        <v>0.3125</v>
      </c>
      <c r="AB12" s="266">
        <v>7.5</v>
      </c>
      <c r="AC12" s="128" t="str">
        <f t="shared" si="1"/>
        <v/>
      </c>
      <c r="AD12" s="50" t="str">
        <f ca="1">IF(COUNTIF($R$8:$R$128,R12)&gt;1,"",MAX($AD$8:AD11)+1)</f>
        <v/>
      </c>
      <c r="AE12" s="49" t="str">
        <f t="shared" ca="1" si="2"/>
        <v/>
      </c>
      <c r="AG12" s="49">
        <v>5</v>
      </c>
      <c r="AH12" s="423" t="str">
        <f t="shared" ca="1" si="3"/>
        <v>Водитель 15</v>
      </c>
      <c r="AI12" s="423"/>
      <c r="AJ12" s="422" t="str">
        <f t="shared" ca="1" si="4"/>
        <v/>
      </c>
      <c r="AK12" s="422" t="str">
        <f t="shared" ca="1" si="5"/>
        <v/>
      </c>
      <c r="AL12" s="422" t="str">
        <f t="shared" ca="1" si="6"/>
        <v/>
      </c>
      <c r="AM12" s="422" t="str">
        <f t="shared" ca="1" si="7"/>
        <v/>
      </c>
    </row>
    <row r="13" spans="1:39" ht="20" customHeight="1" thickBot="1" x14ac:dyDescent="0.2">
      <c r="A13" s="648"/>
      <c r="B13" s="4" t="s">
        <v>25</v>
      </c>
      <c r="C13" s="4" t="s">
        <v>26</v>
      </c>
      <c r="D13" s="4" t="s">
        <v>27</v>
      </c>
      <c r="E13" s="651"/>
      <c r="F13" s="651"/>
      <c r="G13" s="653"/>
      <c r="H13" s="2"/>
      <c r="I13" s="511"/>
      <c r="J13" s="511"/>
      <c r="K13" s="659"/>
      <c r="L13" s="659"/>
      <c r="M13" s="661"/>
      <c r="N13" s="661"/>
      <c r="O13" s="221"/>
      <c r="Q13" s="213" t="s">
        <v>91</v>
      </c>
      <c r="R13" s="214" t="str">
        <f ca="1">F11</f>
        <v>---</v>
      </c>
      <c r="S13" s="215"/>
      <c r="T13" s="216"/>
      <c r="U13" s="259">
        <v>0.29166666666666669</v>
      </c>
      <c r="V13" s="217" t="str">
        <f t="shared" si="0"/>
        <v/>
      </c>
      <c r="W13" s="218"/>
      <c r="X13" s="217"/>
      <c r="Y13" s="218"/>
      <c r="Z13" s="219"/>
      <c r="AA13" s="267">
        <v>1</v>
      </c>
      <c r="AB13" s="268">
        <v>17</v>
      </c>
      <c r="AC13" s="130">
        <f t="shared" si="1"/>
        <v>2.0000000000000009</v>
      </c>
      <c r="AD13" s="50" t="str">
        <f ca="1">IF(COUNTIF($R$8:$R$128,R13)&gt;1,"",MAX($AD$8:AD12)+1)</f>
        <v/>
      </c>
      <c r="AE13" s="49" t="str">
        <f t="shared" ca="1" si="2"/>
        <v/>
      </c>
      <c r="AG13" s="49">
        <v>6</v>
      </c>
      <c r="AH13" s="423" t="str">
        <f t="shared" ca="1" si="3"/>
        <v>Сотрудник 21</v>
      </c>
      <c r="AI13" s="423"/>
      <c r="AJ13" s="422" t="str">
        <f t="shared" ca="1" si="4"/>
        <v/>
      </c>
      <c r="AK13" s="422" t="str">
        <f t="shared" ca="1" si="5"/>
        <v/>
      </c>
      <c r="AL13" s="422" t="str">
        <f t="shared" ca="1" si="6"/>
        <v/>
      </c>
      <c r="AM13" s="422" t="str">
        <f t="shared" ca="1" si="7"/>
        <v/>
      </c>
    </row>
    <row r="14" spans="1:39" ht="20" customHeight="1" thickBot="1" x14ac:dyDescent="0.2">
      <c r="A14" s="59">
        <f>INDEX(доп!$N$3:$P$32,ROW(A4)/4,LOOKUP($K$1,{1;6;7},{1;2;3}))</f>
        <v>1</v>
      </c>
      <c r="B14" s="515">
        <f>IFERROR(B15-L$129,"")</f>
        <v>0.36805555555555558</v>
      </c>
      <c r="C14" s="629" t="s">
        <v>44</v>
      </c>
      <c r="D14" s="630"/>
      <c r="E14" s="45" t="str">
        <f ca="1">IF(COUNTIF(INDEX(График!$I$7:$AL$113,0,DAY($C$8)),$H14)&gt;1,"проверь, больше 1",IFERROR(INDEX(График!$B$7:$B$114,MATCH($H14,INDEX(График!$I$7:$AL$113,0,DAY($C$8)),)),"---"))</f>
        <v>---</v>
      </c>
      <c r="F14" s="53"/>
      <c r="G14" s="631"/>
      <c r="H14" s="206" t="str">
        <f>IF(A14="","-",A14&amp;"с")</f>
        <v>1с</v>
      </c>
      <c r="I14" s="232"/>
      <c r="J14" s="235"/>
      <c r="K14" s="228"/>
      <c r="L14" s="207"/>
      <c r="M14" s="208"/>
      <c r="N14" s="208"/>
      <c r="O14" s="238">
        <f>HYPERLINK("#"&amp;ADDRESS(ROW(),11)&amp;":"&amp;ADDRESS(ROW(),14),Q14)</f>
        <v>1</v>
      </c>
      <c r="P14" s="49"/>
      <c r="Q14" s="186">
        <f>A14</f>
        <v>1</v>
      </c>
      <c r="R14" s="183" t="str">
        <f t="shared" ref="R14:R77" ca="1" si="8">E14</f>
        <v>---</v>
      </c>
      <c r="S14" s="179"/>
      <c r="T14" s="195" t="str">
        <f ca="1">IF(OR(S14=2,E14="---",K14=""),"",--"0:13")</f>
        <v/>
      </c>
      <c r="U14" s="196" t="str">
        <f ca="1">IF(OR(S14=2,E14="---",K14=""),"",K14-T14)</f>
        <v/>
      </c>
      <c r="V14" s="195"/>
      <c r="W14" s="196" t="str">
        <f t="shared" ref="W14:W30" ca="1" si="9">IF(OR(E14="---",L14="",S14=2),"",L14+V14)</f>
        <v/>
      </c>
      <c r="X14" s="195"/>
      <c r="Y14" s="196" t="str">
        <f t="shared" ref="Y14:Y30" ca="1" si="10">IF(OR(E14="---",M14="",S14=1),"",IF(S14=2,M14-X14,MIN(M14-X14,W14+"2:00")))</f>
        <v/>
      </c>
      <c r="Z14" s="165"/>
      <c r="AA14" s="99" t="str">
        <f t="shared" ref="AA14:AA77" ca="1" si="11">IF(OR(E14="---",S14=1,K14=""),"",N14+Z14)</f>
        <v/>
      </c>
      <c r="AB14" s="88" t="str">
        <f ca="1">IF(OR(E14="---",K14=""),"",ROUND(IF(S14=1,(W14-U14)*24,IF(S14=2,(AA14-Y14)*24,(MOD(AA14-U14,1)-(N(Y14)-N(W14)))*24)),2))</f>
        <v/>
      </c>
      <c r="AC14" s="129" t="str">
        <f t="shared" ca="1" si="1"/>
        <v/>
      </c>
      <c r="AD14" s="50" t="str">
        <f ca="1">IF(COUNTIF($R$8:$R$128,R14)&gt;1,"",MAX($AD$8:AD13)+1)</f>
        <v/>
      </c>
      <c r="AE14" s="49" t="str">
        <f t="shared" ca="1" si="2"/>
        <v/>
      </c>
      <c r="AG14" s="49">
        <v>7</v>
      </c>
      <c r="AH14" s="423" t="str">
        <f t="shared" ca="1" si="3"/>
        <v>Водитель 21</v>
      </c>
      <c r="AI14" s="423"/>
      <c r="AJ14" s="422" t="str">
        <f t="shared" ca="1" si="4"/>
        <v/>
      </c>
      <c r="AK14" s="422" t="str">
        <f t="shared" ca="1" si="5"/>
        <v/>
      </c>
      <c r="AL14" s="422" t="str">
        <f t="shared" ca="1" si="6"/>
        <v/>
      </c>
      <c r="AM14" s="422" t="str">
        <f t="shared" ca="1" si="7"/>
        <v/>
      </c>
    </row>
    <row r="15" spans="1:39" ht="20" customHeight="1" x14ac:dyDescent="0.15">
      <c r="A15" s="60"/>
      <c r="B15" s="513" t="str">
        <f>INDEX(доп!$Q$3:$V$24,ROW(A1)/4+0.75,LOOKUP($K$1,{1;6;7},{1;3;5}))</f>
        <v>9:00</v>
      </c>
      <c r="C15" s="33" t="str">
        <f>INDEX(доп!$Q$3:$V$24,ROW(B1)/4+0.75,LOOKUP($K$1,{1;6;7},{2;4;6}))</f>
        <v/>
      </c>
      <c r="D15" s="36"/>
      <c r="E15" s="46" t="str">
        <f ca="1">IF(COUNTIF(INDEX(График!$I$7:$AL$113,0,DAY($C$8)),$H15)&gt;1,"проверь, больше 1",IFERROR(INDEX(График!$B$7:$B$114,MATCH($H15,INDEX(График!$I$7:$AL$113,0,DAY($C$8)),)),"---"))</f>
        <v>---</v>
      </c>
      <c r="F15" s="54" t="s">
        <v>355</v>
      </c>
      <c r="G15" s="634"/>
      <c r="H15" s="206" t="str">
        <f>IF(A14="","-",A14&amp;"и")</f>
        <v>1и</v>
      </c>
      <c r="I15" s="232"/>
      <c r="J15" s="235"/>
      <c r="K15" s="229"/>
      <c r="L15" s="222"/>
      <c r="M15" s="223"/>
      <c r="N15" s="223"/>
      <c r="O15" s="177"/>
      <c r="P15" s="49"/>
      <c r="Q15" s="187">
        <f>A14</f>
        <v>1</v>
      </c>
      <c r="R15" s="184" t="str">
        <f t="shared" ca="1" si="8"/>
        <v>---</v>
      </c>
      <c r="S15" s="180"/>
      <c r="T15" s="194" t="str">
        <f ca="1">IF(OR(S15=2,E15="---",K15=""),"",--"0:17")</f>
        <v/>
      </c>
      <c r="U15" s="95" t="str">
        <f t="shared" ref="U15:U78" ca="1" si="12">IF(OR(S15=2,E15="---",K15=""),"",K15-T15)</f>
        <v/>
      </c>
      <c r="V15" s="194"/>
      <c r="W15" s="95" t="str">
        <f t="shared" ca="1" si="9"/>
        <v/>
      </c>
      <c r="X15" s="194"/>
      <c r="Y15" s="95" t="str">
        <f t="shared" ca="1" si="10"/>
        <v/>
      </c>
      <c r="Z15" s="495"/>
      <c r="AA15" s="100" t="str">
        <f t="shared" ca="1" si="11"/>
        <v/>
      </c>
      <c r="AB15" s="89" t="str">
        <f t="shared" ref="AB15:AB69" ca="1" si="13">IF(OR(E15="---",K15=""),"",ROUND(IF(S15=1,(W15-U15)*24,IF(S15=2,(AA15-Y15)*24,(MOD(AA15-U15,1)-(N(Y15)-N(W15)))*24)),2))</f>
        <v/>
      </c>
      <c r="AC15" s="128" t="str">
        <f t="shared" ca="1" si="1"/>
        <v/>
      </c>
      <c r="AD15" s="50" t="str">
        <f ca="1">IF(COUNTIF($R$8:$R$128,R15)&gt;1,"",MAX($AD$8:AD14)+1)</f>
        <v/>
      </c>
      <c r="AE15" s="49" t="str">
        <f t="shared" ca="1" si="2"/>
        <v/>
      </c>
      <c r="AG15" s="49">
        <v>8</v>
      </c>
      <c r="AH15" s="423" t="str">
        <f t="shared" ca="1" si="3"/>
        <v>Сотрудник 6</v>
      </c>
      <c r="AI15" s="423"/>
      <c r="AJ15" s="422" t="str">
        <f t="shared" ca="1" si="4"/>
        <v/>
      </c>
      <c r="AK15" s="422" t="str">
        <f t="shared" ca="1" si="5"/>
        <v/>
      </c>
      <c r="AL15" s="422" t="str">
        <f t="shared" ca="1" si="6"/>
        <v/>
      </c>
      <c r="AM15" s="422" t="str">
        <f t="shared" ca="1" si="7"/>
        <v/>
      </c>
    </row>
    <row r="16" spans="1:39" ht="20" customHeight="1" x14ac:dyDescent="0.15">
      <c r="A16" s="60"/>
      <c r="B16" s="429"/>
      <c r="C16" s="34"/>
      <c r="D16" s="36"/>
      <c r="E16" s="47" t="str">
        <f ca="1">IF(COUNTIF(INDEX(График!$I$7:$AL$113,0,DAY($C$8)),$H16)&gt;1,"проверь, больше 1",IFERROR(INDEX(График!$B$7:$B$114,MATCH($H16,INDEX(График!$I$7:$AL$113,0,DAY($C$8)),)),"---"))</f>
        <v>Водитель 28</v>
      </c>
      <c r="F16" s="55" t="s">
        <v>356</v>
      </c>
      <c r="G16" s="634"/>
      <c r="H16" s="206" t="str">
        <f>IF(A14="","-",A14&amp;"в")</f>
        <v>1в</v>
      </c>
      <c r="I16" s="232"/>
      <c r="J16" s="235"/>
      <c r="K16" s="230"/>
      <c r="L16" s="224"/>
      <c r="M16" s="225"/>
      <c r="N16" s="225"/>
      <c r="O16" s="177"/>
      <c r="P16" s="49"/>
      <c r="Q16" s="187">
        <f>A14</f>
        <v>1</v>
      </c>
      <c r="R16" s="184" t="str">
        <f t="shared" ca="1" si="8"/>
        <v>Водитель 28</v>
      </c>
      <c r="S16" s="180"/>
      <c r="T16" s="194" t="str">
        <f ca="1">IF(OR(S16=2,E16="---",K16=""),"",--"0:55")</f>
        <v/>
      </c>
      <c r="U16" s="95" t="str">
        <f t="shared" ca="1" si="12"/>
        <v/>
      </c>
      <c r="V16" s="194"/>
      <c r="W16" s="95" t="str">
        <f t="shared" ca="1" si="9"/>
        <v/>
      </c>
      <c r="X16" s="194"/>
      <c r="Y16" s="95" t="str">
        <f t="shared" ca="1" si="10"/>
        <v/>
      </c>
      <c r="Z16" s="495" t="str">
        <f ca="1">IF(OR(E16="---",S16=1,K16=""),"",--"0:15")</f>
        <v/>
      </c>
      <c r="AA16" s="100" t="str">
        <f t="shared" ca="1" si="11"/>
        <v/>
      </c>
      <c r="AB16" s="89" t="str">
        <f t="shared" ca="1" si="13"/>
        <v/>
      </c>
      <c r="AC16" s="128" t="str">
        <f t="shared" ca="1" si="1"/>
        <v/>
      </c>
      <c r="AD16" s="50">
        <f ca="1">IF(COUNTIF($R$8:$R$128,R16)&gt;1,"",MAX($AD$8:AD15)+1)</f>
        <v>1</v>
      </c>
      <c r="AE16" s="49" t="e">
        <f t="shared" ca="1" si="2"/>
        <v>#REF!</v>
      </c>
      <c r="AG16" s="49">
        <v>9</v>
      </c>
      <c r="AH16" s="423" t="str">
        <f t="shared" ca="1" si="3"/>
        <v>Водитель 23</v>
      </c>
      <c r="AI16" s="423"/>
      <c r="AJ16" s="422" t="str">
        <f t="shared" ca="1" si="4"/>
        <v/>
      </c>
      <c r="AK16" s="422" t="str">
        <f t="shared" ca="1" si="5"/>
        <v/>
      </c>
      <c r="AL16" s="422" t="str">
        <f t="shared" ca="1" si="6"/>
        <v/>
      </c>
      <c r="AM16" s="422" t="str">
        <f t="shared" ca="1" si="7"/>
        <v/>
      </c>
    </row>
    <row r="17" spans="1:39" ht="20" customHeight="1" thickBot="1" x14ac:dyDescent="0.2">
      <c r="A17" s="61"/>
      <c r="B17" s="430"/>
      <c r="C17" s="35"/>
      <c r="D17" s="37"/>
      <c r="E17" s="48" t="str">
        <f ca="1">IF(COUNTIF(INDEX(График!$I$7:$AL$113,0,DAY($C$8)),$H17)&gt;1,"проверь, больше 1",IFERROR(INDEX(График!$B$7:$B$114,MATCH($H17,INDEX(График!$I$7:$AL$113,0,DAY($C$8)),)),"---"))</f>
        <v>---</v>
      </c>
      <c r="F17" s="56"/>
      <c r="G17" s="635"/>
      <c r="H17" s="206" t="str">
        <f>IF(A14="","-",A14&amp;"о")</f>
        <v>1о</v>
      </c>
      <c r="I17" s="232"/>
      <c r="J17" s="235"/>
      <c r="K17" s="230"/>
      <c r="L17" s="224"/>
      <c r="M17" s="225"/>
      <c r="N17" s="225"/>
      <c r="O17" s="177"/>
      <c r="P17" s="49"/>
      <c r="Q17" s="188">
        <f>A14</f>
        <v>1</v>
      </c>
      <c r="R17" s="185" t="str">
        <f t="shared" ca="1" si="8"/>
        <v>---</v>
      </c>
      <c r="S17" s="181"/>
      <c r="T17" s="83" t="str">
        <f ca="1">IF(OR(S17=2,E17="---",K17=""),"",--"0:13")</f>
        <v/>
      </c>
      <c r="U17" s="98" t="str">
        <f t="shared" ca="1" si="12"/>
        <v/>
      </c>
      <c r="V17" s="83"/>
      <c r="W17" s="98" t="str">
        <f t="shared" ca="1" si="9"/>
        <v/>
      </c>
      <c r="X17" s="83"/>
      <c r="Y17" s="98" t="str">
        <f t="shared" ca="1" si="10"/>
        <v/>
      </c>
      <c r="Z17" s="166"/>
      <c r="AA17" s="101" t="str">
        <f t="shared" ca="1" si="11"/>
        <v/>
      </c>
      <c r="AB17" s="90" t="str">
        <f t="shared" ca="1" si="13"/>
        <v/>
      </c>
      <c r="AC17" s="130" t="str">
        <f t="shared" ca="1" si="1"/>
        <v/>
      </c>
      <c r="AD17" s="50" t="str">
        <f ca="1">IF(COUNTIF($R$8:$R$128,R17)&gt;1,"",MAX($AD$8:AD16)+1)</f>
        <v/>
      </c>
      <c r="AE17" s="49" t="str">
        <f t="shared" ca="1" si="2"/>
        <v/>
      </c>
      <c r="AG17" s="49">
        <v>10</v>
      </c>
      <c r="AH17" s="423" t="str">
        <f t="shared" ca="1" si="3"/>
        <v>Сотрудник 13</v>
      </c>
      <c r="AI17" s="423"/>
      <c r="AJ17" s="422" t="str">
        <f t="shared" ca="1" si="4"/>
        <v/>
      </c>
      <c r="AK17" s="422" t="str">
        <f t="shared" ca="1" si="5"/>
        <v/>
      </c>
      <c r="AL17" s="422" t="str">
        <f t="shared" ca="1" si="6"/>
        <v/>
      </c>
      <c r="AM17" s="422" t="str">
        <f t="shared" ca="1" si="7"/>
        <v/>
      </c>
    </row>
    <row r="18" spans="1:39" ht="20" customHeight="1" thickBot="1" x14ac:dyDescent="0.2">
      <c r="A18" s="59">
        <f>INDEX(доп!$N$3:$P$32,ROW(A8)/4,LOOKUP($K$1,{1;6;7},{1;2;3}))</f>
        <v>2</v>
      </c>
      <c r="B18" s="515">
        <f t="shared" ref="B18" si="14">IFERROR(B19-L$129,"")</f>
        <v>0.36805555555555558</v>
      </c>
      <c r="C18" s="629" t="s">
        <v>44</v>
      </c>
      <c r="D18" s="630"/>
      <c r="E18" s="45" t="str">
        <f ca="1">IF(COUNTIF(INDEX(График!$I$7:$AL$113,0,DAY($C$8)),$H18)&gt;1,"проверь, больше 1",IFERROR(INDEX(График!$B$7:$B$114,MATCH($H18,INDEX(График!$I$7:$AL$113,0,DAY($C$8)),)),"---"))</f>
        <v>---</v>
      </c>
      <c r="F18" s="53"/>
      <c r="G18" s="631"/>
      <c r="H18" s="206" t="str">
        <f>IF(A18="","-",A18&amp;"с")</f>
        <v>2с</v>
      </c>
      <c r="I18" s="232"/>
      <c r="J18" s="235"/>
      <c r="K18" s="228"/>
      <c r="L18" s="207"/>
      <c r="M18" s="208"/>
      <c r="N18" s="208"/>
      <c r="O18" s="238">
        <f>HYPERLINK("#"&amp;ADDRESS(ROW(),11)&amp;":"&amp;ADDRESS(ROW(),14),Q18)</f>
        <v>2</v>
      </c>
      <c r="P18" s="49"/>
      <c r="Q18" s="186">
        <f>A18</f>
        <v>2</v>
      </c>
      <c r="R18" s="183" t="str">
        <f t="shared" ca="1" si="8"/>
        <v>---</v>
      </c>
      <c r="S18" s="179"/>
      <c r="T18" s="195" t="str">
        <f ca="1">IF(OR(S18=2,E18="---",K18=""),"",--"0:13")</f>
        <v/>
      </c>
      <c r="U18" s="196" t="str">
        <f t="shared" ca="1" si="12"/>
        <v/>
      </c>
      <c r="V18" s="195"/>
      <c r="W18" s="196" t="str">
        <f t="shared" ca="1" si="9"/>
        <v/>
      </c>
      <c r="X18" s="195"/>
      <c r="Y18" s="196" t="str">
        <f t="shared" ca="1" si="10"/>
        <v/>
      </c>
      <c r="Z18" s="165"/>
      <c r="AA18" s="99" t="str">
        <f t="shared" ca="1" si="11"/>
        <v/>
      </c>
      <c r="AB18" s="88" t="str">
        <f ca="1">IF(OR(E18="---",K18=""),"",ROUND(IF(S18=1,(W18-U18)*24,IF(S18=2,(AA18-Y18)*24,(MOD(AA18-U18,1)-(N(Y18)-N(W18)))*24)),2))</f>
        <v/>
      </c>
      <c r="AC18" s="129" t="str">
        <f t="shared" ca="1" si="1"/>
        <v/>
      </c>
      <c r="AD18" s="50" t="str">
        <f ca="1">IF(COUNTIF($R$8:$R$128,R18)&gt;1,"",MAX($AD$8:AD17)+1)</f>
        <v/>
      </c>
      <c r="AE18" s="49" t="str">
        <f t="shared" ca="1" si="2"/>
        <v/>
      </c>
      <c r="AG18" s="49">
        <v>11</v>
      </c>
      <c r="AH18" s="423" t="str">
        <f t="shared" ca="1" si="3"/>
        <v>Водитель 10</v>
      </c>
      <c r="AI18" s="423"/>
      <c r="AJ18" s="422" t="str">
        <f t="shared" ca="1" si="4"/>
        <v/>
      </c>
      <c r="AK18" s="422" t="str">
        <f t="shared" ca="1" si="5"/>
        <v/>
      </c>
      <c r="AL18" s="422" t="str">
        <f t="shared" ca="1" si="6"/>
        <v/>
      </c>
      <c r="AM18" s="422" t="str">
        <f t="shared" ca="1" si="7"/>
        <v/>
      </c>
    </row>
    <row r="19" spans="1:39" ht="23" customHeight="1" x14ac:dyDescent="0.15">
      <c r="A19" s="60"/>
      <c r="B19" s="513" t="str">
        <f>INDEX(доп!$Q$3:$V$24,ROW(A5)/4+0.75,LOOKUP($K$1,{1;6;7},{1;3;5}))</f>
        <v>9:00</v>
      </c>
      <c r="C19" s="33" t="str">
        <f>INDEX(доп!$Q$3:$V$24,ROW(B5)/4+0.75,LOOKUP($K$1,{1;6;7},{2;4;6}))</f>
        <v/>
      </c>
      <c r="D19" s="36"/>
      <c r="E19" s="46" t="str">
        <f ca="1">IF(COUNTIF(INDEX(График!$I$7:$AL$113,0,DAY($C$8)),$H19)&gt;1,"проверь, больше 1",IFERROR(INDEX(График!$B$7:$B$114,MATCH($H19,INDEX(График!$I$7:$AL$113,0,DAY($C$8)),)),"---"))</f>
        <v>Сотрудник 1</v>
      </c>
      <c r="F19" s="54" t="s">
        <v>355</v>
      </c>
      <c r="G19" s="634"/>
      <c r="H19" s="206" t="str">
        <f>IF(A18="","-",A18&amp;"и")</f>
        <v>2и</v>
      </c>
      <c r="I19" s="232"/>
      <c r="J19" s="235"/>
      <c r="K19" s="229"/>
      <c r="L19" s="222"/>
      <c r="M19" s="223"/>
      <c r="N19" s="223"/>
      <c r="O19" s="177"/>
      <c r="P19" s="49"/>
      <c r="Q19" s="187">
        <f>A18</f>
        <v>2</v>
      </c>
      <c r="R19" s="184" t="str">
        <f t="shared" ca="1" si="8"/>
        <v>Сотрудник 1</v>
      </c>
      <c r="S19" s="180"/>
      <c r="T19" s="194" t="str">
        <f ca="1">IF(OR(S19=2,E19="---",K19=""),"",--"0:17")</f>
        <v/>
      </c>
      <c r="U19" s="95" t="str">
        <f t="shared" ca="1" si="12"/>
        <v/>
      </c>
      <c r="V19" s="194"/>
      <c r="W19" s="95" t="str">
        <f t="shared" ca="1" si="9"/>
        <v/>
      </c>
      <c r="X19" s="194"/>
      <c r="Y19" s="95" t="str">
        <f t="shared" ca="1" si="10"/>
        <v/>
      </c>
      <c r="Z19" s="495"/>
      <c r="AA19" s="100" t="str">
        <f t="shared" ca="1" si="11"/>
        <v/>
      </c>
      <c r="AB19" s="89" t="str">
        <f t="shared" ref="AB19:AB21" ca="1" si="15">IF(OR(E19="---",K19=""),"",ROUND(IF(S19=1,(W19-U19)*24,IF(S19=2,(AA19-Y19)*24,(MOD(AA19-U19,1)-(N(Y19)-N(W19)))*24)),2))</f>
        <v/>
      </c>
      <c r="AC19" s="128" t="str">
        <f t="shared" ca="1" si="1"/>
        <v/>
      </c>
      <c r="AD19" s="50">
        <f ca="1">IF(COUNTIF($R$8:$R$128,R19)&gt;1,"",MAX($AD$8:AD18)+1)</f>
        <v>2</v>
      </c>
      <c r="AE19" s="49" t="e">
        <f t="shared" ca="1" si="2"/>
        <v>#REF!</v>
      </c>
      <c r="AG19" s="49">
        <v>12</v>
      </c>
      <c r="AH19" s="423" t="str">
        <f t="shared" ca="1" si="3"/>
        <v>Сотрудник 19</v>
      </c>
      <c r="AI19" s="423"/>
      <c r="AJ19" s="422" t="str">
        <f t="shared" ca="1" si="4"/>
        <v/>
      </c>
      <c r="AK19" s="422" t="str">
        <f t="shared" ca="1" si="5"/>
        <v/>
      </c>
      <c r="AL19" s="422" t="str">
        <f t="shared" ca="1" si="6"/>
        <v/>
      </c>
      <c r="AM19" s="422" t="str">
        <f t="shared" ca="1" si="7"/>
        <v/>
      </c>
    </row>
    <row r="20" spans="1:39" ht="23" customHeight="1" x14ac:dyDescent="0.15">
      <c r="A20" s="60"/>
      <c r="B20" s="429"/>
      <c r="C20" s="34"/>
      <c r="D20" s="36"/>
      <c r="E20" s="47" t="str">
        <f ca="1">IF(COUNTIF(INDEX(График!$I$7:$AL$113,0,DAY($C$8)),$H20)&gt;1,"проверь, больше 1",IFERROR(INDEX(График!$B$7:$B$114,MATCH($H20,INDEX(График!$I$7:$AL$113,0,DAY($C$8)),)),"---"))</f>
        <v>Водитель 12</v>
      </c>
      <c r="F20" s="55" t="s">
        <v>356</v>
      </c>
      <c r="G20" s="634"/>
      <c r="H20" s="206" t="str">
        <f>IF(A18="","-",A18&amp;"в")</f>
        <v>2в</v>
      </c>
      <c r="I20" s="232"/>
      <c r="J20" s="235"/>
      <c r="K20" s="230"/>
      <c r="L20" s="224"/>
      <c r="M20" s="225"/>
      <c r="N20" s="225"/>
      <c r="O20" s="177"/>
      <c r="P20" s="49"/>
      <c r="Q20" s="187">
        <f>A18</f>
        <v>2</v>
      </c>
      <c r="R20" s="184" t="str">
        <f t="shared" ca="1" si="8"/>
        <v>Водитель 12</v>
      </c>
      <c r="S20" s="180"/>
      <c r="T20" s="194" t="str">
        <f ca="1">IF(OR(S20=2,E20="---",K20=""),"",--"0:55")</f>
        <v/>
      </c>
      <c r="U20" s="95" t="str">
        <f t="shared" ca="1" si="12"/>
        <v/>
      </c>
      <c r="V20" s="194"/>
      <c r="W20" s="95" t="str">
        <f t="shared" ca="1" si="9"/>
        <v/>
      </c>
      <c r="X20" s="194"/>
      <c r="Y20" s="95" t="str">
        <f t="shared" ca="1" si="10"/>
        <v/>
      </c>
      <c r="Z20" s="495" t="str">
        <f ca="1">IF(OR(E20="---",S20=1,K20=""),"",--"0:15")</f>
        <v/>
      </c>
      <c r="AA20" s="100" t="str">
        <f t="shared" ca="1" si="11"/>
        <v/>
      </c>
      <c r="AB20" s="89" t="str">
        <f t="shared" ca="1" si="15"/>
        <v/>
      </c>
      <c r="AC20" s="128" t="str">
        <f t="shared" ca="1" si="1"/>
        <v/>
      </c>
      <c r="AD20" s="50">
        <f ca="1">IF(COUNTIF($R$8:$R$128,R20)&gt;1,"",MAX($AD$8:AD19)+1)</f>
        <v>3</v>
      </c>
      <c r="AE20" s="49" t="e">
        <f t="shared" ca="1" si="2"/>
        <v>#REF!</v>
      </c>
      <c r="AG20" s="49">
        <v>13</v>
      </c>
      <c r="AH20" s="423" t="str">
        <f t="shared" ca="1" si="3"/>
        <v>Водитель 26</v>
      </c>
      <c r="AI20" s="423"/>
      <c r="AJ20" s="422" t="str">
        <f t="shared" ca="1" si="4"/>
        <v/>
      </c>
      <c r="AK20" s="422" t="str">
        <f t="shared" ca="1" si="5"/>
        <v/>
      </c>
      <c r="AL20" s="422" t="str">
        <f t="shared" ca="1" si="6"/>
        <v/>
      </c>
      <c r="AM20" s="422" t="str">
        <f t="shared" ca="1" si="7"/>
        <v/>
      </c>
    </row>
    <row r="21" spans="1:39" ht="23" customHeight="1" thickBot="1" x14ac:dyDescent="0.2">
      <c r="A21" s="61"/>
      <c r="B21" s="430"/>
      <c r="C21" s="35"/>
      <c r="D21" s="37"/>
      <c r="E21" s="48" t="str">
        <f ca="1">IF(COUNTIF(INDEX(График!$I$7:$AL$113,0,DAY($C$8)),$H21)&gt;1,"проверь, больше 1",IFERROR(INDEX(График!$B$7:$B$114,MATCH($H21,INDEX(График!$I$7:$AL$113,0,DAY($C$8)),)),"---"))</f>
        <v>---</v>
      </c>
      <c r="F21" s="56"/>
      <c r="G21" s="635"/>
      <c r="H21" s="206" t="str">
        <f>IF(A18="","-",A18&amp;"о")</f>
        <v>2о</v>
      </c>
      <c r="I21" s="232"/>
      <c r="J21" s="235"/>
      <c r="K21" s="230"/>
      <c r="L21" s="224"/>
      <c r="M21" s="225"/>
      <c r="N21" s="225"/>
      <c r="O21" s="177"/>
      <c r="P21" s="49"/>
      <c r="Q21" s="188">
        <f>A18</f>
        <v>2</v>
      </c>
      <c r="R21" s="185" t="str">
        <f t="shared" ca="1" si="8"/>
        <v>---</v>
      </c>
      <c r="S21" s="181"/>
      <c r="T21" s="83" t="str">
        <f ca="1">IF(OR(S21=2,E21="---",K21=""),"",--"0:13")</f>
        <v/>
      </c>
      <c r="U21" s="98" t="str">
        <f t="shared" ca="1" si="12"/>
        <v/>
      </c>
      <c r="V21" s="83"/>
      <c r="W21" s="98" t="str">
        <f t="shared" ca="1" si="9"/>
        <v/>
      </c>
      <c r="X21" s="83"/>
      <c r="Y21" s="98" t="str">
        <f t="shared" ca="1" si="10"/>
        <v/>
      </c>
      <c r="Z21" s="166"/>
      <c r="AA21" s="101" t="str">
        <f t="shared" ca="1" si="11"/>
        <v/>
      </c>
      <c r="AB21" s="90" t="str">
        <f t="shared" ca="1" si="15"/>
        <v/>
      </c>
      <c r="AC21" s="130" t="str">
        <f t="shared" ca="1" si="1"/>
        <v/>
      </c>
      <c r="AD21" s="50" t="str">
        <f ca="1">IF(COUNTIF($R$8:$R$128,R21)&gt;1,"",MAX($AD$8:AD20)+1)</f>
        <v/>
      </c>
      <c r="AE21" s="49" t="str">
        <f t="shared" ca="1" si="2"/>
        <v/>
      </c>
      <c r="AG21" s="49">
        <v>14</v>
      </c>
      <c r="AH21" s="423" t="str">
        <f t="shared" ca="1" si="3"/>
        <v>Сотрудник 9</v>
      </c>
      <c r="AI21" s="423"/>
      <c r="AJ21" s="422" t="str">
        <f t="shared" ca="1" si="4"/>
        <v/>
      </c>
      <c r="AK21" s="422" t="str">
        <f t="shared" ca="1" si="5"/>
        <v/>
      </c>
      <c r="AL21" s="422" t="str">
        <f t="shared" ca="1" si="6"/>
        <v/>
      </c>
      <c r="AM21" s="422" t="str">
        <f t="shared" ca="1" si="7"/>
        <v/>
      </c>
    </row>
    <row r="22" spans="1:39" ht="23" customHeight="1" thickBot="1" x14ac:dyDescent="0.2">
      <c r="A22" s="59">
        <f>INDEX(доп!$N$3:$P$32,ROW(A12)/4,LOOKUP($K$1,{1;6;7},{1;2;3}))</f>
        <v>3</v>
      </c>
      <c r="B22" s="515">
        <f t="shared" ref="B22" si="16">IFERROR(B23-L$129,"")</f>
        <v>0.36805555555555558</v>
      </c>
      <c r="C22" s="629" t="s">
        <v>44</v>
      </c>
      <c r="D22" s="630"/>
      <c r="E22" s="45" t="str">
        <f ca="1">IF(COUNTIF(INDEX(График!$I$7:$AL$113,0,DAY($C$8)),$H22)&gt;1,"проверь, больше 1",IFERROR(INDEX(График!$B$7:$B$114,MATCH($H22,INDEX(График!$I$7:$AL$113,0,DAY($C$8)),)),"---"))</f>
        <v>---</v>
      </c>
      <c r="F22" s="53"/>
      <c r="G22" s="631"/>
      <c r="H22" s="206" t="str">
        <f>IF(A22="","-",A22&amp;"с")</f>
        <v>3с</v>
      </c>
      <c r="I22" s="232"/>
      <c r="J22" s="235"/>
      <c r="K22" s="228"/>
      <c r="L22" s="207"/>
      <c r="M22" s="208"/>
      <c r="N22" s="208"/>
      <c r="O22" s="238">
        <f>HYPERLINK("#"&amp;ADDRESS(ROW(),11)&amp;":"&amp;ADDRESS(ROW(),14),Q22)</f>
        <v>3</v>
      </c>
      <c r="P22" s="49"/>
      <c r="Q22" s="186">
        <f>A22</f>
        <v>3</v>
      </c>
      <c r="R22" s="183" t="str">
        <f t="shared" ca="1" si="8"/>
        <v>---</v>
      </c>
      <c r="S22" s="179"/>
      <c r="T22" s="195" t="str">
        <f ca="1">IF(OR(S22=2,E22="---",K22=""),"",--"0:13")</f>
        <v/>
      </c>
      <c r="U22" s="196" t="str">
        <f t="shared" ca="1" si="12"/>
        <v/>
      </c>
      <c r="V22" s="195"/>
      <c r="W22" s="196" t="str">
        <f t="shared" ca="1" si="9"/>
        <v/>
      </c>
      <c r="X22" s="195"/>
      <c r="Y22" s="196" t="str">
        <f t="shared" ca="1" si="10"/>
        <v/>
      </c>
      <c r="Z22" s="165"/>
      <c r="AA22" s="99" t="str">
        <f t="shared" ca="1" si="11"/>
        <v/>
      </c>
      <c r="AB22" s="88" t="str">
        <f ca="1">IF(OR(E22="---",K22=""),"",ROUND(IF(S22=1,(W22-U22)*24,IF(S22=2,(AA22-Y22)*24,(MOD(AA22-U22,1)-(N(Y22)-N(W22)))*24)),2))</f>
        <v/>
      </c>
      <c r="AC22" s="129" t="str">
        <f t="shared" ca="1" si="1"/>
        <v/>
      </c>
      <c r="AD22" s="50" t="str">
        <f ca="1">IF(COUNTIF($R$8:$R$128,R22)&gt;1,"",MAX($AD$8:AD21)+1)</f>
        <v/>
      </c>
      <c r="AE22" s="49" t="str">
        <f t="shared" ca="1" si="2"/>
        <v/>
      </c>
      <c r="AG22" s="49">
        <v>15</v>
      </c>
      <c r="AH22" s="423" t="str">
        <f t="shared" ca="1" si="3"/>
        <v>Водитель 9</v>
      </c>
      <c r="AI22" s="423"/>
      <c r="AJ22" s="422" t="str">
        <f t="shared" ca="1" si="4"/>
        <v/>
      </c>
      <c r="AK22" s="422" t="str">
        <f t="shared" ca="1" si="5"/>
        <v/>
      </c>
      <c r="AL22" s="422" t="str">
        <f t="shared" ca="1" si="6"/>
        <v/>
      </c>
      <c r="AM22" s="422" t="str">
        <f t="shared" ca="1" si="7"/>
        <v/>
      </c>
    </row>
    <row r="23" spans="1:39" ht="23" customHeight="1" x14ac:dyDescent="0.15">
      <c r="A23" s="60"/>
      <c r="B23" s="513" t="str">
        <f>INDEX(доп!$Q$3:$V$24,ROW(A9)/4+0.75,LOOKUP($K$1,{1;6;7},{1;3;5}))</f>
        <v>9:00</v>
      </c>
      <c r="C23" s="33" t="str">
        <f>INDEX(доп!$Q$3:$V$24,ROW(B9)/4+0.75,LOOKUP($K$1,{1;6;7},{2;4;6}))</f>
        <v/>
      </c>
      <c r="D23" s="36"/>
      <c r="E23" s="46" t="str">
        <f ca="1">IF(COUNTIF(INDEX(График!$I$7:$AL$113,0,DAY($C$8)),$H23)&gt;1,"проверь, больше 1",IFERROR(INDEX(График!$B$7:$B$114,MATCH($H23,INDEX(График!$I$7:$AL$113,0,DAY($C$8)),)),"---"))</f>
        <v>Сотрудник 14</v>
      </c>
      <c r="F23" s="54" t="s">
        <v>355</v>
      </c>
      <c r="G23" s="634"/>
      <c r="H23" s="206" t="str">
        <f>IF(A22="","-",A22&amp;"и")</f>
        <v>3и</v>
      </c>
      <c r="I23" s="232"/>
      <c r="J23" s="235"/>
      <c r="K23" s="229"/>
      <c r="L23" s="222"/>
      <c r="M23" s="223"/>
      <c r="N23" s="223"/>
      <c r="O23" s="177"/>
      <c r="P23" s="49"/>
      <c r="Q23" s="187">
        <f>A22</f>
        <v>3</v>
      </c>
      <c r="R23" s="184" t="str">
        <f t="shared" ca="1" si="8"/>
        <v>Сотрудник 14</v>
      </c>
      <c r="S23" s="180"/>
      <c r="T23" s="194" t="str">
        <f ca="1">IF(OR(S23=2,E23="---",K23=""),"",--"0:12")</f>
        <v/>
      </c>
      <c r="U23" s="95" t="str">
        <f t="shared" ca="1" si="12"/>
        <v/>
      </c>
      <c r="V23" s="194"/>
      <c r="W23" s="95" t="str">
        <f t="shared" ca="1" si="9"/>
        <v/>
      </c>
      <c r="X23" s="194"/>
      <c r="Y23" s="95" t="str">
        <f t="shared" ca="1" si="10"/>
        <v/>
      </c>
      <c r="Z23" s="495"/>
      <c r="AA23" s="100" t="str">
        <f t="shared" ca="1" si="11"/>
        <v/>
      </c>
      <c r="AB23" s="89" t="str">
        <f t="shared" ref="AB23:AB25" ca="1" si="17">IF(OR(E23="---",K23=""),"",ROUND(IF(S23=1,(W23-U23)*24,IF(S23=2,(AA23-Y23)*24,(MOD(AA23-U23,1)-(N(Y23)-N(W23)))*24)),2))</f>
        <v/>
      </c>
      <c r="AC23" s="128" t="str">
        <f t="shared" ca="1" si="1"/>
        <v/>
      </c>
      <c r="AD23" s="50">
        <f ca="1">IF(COUNTIF($R$8:$R$128,R23)&gt;1,"",MAX($AD$8:AD22)+1)</f>
        <v>4</v>
      </c>
      <c r="AE23" s="49" t="e">
        <f t="shared" ca="1" si="2"/>
        <v>#REF!</v>
      </c>
      <c r="AG23" s="49">
        <v>16</v>
      </c>
      <c r="AH23" s="423" t="str">
        <f t="shared" ca="1" si="3"/>
        <v>Сотрудник 10</v>
      </c>
      <c r="AI23" s="423"/>
      <c r="AJ23" s="422" t="str">
        <f t="shared" ca="1" si="4"/>
        <v/>
      </c>
      <c r="AK23" s="422" t="str">
        <f t="shared" ca="1" si="5"/>
        <v/>
      </c>
      <c r="AL23" s="422" t="str">
        <f t="shared" ca="1" si="6"/>
        <v/>
      </c>
      <c r="AM23" s="422" t="str">
        <f t="shared" ca="1" si="7"/>
        <v/>
      </c>
    </row>
    <row r="24" spans="1:39" ht="23" customHeight="1" x14ac:dyDescent="0.15">
      <c r="A24" s="60"/>
      <c r="B24" s="429"/>
      <c r="C24" s="34"/>
      <c r="D24" s="36"/>
      <c r="E24" s="47" t="str">
        <f ca="1">IF(COUNTIF(INDEX(График!$I$7:$AL$113,0,DAY($C$8)),$H24)&gt;1,"проверь, больше 1",IFERROR(INDEX(График!$B$7:$B$114,MATCH($H24,INDEX(График!$I$7:$AL$113,0,DAY($C$8)),)),"---"))</f>
        <v>Водитель 15</v>
      </c>
      <c r="F24" s="55" t="s">
        <v>356</v>
      </c>
      <c r="G24" s="634"/>
      <c r="H24" s="206" t="str">
        <f>IF(A22="","-",A22&amp;"в")</f>
        <v>3в</v>
      </c>
      <c r="I24" s="232"/>
      <c r="J24" s="235"/>
      <c r="K24" s="230"/>
      <c r="L24" s="224"/>
      <c r="M24" s="225"/>
      <c r="N24" s="225"/>
      <c r="O24" s="177"/>
      <c r="P24" s="49"/>
      <c r="Q24" s="187">
        <f>A22</f>
        <v>3</v>
      </c>
      <c r="R24" s="184" t="str">
        <f t="shared" ca="1" si="8"/>
        <v>Водитель 15</v>
      </c>
      <c r="S24" s="180"/>
      <c r="T24" s="194" t="str">
        <f ca="1">IF(OR(S24=2,E24="---",K24=""),"",--"0:55")</f>
        <v/>
      </c>
      <c r="U24" s="95" t="str">
        <f t="shared" ca="1" si="12"/>
        <v/>
      </c>
      <c r="V24" s="194"/>
      <c r="W24" s="95" t="str">
        <f t="shared" ca="1" si="9"/>
        <v/>
      </c>
      <c r="X24" s="194"/>
      <c r="Y24" s="95" t="str">
        <f t="shared" ca="1" si="10"/>
        <v/>
      </c>
      <c r="Z24" s="495" t="str">
        <f ca="1">IF(OR(E24="---",S24=1,K24=""),"",--"0:15")</f>
        <v/>
      </c>
      <c r="AA24" s="100" t="str">
        <f t="shared" ca="1" si="11"/>
        <v/>
      </c>
      <c r="AB24" s="89" t="str">
        <f t="shared" ca="1" si="17"/>
        <v/>
      </c>
      <c r="AC24" s="128" t="str">
        <f t="shared" ca="1" si="1"/>
        <v/>
      </c>
      <c r="AD24" s="50">
        <f ca="1">IF(COUNTIF($R$8:$R$128,R24)&gt;1,"",MAX($AD$8:AD23)+1)</f>
        <v>5</v>
      </c>
      <c r="AE24" s="49" t="e">
        <f t="shared" ca="1" si="2"/>
        <v>#REF!</v>
      </c>
      <c r="AG24" s="49">
        <v>17</v>
      </c>
      <c r="AH24" s="423" t="str">
        <f t="shared" ca="1" si="3"/>
        <v>Водитель 18</v>
      </c>
      <c r="AI24" s="423"/>
      <c r="AJ24" s="422" t="str">
        <f t="shared" ca="1" si="4"/>
        <v/>
      </c>
      <c r="AK24" s="422" t="str">
        <f t="shared" ca="1" si="5"/>
        <v/>
      </c>
      <c r="AL24" s="422" t="str">
        <f t="shared" ca="1" si="6"/>
        <v/>
      </c>
      <c r="AM24" s="422" t="str">
        <f t="shared" ca="1" si="7"/>
        <v/>
      </c>
    </row>
    <row r="25" spans="1:39" ht="23" customHeight="1" thickBot="1" x14ac:dyDescent="0.2">
      <c r="A25" s="61"/>
      <c r="B25" s="430"/>
      <c r="C25" s="35"/>
      <c r="D25" s="37"/>
      <c r="E25" s="48" t="str">
        <f ca="1">IF(COUNTIF(INDEX(График!$I$7:$AL$113,0,DAY($C$8)),$H25)&gt;1,"проверь, больше 1",IFERROR(INDEX(График!$B$7:$B$114,MATCH($H25,INDEX(График!$I$7:$AL$113,0,DAY($C$8)),)),"---"))</f>
        <v>---</v>
      </c>
      <c r="F25" s="56"/>
      <c r="G25" s="635"/>
      <c r="H25" s="206" t="str">
        <f>IF(A22="","-",A22&amp;"о")</f>
        <v>3о</v>
      </c>
      <c r="I25" s="232"/>
      <c r="J25" s="235"/>
      <c r="K25" s="230"/>
      <c r="L25" s="224"/>
      <c r="M25" s="225"/>
      <c r="N25" s="225"/>
      <c r="O25" s="177"/>
      <c r="P25" s="49"/>
      <c r="Q25" s="188">
        <f>A22</f>
        <v>3</v>
      </c>
      <c r="R25" s="185" t="str">
        <f t="shared" ca="1" si="8"/>
        <v>---</v>
      </c>
      <c r="S25" s="181"/>
      <c r="T25" s="83" t="str">
        <f ca="1">IF(OR(S25=2,E25="---",K25=""),"",--"0:13")</f>
        <v/>
      </c>
      <c r="U25" s="98" t="str">
        <f t="shared" ca="1" si="12"/>
        <v/>
      </c>
      <c r="V25" s="83"/>
      <c r="W25" s="98" t="str">
        <f t="shared" ca="1" si="9"/>
        <v/>
      </c>
      <c r="X25" s="83"/>
      <c r="Y25" s="98" t="str">
        <f t="shared" ca="1" si="10"/>
        <v/>
      </c>
      <c r="Z25" s="166"/>
      <c r="AA25" s="101" t="str">
        <f t="shared" ca="1" si="11"/>
        <v/>
      </c>
      <c r="AB25" s="90" t="str">
        <f t="shared" ca="1" si="17"/>
        <v/>
      </c>
      <c r="AC25" s="130" t="str">
        <f t="shared" ca="1" si="1"/>
        <v/>
      </c>
      <c r="AD25" s="50" t="str">
        <f ca="1">IF(COUNTIF($R$8:$R$128,R25)&gt;1,"",MAX($AD$8:AD24)+1)</f>
        <v/>
      </c>
      <c r="AE25" s="49" t="str">
        <f t="shared" ca="1" si="2"/>
        <v/>
      </c>
      <c r="AG25" s="49">
        <v>18</v>
      </c>
      <c r="AH25" s="423" t="str">
        <f t="shared" ca="1" si="3"/>
        <v>Сотрудник 24</v>
      </c>
      <c r="AI25" s="423"/>
      <c r="AJ25" s="422" t="str">
        <f t="shared" ca="1" si="4"/>
        <v/>
      </c>
      <c r="AK25" s="422" t="str">
        <f t="shared" ca="1" si="5"/>
        <v/>
      </c>
      <c r="AL25" s="422" t="str">
        <f t="shared" ca="1" si="6"/>
        <v/>
      </c>
      <c r="AM25" s="422" t="str">
        <f t="shared" ca="1" si="7"/>
        <v/>
      </c>
    </row>
    <row r="26" spans="1:39" ht="23" customHeight="1" thickBot="1" x14ac:dyDescent="0.2">
      <c r="A26" s="59">
        <f>INDEX(доп!$N$3:$P$32,ROW(A16)/4,LOOKUP($K$1,{1;6;7},{1;2;3}))</f>
        <v>4</v>
      </c>
      <c r="B26" s="515">
        <f t="shared" ref="B26" si="18">IFERROR(B27-L$129,"")</f>
        <v>0.36805555555555558</v>
      </c>
      <c r="C26" s="629" t="s">
        <v>44</v>
      </c>
      <c r="D26" s="630"/>
      <c r="E26" s="45" t="str">
        <f ca="1">IF(COUNTIF(INDEX(График!$I$7:$AL$113,0,DAY($C$8)),$H26)&gt;1,"проверь, больше 1",IFERROR(INDEX(График!$B$7:$B$114,MATCH($H26,INDEX(График!$I$7:$AL$113,0,DAY($C$8)),)),"---"))</f>
        <v>---</v>
      </c>
      <c r="F26" s="53"/>
      <c r="G26" s="631"/>
      <c r="H26" s="206" t="str">
        <f>IF(A26="","-",A26&amp;"с")</f>
        <v>4с</v>
      </c>
      <c r="I26" s="232"/>
      <c r="J26" s="235"/>
      <c r="K26" s="228"/>
      <c r="L26" s="207"/>
      <c r="M26" s="208"/>
      <c r="N26" s="208"/>
      <c r="O26" s="238">
        <f>HYPERLINK("#"&amp;ADDRESS(ROW(),11)&amp;":"&amp;ADDRESS(ROW(),14),Q26)</f>
        <v>4</v>
      </c>
      <c r="P26" s="49"/>
      <c r="Q26" s="186">
        <f>A26</f>
        <v>4</v>
      </c>
      <c r="R26" s="183" t="str">
        <f t="shared" ca="1" si="8"/>
        <v>---</v>
      </c>
      <c r="S26" s="179"/>
      <c r="T26" s="195" t="str">
        <f ca="1">IF(OR(S26=2,E26="---",K26=""),"",--"0:17")</f>
        <v/>
      </c>
      <c r="U26" s="196" t="str">
        <f t="shared" ca="1" si="12"/>
        <v/>
      </c>
      <c r="V26" s="195"/>
      <c r="W26" s="196" t="str">
        <f t="shared" ca="1" si="9"/>
        <v/>
      </c>
      <c r="X26" s="195"/>
      <c r="Y26" s="196" t="str">
        <f t="shared" ca="1" si="10"/>
        <v/>
      </c>
      <c r="Z26" s="165"/>
      <c r="AA26" s="99" t="str">
        <f t="shared" ca="1" si="11"/>
        <v/>
      </c>
      <c r="AB26" s="88" t="str">
        <f ca="1">IF(OR(E26="---",K26=""),"",ROUND(IF(S26=1,(W26-U26)*24,IF(S26=2,(AA26-Y26)*24,(MOD(AA26-U26,1)-(N(Y26)-N(W26)))*24)),2))</f>
        <v/>
      </c>
      <c r="AC26" s="129" t="str">
        <f t="shared" ca="1" si="1"/>
        <v/>
      </c>
      <c r="AD26" s="50" t="str">
        <f ca="1">IF(COUNTIF($R$8:$R$128,R26)&gt;1,"",MAX($AD$8:AD25)+1)</f>
        <v/>
      </c>
      <c r="AE26" s="49" t="str">
        <f t="shared" ca="1" si="2"/>
        <v/>
      </c>
      <c r="AG26" s="49">
        <v>19</v>
      </c>
      <c r="AH26" s="423" t="str">
        <f t="shared" ca="1" si="3"/>
        <v>Водитель 4</v>
      </c>
      <c r="AI26" s="423"/>
      <c r="AJ26" s="422" t="str">
        <f t="shared" ca="1" si="4"/>
        <v/>
      </c>
      <c r="AK26" s="422" t="str">
        <f t="shared" ca="1" si="5"/>
        <v/>
      </c>
      <c r="AL26" s="422" t="str">
        <f t="shared" ca="1" si="6"/>
        <v/>
      </c>
      <c r="AM26" s="422" t="str">
        <f t="shared" ca="1" si="7"/>
        <v/>
      </c>
    </row>
    <row r="27" spans="1:39" ht="23" customHeight="1" x14ac:dyDescent="0.15">
      <c r="A27" s="60"/>
      <c r="B27" s="513" t="str">
        <f>INDEX(доп!$Q$3:$V$24,ROW(A13)/4+0.75,LOOKUP($K$1,{1;6;7},{1;3;5}))</f>
        <v>9:00</v>
      </c>
      <c r="C27" s="33" t="str">
        <f>INDEX(доп!$Q$3:$V$24,ROW(B13)/4+0.75,LOOKUP($K$1,{1;6;7},{2;4;6}))</f>
        <v/>
      </c>
      <c r="D27" s="36"/>
      <c r="E27" s="46" t="str">
        <f ca="1">IF(COUNTIF(INDEX(График!$I$7:$AL$113,0,DAY($C$8)),$H27)&gt;1,"проверь, больше 1",IFERROR(INDEX(График!$B$7:$B$114,MATCH($H27,INDEX(График!$I$7:$AL$113,0,DAY($C$8)),)),"---"))</f>
        <v>Сотрудник 21</v>
      </c>
      <c r="F27" s="54" t="s">
        <v>355</v>
      </c>
      <c r="G27" s="634"/>
      <c r="H27" s="206" t="str">
        <f>IF(A26="","-",A26&amp;"и")</f>
        <v>4и</v>
      </c>
      <c r="I27" s="232"/>
      <c r="J27" s="235"/>
      <c r="K27" s="229"/>
      <c r="L27" s="222"/>
      <c r="M27" s="223"/>
      <c r="N27" s="223"/>
      <c r="O27" s="177"/>
      <c r="P27" s="49"/>
      <c r="Q27" s="187">
        <f>A26</f>
        <v>4</v>
      </c>
      <c r="R27" s="184" t="str">
        <f t="shared" ca="1" si="8"/>
        <v>Сотрудник 21</v>
      </c>
      <c r="S27" s="180"/>
      <c r="T27" s="194" t="str">
        <f ca="1">IF(OR(S27=2,E27="---",K27=""),"",--"0:17")</f>
        <v/>
      </c>
      <c r="U27" s="95" t="str">
        <f t="shared" ca="1" si="12"/>
        <v/>
      </c>
      <c r="V27" s="194"/>
      <c r="W27" s="95" t="str">
        <f t="shared" ca="1" si="9"/>
        <v/>
      </c>
      <c r="X27" s="194"/>
      <c r="Y27" s="95" t="str">
        <f t="shared" ca="1" si="10"/>
        <v/>
      </c>
      <c r="Z27" s="495"/>
      <c r="AA27" s="100" t="str">
        <f t="shared" ca="1" si="11"/>
        <v/>
      </c>
      <c r="AB27" s="89" t="str">
        <f t="shared" ref="AB27:AB29" ca="1" si="19">IF(OR(E27="---",K27=""),"",ROUND(IF(S27=1,(W27-U27)*24,IF(S27=2,(AA27-Y27)*24,(MOD(AA27-U27,1)-(N(Y27)-N(W27)))*24)),2))</f>
        <v/>
      </c>
      <c r="AC27" s="128" t="str">
        <f t="shared" ca="1" si="1"/>
        <v/>
      </c>
      <c r="AD27" s="50">
        <f ca="1">IF(COUNTIF($R$8:$R$128,R27)&gt;1,"",MAX($AD$8:AD26)+1)</f>
        <v>6</v>
      </c>
      <c r="AE27" s="49" t="e">
        <f t="shared" ca="1" si="2"/>
        <v>#REF!</v>
      </c>
      <c r="AG27" s="49">
        <v>20</v>
      </c>
      <c r="AH27" s="423" t="str">
        <f t="shared" ca="1" si="3"/>
        <v>Сотрудник 5</v>
      </c>
      <c r="AI27" s="423"/>
      <c r="AJ27" s="422" t="str">
        <f t="shared" ca="1" si="4"/>
        <v/>
      </c>
      <c r="AK27" s="422" t="str">
        <f t="shared" ca="1" si="5"/>
        <v/>
      </c>
      <c r="AL27" s="422" t="str">
        <f t="shared" ca="1" si="6"/>
        <v/>
      </c>
      <c r="AM27" s="422" t="str">
        <f t="shared" ca="1" si="7"/>
        <v/>
      </c>
    </row>
    <row r="28" spans="1:39" ht="23" customHeight="1" x14ac:dyDescent="0.15">
      <c r="A28" s="60"/>
      <c r="B28" s="429"/>
      <c r="C28" s="34"/>
      <c r="D28" s="36"/>
      <c r="E28" s="47" t="str">
        <f ca="1">IF(COUNTIF(INDEX(График!$I$7:$AL$113,0,DAY($C$8)),$H28)&gt;1,"проверь, больше 1",IFERROR(INDEX(График!$B$7:$B$114,MATCH($H28,INDEX(График!$I$7:$AL$113,0,DAY($C$8)),)),"---"))</f>
        <v>Водитель 21</v>
      </c>
      <c r="F28" s="55" t="s">
        <v>356</v>
      </c>
      <c r="G28" s="634"/>
      <c r="H28" s="206" t="str">
        <f>IF(A26="","-",A26&amp;"в")</f>
        <v>4в</v>
      </c>
      <c r="I28" s="232"/>
      <c r="J28" s="235"/>
      <c r="K28" s="230"/>
      <c r="L28" s="224"/>
      <c r="M28" s="225"/>
      <c r="N28" s="225"/>
      <c r="O28" s="177"/>
      <c r="P28" s="49"/>
      <c r="Q28" s="187">
        <f>A26</f>
        <v>4</v>
      </c>
      <c r="R28" s="184" t="str">
        <f t="shared" ca="1" si="8"/>
        <v>Водитель 21</v>
      </c>
      <c r="S28" s="180"/>
      <c r="T28" s="194" t="str">
        <f ca="1">IF(OR(S28=2,E28="---",K28=""),"",--"0:55")</f>
        <v/>
      </c>
      <c r="U28" s="95" t="str">
        <f t="shared" ca="1" si="12"/>
        <v/>
      </c>
      <c r="V28" s="194"/>
      <c r="W28" s="95" t="str">
        <f t="shared" ca="1" si="9"/>
        <v/>
      </c>
      <c r="X28" s="194"/>
      <c r="Y28" s="95" t="str">
        <f t="shared" ca="1" si="10"/>
        <v/>
      </c>
      <c r="Z28" s="495" t="str">
        <f ca="1">IF(OR(E28="---",S28=1,K28=""),"",--"0:15")</f>
        <v/>
      </c>
      <c r="AA28" s="100" t="str">
        <f t="shared" ca="1" si="11"/>
        <v/>
      </c>
      <c r="AB28" s="89" t="str">
        <f t="shared" ca="1" si="19"/>
        <v/>
      </c>
      <c r="AC28" s="128" t="str">
        <f t="shared" ca="1" si="1"/>
        <v/>
      </c>
      <c r="AD28" s="50">
        <f ca="1">IF(COUNTIF($R$8:$R$128,R28)&gt;1,"",MAX($AD$8:AD27)+1)</f>
        <v>7</v>
      </c>
      <c r="AE28" s="49" t="e">
        <f t="shared" ca="1" si="2"/>
        <v>#REF!</v>
      </c>
      <c r="AG28" s="49">
        <v>21</v>
      </c>
      <c r="AH28" s="423" t="str">
        <f t="shared" ca="1" si="3"/>
        <v>Водитель 14</v>
      </c>
      <c r="AI28" s="423"/>
      <c r="AJ28" s="422" t="str">
        <f t="shared" ca="1" si="4"/>
        <v/>
      </c>
      <c r="AK28" s="422" t="str">
        <f t="shared" ca="1" si="5"/>
        <v/>
      </c>
      <c r="AL28" s="422" t="str">
        <f t="shared" ca="1" si="6"/>
        <v/>
      </c>
      <c r="AM28" s="422" t="str">
        <f t="shared" ca="1" si="7"/>
        <v/>
      </c>
    </row>
    <row r="29" spans="1:39" ht="23" customHeight="1" thickBot="1" x14ac:dyDescent="0.2">
      <c r="A29" s="61"/>
      <c r="B29" s="430"/>
      <c r="C29" s="35"/>
      <c r="D29" s="37"/>
      <c r="E29" s="48" t="str">
        <f ca="1">IF(COUNTIF(INDEX(График!$I$7:$AL$113,0,DAY($C$8)),$H29)&gt;1,"проверь, больше 1",IFERROR(INDEX(График!$B$7:$B$114,MATCH($H29,INDEX(График!$I$7:$AL$113,0,DAY($C$8)),)),"---"))</f>
        <v>---</v>
      </c>
      <c r="F29" s="56"/>
      <c r="G29" s="635"/>
      <c r="H29" s="206" t="str">
        <f>IF(A26="","-",A26&amp;"о")</f>
        <v>4о</v>
      </c>
      <c r="I29" s="232"/>
      <c r="J29" s="235"/>
      <c r="K29" s="230"/>
      <c r="L29" s="224"/>
      <c r="M29" s="225"/>
      <c r="N29" s="225"/>
      <c r="O29" s="177"/>
      <c r="P29" s="49"/>
      <c r="Q29" s="188">
        <f>A26</f>
        <v>4</v>
      </c>
      <c r="R29" s="185" t="str">
        <f t="shared" ca="1" si="8"/>
        <v>---</v>
      </c>
      <c r="S29" s="181"/>
      <c r="T29" s="83" t="str">
        <f ca="1">IF(OR(S29=2,E29="---",K29=""),"",--"0:13")</f>
        <v/>
      </c>
      <c r="U29" s="98" t="str">
        <f t="shared" ca="1" si="12"/>
        <v/>
      </c>
      <c r="V29" s="83"/>
      <c r="W29" s="98" t="str">
        <f t="shared" ca="1" si="9"/>
        <v/>
      </c>
      <c r="X29" s="83"/>
      <c r="Y29" s="98" t="str">
        <f t="shared" ca="1" si="10"/>
        <v/>
      </c>
      <c r="Z29" s="166"/>
      <c r="AA29" s="101" t="str">
        <f t="shared" ca="1" si="11"/>
        <v/>
      </c>
      <c r="AB29" s="90" t="str">
        <f t="shared" ca="1" si="19"/>
        <v/>
      </c>
      <c r="AC29" s="130" t="str">
        <f t="shared" ca="1" si="1"/>
        <v/>
      </c>
      <c r="AD29" s="50" t="str">
        <f ca="1">IF(COUNTIF($R$8:$R$128,R29)&gt;1,"",MAX($AD$8:AD28)+1)</f>
        <v/>
      </c>
      <c r="AE29" s="49" t="str">
        <f t="shared" ca="1" si="2"/>
        <v/>
      </c>
      <c r="AG29" s="49">
        <v>22</v>
      </c>
      <c r="AH29" s="423" t="str">
        <f t="shared" ca="1" si="3"/>
        <v>Сотрудник 23</v>
      </c>
      <c r="AI29" s="423"/>
      <c r="AJ29" s="422" t="str">
        <f t="shared" ca="1" si="4"/>
        <v/>
      </c>
      <c r="AK29" s="422" t="str">
        <f t="shared" ca="1" si="5"/>
        <v/>
      </c>
      <c r="AL29" s="422" t="str">
        <f t="shared" ca="1" si="6"/>
        <v/>
      </c>
      <c r="AM29" s="422" t="str">
        <f t="shared" ca="1" si="7"/>
        <v/>
      </c>
    </row>
    <row r="30" spans="1:39" ht="23" customHeight="1" thickBot="1" x14ac:dyDescent="0.2">
      <c r="A30" s="59">
        <f>INDEX(доп!$N$3:$P$32,ROW(A20)/4,LOOKUP($K$1,{1;6;7},{1;2;3}))</f>
        <v>5</v>
      </c>
      <c r="B30" s="515">
        <f t="shared" ref="B30" si="20">IFERROR(B31-L$129,"")</f>
        <v>0.36805555555555558</v>
      </c>
      <c r="C30" s="629" t="s">
        <v>44</v>
      </c>
      <c r="D30" s="630"/>
      <c r="E30" s="45" t="str">
        <f ca="1">IF(COUNTIF(INDEX(График!$I$7:$AL$113,0,DAY($C$8)),$H30)&gt;1,"проверь, больше 1",IFERROR(INDEX(График!$B$7:$B$114,MATCH($H30,INDEX(График!$I$7:$AL$113,0,DAY($C$8)),)),"---"))</f>
        <v>---</v>
      </c>
      <c r="F30" s="53"/>
      <c r="G30" s="631"/>
      <c r="H30" s="206" t="str">
        <f>IF(A30="","-",A30&amp;"с")</f>
        <v>5с</v>
      </c>
      <c r="I30" s="232"/>
      <c r="J30" s="235"/>
      <c r="K30" s="228"/>
      <c r="L30" s="207"/>
      <c r="M30" s="208"/>
      <c r="N30" s="208"/>
      <c r="O30" s="238">
        <f>HYPERLINK("#"&amp;ADDRESS(ROW(),11)&amp;":"&amp;ADDRESS(ROW(),14),Q30)</f>
        <v>5</v>
      </c>
      <c r="P30" s="49"/>
      <c r="Q30" s="186">
        <f>A30</f>
        <v>5</v>
      </c>
      <c r="R30" s="183" t="str">
        <f t="shared" ca="1" si="8"/>
        <v>---</v>
      </c>
      <c r="S30" s="179"/>
      <c r="T30" s="195" t="str">
        <f ca="1">IF(OR(S30=2,E30="---",K30=""),"",--"0:13")</f>
        <v/>
      </c>
      <c r="U30" s="196" t="str">
        <f t="shared" ca="1" si="12"/>
        <v/>
      </c>
      <c r="V30" s="195" t="str">
        <f ca="1">IF(OR(E30="---",S30=2,L30=""),"",IF(S30=1,--"0:05",0))</f>
        <v/>
      </c>
      <c r="W30" s="196" t="str">
        <f t="shared" ca="1" si="9"/>
        <v/>
      </c>
      <c r="X30" s="195" t="str">
        <f ca="1">IF(S30=2,"0:08",IF(OR(R30="---",S30=1,M30=""),"",0))</f>
        <v/>
      </c>
      <c r="Y30" s="196" t="str">
        <f t="shared" ca="1" si="10"/>
        <v/>
      </c>
      <c r="Z30" s="165"/>
      <c r="AA30" s="99" t="str">
        <f t="shared" ca="1" si="11"/>
        <v/>
      </c>
      <c r="AB30" s="88" t="str">
        <f t="shared" ca="1" si="13"/>
        <v/>
      </c>
      <c r="AC30" s="129" t="str">
        <f t="shared" ca="1" si="1"/>
        <v/>
      </c>
      <c r="AD30" s="50" t="str">
        <f ca="1">IF(COUNTIF($R$8:$R$128,R30)&gt;1,"",MAX($AD$8:AD29)+1)</f>
        <v/>
      </c>
      <c r="AE30" s="49" t="str">
        <f t="shared" ca="1" si="2"/>
        <v/>
      </c>
      <c r="AG30" s="49">
        <v>23</v>
      </c>
      <c r="AH30" s="423" t="str">
        <f t="shared" ca="1" si="3"/>
        <v>Водитель 8</v>
      </c>
      <c r="AI30" s="423"/>
      <c r="AJ30" s="422" t="str">
        <f t="shared" ca="1" si="4"/>
        <v/>
      </c>
      <c r="AK30" s="422" t="str">
        <f t="shared" ca="1" si="5"/>
        <v/>
      </c>
      <c r="AL30" s="422" t="str">
        <f t="shared" ca="1" si="6"/>
        <v/>
      </c>
      <c r="AM30" s="422" t="str">
        <f t="shared" ca="1" si="7"/>
        <v/>
      </c>
    </row>
    <row r="31" spans="1:39" ht="23" customHeight="1" x14ac:dyDescent="0.15">
      <c r="A31" s="60"/>
      <c r="B31" s="513" t="str">
        <f>INDEX(доп!$Q$3:$V$24,ROW(A17)/4+0.75,LOOKUP($K$1,{1;6;7},{1;3;5}))</f>
        <v>9:00</v>
      </c>
      <c r="C31" s="33" t="str">
        <f>INDEX(доп!$Q$3:$V$24,ROW(B17)/4+0.75,LOOKUP($K$1,{1;6;7},{2;4;6}))</f>
        <v/>
      </c>
      <c r="D31" s="36"/>
      <c r="E31" s="46" t="str">
        <f ca="1">IF(COUNTIF(INDEX(График!$I$7:$AL$113,0,DAY($C$8)),$H31)&gt;1,"проверь, больше 1",IFERROR(INDEX(График!$B$7:$B$114,MATCH($H31,INDEX(График!$I$7:$AL$113,0,DAY($C$8)),)),"---"))</f>
        <v>Сотрудник 6</v>
      </c>
      <c r="F31" s="54" t="s">
        <v>355</v>
      </c>
      <c r="G31" s="634"/>
      <c r="H31" s="206" t="str">
        <f>IF(A30="","-",A30&amp;"и")</f>
        <v>5и</v>
      </c>
      <c r="I31" s="232"/>
      <c r="J31" s="235"/>
      <c r="K31" s="229"/>
      <c r="L31" s="222"/>
      <c r="M31" s="223"/>
      <c r="N31" s="223"/>
      <c r="O31" s="177"/>
      <c r="P31" s="49"/>
      <c r="Q31" s="187">
        <f>A30</f>
        <v>5</v>
      </c>
      <c r="R31" s="184" t="str">
        <f t="shared" ca="1" si="8"/>
        <v>Сотрудник 6</v>
      </c>
      <c r="S31" s="180"/>
      <c r="T31" s="194" t="str">
        <f ca="1">IF(OR(S31=2,E31="---",K31=""),"",--"0:17")</f>
        <v/>
      </c>
      <c r="U31" s="95" t="str">
        <f t="shared" ca="1" si="12"/>
        <v/>
      </c>
      <c r="V31" s="194" t="str">
        <f ca="1">IF(OR(E31="---",S31=2,L30=""),"",IF(S31=1,--"0:05",0))</f>
        <v/>
      </c>
      <c r="W31" s="95" t="str">
        <f ca="1">IF(OR(E31="---",L30="",S31=2),"",L30+V31)</f>
        <v/>
      </c>
      <c r="X31" s="194" t="str">
        <f ca="1">IF(S31=2,"0:08",IF(OR(R31="---",S31=1,M30=""),"",0))</f>
        <v/>
      </c>
      <c r="Y31" s="95" t="str">
        <f ca="1">IF(OR(E31="---",M30="",S31=1),"",IF(S31=2,M30-X31,MIN(M30-X31,W31+"2:00")))</f>
        <v/>
      </c>
      <c r="Z31" s="495"/>
      <c r="AA31" s="100" t="str">
        <f t="shared" ca="1" si="11"/>
        <v/>
      </c>
      <c r="AB31" s="89" t="str">
        <f t="shared" ca="1" si="13"/>
        <v/>
      </c>
      <c r="AC31" s="128" t="str">
        <f t="shared" ca="1" si="1"/>
        <v/>
      </c>
      <c r="AD31" s="50">
        <f ca="1">IF(COUNTIF($R$8:$R$128,R31)&gt;1,"",MAX($AD$8:AD30)+1)</f>
        <v>8</v>
      </c>
      <c r="AE31" s="49" t="e">
        <f t="shared" ca="1" si="2"/>
        <v>#REF!</v>
      </c>
      <c r="AG31" s="49">
        <v>24</v>
      </c>
      <c r="AH31" s="423" t="str">
        <f t="shared" ca="1" si="3"/>
        <v>Водитель 2</v>
      </c>
      <c r="AI31" s="423"/>
      <c r="AJ31" s="422" t="str">
        <f t="shared" ca="1" si="4"/>
        <v/>
      </c>
      <c r="AK31" s="422" t="str">
        <f t="shared" ca="1" si="5"/>
        <v/>
      </c>
      <c r="AL31" s="422" t="str">
        <f t="shared" ca="1" si="6"/>
        <v/>
      </c>
      <c r="AM31" s="422" t="str">
        <f t="shared" ca="1" si="7"/>
        <v/>
      </c>
    </row>
    <row r="32" spans="1:39" ht="23" customHeight="1" x14ac:dyDescent="0.15">
      <c r="A32" s="60"/>
      <c r="B32" s="429"/>
      <c r="C32" s="34"/>
      <c r="D32" s="36"/>
      <c r="E32" s="47" t="str">
        <f ca="1">IF(COUNTIF(INDEX(График!$I$7:$AL$113,0,DAY($C$8)),$H32)&gt;1,"проверь, больше 1",IFERROR(INDEX(График!$B$7:$B$114,MATCH($H32,INDEX(График!$I$7:$AL$113,0,DAY($C$8)),)),"---"))</f>
        <v>Водитель 23</v>
      </c>
      <c r="F32" s="55" t="s">
        <v>356</v>
      </c>
      <c r="G32" s="634"/>
      <c r="H32" s="206" t="str">
        <f>IF(A30="","-",A30&amp;"в")</f>
        <v>5в</v>
      </c>
      <c r="I32" s="232"/>
      <c r="J32" s="235"/>
      <c r="K32" s="230"/>
      <c r="L32" s="224"/>
      <c r="M32" s="225"/>
      <c r="N32" s="225"/>
      <c r="O32" s="177"/>
      <c r="P32" s="49"/>
      <c r="Q32" s="187">
        <f>A30</f>
        <v>5</v>
      </c>
      <c r="R32" s="184" t="str">
        <f t="shared" ca="1" si="8"/>
        <v>Водитель 23</v>
      </c>
      <c r="S32" s="180"/>
      <c r="T32" s="194" t="str">
        <f ca="1">IF(OR(S32=2,E32="---",K32=""),"",--"0:55")</f>
        <v/>
      </c>
      <c r="U32" s="95" t="str">
        <f t="shared" ca="1" si="12"/>
        <v/>
      </c>
      <c r="V32" s="194" t="str">
        <f ca="1">IF(OR(E32="---",S32=2,L30=""),"",IF(S32=1,--"0:20",0))</f>
        <v/>
      </c>
      <c r="W32" s="95" t="str">
        <f ca="1">IF(OR(E32="---",L30="",S32=2),"",L30+V32)</f>
        <v/>
      </c>
      <c r="X32" s="194" t="str">
        <f ca="1">IF(S32=2,"0:20",IF(OR(R32="---",S32=1,M30=""),"",0))</f>
        <v/>
      </c>
      <c r="Y32" s="95" t="str">
        <f ca="1">IF(OR(E32="---",M30="",S32=1),"",IF(S32=2,M30-X32,MIN(M30-X32,W32+"2:00")))</f>
        <v/>
      </c>
      <c r="Z32" s="495" t="str">
        <f ca="1">IF(OR(E32="---",S32=1,K32=""),"",--"0:15")</f>
        <v/>
      </c>
      <c r="AA32" s="100" t="str">
        <f t="shared" ca="1" si="11"/>
        <v/>
      </c>
      <c r="AB32" s="89" t="str">
        <f t="shared" ca="1" si="13"/>
        <v/>
      </c>
      <c r="AC32" s="128" t="str">
        <f t="shared" ca="1" si="1"/>
        <v/>
      </c>
      <c r="AD32" s="50">
        <f ca="1">IF(COUNTIF($R$8:$R$128,R32)&gt;1,"",MAX($AD$8:AD31)+1)</f>
        <v>9</v>
      </c>
      <c r="AE32" s="49" t="e">
        <f t="shared" ca="1" si="2"/>
        <v>#REF!</v>
      </c>
      <c r="AG32" s="49">
        <v>25</v>
      </c>
      <c r="AH32" s="423" t="str">
        <f t="shared" ca="1" si="3"/>
        <v>Сотрудник 16</v>
      </c>
      <c r="AI32" s="423"/>
      <c r="AJ32" s="422" t="str">
        <f t="shared" ca="1" si="4"/>
        <v/>
      </c>
      <c r="AK32" s="422" t="str">
        <f t="shared" ca="1" si="5"/>
        <v/>
      </c>
      <c r="AL32" s="422" t="str">
        <f t="shared" ca="1" si="6"/>
        <v/>
      </c>
      <c r="AM32" s="422" t="str">
        <f t="shared" ca="1" si="7"/>
        <v/>
      </c>
    </row>
    <row r="33" spans="1:39" ht="23" customHeight="1" thickBot="1" x14ac:dyDescent="0.2">
      <c r="A33" s="61"/>
      <c r="B33" s="430"/>
      <c r="C33" s="35"/>
      <c r="D33" s="37"/>
      <c r="E33" s="48" t="str">
        <f ca="1">IF(COUNTIF(INDEX(График!$I$7:$AL$113,0,DAY($C$8)),$H33)&gt;1,"проверь, больше 1",IFERROR(INDEX(График!$B$7:$B$114,MATCH($H33,INDEX(График!$I$7:$AL$113,0,DAY($C$8)),)),"---"))</f>
        <v>---</v>
      </c>
      <c r="F33" s="56"/>
      <c r="G33" s="635"/>
      <c r="H33" s="206" t="str">
        <f>IF(A30="","-",A30&amp;"о")</f>
        <v>5о</v>
      </c>
      <c r="I33" s="232"/>
      <c r="J33" s="235"/>
      <c r="K33" s="230"/>
      <c r="L33" s="224"/>
      <c r="M33" s="225"/>
      <c r="N33" s="225"/>
      <c r="O33" s="177"/>
      <c r="P33" s="49"/>
      <c r="Q33" s="188">
        <f>A30</f>
        <v>5</v>
      </c>
      <c r="R33" s="185" t="str">
        <f t="shared" ca="1" si="8"/>
        <v>---</v>
      </c>
      <c r="S33" s="181"/>
      <c r="T33" s="83" t="str">
        <f ca="1">IF(OR(S33=2,E33="---",K33=""),"",--"0:13")</f>
        <v/>
      </c>
      <c r="U33" s="98" t="str">
        <f t="shared" ca="1" si="12"/>
        <v/>
      </c>
      <c r="V33" s="83" t="str">
        <f ca="1">IF(OR(E33="---",S33=2,L30=""),"",IF(S33=1,--"0:05",0))</f>
        <v/>
      </c>
      <c r="W33" s="98" t="str">
        <f ca="1">IF(OR(E33="---",L30="",S33=2),"",L30+V33)</f>
        <v/>
      </c>
      <c r="X33" s="83" t="str">
        <f ca="1">IF(S33=2,"0:08",IF(OR(R33="---",S33=1,M30=""),"",0))</f>
        <v/>
      </c>
      <c r="Y33" s="98" t="str">
        <f ca="1">IF(OR(E33="---",M30="",S33=1),"",IF(S33=2,M30-X33,MIN(M30-X33,W33+"2:00")))</f>
        <v/>
      </c>
      <c r="Z33" s="166"/>
      <c r="AA33" s="101" t="str">
        <f t="shared" ca="1" si="11"/>
        <v/>
      </c>
      <c r="AB33" s="90" t="str">
        <f t="shared" ca="1" si="13"/>
        <v/>
      </c>
      <c r="AC33" s="130" t="str">
        <f t="shared" ca="1" si="1"/>
        <v/>
      </c>
      <c r="AD33" s="50" t="str">
        <f ca="1">IF(COUNTIF($R$8:$R$128,R33)&gt;1,"",MAX($AD$8:AD32)+1)</f>
        <v/>
      </c>
      <c r="AE33" s="49" t="str">
        <f t="shared" ca="1" si="2"/>
        <v/>
      </c>
      <c r="AG33" s="49">
        <v>26</v>
      </c>
      <c r="AH33" s="423" t="str">
        <f t="shared" ca="1" si="3"/>
        <v>Водитель 24</v>
      </c>
      <c r="AI33" s="423"/>
      <c r="AJ33" s="422" t="str">
        <f t="shared" ca="1" si="4"/>
        <v/>
      </c>
      <c r="AK33" s="422" t="str">
        <f t="shared" ca="1" si="5"/>
        <v/>
      </c>
      <c r="AL33" s="422" t="str">
        <f t="shared" ca="1" si="6"/>
        <v/>
      </c>
      <c r="AM33" s="422" t="str">
        <f t="shared" ca="1" si="7"/>
        <v/>
      </c>
    </row>
    <row r="34" spans="1:39" ht="23" customHeight="1" thickBot="1" x14ac:dyDescent="0.2">
      <c r="A34" s="59">
        <f>INDEX(доп!$N$3:$P$32,ROW(A24)/4,LOOKUP($K$1,{1;6;7},{1;2;3}))</f>
        <v>6</v>
      </c>
      <c r="B34" s="515">
        <f t="shared" ref="B34" si="21">IFERROR(B35-L$129,"")</f>
        <v>0.36805555555555558</v>
      </c>
      <c r="C34" s="629" t="s">
        <v>44</v>
      </c>
      <c r="D34" s="630"/>
      <c r="E34" s="45" t="str">
        <f ca="1">IF(COUNTIF(INDEX(График!$I$7:$AL$113,0,DAY($C$8)),$H34)&gt;1,"проверь, больше 1",IFERROR(INDEX(График!$B$7:$B$114,MATCH($H34,INDEX(График!$I$7:$AL$113,0,DAY($C$8)),)),"---"))</f>
        <v>---</v>
      </c>
      <c r="F34" s="53"/>
      <c r="G34" s="631"/>
      <c r="H34" s="206" t="str">
        <f>IF(A34="","-",A34&amp;"с")</f>
        <v>6с</v>
      </c>
      <c r="I34" s="232"/>
      <c r="J34" s="235"/>
      <c r="K34" s="228"/>
      <c r="L34" s="207"/>
      <c r="M34" s="208"/>
      <c r="N34" s="208"/>
      <c r="O34" s="238">
        <f>HYPERLINK("#"&amp;ADDRESS(ROW(),11)&amp;":"&amp;ADDRESS(ROW(),14),Q34)</f>
        <v>6</v>
      </c>
      <c r="P34" s="49"/>
      <c r="Q34" s="186">
        <f>A34</f>
        <v>6</v>
      </c>
      <c r="R34" s="183" t="str">
        <f t="shared" ca="1" si="8"/>
        <v>---</v>
      </c>
      <c r="S34" s="179"/>
      <c r="T34" s="195" t="str">
        <f ca="1">IF(OR(S34=2,E34="---",K34=""),"",--"0:13")</f>
        <v/>
      </c>
      <c r="U34" s="196" t="str">
        <f ca="1">IF(OR(S34=2,E34="---",K34=""),"",K34-T34)</f>
        <v/>
      </c>
      <c r="V34" s="195"/>
      <c r="W34" s="196" t="str">
        <f ca="1">IF(OR(E34="---",L34="",S34=2),"",L34+V34)</f>
        <v/>
      </c>
      <c r="X34" s="195"/>
      <c r="Y34" s="196" t="str">
        <f ca="1">IF(OR(E34="---",M34="",S34=1),"",IF(S34=2,M34-X34,MIN(M34-X34,W34+"2:00")))</f>
        <v/>
      </c>
      <c r="Z34" s="165"/>
      <c r="AA34" s="99" t="str">
        <f ca="1">IF(OR(E34="---",S34=1,K34=""),"",N34+Z34)</f>
        <v/>
      </c>
      <c r="AB34" s="88" t="str">
        <f ca="1">IF(OR(E34="---",K34=""),"",ROUND(IF(S34=1,(W34-U34)*24,IF(S34=2,(AA34-Y34)*24,(MOD(AA34-U34,1)-(N(Y34)-N(W34)))*24)),2))</f>
        <v/>
      </c>
      <c r="AC34" s="129" t="str">
        <f t="shared" ca="1" si="1"/>
        <v/>
      </c>
      <c r="AD34" s="50" t="str">
        <f ca="1">IF(COUNTIF($R$8:$R$128,R34)&gt;1,"",MAX($AD$8:AD33)+1)</f>
        <v/>
      </c>
      <c r="AE34" s="49" t="str">
        <f t="shared" ca="1" si="2"/>
        <v/>
      </c>
      <c r="AG34" s="49">
        <v>27</v>
      </c>
      <c r="AH34" s="423" t="str">
        <f t="shared" ca="1" si="3"/>
        <v>Сотрудник 25</v>
      </c>
      <c r="AI34" s="423"/>
      <c r="AJ34" s="422" t="str">
        <f t="shared" ca="1" si="4"/>
        <v/>
      </c>
      <c r="AK34" s="422" t="str">
        <f t="shared" ca="1" si="5"/>
        <v/>
      </c>
      <c r="AL34" s="422" t="str">
        <f t="shared" ca="1" si="6"/>
        <v/>
      </c>
      <c r="AM34" s="422" t="str">
        <f t="shared" ca="1" si="7"/>
        <v/>
      </c>
    </row>
    <row r="35" spans="1:39" ht="23" customHeight="1" x14ac:dyDescent="0.15">
      <c r="A35" s="60"/>
      <c r="B35" s="513" t="str">
        <f>INDEX(доп!$Q$3:$V$24,ROW(A21)/4+0.75,LOOKUP($K$1,{1;6;7},{1;3;5}))</f>
        <v>9:00</v>
      </c>
      <c r="C35" s="33" t="str">
        <f>INDEX(доп!$Q$3:$V$24,ROW(B21)/4+0.75,LOOKUP($K$1,{1;6;7},{2;4;6}))</f>
        <v/>
      </c>
      <c r="D35" s="36"/>
      <c r="E35" s="46" t="str">
        <f ca="1">IF(COUNTIF(INDEX(График!$I$7:$AL$113,0,DAY($C$8)),$H35)&gt;1,"проверь, больше 1",IFERROR(INDEX(График!$B$7:$B$114,MATCH($H35,INDEX(График!$I$7:$AL$113,0,DAY($C$8)),)),"---"))</f>
        <v>Сотрудник 13</v>
      </c>
      <c r="F35" s="54" t="s">
        <v>355</v>
      </c>
      <c r="G35" s="634"/>
      <c r="H35" s="206" t="str">
        <f>IF(A34="","-",A34&amp;"и")</f>
        <v>6и</v>
      </c>
      <c r="I35" s="232"/>
      <c r="J35" s="235"/>
      <c r="K35" s="229"/>
      <c r="L35" s="222"/>
      <c r="M35" s="223"/>
      <c r="N35" s="223"/>
      <c r="O35" s="177"/>
      <c r="P35" s="49"/>
      <c r="Q35" s="187">
        <f>A34</f>
        <v>6</v>
      </c>
      <c r="R35" s="184" t="str">
        <f t="shared" ca="1" si="8"/>
        <v>Сотрудник 13</v>
      </c>
      <c r="S35" s="180"/>
      <c r="T35" s="194" t="str">
        <f ca="1">IF(OR(S35=2,E35="---",K35=""),"",--"0:17")</f>
        <v/>
      </c>
      <c r="U35" s="95" t="str">
        <f ca="1">IF(OR(S35=2,E35="---",K35=""),"",K35-T35)</f>
        <v/>
      </c>
      <c r="V35" s="194"/>
      <c r="W35" s="95" t="str">
        <f ca="1">IF(OR(E35="---",L35="",S35=2),"",L35+V35)</f>
        <v/>
      </c>
      <c r="X35" s="194"/>
      <c r="Y35" s="95" t="str">
        <f ca="1">IF(OR(E35="---",M35="",S35=1),"",IF(S35=2,M35-X35,MIN(M35-X35,W35+"2:00")))</f>
        <v/>
      </c>
      <c r="Z35" s="495"/>
      <c r="AA35" s="100" t="str">
        <f ca="1">IF(OR(E35="---",S35=1,K35=""),"",N35+Z35)</f>
        <v/>
      </c>
      <c r="AB35" s="89" t="str">
        <f t="shared" ref="AB35:AB37" ca="1" si="22">IF(OR(E35="---",K35=""),"",ROUND(IF(S35=1,(W35-U35)*24,IF(S35=2,(AA35-Y35)*24,(MOD(AA35-U35,1)-(N(Y35)-N(W35)))*24)),2))</f>
        <v/>
      </c>
      <c r="AC35" s="128" t="str">
        <f t="shared" ca="1" si="1"/>
        <v/>
      </c>
      <c r="AD35" s="50">
        <f ca="1">IF(COUNTIF($R$8:$R$128,R35)&gt;1,"",MAX($AD$8:AD34)+1)</f>
        <v>10</v>
      </c>
      <c r="AE35" s="49" t="e">
        <f t="shared" ca="1" si="2"/>
        <v>#REF!</v>
      </c>
      <c r="AG35" s="49">
        <v>28</v>
      </c>
      <c r="AH35" s="423" t="str">
        <f t="shared" ca="1" si="3"/>
        <v>Водитель 22</v>
      </c>
      <c r="AI35" s="423"/>
      <c r="AJ35" s="422" t="str">
        <f t="shared" ca="1" si="4"/>
        <v/>
      </c>
      <c r="AK35" s="422" t="str">
        <f t="shared" ca="1" si="5"/>
        <v/>
      </c>
      <c r="AL35" s="422" t="str">
        <f t="shared" ca="1" si="6"/>
        <v/>
      </c>
      <c r="AM35" s="422" t="str">
        <f t="shared" ca="1" si="7"/>
        <v/>
      </c>
    </row>
    <row r="36" spans="1:39" ht="23" customHeight="1" x14ac:dyDescent="0.15">
      <c r="A36" s="60"/>
      <c r="B36" s="429"/>
      <c r="C36" s="34"/>
      <c r="D36" s="36"/>
      <c r="E36" s="47" t="str">
        <f ca="1">IF(COUNTIF(INDEX(График!$I$7:$AL$113,0,DAY($C$8)),$H36)&gt;1,"проверь, больше 1",IFERROR(INDEX(График!$B$7:$B$114,MATCH($H36,INDEX(График!$I$7:$AL$113,0,DAY($C$8)),)),"---"))</f>
        <v>Водитель 10</v>
      </c>
      <c r="F36" s="55" t="s">
        <v>356</v>
      </c>
      <c r="G36" s="634"/>
      <c r="H36" s="206" t="str">
        <f>IF(A34="","-",A34&amp;"в")</f>
        <v>6в</v>
      </c>
      <c r="I36" s="232"/>
      <c r="J36" s="235"/>
      <c r="K36" s="230"/>
      <c r="L36" s="224"/>
      <c r="M36" s="225"/>
      <c r="N36" s="225"/>
      <c r="O36" s="177"/>
      <c r="P36" s="49"/>
      <c r="Q36" s="187">
        <f>A34</f>
        <v>6</v>
      </c>
      <c r="R36" s="184" t="str">
        <f t="shared" ca="1" si="8"/>
        <v>Водитель 10</v>
      </c>
      <c r="S36" s="180"/>
      <c r="T36" s="194" t="str">
        <f ca="1">IF(OR(S36=2,E36="---",K36=""),"",--"0:55")</f>
        <v/>
      </c>
      <c r="U36" s="95" t="str">
        <f ca="1">IF(OR(S36=2,E36="---",K36=""),"",K36-T36)</f>
        <v/>
      </c>
      <c r="V36" s="194"/>
      <c r="W36" s="95" t="str">
        <f ca="1">IF(OR(E36="---",L36="",S36=2),"",L36+V36)</f>
        <v/>
      </c>
      <c r="X36" s="194"/>
      <c r="Y36" s="95" t="str">
        <f ca="1">IF(OR(E36="---",M36="",S36=1),"",IF(S36=2,M36-X36,MIN(M36-X36,W36+"2:00")))</f>
        <v/>
      </c>
      <c r="Z36" s="495" t="str">
        <f ca="1">IF(OR(E36="---",S36=1,K36=""),"",--"0:15")</f>
        <v/>
      </c>
      <c r="AA36" s="100" t="str">
        <f ca="1">IF(OR(E36="---",S36=1,K36=""),"",N36+Z36)</f>
        <v/>
      </c>
      <c r="AB36" s="89" t="str">
        <f t="shared" ca="1" si="22"/>
        <v/>
      </c>
      <c r="AC36" s="128" t="str">
        <f t="shared" ca="1" si="1"/>
        <v/>
      </c>
      <c r="AD36" s="50">
        <f ca="1">IF(COUNTIF($R$8:$R$128,R36)&gt;1,"",MAX($AD$8:AD35)+1)</f>
        <v>11</v>
      </c>
      <c r="AE36" s="49" t="e">
        <f t="shared" ca="1" si="2"/>
        <v>#REF!</v>
      </c>
      <c r="AG36" s="49">
        <v>29</v>
      </c>
      <c r="AH36" s="423" t="str">
        <f t="shared" ca="1" si="3"/>
        <v>Водитель 30</v>
      </c>
      <c r="AI36" s="423"/>
      <c r="AJ36" s="422" t="str">
        <f t="shared" ca="1" si="4"/>
        <v>00:00</v>
      </c>
      <c r="AK36" s="422" t="e">
        <f t="shared" ca="1" si="5"/>
        <v>#VALUE!</v>
      </c>
      <c r="AL36" s="422" t="str">
        <f t="shared" ca="1" si="6"/>
        <v/>
      </c>
      <c r="AM36" s="422" t="str">
        <f t="shared" ca="1" si="7"/>
        <v/>
      </c>
    </row>
    <row r="37" spans="1:39" ht="23" customHeight="1" thickBot="1" x14ac:dyDescent="0.2">
      <c r="A37" s="61"/>
      <c r="B37" s="430"/>
      <c r="C37" s="35"/>
      <c r="D37" s="37"/>
      <c r="E37" s="48" t="str">
        <f ca="1">IF(COUNTIF(INDEX(График!$I$7:$AL$113,0,DAY($C$8)),$H37)&gt;1,"проверь, больше 1",IFERROR(INDEX(График!$B$7:$B$114,MATCH($H37,INDEX(График!$I$7:$AL$113,0,DAY($C$8)),)),"---"))</f>
        <v>---</v>
      </c>
      <c r="F37" s="56"/>
      <c r="G37" s="635"/>
      <c r="H37" s="206" t="str">
        <f>IF(A34="","-",A34&amp;"о")</f>
        <v>6о</v>
      </c>
      <c r="I37" s="232"/>
      <c r="J37" s="235"/>
      <c r="K37" s="230"/>
      <c r="L37" s="224"/>
      <c r="M37" s="225"/>
      <c r="N37" s="225"/>
      <c r="O37" s="177"/>
      <c r="P37" s="49"/>
      <c r="Q37" s="188">
        <f>A34</f>
        <v>6</v>
      </c>
      <c r="R37" s="185" t="str">
        <f t="shared" ca="1" si="8"/>
        <v>---</v>
      </c>
      <c r="S37" s="181"/>
      <c r="T37" s="83" t="str">
        <f ca="1">IF(OR(S37=2,E37="---",K37=""),"",--"0:13")</f>
        <v/>
      </c>
      <c r="U37" s="98" t="str">
        <f ca="1">IF(OR(S37=2,E37="---",K37=""),"",K37-T37)</f>
        <v/>
      </c>
      <c r="V37" s="83"/>
      <c r="W37" s="98" t="str">
        <f ca="1">IF(OR(E37="---",L37="",S37=2),"",L37+V37)</f>
        <v/>
      </c>
      <c r="X37" s="83"/>
      <c r="Y37" s="98" t="str">
        <f ca="1">IF(OR(E37="---",M37="",S37=1),"",IF(S37=2,M37-X37,MIN(M37-X37,W37+"2:00")))</f>
        <v/>
      </c>
      <c r="Z37" s="166"/>
      <c r="AA37" s="101" t="str">
        <f ca="1">IF(OR(E37="---",S37=1,K37=""),"",N37+Z37)</f>
        <v/>
      </c>
      <c r="AB37" s="90" t="str">
        <f t="shared" ca="1" si="22"/>
        <v/>
      </c>
      <c r="AC37" s="130" t="str">
        <f t="shared" ca="1" si="1"/>
        <v/>
      </c>
      <c r="AD37" s="50" t="str">
        <f ca="1">IF(COUNTIF($R$8:$R$128,R37)&gt;1,"",MAX($AD$8:AD36)+1)</f>
        <v/>
      </c>
      <c r="AE37" s="49" t="str">
        <f t="shared" ca="1" si="2"/>
        <v/>
      </c>
      <c r="AG37" s="49">
        <v>30</v>
      </c>
      <c r="AH37" s="423" t="str">
        <f t="shared" ca="1" si="3"/>
        <v>Водитель 29</v>
      </c>
      <c r="AI37" s="423"/>
      <c r="AJ37" s="422" t="e">
        <f t="shared" ca="1" si="4"/>
        <v>#VALUE!</v>
      </c>
      <c r="AK37" s="422" t="str">
        <f t="shared" ca="1" si="5"/>
        <v>00:00</v>
      </c>
      <c r="AL37" s="422" t="str">
        <f t="shared" ca="1" si="6"/>
        <v/>
      </c>
      <c r="AM37" s="422" t="str">
        <f t="shared" ca="1" si="7"/>
        <v/>
      </c>
    </row>
    <row r="38" spans="1:39" ht="23" customHeight="1" thickBot="1" x14ac:dyDescent="0.2">
      <c r="A38" s="59">
        <f>INDEX(доп!$N$3:$P$32,ROW(A28)/4,LOOKUP($K$1,{1;6;7},{1;2;3}))</f>
        <v>7</v>
      </c>
      <c r="B38" s="515" t="str">
        <f t="shared" ref="B38" si="23">IFERROR(B39-L$129,"")</f>
        <v/>
      </c>
      <c r="C38" s="629" t="s">
        <v>44</v>
      </c>
      <c r="D38" s="630"/>
      <c r="E38" s="45" t="str">
        <f ca="1">IF(COUNTIF(INDEX(График!$I$7:$AL$113,0,DAY($C$8)),$H38)&gt;1,"проверь, больше 1",IFERROR(INDEX(График!$B$7:$B$114,MATCH($H38,INDEX(График!$I$7:$AL$113,0,DAY($C$8)),)),"---"))</f>
        <v>---</v>
      </c>
      <c r="F38" s="53"/>
      <c r="G38" s="631"/>
      <c r="H38" s="206" t="str">
        <f>IF(A38="","-",A38&amp;"с")</f>
        <v>7с</v>
      </c>
      <c r="I38" s="232"/>
      <c r="J38" s="235"/>
      <c r="K38" s="228"/>
      <c r="L38" s="207"/>
      <c r="M38" s="208"/>
      <c r="N38" s="208"/>
      <c r="O38" s="238">
        <f>HYPERLINK("#"&amp;ADDRESS(ROW(),11)&amp;":"&amp;ADDRESS(ROW(),14),Q38)</f>
        <v>7</v>
      </c>
      <c r="P38" s="49"/>
      <c r="Q38" s="186">
        <f>A38</f>
        <v>7</v>
      </c>
      <c r="R38" s="183" t="str">
        <f t="shared" ca="1" si="8"/>
        <v>---</v>
      </c>
      <c r="S38" s="179"/>
      <c r="T38" s="195" t="str">
        <f ca="1">IF(OR(S38=2,E38="---",K38=""),"",--"0:13")</f>
        <v/>
      </c>
      <c r="U38" s="196" t="str">
        <f t="shared" ca="1" si="12"/>
        <v/>
      </c>
      <c r="V38" s="195" t="str">
        <f ca="1">IF(OR(E38="---",S38=2,L38=""),"",IF(S38=1,--"0:05",0))</f>
        <v/>
      </c>
      <c r="W38" s="196" t="str">
        <f ca="1">IF(OR(E38="---",L38="",S38=2),"",L38+V38)</f>
        <v/>
      </c>
      <c r="X38" s="195" t="str">
        <f ca="1">IF(S38=2,"0:08",IF(OR(R38="---",S38=1,M38=""),"",0))</f>
        <v/>
      </c>
      <c r="Y38" s="196" t="str">
        <f ca="1">IF(OR(E38="---",M38="",S38=1),"",IF(S38=2,M38-X38,MIN(M38-X38,W38+"2:00")))</f>
        <v/>
      </c>
      <c r="Z38" s="165"/>
      <c r="AA38" s="99" t="str">
        <f t="shared" ca="1" si="11"/>
        <v/>
      </c>
      <c r="AB38" s="88" t="str">
        <f t="shared" ca="1" si="13"/>
        <v/>
      </c>
      <c r="AC38" s="129" t="str">
        <f t="shared" ca="1" si="1"/>
        <v/>
      </c>
      <c r="AD38" s="50" t="str">
        <f ca="1">IF(COUNTIF($R$8:$R$128,R38)&gt;1,"",MAX($AD$8:AD37)+1)</f>
        <v/>
      </c>
      <c r="AE38" s="49" t="str">
        <f t="shared" ca="1" si="2"/>
        <v/>
      </c>
      <c r="AG38" s="49">
        <v>31</v>
      </c>
      <c r="AH38" s="423" t="str">
        <f t="shared" ca="1" si="3"/>
        <v>Водитель 20</v>
      </c>
      <c r="AI38" s="423"/>
      <c r="AJ38" s="422" t="str">
        <f t="shared" ca="1" si="4"/>
        <v>00:00</v>
      </c>
      <c r="AK38" s="422" t="e">
        <f t="shared" ca="1" si="5"/>
        <v>#VALUE!</v>
      </c>
      <c r="AL38" s="422" t="str">
        <f t="shared" ca="1" si="6"/>
        <v/>
      </c>
      <c r="AM38" s="422" t="str">
        <f t="shared" ca="1" si="7"/>
        <v/>
      </c>
    </row>
    <row r="39" spans="1:39" ht="23" customHeight="1" x14ac:dyDescent="0.15">
      <c r="A39" s="60"/>
      <c r="B39" s="513" t="str">
        <f>INDEX(доп!$Q$3:$V$24,ROW(A25)/4+0.75,LOOKUP($K$1,{1;6;7},{1;3;5}))</f>
        <v/>
      </c>
      <c r="C39" s="33" t="str">
        <f>INDEX(доп!$Q$3:$V$24,ROW(B25)/4+0.75,LOOKUP($K$1,{1;6;7},{2;4;6}))</f>
        <v/>
      </c>
      <c r="D39" s="36"/>
      <c r="E39" s="46" t="str">
        <f ca="1">IF(COUNTIF(INDEX(График!$I$7:$AL$113,0,DAY($C$8)),$H39)&gt;1,"проверь, больше 1",IFERROR(INDEX(График!$B$7:$B$114,MATCH($H39,INDEX(График!$I$7:$AL$113,0,DAY($C$8)),)),"---"))</f>
        <v>Сотрудник 19</v>
      </c>
      <c r="F39" s="54" t="s">
        <v>355</v>
      </c>
      <c r="G39" s="634"/>
      <c r="H39" s="206" t="str">
        <f>IF(A38="","-",A38&amp;"и")</f>
        <v>7и</v>
      </c>
      <c r="I39" s="232"/>
      <c r="J39" s="235"/>
      <c r="K39" s="229"/>
      <c r="L39" s="222"/>
      <c r="M39" s="223"/>
      <c r="N39" s="223"/>
      <c r="O39" s="177"/>
      <c r="P39" s="49"/>
      <c r="Q39" s="187">
        <f>A38</f>
        <v>7</v>
      </c>
      <c r="R39" s="184" t="str">
        <f t="shared" ca="1" si="8"/>
        <v>Сотрудник 19</v>
      </c>
      <c r="S39" s="180"/>
      <c r="T39" s="194" t="str">
        <f ca="1">IF(OR(S39=2,E39="---",K39=""),"",--"0:17")</f>
        <v/>
      </c>
      <c r="U39" s="95" t="str">
        <f t="shared" ca="1" si="12"/>
        <v/>
      </c>
      <c r="V39" s="194" t="str">
        <f ca="1">IF(OR(E39="---",S39=2,L38=""),"",IF(S39=1,--"0:05",0))</f>
        <v/>
      </c>
      <c r="W39" s="95" t="str">
        <f ca="1">IF(OR(E39="---",L38="",S39=2),"",L38+V39)</f>
        <v/>
      </c>
      <c r="X39" s="194" t="str">
        <f ca="1">IF(S39=2,"0:08",IF(OR(R39="---",S39=1,M38=""),"",0))</f>
        <v/>
      </c>
      <c r="Y39" s="95" t="str">
        <f ca="1">IF(OR(E39="---",M38="",S39=1),"",IF(S39=2,M38-X39,MIN(M38-X39,W39+"2:00")))</f>
        <v/>
      </c>
      <c r="Z39" s="495"/>
      <c r="AA39" s="100" t="str">
        <f t="shared" ca="1" si="11"/>
        <v/>
      </c>
      <c r="AB39" s="89" t="str">
        <f t="shared" ca="1" si="13"/>
        <v/>
      </c>
      <c r="AC39" s="128" t="str">
        <f t="shared" ca="1" si="1"/>
        <v/>
      </c>
      <c r="AD39" s="50">
        <f ca="1">IF(COUNTIF($R$8:$R$128,R39)&gt;1,"",MAX($AD$8:AD38)+1)</f>
        <v>12</v>
      </c>
      <c r="AE39" s="49" t="e">
        <f t="shared" ca="1" si="2"/>
        <v>#REF!</v>
      </c>
      <c r="AG39" s="49">
        <v>32</v>
      </c>
      <c r="AH39" s="423" t="str">
        <f t="shared" ca="1" si="3"/>
        <v>Водитель 11</v>
      </c>
      <c r="AI39" s="423"/>
      <c r="AJ39" s="422" t="e">
        <f t="shared" ca="1" si="4"/>
        <v>#VALUE!</v>
      </c>
      <c r="AK39" s="422" t="str">
        <f t="shared" ca="1" si="5"/>
        <v>00:00</v>
      </c>
      <c r="AL39" s="422" t="str">
        <f t="shared" ca="1" si="6"/>
        <v/>
      </c>
      <c r="AM39" s="422" t="str">
        <f t="shared" ca="1" si="7"/>
        <v/>
      </c>
    </row>
    <row r="40" spans="1:39" ht="23" customHeight="1" x14ac:dyDescent="0.15">
      <c r="A40" s="60"/>
      <c r="B40" s="429"/>
      <c r="C40" s="34"/>
      <c r="D40" s="36"/>
      <c r="E40" s="47" t="str">
        <f ca="1">IF(COUNTIF(INDEX(График!$I$7:$AL$113,0,DAY($C$8)),$H40)&gt;1,"проверь, больше 1",IFERROR(INDEX(График!$B$7:$B$114,MATCH($H40,INDEX(График!$I$7:$AL$113,0,DAY($C$8)),)),"---"))</f>
        <v>Водитель 26</v>
      </c>
      <c r="F40" s="55" t="s">
        <v>356</v>
      </c>
      <c r="G40" s="634"/>
      <c r="H40" s="206" t="str">
        <f>IF(A38="","-",A38&amp;"в")</f>
        <v>7в</v>
      </c>
      <c r="I40" s="232"/>
      <c r="J40" s="235"/>
      <c r="K40" s="230"/>
      <c r="L40" s="224"/>
      <c r="M40" s="225"/>
      <c r="N40" s="225"/>
      <c r="O40" s="177"/>
      <c r="P40" s="49"/>
      <c r="Q40" s="187">
        <f>A38</f>
        <v>7</v>
      </c>
      <c r="R40" s="184" t="str">
        <f t="shared" ca="1" si="8"/>
        <v>Водитель 26</v>
      </c>
      <c r="S40" s="180"/>
      <c r="T40" s="194" t="str">
        <f ca="1">IF(OR(S40=2,E40="---",K40=""),"",--"0:55")</f>
        <v/>
      </c>
      <c r="U40" s="95" t="str">
        <f t="shared" ca="1" si="12"/>
        <v/>
      </c>
      <c r="V40" s="194" t="str">
        <f ca="1">IF(OR(E40="---",S40=2,L38=""),"",IF(S40=1,--"0:20",0))</f>
        <v/>
      </c>
      <c r="W40" s="95" t="str">
        <f ca="1">IF(OR(E40="---",L38="",S40=2),"",L38+V40)</f>
        <v/>
      </c>
      <c r="X40" s="194" t="str">
        <f ca="1">IF(S40=2,"0:20",IF(OR(R40="---",S40=1,M38=""),"",0))</f>
        <v/>
      </c>
      <c r="Y40" s="95" t="str">
        <f ca="1">IF(OR(E40="---",M38="",S40=1),"",IF(S40=2,M38-X40,MIN(M38-X40,W40+"2:00")))</f>
        <v/>
      </c>
      <c r="Z40" s="495" t="str">
        <f ca="1">IF(OR(E40="---",S40=1,K40=""),"",--"0:15")</f>
        <v/>
      </c>
      <c r="AA40" s="100" t="str">
        <f t="shared" ca="1" si="11"/>
        <v/>
      </c>
      <c r="AB40" s="89" t="str">
        <f t="shared" ca="1" si="13"/>
        <v/>
      </c>
      <c r="AC40" s="128" t="str">
        <f t="shared" ca="1" si="1"/>
        <v/>
      </c>
      <c r="AD40" s="50">
        <f ca="1">IF(COUNTIF($R$8:$R$128,R40)&gt;1,"",MAX($AD$8:AD39)+1)</f>
        <v>13</v>
      </c>
      <c r="AE40" s="49" t="e">
        <f t="shared" ca="1" si="2"/>
        <v>#REF!</v>
      </c>
      <c r="AG40" s="49">
        <v>33</v>
      </c>
      <c r="AH40" s="423" t="e">
        <f t="shared" ca="1" si="3"/>
        <v>#N/A</v>
      </c>
      <c r="AI40" s="423"/>
      <c r="AJ40" s="422" t="e">
        <f t="shared" ca="1" si="4"/>
        <v>#N/A</v>
      </c>
      <c r="AK40" s="422" t="e">
        <f t="shared" ca="1" si="5"/>
        <v>#N/A</v>
      </c>
      <c r="AL40" s="422" t="e">
        <f t="shared" ca="1" si="6"/>
        <v>#N/A</v>
      </c>
      <c r="AM40" s="422" t="e">
        <f t="shared" ca="1" si="7"/>
        <v>#N/A</v>
      </c>
    </row>
    <row r="41" spans="1:39" ht="23" customHeight="1" thickBot="1" x14ac:dyDescent="0.2">
      <c r="A41" s="61"/>
      <c r="B41" s="430"/>
      <c r="C41" s="35"/>
      <c r="D41" s="37"/>
      <c r="E41" s="48" t="str">
        <f ca="1">IF(COUNTIF(INDEX(График!$I$7:$AL$113,0,DAY($C$8)),$H41)&gt;1,"проверь, больше 1",IFERROR(INDEX(График!$B$7:$B$114,MATCH($H41,INDEX(График!$I$7:$AL$113,0,DAY($C$8)),)),"---"))</f>
        <v>---</v>
      </c>
      <c r="F41" s="56"/>
      <c r="G41" s="635"/>
      <c r="H41" s="206" t="str">
        <f>IF(A38="","-",A38&amp;"о")</f>
        <v>7о</v>
      </c>
      <c r="I41" s="232"/>
      <c r="J41" s="235"/>
      <c r="K41" s="230"/>
      <c r="L41" s="224"/>
      <c r="M41" s="225"/>
      <c r="N41" s="225"/>
      <c r="O41" s="177"/>
      <c r="P41" s="49"/>
      <c r="Q41" s="188">
        <f>A38</f>
        <v>7</v>
      </c>
      <c r="R41" s="185" t="str">
        <f t="shared" ca="1" si="8"/>
        <v>---</v>
      </c>
      <c r="S41" s="181"/>
      <c r="T41" s="83" t="str">
        <f ca="1">IF(OR(S41=2,E41="---",K41=""),"",--"0:13")</f>
        <v/>
      </c>
      <c r="U41" s="98" t="str">
        <f t="shared" ca="1" si="12"/>
        <v/>
      </c>
      <c r="V41" s="83" t="str">
        <f ca="1">IF(OR(E41="---",S41=2,L38=""),"",IF(S41=1,--"0:05",0))</f>
        <v/>
      </c>
      <c r="W41" s="98" t="str">
        <f ca="1">IF(OR(E41="---",L38="",S41=2),"",L38+V41)</f>
        <v/>
      </c>
      <c r="X41" s="83" t="str">
        <f ca="1">IF(S41=2,"0:08",IF(OR(R41="---",S41=1,M38=""),"",0))</f>
        <v/>
      </c>
      <c r="Y41" s="98" t="str">
        <f ca="1">IF(OR(E41="---",M38="",S41=1),"",IF(S41=2,M38-X41,MIN(M38-X41,W41+"2:00")))</f>
        <v/>
      </c>
      <c r="Z41" s="166"/>
      <c r="AA41" s="101" t="str">
        <f t="shared" ca="1" si="11"/>
        <v/>
      </c>
      <c r="AB41" s="90" t="str">
        <f t="shared" ca="1" si="13"/>
        <v/>
      </c>
      <c r="AC41" s="130" t="str">
        <f t="shared" ca="1" si="1"/>
        <v/>
      </c>
      <c r="AD41" s="50" t="str">
        <f ca="1">IF(COUNTIF($R$8:$R$128,R41)&gt;1,"",MAX($AD$8:AD40)+1)</f>
        <v/>
      </c>
      <c r="AE41" s="49" t="str">
        <f t="shared" ca="1" si="2"/>
        <v/>
      </c>
      <c r="AG41" s="49">
        <v>34</v>
      </c>
      <c r="AH41" s="423" t="e">
        <f t="shared" ca="1" si="3"/>
        <v>#N/A</v>
      </c>
      <c r="AI41" s="423"/>
      <c r="AJ41" s="422" t="e">
        <f t="shared" ca="1" si="4"/>
        <v>#N/A</v>
      </c>
      <c r="AK41" s="422" t="e">
        <f t="shared" ca="1" si="5"/>
        <v>#N/A</v>
      </c>
      <c r="AL41" s="422" t="e">
        <f t="shared" ca="1" si="6"/>
        <v>#N/A</v>
      </c>
      <c r="AM41" s="422" t="e">
        <f t="shared" ca="1" si="7"/>
        <v>#N/A</v>
      </c>
    </row>
    <row r="42" spans="1:39" ht="23" customHeight="1" thickBot="1" x14ac:dyDescent="0.2">
      <c r="A42" s="59">
        <f>INDEX(доп!$N$3:$P$32,ROW(A32)/4,LOOKUP($K$1,{1;6;7},{1;2;3}))</f>
        <v>8</v>
      </c>
      <c r="B42" s="515" t="str">
        <f t="shared" ref="B42" si="24">IFERROR(B43-L$129,"")</f>
        <v/>
      </c>
      <c r="C42" s="629" t="s">
        <v>44</v>
      </c>
      <c r="D42" s="630"/>
      <c r="E42" s="45" t="str">
        <f ca="1">IF(COUNTIF(INDEX(График!$I$7:$AL$113,0,DAY($C$8)),$H42)&gt;1,"проверь, больше 1",IFERROR(INDEX(График!$B$7:$B$114,MATCH($H42,INDEX(График!$I$7:$AL$113,0,DAY($C$8)),)),"---"))</f>
        <v>---</v>
      </c>
      <c r="F42" s="53"/>
      <c r="G42" s="631"/>
      <c r="H42" s="206" t="str">
        <f>IF(A42="","-",A42&amp;"с")</f>
        <v>8с</v>
      </c>
      <c r="I42" s="232"/>
      <c r="J42" s="235"/>
      <c r="K42" s="228"/>
      <c r="L42" s="207"/>
      <c r="M42" s="208"/>
      <c r="N42" s="208"/>
      <c r="O42" s="238">
        <f>HYPERLINK("#"&amp;ADDRESS(ROW(),11)&amp;":"&amp;ADDRESS(ROW(),14),Q42)</f>
        <v>8</v>
      </c>
      <c r="P42" s="49"/>
      <c r="Q42" s="186">
        <f>A42</f>
        <v>8</v>
      </c>
      <c r="R42" s="183" t="str">
        <f t="shared" ca="1" si="8"/>
        <v>---</v>
      </c>
      <c r="S42" s="179"/>
      <c r="T42" s="195" t="str">
        <f ca="1">IF(OR(S42=2,E42="---",K42=""),"",--"0:13")</f>
        <v/>
      </c>
      <c r="U42" s="196" t="str">
        <f t="shared" ca="1" si="12"/>
        <v/>
      </c>
      <c r="V42" s="195" t="str">
        <f ca="1">IF(OR(E42="---",S42=2,L42=""),"",IF(S42=1,--"0:05",0))</f>
        <v/>
      </c>
      <c r="W42" s="196" t="str">
        <f ca="1">IF(OR(E42="---",L42="",S42=2),"",L42+V42)</f>
        <v/>
      </c>
      <c r="X42" s="195" t="str">
        <f ca="1">IF(S42=2,"0:08",IF(OR(R42="---",S42=1,M42=""),"",0))</f>
        <v/>
      </c>
      <c r="Y42" s="196" t="str">
        <f ca="1">IF(OR(E42="---",M42="",S42=1),"",IF(S42=2,M42-X42,MIN(M42-X42,W42+"2:00")))</f>
        <v/>
      </c>
      <c r="Z42" s="165"/>
      <c r="AA42" s="99" t="str">
        <f t="shared" ca="1" si="11"/>
        <v/>
      </c>
      <c r="AB42" s="88" t="str">
        <f t="shared" ca="1" si="13"/>
        <v/>
      </c>
      <c r="AC42" s="129" t="str">
        <f t="shared" ca="1" si="1"/>
        <v/>
      </c>
      <c r="AD42" s="50" t="str">
        <f ca="1">IF(COUNTIF($R$8:$R$128,R42)&gt;1,"",MAX($AD$8:AD41)+1)</f>
        <v/>
      </c>
      <c r="AE42" s="49" t="str">
        <f t="shared" ca="1" si="2"/>
        <v/>
      </c>
      <c r="AG42" s="49">
        <v>35</v>
      </c>
      <c r="AH42" s="423" t="e">
        <f t="shared" ca="1" si="3"/>
        <v>#N/A</v>
      </c>
      <c r="AI42" s="423"/>
      <c r="AJ42" s="422" t="e">
        <f t="shared" ca="1" si="4"/>
        <v>#N/A</v>
      </c>
      <c r="AK42" s="422" t="e">
        <f t="shared" ca="1" si="5"/>
        <v>#N/A</v>
      </c>
      <c r="AL42" s="422" t="e">
        <f t="shared" ca="1" si="6"/>
        <v>#N/A</v>
      </c>
      <c r="AM42" s="422" t="e">
        <f t="shared" ca="1" si="7"/>
        <v>#N/A</v>
      </c>
    </row>
    <row r="43" spans="1:39" ht="23" customHeight="1" x14ac:dyDescent="0.15">
      <c r="A43" s="60"/>
      <c r="B43" s="513" t="str">
        <f>INDEX(доп!$Q$3:$V$24,ROW(A29)/4+0.75,LOOKUP($K$1,{1;6;7},{1;3;5}))</f>
        <v/>
      </c>
      <c r="C43" s="33" t="str">
        <f>INDEX(доп!$Q$3:$V$24,ROW(B29)/4+0.75,LOOKUP($K$1,{1;6;7},{2;4;6}))</f>
        <v/>
      </c>
      <c r="D43" s="36"/>
      <c r="E43" s="46" t="str">
        <f ca="1">IF(COUNTIF(INDEX(График!$I$7:$AL$113,0,DAY($C$8)),$H43)&gt;1,"проверь, больше 1",IFERROR(INDEX(График!$B$7:$B$114,MATCH($H43,INDEX(График!$I$7:$AL$113,0,DAY($C$8)),)),"---"))</f>
        <v>Сотрудник 9</v>
      </c>
      <c r="F43" s="54" t="s">
        <v>355</v>
      </c>
      <c r="G43" s="634"/>
      <c r="H43" s="206" t="str">
        <f>IF(A42="","-",A42&amp;"и")</f>
        <v>8и</v>
      </c>
      <c r="I43" s="232"/>
      <c r="J43" s="235"/>
      <c r="K43" s="229"/>
      <c r="L43" s="222"/>
      <c r="M43" s="223"/>
      <c r="N43" s="223"/>
      <c r="O43" s="177"/>
      <c r="P43" s="49"/>
      <c r="Q43" s="187">
        <f>A42</f>
        <v>8</v>
      </c>
      <c r="R43" s="184" t="str">
        <f t="shared" ca="1" si="8"/>
        <v>Сотрудник 9</v>
      </c>
      <c r="S43" s="180"/>
      <c r="T43" s="194" t="str">
        <f ca="1">IF(OR(S43=2,E43="---",K43=""),"",--"0:17")</f>
        <v/>
      </c>
      <c r="U43" s="95" t="str">
        <f t="shared" ca="1" si="12"/>
        <v/>
      </c>
      <c r="V43" s="194" t="str">
        <f ca="1">IF(OR(E43="---",S43=2,L42=""),"",IF(S43=1,--"0:05",0))</f>
        <v/>
      </c>
      <c r="W43" s="95" t="str">
        <f ca="1">IF(OR(E43="---",L42="",S43=2),"",L42+V43)</f>
        <v/>
      </c>
      <c r="X43" s="194" t="str">
        <f ca="1">IF(S43=2,"0:08",IF(OR(R43="---",S43=1,M42=""),"",0))</f>
        <v/>
      </c>
      <c r="Y43" s="95" t="str">
        <f ca="1">IF(OR(E43="---",M42="",S43=1),"",IF(S43=2,M42-X43,MIN(M42-X43,W43+"2:00")))</f>
        <v/>
      </c>
      <c r="Z43" s="495"/>
      <c r="AA43" s="100" t="str">
        <f t="shared" ca="1" si="11"/>
        <v/>
      </c>
      <c r="AB43" s="89" t="str">
        <f t="shared" ca="1" si="13"/>
        <v/>
      </c>
      <c r="AC43" s="128" t="str">
        <f t="shared" ca="1" si="1"/>
        <v/>
      </c>
      <c r="AD43" s="50">
        <f ca="1">IF(COUNTIF($R$8:$R$128,R43)&gt;1,"",MAX($AD$8:AD42)+1)</f>
        <v>14</v>
      </c>
      <c r="AE43" s="49" t="e">
        <f t="shared" ca="1" si="2"/>
        <v>#REF!</v>
      </c>
      <c r="AG43" s="49">
        <v>36</v>
      </c>
      <c r="AH43" s="423" t="e">
        <f t="shared" ca="1" si="3"/>
        <v>#N/A</v>
      </c>
      <c r="AI43" s="423"/>
      <c r="AJ43" s="422" t="e">
        <f t="shared" ca="1" si="4"/>
        <v>#N/A</v>
      </c>
      <c r="AK43" s="422" t="e">
        <f t="shared" ca="1" si="5"/>
        <v>#N/A</v>
      </c>
      <c r="AL43" s="422" t="e">
        <f t="shared" ca="1" si="6"/>
        <v>#N/A</v>
      </c>
      <c r="AM43" s="422" t="e">
        <f t="shared" ca="1" si="7"/>
        <v>#N/A</v>
      </c>
    </row>
    <row r="44" spans="1:39" ht="23" customHeight="1" x14ac:dyDescent="0.15">
      <c r="A44" s="60"/>
      <c r="B44" s="429"/>
      <c r="C44" s="34"/>
      <c r="D44" s="36"/>
      <c r="E44" s="47" t="str">
        <f ca="1">IF(COUNTIF(INDEX(График!$I$7:$AL$113,0,DAY($C$8)),$H44)&gt;1,"проверь, больше 1",IFERROR(INDEX(График!$B$7:$B$114,MATCH($H44,INDEX(График!$I$7:$AL$113,0,DAY($C$8)),)),"---"))</f>
        <v>Водитель 9</v>
      </c>
      <c r="F44" s="55" t="s">
        <v>356</v>
      </c>
      <c r="G44" s="634"/>
      <c r="H44" s="206" t="str">
        <f>IF(A42="","-",A42&amp;"в")</f>
        <v>8в</v>
      </c>
      <c r="I44" s="232"/>
      <c r="J44" s="235"/>
      <c r="K44" s="230"/>
      <c r="L44" s="224"/>
      <c r="M44" s="225"/>
      <c r="N44" s="225"/>
      <c r="O44" s="177"/>
      <c r="P44" s="49"/>
      <c r="Q44" s="187">
        <f>A42</f>
        <v>8</v>
      </c>
      <c r="R44" s="184" t="str">
        <f t="shared" ca="1" si="8"/>
        <v>Водитель 9</v>
      </c>
      <c r="S44" s="180"/>
      <c r="T44" s="194" t="str">
        <f ca="1">IF(OR(S44=2,E44="---",K44=""),"",--"0:55")</f>
        <v/>
      </c>
      <c r="U44" s="95" t="str">
        <f t="shared" ca="1" si="12"/>
        <v/>
      </c>
      <c r="V44" s="194" t="str">
        <f ca="1">IF(OR(E44="---",S44=2,L42=""),"",IF(S44=1,--"0:20",0))</f>
        <v/>
      </c>
      <c r="W44" s="95" t="str">
        <f ca="1">IF(OR(E44="---",L42="",S44=2),"",L42+V44)</f>
        <v/>
      </c>
      <c r="X44" s="194" t="str">
        <f ca="1">IF(S44=2,"0:20",IF(OR(R44="---",S44=1,M42=""),"",0))</f>
        <v/>
      </c>
      <c r="Y44" s="95" t="str">
        <f ca="1">IF(OR(E44="---",M42="",S44=1),"",IF(S44=2,M42-X44,MIN(M42-X44,W44+"2:00")))</f>
        <v/>
      </c>
      <c r="Z44" s="495" t="str">
        <f ca="1">IF(OR(E44="---",S44=1,K44=""),"",--"0:15")</f>
        <v/>
      </c>
      <c r="AA44" s="100" t="str">
        <f t="shared" ca="1" si="11"/>
        <v/>
      </c>
      <c r="AB44" s="89" t="str">
        <f t="shared" ca="1" si="13"/>
        <v/>
      </c>
      <c r="AC44" s="128" t="str">
        <f t="shared" ca="1" si="1"/>
        <v/>
      </c>
      <c r="AD44" s="50">
        <f ca="1">IF(COUNTIF($R$8:$R$128,R44)&gt;1,"",MAX($AD$8:AD43)+1)</f>
        <v>15</v>
      </c>
      <c r="AE44" s="49" t="e">
        <f t="shared" ca="1" si="2"/>
        <v>#REF!</v>
      </c>
      <c r="AG44" s="49">
        <v>37</v>
      </c>
      <c r="AH44" s="423" t="e">
        <f t="shared" ca="1" si="3"/>
        <v>#N/A</v>
      </c>
      <c r="AI44" s="423"/>
      <c r="AJ44" s="422" t="e">
        <f t="shared" ca="1" si="4"/>
        <v>#N/A</v>
      </c>
      <c r="AK44" s="422" t="e">
        <f t="shared" ca="1" si="5"/>
        <v>#N/A</v>
      </c>
      <c r="AL44" s="422" t="e">
        <f t="shared" ca="1" si="6"/>
        <v>#N/A</v>
      </c>
      <c r="AM44" s="422" t="e">
        <f t="shared" ca="1" si="7"/>
        <v>#N/A</v>
      </c>
    </row>
    <row r="45" spans="1:39" ht="23" customHeight="1" thickBot="1" x14ac:dyDescent="0.2">
      <c r="A45" s="61"/>
      <c r="B45" s="430"/>
      <c r="C45" s="35"/>
      <c r="D45" s="37"/>
      <c r="E45" s="48" t="str">
        <f ca="1">IF(COUNTIF(INDEX(График!$I$7:$AL$113,0,DAY($C$8)),$H45)&gt;1,"проверь, больше 1",IFERROR(INDEX(График!$B$7:$B$114,MATCH($H45,INDEX(График!$I$7:$AL$113,0,DAY($C$8)),)),"---"))</f>
        <v>---</v>
      </c>
      <c r="F45" s="56"/>
      <c r="G45" s="635"/>
      <c r="H45" s="206" t="str">
        <f>IF(A42="","-",A42&amp;"о")</f>
        <v>8о</v>
      </c>
      <c r="I45" s="232"/>
      <c r="J45" s="235"/>
      <c r="K45" s="230"/>
      <c r="L45" s="224"/>
      <c r="M45" s="225"/>
      <c r="N45" s="225"/>
      <c r="O45" s="177"/>
      <c r="P45" s="49"/>
      <c r="Q45" s="188">
        <f>A42</f>
        <v>8</v>
      </c>
      <c r="R45" s="185" t="str">
        <f t="shared" ca="1" si="8"/>
        <v>---</v>
      </c>
      <c r="S45" s="181"/>
      <c r="T45" s="83" t="str">
        <f ca="1">IF(OR(S45=2,E45="---",K45=""),"",--"0:13")</f>
        <v/>
      </c>
      <c r="U45" s="98" t="str">
        <f t="shared" ca="1" si="12"/>
        <v/>
      </c>
      <c r="V45" s="83" t="str">
        <f ca="1">IF(OR(E45="---",S45=2,L42=""),"",IF(S45=1,--"0:05",0))</f>
        <v/>
      </c>
      <c r="W45" s="98" t="str">
        <f ca="1">IF(OR(E45="---",L42="",S45=2),"",L42+V45)</f>
        <v/>
      </c>
      <c r="X45" s="83" t="str">
        <f ca="1">IF(S45=2,"0:08",IF(OR(R45="---",S45=1,M42=""),"",0))</f>
        <v/>
      </c>
      <c r="Y45" s="98" t="str">
        <f ca="1">IF(OR(E45="---",M42="",S45=1),"",IF(S45=2,M42-X45,MIN(M42-X45,W45+"2:00")))</f>
        <v/>
      </c>
      <c r="Z45" s="166"/>
      <c r="AA45" s="101" t="str">
        <f t="shared" ca="1" si="11"/>
        <v/>
      </c>
      <c r="AB45" s="90" t="str">
        <f t="shared" ca="1" si="13"/>
        <v/>
      </c>
      <c r="AC45" s="130" t="str">
        <f t="shared" ca="1" si="1"/>
        <v/>
      </c>
      <c r="AD45" s="50" t="str">
        <f ca="1">IF(COUNTIF($R$8:$R$128,R45)&gt;1,"",MAX($AD$8:AD44)+1)</f>
        <v/>
      </c>
      <c r="AE45" s="49" t="str">
        <f t="shared" ca="1" si="2"/>
        <v/>
      </c>
      <c r="AG45" s="49">
        <v>38</v>
      </c>
      <c r="AH45" s="423" t="e">
        <f t="shared" ca="1" si="3"/>
        <v>#N/A</v>
      </c>
      <c r="AI45" s="423"/>
      <c r="AJ45" s="422" t="e">
        <f t="shared" ca="1" si="4"/>
        <v>#N/A</v>
      </c>
      <c r="AK45" s="422" t="e">
        <f t="shared" ca="1" si="5"/>
        <v>#N/A</v>
      </c>
      <c r="AL45" s="422" t="e">
        <f t="shared" ca="1" si="6"/>
        <v>#N/A</v>
      </c>
      <c r="AM45" s="422" t="e">
        <f t="shared" ca="1" si="7"/>
        <v>#N/A</v>
      </c>
    </row>
    <row r="46" spans="1:39" ht="23" customHeight="1" thickBot="1" x14ac:dyDescent="0.2">
      <c r="A46" s="59">
        <f>INDEX(доп!$N$3:$P$32,ROW(A36)/4,LOOKUP($K$1,{1;6;7},{1;2;3}))</f>
        <v>9</v>
      </c>
      <c r="B46" s="515">
        <f t="shared" ref="B46" si="25">IFERROR(B47-L$129,"")</f>
        <v>0.36805555555555558</v>
      </c>
      <c r="C46" s="629" t="s">
        <v>44</v>
      </c>
      <c r="D46" s="630"/>
      <c r="E46" s="45" t="str">
        <f ca="1">IF(COUNTIF(INDEX(График!$I$7:$AL$113,0,DAY($C$8)),$H46)&gt;1,"проверь, больше 1",IFERROR(INDEX(График!$B$7:$B$114,MATCH($H46,INDEX(График!$I$7:$AL$113,0,DAY($C$8)),)),"---"))</f>
        <v>---</v>
      </c>
      <c r="F46" s="53"/>
      <c r="G46" s="631"/>
      <c r="H46" s="206" t="str">
        <f>IF(A46="","-",A46&amp;"с")</f>
        <v>9с</v>
      </c>
      <c r="I46" s="233"/>
      <c r="J46" s="236"/>
      <c r="K46" s="228"/>
      <c r="L46" s="207"/>
      <c r="M46" s="208"/>
      <c r="N46" s="208"/>
      <c r="O46" s="238">
        <f>HYPERLINK("#"&amp;ADDRESS(ROW(),11)&amp;":"&amp;ADDRESS(ROW(),14),Q46)</f>
        <v>9</v>
      </c>
      <c r="P46" s="49"/>
      <c r="Q46" s="186">
        <f>A46</f>
        <v>9</v>
      </c>
      <c r="R46" s="183" t="str">
        <f t="shared" ca="1" si="8"/>
        <v>---</v>
      </c>
      <c r="S46" s="179"/>
      <c r="T46" s="195" t="str">
        <f ca="1">IF(OR(S46=2,E46="---",K46=""),"",--"0:13")</f>
        <v/>
      </c>
      <c r="U46" s="196" t="str">
        <f t="shared" ca="1" si="12"/>
        <v/>
      </c>
      <c r="V46" s="195" t="str">
        <f ca="1">IF(OR(E46="---",S46=2,L46=""),"",IF(S46=1,--"0:05",0))</f>
        <v/>
      </c>
      <c r="W46" s="196" t="str">
        <f ca="1">IF(OR(E46="---",L46="",S46=2),"",L46+V46)</f>
        <v/>
      </c>
      <c r="X46" s="195" t="str">
        <f ca="1">IF(S46=2,"0:08",IF(OR(R46="---",S46=1,M46=""),"",0))</f>
        <v/>
      </c>
      <c r="Y46" s="196" t="str">
        <f ca="1">IF(OR(E46="---",M46="",S46=1),"",IF(S46=2,M46-X46,MIN(M46-X46,W46+"2:00")))</f>
        <v/>
      </c>
      <c r="Z46" s="165"/>
      <c r="AA46" s="99" t="str">
        <f t="shared" ca="1" si="11"/>
        <v/>
      </c>
      <c r="AB46" s="88" t="str">
        <f t="shared" ca="1" si="13"/>
        <v/>
      </c>
      <c r="AC46" s="129" t="str">
        <f t="shared" ca="1" si="1"/>
        <v/>
      </c>
      <c r="AD46" s="50" t="str">
        <f ca="1">IF(COUNTIF($R$8:$R$128,R46)&gt;1,"",MAX($AD$8:AD45)+1)</f>
        <v/>
      </c>
      <c r="AE46" s="49" t="str">
        <f t="shared" ca="1" si="2"/>
        <v/>
      </c>
      <c r="AG46" s="49">
        <v>39</v>
      </c>
      <c r="AH46" s="423" t="e">
        <f t="shared" ca="1" si="3"/>
        <v>#N/A</v>
      </c>
      <c r="AI46" s="423"/>
      <c r="AJ46" s="422" t="e">
        <f t="shared" ca="1" si="4"/>
        <v>#N/A</v>
      </c>
      <c r="AK46" s="422" t="e">
        <f t="shared" ca="1" si="5"/>
        <v>#N/A</v>
      </c>
      <c r="AL46" s="422" t="e">
        <f t="shared" ca="1" si="6"/>
        <v>#N/A</v>
      </c>
      <c r="AM46" s="422" t="e">
        <f t="shared" ca="1" si="7"/>
        <v>#N/A</v>
      </c>
    </row>
    <row r="47" spans="1:39" ht="23" customHeight="1" x14ac:dyDescent="0.15">
      <c r="A47" s="60"/>
      <c r="B47" s="513" t="str">
        <f>INDEX(доп!$Q$3:$V$24,ROW(A33)/4+0.75,LOOKUP($K$1,{1;6;7},{1;3;5}))</f>
        <v>9:00</v>
      </c>
      <c r="C47" s="33" t="str">
        <f>INDEX(доп!$Q$3:$V$24,ROW(B33)/4+0.75,LOOKUP($K$1,{1;6;7},{2;4;6}))</f>
        <v/>
      </c>
      <c r="D47" s="36"/>
      <c r="E47" s="46" t="str">
        <f ca="1">IF(COUNTIF(INDEX(График!$I$7:$AL$113,0,DAY($C$8)),$H47)&gt;1,"проверь, больше 1",IFERROR(INDEX(График!$B$7:$B$114,MATCH($H47,INDEX(График!$I$7:$AL$113,0,DAY($C$8)),)),"---"))</f>
        <v>Сотрудник 10</v>
      </c>
      <c r="F47" s="54" t="s">
        <v>355</v>
      </c>
      <c r="G47" s="634"/>
      <c r="H47" s="206" t="str">
        <f>IF(A46="","-",A46&amp;"и")</f>
        <v>9и</v>
      </c>
      <c r="I47" s="233"/>
      <c r="J47" s="236"/>
      <c r="K47" s="229"/>
      <c r="L47" s="222"/>
      <c r="M47" s="223"/>
      <c r="N47" s="223"/>
      <c r="O47" s="177"/>
      <c r="P47" s="49"/>
      <c r="Q47" s="187">
        <f>A46</f>
        <v>9</v>
      </c>
      <c r="R47" s="184" t="str">
        <f t="shared" ca="1" si="8"/>
        <v>Сотрудник 10</v>
      </c>
      <c r="S47" s="180"/>
      <c r="T47" s="194" t="str">
        <f ca="1">IF(OR(S47=2,E47="---",K47=""),"",--"0:17")</f>
        <v/>
      </c>
      <c r="U47" s="95" t="str">
        <f t="shared" ca="1" si="12"/>
        <v/>
      </c>
      <c r="V47" s="194" t="str">
        <f ca="1">IF(OR(E47="---",S47=2,L46=""),"",IF(S47=1,--"0:05",0))</f>
        <v/>
      </c>
      <c r="W47" s="95" t="str">
        <f ca="1">IF(OR(E47="---",L46="",S47=2),"",L46+V47)</f>
        <v/>
      </c>
      <c r="X47" s="194" t="str">
        <f ca="1">IF(S47=2,"0:08",IF(OR(R47="---",S47=1,M46=""),"",0))</f>
        <v/>
      </c>
      <c r="Y47" s="95" t="str">
        <f ca="1">IF(OR(E47="---",M46="",S47=1),"",IF(S47=2,M46-X47,MIN(M46-X47,W47+"2:00")))</f>
        <v/>
      </c>
      <c r="Z47" s="495"/>
      <c r="AA47" s="100" t="str">
        <f t="shared" ca="1" si="11"/>
        <v/>
      </c>
      <c r="AB47" s="89" t="str">
        <f t="shared" ca="1" si="13"/>
        <v/>
      </c>
      <c r="AC47" s="128" t="str">
        <f t="shared" ca="1" si="1"/>
        <v/>
      </c>
      <c r="AD47" s="50">
        <f ca="1">IF(COUNTIF($R$8:$R$128,R47)&gt;1,"",MAX($AD$8:AD46)+1)</f>
        <v>16</v>
      </c>
      <c r="AE47" s="49" t="e">
        <f t="shared" ca="1" si="2"/>
        <v>#REF!</v>
      </c>
      <c r="AG47" s="49">
        <v>40</v>
      </c>
      <c r="AH47" s="423" t="e">
        <f t="shared" ca="1" si="3"/>
        <v>#N/A</v>
      </c>
      <c r="AI47" s="423"/>
      <c r="AJ47" s="422" t="e">
        <f t="shared" ca="1" si="4"/>
        <v>#N/A</v>
      </c>
      <c r="AK47" s="422" t="e">
        <f t="shared" ca="1" si="5"/>
        <v>#N/A</v>
      </c>
      <c r="AL47" s="422" t="e">
        <f t="shared" ca="1" si="6"/>
        <v>#N/A</v>
      </c>
      <c r="AM47" s="422" t="e">
        <f t="shared" ca="1" si="7"/>
        <v>#N/A</v>
      </c>
    </row>
    <row r="48" spans="1:39" ht="23" customHeight="1" x14ac:dyDescent="0.15">
      <c r="A48" s="60"/>
      <c r="B48" s="429"/>
      <c r="C48" s="34"/>
      <c r="D48" s="36"/>
      <c r="E48" s="47" t="str">
        <f ca="1">IF(COUNTIF(INDEX(График!$I$7:$AL$113,0,DAY($C$8)),$H48)&gt;1,"проверь, больше 1",IFERROR(INDEX(График!$B$7:$B$114,MATCH($H48,INDEX(График!$I$7:$AL$113,0,DAY($C$8)),)),"---"))</f>
        <v>Водитель 18</v>
      </c>
      <c r="F48" s="55" t="s">
        <v>356</v>
      </c>
      <c r="G48" s="634"/>
      <c r="H48" s="206" t="str">
        <f>IF(A46="","-",A46&amp;"в")</f>
        <v>9в</v>
      </c>
      <c r="I48" s="233"/>
      <c r="J48" s="236"/>
      <c r="K48" s="230"/>
      <c r="L48" s="224"/>
      <c r="M48" s="225"/>
      <c r="N48" s="225"/>
      <c r="O48" s="177"/>
      <c r="P48" s="49"/>
      <c r="Q48" s="187">
        <f>A46</f>
        <v>9</v>
      </c>
      <c r="R48" s="184" t="str">
        <f t="shared" ca="1" si="8"/>
        <v>Водитель 18</v>
      </c>
      <c r="S48" s="180"/>
      <c r="T48" s="194" t="str">
        <f ca="1">IF(OR(S48=2,E48="---",K48=""),"",--"0:55")</f>
        <v/>
      </c>
      <c r="U48" s="95" t="str">
        <f t="shared" ca="1" si="12"/>
        <v/>
      </c>
      <c r="V48" s="194" t="str">
        <f ca="1">IF(OR(E48="---",S48=2,L46=""),"",IF(S48=1,--"0:20",0))</f>
        <v/>
      </c>
      <c r="W48" s="95" t="str">
        <f ca="1">IF(OR(E48="---",L46="",S48=2),"",L46+V48)</f>
        <v/>
      </c>
      <c r="X48" s="194" t="str">
        <f ca="1">IF(S48=2,"0:20",IF(OR(R48="---",S48=1,M46=""),"",0))</f>
        <v/>
      </c>
      <c r="Y48" s="95" t="str">
        <f ca="1">IF(OR(E48="---",M46="",S48=1),"",IF(S48=2,M46-X48,MIN(M46-X48,W48+"2:00")))</f>
        <v/>
      </c>
      <c r="Z48" s="495" t="str">
        <f ca="1">IF(OR(E48="---",S48=1,K48=""),"",--"0:15")</f>
        <v/>
      </c>
      <c r="AA48" s="100" t="str">
        <f t="shared" ca="1" si="11"/>
        <v/>
      </c>
      <c r="AB48" s="89" t="str">
        <f t="shared" ca="1" si="13"/>
        <v/>
      </c>
      <c r="AC48" s="128" t="str">
        <f t="shared" ca="1" si="1"/>
        <v/>
      </c>
      <c r="AD48" s="50">
        <f ca="1">IF(COUNTIF($R$8:$R$128,R48)&gt;1,"",MAX($AD$8:AD47)+1)</f>
        <v>17</v>
      </c>
      <c r="AE48" s="49" t="e">
        <f t="shared" ca="1" si="2"/>
        <v>#REF!</v>
      </c>
      <c r="AG48" s="49">
        <v>41</v>
      </c>
      <c r="AH48" s="423" t="e">
        <f t="shared" ca="1" si="3"/>
        <v>#N/A</v>
      </c>
      <c r="AI48" s="423"/>
      <c r="AJ48" s="422" t="e">
        <f t="shared" ca="1" si="4"/>
        <v>#N/A</v>
      </c>
      <c r="AK48" s="422" t="e">
        <f t="shared" ca="1" si="5"/>
        <v>#N/A</v>
      </c>
      <c r="AL48" s="422" t="e">
        <f t="shared" ca="1" si="6"/>
        <v>#N/A</v>
      </c>
      <c r="AM48" s="422" t="e">
        <f t="shared" ca="1" si="7"/>
        <v>#N/A</v>
      </c>
    </row>
    <row r="49" spans="1:39" ht="23" customHeight="1" thickBot="1" x14ac:dyDescent="0.2">
      <c r="A49" s="61"/>
      <c r="B49" s="430"/>
      <c r="C49" s="35"/>
      <c r="D49" s="37"/>
      <c r="E49" s="48" t="str">
        <f ca="1">IF(COUNTIF(INDEX(График!$I$7:$AL$113,0,DAY($C$8)),$H49)&gt;1,"проверь, больше 1",IFERROR(INDEX(График!$B$7:$B$114,MATCH($H49,INDEX(График!$I$7:$AL$113,0,DAY($C$8)),)),"---"))</f>
        <v>---</v>
      </c>
      <c r="F49" s="56"/>
      <c r="G49" s="635"/>
      <c r="H49" s="206" t="str">
        <f>IF(A46="","-",A46&amp;"о")</f>
        <v>9о</v>
      </c>
      <c r="I49" s="233"/>
      <c r="J49" s="236"/>
      <c r="K49" s="230"/>
      <c r="L49" s="224"/>
      <c r="M49" s="225"/>
      <c r="N49" s="225"/>
      <c r="O49" s="177"/>
      <c r="P49" s="49"/>
      <c r="Q49" s="188">
        <f>A46</f>
        <v>9</v>
      </c>
      <c r="R49" s="185" t="str">
        <f t="shared" ca="1" si="8"/>
        <v>---</v>
      </c>
      <c r="S49" s="181"/>
      <c r="T49" s="83" t="str">
        <f ca="1">IF(OR(S49=2,E49="---",K49=""),"",--"0:13")</f>
        <v/>
      </c>
      <c r="U49" s="98" t="str">
        <f t="shared" ca="1" si="12"/>
        <v/>
      </c>
      <c r="V49" s="83" t="str">
        <f ca="1">IF(OR(E49="---",S49=2,L46=""),"",IF(S49=1,--"0:05",0))</f>
        <v/>
      </c>
      <c r="W49" s="98" t="str">
        <f ca="1">IF(OR(E49="---",L46="",S49=2),"",L46+V49)</f>
        <v/>
      </c>
      <c r="X49" s="83" t="str">
        <f ca="1">IF(S49=2,"0:08",IF(OR(R49="---",S49=1,M46=""),"",0))</f>
        <v/>
      </c>
      <c r="Y49" s="98" t="str">
        <f ca="1">IF(OR(E49="---",M46="",S49=1),"",IF(S49=2,M46-X49,MIN(M46-X49,W49+"2:00")))</f>
        <v/>
      </c>
      <c r="Z49" s="166"/>
      <c r="AA49" s="101" t="str">
        <f t="shared" ca="1" si="11"/>
        <v/>
      </c>
      <c r="AB49" s="90" t="str">
        <f t="shared" ca="1" si="13"/>
        <v/>
      </c>
      <c r="AC49" s="130" t="str">
        <f t="shared" ca="1" si="1"/>
        <v/>
      </c>
      <c r="AD49" s="50" t="str">
        <f ca="1">IF(COUNTIF($R$8:$R$128,R49)&gt;1,"",MAX($AD$8:AD48)+1)</f>
        <v/>
      </c>
      <c r="AE49" s="49" t="str">
        <f t="shared" ca="1" si="2"/>
        <v/>
      </c>
      <c r="AG49" s="49">
        <v>42</v>
      </c>
      <c r="AH49" s="423" t="e">
        <f t="shared" ca="1" si="3"/>
        <v>#N/A</v>
      </c>
      <c r="AI49" s="423"/>
      <c r="AJ49" s="422" t="e">
        <f t="shared" ca="1" si="4"/>
        <v>#N/A</v>
      </c>
      <c r="AK49" s="422" t="e">
        <f t="shared" ca="1" si="5"/>
        <v>#N/A</v>
      </c>
      <c r="AL49" s="422" t="e">
        <f t="shared" ca="1" si="6"/>
        <v>#N/A</v>
      </c>
      <c r="AM49" s="422" t="e">
        <f t="shared" ca="1" si="7"/>
        <v>#N/A</v>
      </c>
    </row>
    <row r="50" spans="1:39" ht="23" customHeight="1" thickBot="1" x14ac:dyDescent="0.2">
      <c r="A50" s="59">
        <f>INDEX(доп!$N$3:$P$32,ROW(A40)/4,LOOKUP($K$1,{1;6;7},{1;2;3}))</f>
        <v>11</v>
      </c>
      <c r="B50" s="515" t="str">
        <f t="shared" ref="B50" si="26">IFERROR(B51-L$129,"")</f>
        <v/>
      </c>
      <c r="C50" s="629" t="s">
        <v>44</v>
      </c>
      <c r="D50" s="630"/>
      <c r="E50" s="45" t="str">
        <f ca="1">IF(COUNTIF(INDEX(График!$I$7:$AL$113,0,DAY($C$8)),$H50)&gt;1,"проверь, больше 1",IFERROR(INDEX(График!$B$7:$B$114,MATCH($H50,INDEX(График!$I$7:$AL$113,0,DAY($C$8)),)),"---"))</f>
        <v>---</v>
      </c>
      <c r="F50" s="53"/>
      <c r="G50" s="631"/>
      <c r="H50" s="206" t="str">
        <f>IF(A50="","-",A50&amp;"с")</f>
        <v>11с</v>
      </c>
      <c r="I50" s="232"/>
      <c r="J50" s="235"/>
      <c r="K50" s="228"/>
      <c r="L50" s="207"/>
      <c r="M50" s="208"/>
      <c r="N50" s="208"/>
      <c r="O50" s="238">
        <f>HYPERLINK("#"&amp;ADDRESS(ROW(),11)&amp;":"&amp;ADDRESS(ROW(),14),Q50)</f>
        <v>11</v>
      </c>
      <c r="P50" s="49"/>
      <c r="Q50" s="186">
        <f>A50</f>
        <v>11</v>
      </c>
      <c r="R50" s="183" t="str">
        <f t="shared" ca="1" si="8"/>
        <v>---</v>
      </c>
      <c r="S50" s="179"/>
      <c r="T50" s="195" t="str">
        <f ca="1">IF(OR(S50=2,E50="---",K50=""),"",--"0:13")</f>
        <v/>
      </c>
      <c r="U50" s="196" t="str">
        <f ca="1">IF(OR(S50=2,E50="---",K50=""),"",K50-T50)</f>
        <v/>
      </c>
      <c r="V50" s="195"/>
      <c r="W50" s="196" t="str">
        <f ca="1">IF(OR(E50="---",L50="",S50=2),"",L50+V50)</f>
        <v/>
      </c>
      <c r="X50" s="195"/>
      <c r="Y50" s="196" t="str">
        <f ca="1">IF(OR(E50="---",M50="",S50=1),"",IF(S50=2,M50-X50,MIN(M50-X50,W50+"2:00")))</f>
        <v/>
      </c>
      <c r="Z50" s="165"/>
      <c r="AA50" s="99" t="str">
        <f ca="1">IF(OR(E50="---",S50=1,K50=""),"",N50+Z50)</f>
        <v/>
      </c>
      <c r="AB50" s="88" t="str">
        <f ca="1">IF(OR(E50="---",K50=""),"",ROUND(IF(S50=1,(W50-U50)*24,IF(S50=2,(AA50-Y50)*24,(MOD(AA50-U50,1)-(N(Y50)-N(W50)))*24)),2))</f>
        <v/>
      </c>
      <c r="AC50" s="129" t="str">
        <f t="shared" ca="1" si="1"/>
        <v/>
      </c>
      <c r="AD50" s="50" t="str">
        <f ca="1">IF(COUNTIF($R$8:$R$128,R50)&gt;1,"",MAX($AD$8:AD49)+1)</f>
        <v/>
      </c>
      <c r="AE50" s="49" t="str">
        <f t="shared" ca="1" si="2"/>
        <v/>
      </c>
      <c r="AG50" s="49">
        <v>43</v>
      </c>
      <c r="AH50" s="423" t="e">
        <f t="shared" ca="1" si="3"/>
        <v>#N/A</v>
      </c>
      <c r="AI50" s="423"/>
      <c r="AJ50" s="422" t="e">
        <f t="shared" ca="1" si="4"/>
        <v>#N/A</v>
      </c>
      <c r="AK50" s="422" t="e">
        <f t="shared" ca="1" si="5"/>
        <v>#N/A</v>
      </c>
      <c r="AL50" s="422" t="e">
        <f t="shared" ca="1" si="6"/>
        <v>#N/A</v>
      </c>
      <c r="AM50" s="422" t="e">
        <f t="shared" ca="1" si="7"/>
        <v>#N/A</v>
      </c>
    </row>
    <row r="51" spans="1:39" ht="23" customHeight="1" x14ac:dyDescent="0.15">
      <c r="A51" s="60"/>
      <c r="B51" s="513" t="str">
        <f>INDEX(доп!$Q$3:$V$24,ROW(A37)/4+0.75,LOOKUP($K$1,{1;6;7},{1;3;5}))</f>
        <v/>
      </c>
      <c r="C51" s="33" t="str">
        <f>INDEX(доп!$Q$3:$V$24,ROW(B37)/4+0.75,LOOKUP($K$1,{1;6;7},{2;4;6}))</f>
        <v/>
      </c>
      <c r="D51" s="36"/>
      <c r="E51" s="46" t="str">
        <f ca="1">IF(COUNTIF(INDEX(График!$I$7:$AL$113,0,DAY($C$8)),$H51)&gt;1,"проверь, больше 1",IFERROR(INDEX(График!$B$7:$B$114,MATCH($H51,INDEX(График!$I$7:$AL$113,0,DAY($C$8)),)),"---"))</f>
        <v>Сотрудник 24</v>
      </c>
      <c r="F51" s="54" t="s">
        <v>355</v>
      </c>
      <c r="G51" s="634"/>
      <c r="H51" s="206" t="str">
        <f>IF(A50="","-",A50&amp;"и")</f>
        <v>11и</v>
      </c>
      <c r="I51" s="234"/>
      <c r="J51" s="237"/>
      <c r="K51" s="229"/>
      <c r="L51" s="222"/>
      <c r="M51" s="223"/>
      <c r="N51" s="223"/>
      <c r="O51" s="177"/>
      <c r="P51" s="49"/>
      <c r="Q51" s="187">
        <f>A50</f>
        <v>11</v>
      </c>
      <c r="R51" s="184" t="str">
        <f t="shared" ca="1" si="8"/>
        <v>Сотрудник 24</v>
      </c>
      <c r="S51" s="180"/>
      <c r="T51" s="194" t="str">
        <f ca="1">IF(OR(S51=2,E51="---",K51=""),"",--"0:17")</f>
        <v/>
      </c>
      <c r="U51" s="95" t="str">
        <f ca="1">IF(OR(S51=2,E51="---",K51=""),"",K51-T51)</f>
        <v/>
      </c>
      <c r="V51" s="194"/>
      <c r="W51" s="95" t="str">
        <f ca="1">IF(OR(E51="---",L51="",S51=2),"",L51+V51)</f>
        <v/>
      </c>
      <c r="X51" s="194"/>
      <c r="Y51" s="95" t="str">
        <f ca="1">IF(OR(E51="---",M51="",S51=1),"",IF(S51=2,M51-X51,MIN(M51-X51,W51+"2:00")))</f>
        <v/>
      </c>
      <c r="Z51" s="495"/>
      <c r="AA51" s="100" t="str">
        <f ca="1">IF(OR(E51="---",S51=1,K51=""),"",N51+Z51)</f>
        <v/>
      </c>
      <c r="AB51" s="89" t="str">
        <f t="shared" ref="AB51:AB53" ca="1" si="27">IF(OR(E51="---",K51=""),"",ROUND(IF(S51=1,(W51-U51)*24,IF(S51=2,(AA51-Y51)*24,(MOD(AA51-U51,1)-(N(Y51)-N(W51)))*24)),2))</f>
        <v/>
      </c>
      <c r="AC51" s="128" t="str">
        <f t="shared" ca="1" si="1"/>
        <v/>
      </c>
      <c r="AD51" s="50">
        <f ca="1">IF(COUNTIF($R$8:$R$128,R51)&gt;1,"",MAX($AD$8:AD50)+1)</f>
        <v>18</v>
      </c>
      <c r="AE51" s="49" t="e">
        <f t="shared" ca="1" si="2"/>
        <v>#REF!</v>
      </c>
      <c r="AG51" s="49">
        <v>44</v>
      </c>
      <c r="AH51" s="423" t="e">
        <f t="shared" ca="1" si="3"/>
        <v>#N/A</v>
      </c>
      <c r="AI51" s="423"/>
      <c r="AJ51" s="422" t="e">
        <f t="shared" ca="1" si="4"/>
        <v>#N/A</v>
      </c>
      <c r="AK51" s="422" t="e">
        <f t="shared" ca="1" si="5"/>
        <v>#N/A</v>
      </c>
      <c r="AL51" s="422" t="e">
        <f t="shared" ca="1" si="6"/>
        <v>#N/A</v>
      </c>
      <c r="AM51" s="422" t="e">
        <f t="shared" ca="1" si="7"/>
        <v>#N/A</v>
      </c>
    </row>
    <row r="52" spans="1:39" ht="23" customHeight="1" x14ac:dyDescent="0.15">
      <c r="A52" s="60"/>
      <c r="B52" s="429"/>
      <c r="C52" s="34"/>
      <c r="D52" s="36"/>
      <c r="E52" s="47" t="str">
        <f ca="1">IF(COUNTIF(INDEX(График!$I$7:$AL$113,0,DAY($C$8)),$H52)&gt;1,"проверь, больше 1",IFERROR(INDEX(График!$B$7:$B$114,MATCH($H52,INDEX(График!$I$7:$AL$113,0,DAY($C$8)),)),"---"))</f>
        <v>Водитель 4</v>
      </c>
      <c r="F52" s="55" t="s">
        <v>356</v>
      </c>
      <c r="G52" s="634"/>
      <c r="H52" s="206" t="str">
        <f>IF(A50="","-",A50&amp;"в")</f>
        <v>11в</v>
      </c>
      <c r="I52" s="234"/>
      <c r="J52" s="237"/>
      <c r="K52" s="230"/>
      <c r="L52" s="224"/>
      <c r="M52" s="225"/>
      <c r="N52" s="225"/>
      <c r="O52" s="177"/>
      <c r="P52" s="49"/>
      <c r="Q52" s="187">
        <f>A50</f>
        <v>11</v>
      </c>
      <c r="R52" s="184" t="str">
        <f t="shared" ca="1" si="8"/>
        <v>Водитель 4</v>
      </c>
      <c r="S52" s="180"/>
      <c r="T52" s="194" t="str">
        <f ca="1">IF(OR(S52=2,E52="---",K52=""),"",--"0:55")</f>
        <v/>
      </c>
      <c r="U52" s="95" t="str">
        <f ca="1">IF(OR(S52=2,E52="---",K52=""),"",K52-T52)</f>
        <v/>
      </c>
      <c r="V52" s="194"/>
      <c r="W52" s="95" t="str">
        <f ca="1">IF(OR(E52="---",L52="",S52=2),"",L52+V52)</f>
        <v/>
      </c>
      <c r="X52" s="194"/>
      <c r="Y52" s="95" t="str">
        <f ca="1">IF(OR(E52="---",M52="",S52=1),"",IF(S52=2,M52-X52,MIN(M52-X52,W52+"2:00")))</f>
        <v/>
      </c>
      <c r="Z52" s="495" t="str">
        <f ca="1">IF(OR(E52="---",S52=1,K52=""),"",--"0:15")</f>
        <v/>
      </c>
      <c r="AA52" s="100" t="str">
        <f ca="1">IF(OR(E52="---",S52=1,K52=""),"",N52+Z52)</f>
        <v/>
      </c>
      <c r="AB52" s="89" t="str">
        <f t="shared" ca="1" si="27"/>
        <v/>
      </c>
      <c r="AC52" s="128" t="str">
        <f t="shared" ca="1" si="1"/>
        <v/>
      </c>
      <c r="AD52" s="50">
        <f ca="1">IF(COUNTIF($R$8:$R$128,R52)&gt;1,"",MAX($AD$8:AD51)+1)</f>
        <v>19</v>
      </c>
      <c r="AE52" s="49" t="e">
        <f t="shared" ca="1" si="2"/>
        <v>#REF!</v>
      </c>
      <c r="AG52" s="49">
        <v>45</v>
      </c>
      <c r="AH52" s="423" t="e">
        <f t="shared" ca="1" si="3"/>
        <v>#N/A</v>
      </c>
      <c r="AI52" s="423"/>
      <c r="AJ52" s="422" t="e">
        <f t="shared" ca="1" si="4"/>
        <v>#N/A</v>
      </c>
      <c r="AK52" s="422" t="e">
        <f t="shared" ca="1" si="5"/>
        <v>#N/A</v>
      </c>
      <c r="AL52" s="422" t="e">
        <f t="shared" ca="1" si="6"/>
        <v>#N/A</v>
      </c>
      <c r="AM52" s="422" t="e">
        <f t="shared" ca="1" si="7"/>
        <v>#N/A</v>
      </c>
    </row>
    <row r="53" spans="1:39" ht="23" customHeight="1" thickBot="1" x14ac:dyDescent="0.2">
      <c r="A53" s="61"/>
      <c r="B53" s="430"/>
      <c r="C53" s="35"/>
      <c r="D53" s="37"/>
      <c r="E53" s="48" t="str">
        <f ca="1">IF(COUNTIF(INDEX(График!$I$7:$AL$113,0,DAY($C$8)),$H53)&gt;1,"проверь, больше 1",IFERROR(INDEX(График!$B$7:$B$114,MATCH($H53,INDEX(График!$I$7:$AL$113,0,DAY($C$8)),)),"---"))</f>
        <v>---</v>
      </c>
      <c r="F53" s="56"/>
      <c r="G53" s="635"/>
      <c r="H53" s="206" t="str">
        <f>IF(A50="","-",A50&amp;"о")</f>
        <v>11о</v>
      </c>
      <c r="I53" s="234"/>
      <c r="J53" s="237"/>
      <c r="K53" s="230"/>
      <c r="L53" s="224"/>
      <c r="M53" s="225"/>
      <c r="N53" s="225"/>
      <c r="O53" s="177"/>
      <c r="P53" s="49"/>
      <c r="Q53" s="188">
        <f>A50</f>
        <v>11</v>
      </c>
      <c r="R53" s="185" t="str">
        <f t="shared" ca="1" si="8"/>
        <v>---</v>
      </c>
      <c r="S53" s="181"/>
      <c r="T53" s="83" t="str">
        <f ca="1">IF(OR(S53=2,E53="---",K53=""),"",--"0:13")</f>
        <v/>
      </c>
      <c r="U53" s="98" t="str">
        <f ca="1">IF(OR(S53=2,E53="---",K53=""),"",K53-T53)</f>
        <v/>
      </c>
      <c r="V53" s="83"/>
      <c r="W53" s="98" t="str">
        <f ca="1">IF(OR(E53="---",L53="",S53=2),"",L53+V53)</f>
        <v/>
      </c>
      <c r="X53" s="83"/>
      <c r="Y53" s="98" t="str">
        <f ca="1">IF(OR(E53="---",M53="",S53=1),"",IF(S53=2,M53-X53,MIN(M53-X53,W53+"2:00")))</f>
        <v/>
      </c>
      <c r="Z53" s="166"/>
      <c r="AA53" s="101" t="str">
        <f ca="1">IF(OR(E53="---",S53=1,K53=""),"",N53+Z53)</f>
        <v/>
      </c>
      <c r="AB53" s="90" t="str">
        <f t="shared" ca="1" si="27"/>
        <v/>
      </c>
      <c r="AC53" s="130" t="str">
        <f t="shared" ca="1" si="1"/>
        <v/>
      </c>
      <c r="AD53" s="50" t="str">
        <f ca="1">IF(COUNTIF($R$8:$R$128,R53)&gt;1,"",MAX($AD$8:AD52)+1)</f>
        <v/>
      </c>
      <c r="AE53" s="49" t="str">
        <f t="shared" ca="1" si="2"/>
        <v/>
      </c>
      <c r="AG53" s="49">
        <v>46</v>
      </c>
      <c r="AH53" s="423" t="e">
        <f t="shared" ca="1" si="3"/>
        <v>#N/A</v>
      </c>
      <c r="AI53" s="423"/>
      <c r="AJ53" s="422" t="e">
        <f t="shared" ca="1" si="4"/>
        <v>#N/A</v>
      </c>
      <c r="AK53" s="422" t="e">
        <f t="shared" ca="1" si="5"/>
        <v>#N/A</v>
      </c>
      <c r="AL53" s="422" t="e">
        <f t="shared" ca="1" si="6"/>
        <v>#N/A</v>
      </c>
      <c r="AM53" s="422" t="e">
        <f t="shared" ca="1" si="7"/>
        <v>#N/A</v>
      </c>
    </row>
    <row r="54" spans="1:39" ht="23" customHeight="1" thickBot="1" x14ac:dyDescent="0.2">
      <c r="A54" s="59">
        <f>INDEX(доп!$N$3:$P$32,ROW(A44)/4,LOOKUP($K$1,{1;6;7},{1;2;3}))</f>
        <v>22</v>
      </c>
      <c r="B54" s="515">
        <f t="shared" ref="B54" si="28">IFERROR(B55-L$129,"")</f>
        <v>0.36805555555555558</v>
      </c>
      <c r="C54" s="629" t="s">
        <v>44</v>
      </c>
      <c r="D54" s="630"/>
      <c r="E54" s="45" t="str">
        <f ca="1">IF(COUNTIF(INDEX(График!$I$7:$AL$113,0,DAY($C$8)),$H54)&gt;1,"проверь, больше 1",IFERROR(INDEX(График!$B$7:$B$114,MATCH($H54,INDEX(График!$I$7:$AL$113,0,DAY($C$8)),)),"---"))</f>
        <v>---</v>
      </c>
      <c r="F54" s="53"/>
      <c r="G54" s="631"/>
      <c r="H54" s="206" t="str">
        <f>IF(A54="","-",A54&amp;"с")</f>
        <v>22с</v>
      </c>
      <c r="I54" s="233"/>
      <c r="J54" s="236"/>
      <c r="K54" s="228"/>
      <c r="L54" s="207"/>
      <c r="M54" s="208"/>
      <c r="N54" s="208"/>
      <c r="O54" s="238">
        <f>HYPERLINK("#"&amp;ADDRESS(ROW(),11)&amp;":"&amp;ADDRESS(ROW(),14),Q54)</f>
        <v>22</v>
      </c>
      <c r="P54" s="49"/>
      <c r="Q54" s="186">
        <f>A54</f>
        <v>22</v>
      </c>
      <c r="R54" s="183" t="str">
        <f t="shared" ca="1" si="8"/>
        <v>---</v>
      </c>
      <c r="S54" s="179"/>
      <c r="T54" s="195" t="str">
        <f ca="1">IF(OR(S54=2,E54="---",K54=""),"",--"0:13")</f>
        <v/>
      </c>
      <c r="U54" s="196" t="str">
        <f t="shared" ca="1" si="12"/>
        <v/>
      </c>
      <c r="V54" s="195" t="str">
        <f ca="1">IF(OR(E54="---",S54=2,L54=""),"",IF(S54=1,--"0:05",0))</f>
        <v/>
      </c>
      <c r="W54" s="196" t="str">
        <f ca="1">IF(OR(E54="---",L54="",S54=2),"",L54+V54)</f>
        <v/>
      </c>
      <c r="X54" s="195" t="str">
        <f ca="1">IF(S54=2,"0:08",IF(OR(R54="---",S54=1,M54=""),"",0))</f>
        <v/>
      </c>
      <c r="Y54" s="196" t="str">
        <f ca="1">IF(OR(E54="---",M54="",S54=1),"",IF(S54=2,M54-X54,MIN(M54-X54,W54+"2:00")))</f>
        <v/>
      </c>
      <c r="Z54" s="165"/>
      <c r="AA54" s="99" t="str">
        <f t="shared" ca="1" si="11"/>
        <v/>
      </c>
      <c r="AB54" s="88" t="str">
        <f t="shared" ca="1" si="13"/>
        <v/>
      </c>
      <c r="AC54" s="129" t="str">
        <f t="shared" ca="1" si="1"/>
        <v/>
      </c>
      <c r="AD54" s="50" t="str">
        <f ca="1">IF(COUNTIF($R$8:$R$128,R54)&gt;1,"",MAX($AD$8:AD53)+1)</f>
        <v/>
      </c>
      <c r="AE54" s="49" t="str">
        <f t="shared" ca="1" si="2"/>
        <v/>
      </c>
      <c r="AG54" s="49">
        <v>47</v>
      </c>
      <c r="AH54" s="423" t="e">
        <f t="shared" ca="1" si="3"/>
        <v>#N/A</v>
      </c>
      <c r="AI54" s="423"/>
      <c r="AJ54" s="422" t="e">
        <f t="shared" ca="1" si="4"/>
        <v>#N/A</v>
      </c>
      <c r="AK54" s="422" t="e">
        <f t="shared" ca="1" si="5"/>
        <v>#N/A</v>
      </c>
      <c r="AL54" s="422" t="e">
        <f t="shared" ca="1" si="6"/>
        <v>#N/A</v>
      </c>
      <c r="AM54" s="422" t="e">
        <f t="shared" ca="1" si="7"/>
        <v>#N/A</v>
      </c>
    </row>
    <row r="55" spans="1:39" ht="23" customHeight="1" x14ac:dyDescent="0.15">
      <c r="A55" s="60"/>
      <c r="B55" s="513" t="str">
        <f>INDEX(доп!$Q$3:$V$24,ROW(A41)/4+0.75,LOOKUP($K$1,{1;6;7},{1;3;5}))</f>
        <v>9:00</v>
      </c>
      <c r="C55" s="33" t="str">
        <f>INDEX(доп!$Q$3:$V$24,ROW(B41)/4+0.75,LOOKUP($K$1,{1;6;7},{2;4;6}))</f>
        <v/>
      </c>
      <c r="D55" s="36"/>
      <c r="E55" s="46" t="str">
        <f ca="1">IF(COUNTIF(INDEX(График!$I$7:$AL$113,0,DAY($C$8)),$H55)&gt;1,"проверь, больше 1",IFERROR(INDEX(График!$B$7:$B$114,MATCH($H55,INDEX(График!$I$7:$AL$113,0,DAY($C$8)),)),"---"))</f>
        <v>Сотрудник 5</v>
      </c>
      <c r="F55" s="54" t="s">
        <v>355</v>
      </c>
      <c r="G55" s="634"/>
      <c r="H55" s="206" t="str">
        <f>IF(A54="","-",A54&amp;"и")</f>
        <v>22и</v>
      </c>
      <c r="I55" s="233"/>
      <c r="J55" s="236"/>
      <c r="K55" s="229"/>
      <c r="L55" s="222"/>
      <c r="M55" s="223"/>
      <c r="N55" s="223"/>
      <c r="O55" s="177"/>
      <c r="P55" s="49"/>
      <c r="Q55" s="187">
        <f>A54</f>
        <v>22</v>
      </c>
      <c r="R55" s="184" t="str">
        <f t="shared" ca="1" si="8"/>
        <v>Сотрудник 5</v>
      </c>
      <c r="S55" s="180"/>
      <c r="T55" s="194" t="str">
        <f ca="1">IF(OR(S55=2,E55="---",K55=""),"",--"0:12")</f>
        <v/>
      </c>
      <c r="U55" s="95" t="str">
        <f t="shared" ca="1" si="12"/>
        <v/>
      </c>
      <c r="V55" s="194" t="str">
        <f ca="1">IF(OR(E55="---",S55=2,L54=""),"",IF(S55=1,--"0:05",0))</f>
        <v/>
      </c>
      <c r="W55" s="95" t="str">
        <f ca="1">IF(OR(E55="---",L54="",S55=2),"",L54+V55)</f>
        <v/>
      </c>
      <c r="X55" s="194" t="str">
        <f ca="1">IF(S55=2,"0:08",IF(OR(R55="---",S55=1,M54=""),"",0))</f>
        <v/>
      </c>
      <c r="Y55" s="95" t="str">
        <f ca="1">IF(OR(E55="---",M54="",S55=1),"",IF(S55=2,M54-X55,MIN(M54-X55,W55+"2:00")))</f>
        <v/>
      </c>
      <c r="Z55" s="495"/>
      <c r="AA55" s="100" t="str">
        <f t="shared" ca="1" si="11"/>
        <v/>
      </c>
      <c r="AB55" s="89" t="str">
        <f t="shared" ca="1" si="13"/>
        <v/>
      </c>
      <c r="AC55" s="128" t="str">
        <f t="shared" ca="1" si="1"/>
        <v/>
      </c>
      <c r="AD55" s="50">
        <f ca="1">IF(COUNTIF($R$8:$R$128,R55)&gt;1,"",MAX($AD$8:AD54)+1)</f>
        <v>20</v>
      </c>
      <c r="AE55" s="49" t="e">
        <f t="shared" ca="1" si="2"/>
        <v>#REF!</v>
      </c>
      <c r="AG55" s="49">
        <v>48</v>
      </c>
      <c r="AH55" s="423" t="e">
        <f t="shared" ca="1" si="3"/>
        <v>#N/A</v>
      </c>
      <c r="AI55" s="423"/>
      <c r="AJ55" s="422" t="e">
        <f t="shared" ca="1" si="4"/>
        <v>#N/A</v>
      </c>
      <c r="AK55" s="422" t="e">
        <f t="shared" ca="1" si="5"/>
        <v>#N/A</v>
      </c>
      <c r="AL55" s="422" t="e">
        <f t="shared" ca="1" si="6"/>
        <v>#N/A</v>
      </c>
      <c r="AM55" s="422" t="e">
        <f t="shared" ca="1" si="7"/>
        <v>#N/A</v>
      </c>
    </row>
    <row r="56" spans="1:39" ht="23" customHeight="1" x14ac:dyDescent="0.15">
      <c r="A56" s="60"/>
      <c r="B56" s="429"/>
      <c r="C56" s="34"/>
      <c r="D56" s="36"/>
      <c r="E56" s="47" t="str">
        <f ca="1">IF(COUNTIF(INDEX(График!$I$7:$AL$113,0,DAY($C$8)),$H56)&gt;1,"проверь, больше 1",IFERROR(INDEX(График!$B$7:$B$114,MATCH($H56,INDEX(График!$I$7:$AL$113,0,DAY($C$8)),)),"---"))</f>
        <v>Водитель 14</v>
      </c>
      <c r="F56" s="55" t="s">
        <v>356</v>
      </c>
      <c r="G56" s="634"/>
      <c r="H56" s="206" t="str">
        <f>IF(A54="","-",A54&amp;"в")</f>
        <v>22в</v>
      </c>
      <c r="I56" s="233"/>
      <c r="J56" s="236"/>
      <c r="K56" s="230"/>
      <c r="L56" s="224"/>
      <c r="M56" s="225"/>
      <c r="N56" s="225"/>
      <c r="O56" s="177"/>
      <c r="P56" s="49"/>
      <c r="Q56" s="187">
        <f>A54</f>
        <v>22</v>
      </c>
      <c r="R56" s="184" t="str">
        <f t="shared" ca="1" si="8"/>
        <v>Водитель 14</v>
      </c>
      <c r="S56" s="180"/>
      <c r="T56" s="194" t="str">
        <f ca="1">IF(OR(S56=2,E56="---",K56=""),"",--"0:55")</f>
        <v/>
      </c>
      <c r="U56" s="95" t="str">
        <f t="shared" ca="1" si="12"/>
        <v/>
      </c>
      <c r="V56" s="194" t="str">
        <f ca="1">IF(OR(E56="---",S56=2,L54=""),"",IF(S56=1,--"0:20",0))</f>
        <v/>
      </c>
      <c r="W56" s="95" t="str">
        <f ca="1">IF(OR(E56="---",L54="",S56=2),"",L54+V56)</f>
        <v/>
      </c>
      <c r="X56" s="194" t="str">
        <f ca="1">IF(S56=2,"0:20",IF(OR(R56="---",S56=1,M54=""),"",0))</f>
        <v/>
      </c>
      <c r="Y56" s="95" t="str">
        <f ca="1">IF(OR(E56="---",M54="",S56=1),"",IF(S56=2,M54-X56,MIN(M54-X56,W56+"2:00")))</f>
        <v/>
      </c>
      <c r="Z56" s="495" t="str">
        <f ca="1">IF(OR(E56="---",S56=1,K56=""),"",--"0:15")</f>
        <v/>
      </c>
      <c r="AA56" s="100" t="str">
        <f t="shared" ca="1" si="11"/>
        <v/>
      </c>
      <c r="AB56" s="89" t="str">
        <f t="shared" ca="1" si="13"/>
        <v/>
      </c>
      <c r="AC56" s="128" t="str">
        <f t="shared" ca="1" si="1"/>
        <v/>
      </c>
      <c r="AD56" s="50">
        <f ca="1">IF(COUNTIF($R$8:$R$128,R56)&gt;1,"",MAX($AD$8:AD55)+1)</f>
        <v>21</v>
      </c>
      <c r="AE56" s="49" t="e">
        <f t="shared" ca="1" si="2"/>
        <v>#REF!</v>
      </c>
      <c r="AG56" s="49">
        <v>49</v>
      </c>
      <c r="AH56" s="423" t="e">
        <f t="shared" ca="1" si="3"/>
        <v>#N/A</v>
      </c>
      <c r="AI56" s="423"/>
      <c r="AJ56" s="422" t="e">
        <f t="shared" ca="1" si="4"/>
        <v>#N/A</v>
      </c>
      <c r="AK56" s="422" t="e">
        <f t="shared" ca="1" si="5"/>
        <v>#N/A</v>
      </c>
      <c r="AL56" s="422" t="e">
        <f t="shared" ca="1" si="6"/>
        <v>#N/A</v>
      </c>
      <c r="AM56" s="422" t="e">
        <f t="shared" ca="1" si="7"/>
        <v>#N/A</v>
      </c>
    </row>
    <row r="57" spans="1:39" ht="23" customHeight="1" thickBot="1" x14ac:dyDescent="0.2">
      <c r="A57" s="61"/>
      <c r="B57" s="430"/>
      <c r="C57" s="35"/>
      <c r="D57" s="37"/>
      <c r="E57" s="48" t="str">
        <f ca="1">IF(COUNTIF(INDEX(График!$I$7:$AL$113,0,DAY($C$8)),$H57)&gt;1,"проверь, больше 1",IFERROR(INDEX(График!$B$7:$B$114,MATCH($H57,INDEX(График!$I$7:$AL$113,0,DAY($C$8)),)),"---"))</f>
        <v>---</v>
      </c>
      <c r="F57" s="56"/>
      <c r="G57" s="635"/>
      <c r="H57" s="206" t="str">
        <f>IF(A54="","-",A54&amp;"о")</f>
        <v>22о</v>
      </c>
      <c r="I57" s="233"/>
      <c r="J57" s="236"/>
      <c r="K57" s="230"/>
      <c r="L57" s="224"/>
      <c r="M57" s="225"/>
      <c r="N57" s="225"/>
      <c r="O57" s="177"/>
      <c r="P57" s="49"/>
      <c r="Q57" s="188">
        <f>A54</f>
        <v>22</v>
      </c>
      <c r="R57" s="185" t="str">
        <f t="shared" ca="1" si="8"/>
        <v>---</v>
      </c>
      <c r="S57" s="181"/>
      <c r="T57" s="83" t="str">
        <f ca="1">IF(OR(S57=2,E57="---",K57=""),"",--"0:13")</f>
        <v/>
      </c>
      <c r="U57" s="98" t="str">
        <f t="shared" ca="1" si="12"/>
        <v/>
      </c>
      <c r="V57" s="83" t="str">
        <f ca="1">IF(OR(E57="---",S57=2,L54=""),"",IF(S57=1,--"0:05",0))</f>
        <v/>
      </c>
      <c r="W57" s="98" t="str">
        <f ca="1">IF(OR(E57="---",L54="",S57=2),"",L54+V57)</f>
        <v/>
      </c>
      <c r="X57" s="83" t="str">
        <f ca="1">IF(S57=2,"0:08",IF(OR(R57="---",S57=1,M54=""),"",0))</f>
        <v/>
      </c>
      <c r="Y57" s="98" t="str">
        <f ca="1">IF(OR(E57="---",M54="",S57=1),"",IF(S57=2,M54-X57,MIN(M54-X57,W57+"2:00")))</f>
        <v/>
      </c>
      <c r="Z57" s="166"/>
      <c r="AA57" s="101" t="str">
        <f t="shared" ca="1" si="11"/>
        <v/>
      </c>
      <c r="AB57" s="90" t="str">
        <f t="shared" ca="1" si="13"/>
        <v/>
      </c>
      <c r="AC57" s="130" t="str">
        <f t="shared" ca="1" si="1"/>
        <v/>
      </c>
      <c r="AD57" s="50" t="str">
        <f ca="1">IF(COUNTIF($R$8:$R$128,R57)&gt;1,"",MAX($AD$8:AD56)+1)</f>
        <v/>
      </c>
      <c r="AE57" s="49" t="str">
        <f t="shared" ca="1" si="2"/>
        <v/>
      </c>
      <c r="AG57" s="49">
        <v>50</v>
      </c>
      <c r="AH57" s="423" t="e">
        <f t="shared" ca="1" si="3"/>
        <v>#N/A</v>
      </c>
      <c r="AI57" s="423"/>
      <c r="AJ57" s="422" t="e">
        <f t="shared" ca="1" si="4"/>
        <v>#N/A</v>
      </c>
      <c r="AK57" s="422" t="e">
        <f t="shared" ca="1" si="5"/>
        <v>#N/A</v>
      </c>
      <c r="AL57" s="422" t="e">
        <f t="shared" ca="1" si="6"/>
        <v>#N/A</v>
      </c>
      <c r="AM57" s="422" t="e">
        <f t="shared" ca="1" si="7"/>
        <v>#N/A</v>
      </c>
    </row>
    <row r="58" spans="1:39" ht="23" customHeight="1" outlineLevel="1" thickBot="1" x14ac:dyDescent="0.2">
      <c r="A58" s="59">
        <f>INDEX(доп!$N$3:$P$32,ROW(A48)/4,LOOKUP($K$1,{1;6;7},{1;2;3}))</f>
        <v>23</v>
      </c>
      <c r="B58" s="515" t="str">
        <f t="shared" ref="B58" si="29">IFERROR(B59-L$129,"")</f>
        <v/>
      </c>
      <c r="C58" s="629" t="s">
        <v>44</v>
      </c>
      <c r="D58" s="630"/>
      <c r="E58" s="45" t="str">
        <f ca="1">IF(COUNTIF(INDEX(График!$I$7:$AL$113,0,DAY($C$8)),$H58)&gt;1,"проверь, больше 1",IFERROR(INDEX(График!$B$7:$B$114,MATCH($H58,INDEX(График!$I$7:$AL$113,0,DAY($C$8)),)),"---"))</f>
        <v>---</v>
      </c>
      <c r="F58" s="53"/>
      <c r="G58" s="631"/>
      <c r="H58" s="206" t="str">
        <f>IF(A58="","-",A58&amp;"с")</f>
        <v>23с</v>
      </c>
      <c r="I58" s="233"/>
      <c r="J58" s="236"/>
      <c r="K58" s="228"/>
      <c r="L58" s="207"/>
      <c r="M58" s="208"/>
      <c r="N58" s="208"/>
      <c r="O58" s="238">
        <f>HYPERLINK("#"&amp;ADDRESS(ROW(),11)&amp;":"&amp;ADDRESS(ROW(),14),Q58)</f>
        <v>23</v>
      </c>
      <c r="P58" s="49"/>
      <c r="Q58" s="186">
        <f>A58</f>
        <v>23</v>
      </c>
      <c r="R58" s="183" t="str">
        <f t="shared" ca="1" si="8"/>
        <v>---</v>
      </c>
      <c r="S58" s="179"/>
      <c r="T58" s="195" t="str">
        <f ca="1">IF(OR(S58=2,E58="---",K58=""),"",--"0:13")</f>
        <v/>
      </c>
      <c r="U58" s="196" t="str">
        <f t="shared" ca="1" si="12"/>
        <v/>
      </c>
      <c r="V58" s="195"/>
      <c r="W58" s="196" t="str">
        <f t="shared" ref="W58:W65" ca="1" si="30">IF(OR(E58="---",L58="",S58=2),"",L58+V58)</f>
        <v/>
      </c>
      <c r="X58" s="195"/>
      <c r="Y58" s="196" t="str">
        <f t="shared" ref="Y58:Y65" ca="1" si="31">IF(OR(E58="---",M58="",S58=1),"",IF(S58=2,M58-X58,MIN(M58-X58,W58+"2:00")))</f>
        <v/>
      </c>
      <c r="Z58" s="165"/>
      <c r="AA58" s="99" t="str">
        <f t="shared" ca="1" si="11"/>
        <v/>
      </c>
      <c r="AB58" s="88" t="str">
        <f ca="1">IF(OR(E58="---",K58=""),"",ROUND(IF(S58=1,(W58-U58)*24,IF(S58=2,(AA58-Y58)*24,(MOD(AA58-U58,1)-(N(Y58)-N(W58)))*24)),2))</f>
        <v/>
      </c>
      <c r="AC58" s="129" t="str">
        <f t="shared" ca="1" si="1"/>
        <v/>
      </c>
      <c r="AD58" s="50" t="str">
        <f ca="1">IF(COUNTIF($R$8:$R$128,R58)&gt;1,"",MAX($AD$8:AD57)+1)</f>
        <v/>
      </c>
      <c r="AE58" s="49" t="str">
        <f t="shared" ca="1" si="2"/>
        <v/>
      </c>
      <c r="AG58" s="49">
        <v>51</v>
      </c>
      <c r="AH58" s="423" t="e">
        <f t="shared" ca="1" si="3"/>
        <v>#N/A</v>
      </c>
      <c r="AI58" s="423"/>
      <c r="AJ58" s="422" t="e">
        <f t="shared" ca="1" si="4"/>
        <v>#N/A</v>
      </c>
      <c r="AK58" s="422" t="e">
        <f t="shared" ca="1" si="5"/>
        <v>#N/A</v>
      </c>
      <c r="AL58" s="422" t="e">
        <f t="shared" ca="1" si="6"/>
        <v>#N/A</v>
      </c>
      <c r="AM58" s="422" t="e">
        <f t="shared" ca="1" si="7"/>
        <v>#N/A</v>
      </c>
    </row>
    <row r="59" spans="1:39" ht="23" customHeight="1" outlineLevel="1" x14ac:dyDescent="0.15">
      <c r="A59" s="60"/>
      <c r="B59" s="513" t="str">
        <f>INDEX(доп!$Q$3:$V$24,ROW(A45)/4+0.75,LOOKUP($K$1,{1;6;7},{1;3;5}))</f>
        <v/>
      </c>
      <c r="C59" s="33" t="str">
        <f>INDEX(доп!$Q$3:$V$24,ROW(B45)/4+0.75,LOOKUP($K$1,{1;6;7},{2;4;6}))</f>
        <v/>
      </c>
      <c r="D59" s="36"/>
      <c r="E59" s="46" t="str">
        <f ca="1">IF(COUNTIF(INDEX(График!$I$7:$AL$113,0,DAY($C$8)),$H59)&gt;1,"проверь, больше 1",IFERROR(INDEX(График!$B$7:$B$114,MATCH($H59,INDEX(График!$I$7:$AL$113,0,DAY($C$8)),)),"---"))</f>
        <v>---</v>
      </c>
      <c r="F59" s="54" t="s">
        <v>355</v>
      </c>
      <c r="G59" s="634"/>
      <c r="H59" s="206" t="str">
        <f>IF(A58="","-",A58&amp;"и")</f>
        <v>23и</v>
      </c>
      <c r="I59" s="233"/>
      <c r="J59" s="236"/>
      <c r="K59" s="229"/>
      <c r="L59" s="222"/>
      <c r="M59" s="223"/>
      <c r="N59" s="223"/>
      <c r="O59" s="177"/>
      <c r="P59" s="49"/>
      <c r="Q59" s="187">
        <f>A58</f>
        <v>23</v>
      </c>
      <c r="R59" s="184" t="str">
        <f t="shared" ca="1" si="8"/>
        <v>---</v>
      </c>
      <c r="S59" s="180"/>
      <c r="T59" s="194" t="str">
        <f ca="1">IF(OR(S59=2,E59="---",K59=""),"",--"0:17")</f>
        <v/>
      </c>
      <c r="U59" s="95" t="str">
        <f t="shared" ca="1" si="12"/>
        <v/>
      </c>
      <c r="V59" s="194"/>
      <c r="W59" s="95" t="str">
        <f t="shared" ca="1" si="30"/>
        <v/>
      </c>
      <c r="X59" s="194"/>
      <c r="Y59" s="95" t="str">
        <f t="shared" ca="1" si="31"/>
        <v/>
      </c>
      <c r="Z59" s="495"/>
      <c r="AA59" s="100" t="str">
        <f t="shared" ca="1" si="11"/>
        <v/>
      </c>
      <c r="AB59" s="89" t="str">
        <f t="shared" ref="AB59:AB61" ca="1" si="32">IF(OR(E59="---",K59=""),"",ROUND(IF(S59=1,(W59-U59)*24,IF(S59=2,(AA59-Y59)*24,(MOD(AA59-U59,1)-(N(Y59)-N(W59)))*24)),2))</f>
        <v/>
      </c>
      <c r="AC59" s="128" t="str">
        <f t="shared" ca="1" si="1"/>
        <v/>
      </c>
      <c r="AD59" s="50" t="str">
        <f ca="1">IF(COUNTIF($R$8:$R$128,R59)&gt;1,"",MAX($AD$8:AD58)+1)</f>
        <v/>
      </c>
      <c r="AE59" s="49" t="str">
        <f t="shared" ca="1" si="2"/>
        <v/>
      </c>
      <c r="AG59" s="49">
        <v>52</v>
      </c>
      <c r="AH59" s="423" t="e">
        <f t="shared" ca="1" si="3"/>
        <v>#N/A</v>
      </c>
      <c r="AI59" s="423"/>
      <c r="AJ59" s="422" t="e">
        <f t="shared" ca="1" si="4"/>
        <v>#N/A</v>
      </c>
      <c r="AK59" s="422" t="e">
        <f t="shared" ca="1" si="5"/>
        <v>#N/A</v>
      </c>
      <c r="AL59" s="422" t="e">
        <f t="shared" ca="1" si="6"/>
        <v>#N/A</v>
      </c>
      <c r="AM59" s="422" t="e">
        <f t="shared" ca="1" si="7"/>
        <v>#N/A</v>
      </c>
    </row>
    <row r="60" spans="1:39" ht="23" customHeight="1" outlineLevel="1" x14ac:dyDescent="0.15">
      <c r="A60" s="60"/>
      <c r="B60" s="429"/>
      <c r="C60" s="34"/>
      <c r="D60" s="36"/>
      <c r="E60" s="47" t="str">
        <f ca="1">IF(COUNTIF(INDEX(График!$I$7:$AL$113,0,DAY($C$8)),$H60)&gt;1,"проверь, больше 1",IFERROR(INDEX(График!$B$7:$B$114,MATCH($H60,INDEX(График!$I$7:$AL$113,0,DAY($C$8)),)),"---"))</f>
        <v>---</v>
      </c>
      <c r="F60" s="55" t="s">
        <v>356</v>
      </c>
      <c r="G60" s="634"/>
      <c r="H60" s="206" t="str">
        <f>IF(A58="","-",A58&amp;"в")</f>
        <v>23в</v>
      </c>
      <c r="I60" s="233"/>
      <c r="J60" s="236"/>
      <c r="K60" s="230"/>
      <c r="L60" s="224"/>
      <c r="M60" s="225"/>
      <c r="N60" s="225"/>
      <c r="O60" s="177"/>
      <c r="P60" s="49"/>
      <c r="Q60" s="187">
        <f>A58</f>
        <v>23</v>
      </c>
      <c r="R60" s="184" t="str">
        <f t="shared" ca="1" si="8"/>
        <v>---</v>
      </c>
      <c r="S60" s="180"/>
      <c r="T60" s="194" t="str">
        <f ca="1">IF(OR(S60=2,E60="---",K60=""),"",--"0:55")</f>
        <v/>
      </c>
      <c r="U60" s="95" t="str">
        <f t="shared" ca="1" si="12"/>
        <v/>
      </c>
      <c r="V60" s="194"/>
      <c r="W60" s="95" t="str">
        <f t="shared" ca="1" si="30"/>
        <v/>
      </c>
      <c r="X60" s="194"/>
      <c r="Y60" s="95" t="str">
        <f t="shared" ca="1" si="31"/>
        <v/>
      </c>
      <c r="Z60" s="495" t="str">
        <f ca="1">IF(OR(E60="---",S60=1,K60=""),"",--"0:15")</f>
        <v/>
      </c>
      <c r="AA60" s="100" t="str">
        <f t="shared" ca="1" si="11"/>
        <v/>
      </c>
      <c r="AB60" s="89" t="str">
        <f t="shared" ca="1" si="32"/>
        <v/>
      </c>
      <c r="AC60" s="128" t="str">
        <f t="shared" ca="1" si="1"/>
        <v/>
      </c>
      <c r="AD60" s="50" t="str">
        <f ca="1">IF(COUNTIF($R$8:$R$128,R60)&gt;1,"",MAX($AD$8:AD59)+1)</f>
        <v/>
      </c>
      <c r="AE60" s="49" t="str">
        <f t="shared" ca="1" si="2"/>
        <v/>
      </c>
      <c r="AG60" s="49">
        <v>53</v>
      </c>
      <c r="AH60" s="423" t="e">
        <f t="shared" ca="1" si="3"/>
        <v>#N/A</v>
      </c>
      <c r="AI60" s="423"/>
      <c r="AJ60" s="422" t="e">
        <f t="shared" ca="1" si="4"/>
        <v>#N/A</v>
      </c>
      <c r="AK60" s="422" t="e">
        <f t="shared" ca="1" si="5"/>
        <v>#N/A</v>
      </c>
      <c r="AL60" s="422" t="e">
        <f t="shared" ca="1" si="6"/>
        <v>#N/A</v>
      </c>
      <c r="AM60" s="422" t="e">
        <f t="shared" ca="1" si="7"/>
        <v>#N/A</v>
      </c>
    </row>
    <row r="61" spans="1:39" ht="23" customHeight="1" outlineLevel="1" thickBot="1" x14ac:dyDescent="0.2">
      <c r="A61" s="61"/>
      <c r="B61" s="430"/>
      <c r="C61" s="35"/>
      <c r="D61" s="37"/>
      <c r="E61" s="48" t="str">
        <f ca="1">IF(COUNTIF(INDEX(График!$I$7:$AL$113,0,DAY($C$8)),$H61)&gt;1,"проверь, больше 1",IFERROR(INDEX(График!$B$7:$B$114,MATCH($H61,INDEX(График!$I$7:$AL$113,0,DAY($C$8)),)),"---"))</f>
        <v>---</v>
      </c>
      <c r="F61" s="56"/>
      <c r="G61" s="635"/>
      <c r="H61" s="206" t="str">
        <f>IF(A58="","-",A58&amp;"о")</f>
        <v>23о</v>
      </c>
      <c r="I61" s="233"/>
      <c r="J61" s="236"/>
      <c r="K61" s="230"/>
      <c r="L61" s="224"/>
      <c r="M61" s="225"/>
      <c r="N61" s="225"/>
      <c r="O61" s="177"/>
      <c r="P61" s="49"/>
      <c r="Q61" s="188">
        <f>A58</f>
        <v>23</v>
      </c>
      <c r="R61" s="185" t="str">
        <f t="shared" ca="1" si="8"/>
        <v>---</v>
      </c>
      <c r="S61" s="181"/>
      <c r="T61" s="83" t="str">
        <f ca="1">IF(OR(S61=2,E61="---",K61=""),"",--"0:13")</f>
        <v/>
      </c>
      <c r="U61" s="98" t="str">
        <f t="shared" ca="1" si="12"/>
        <v/>
      </c>
      <c r="V61" s="83"/>
      <c r="W61" s="98" t="str">
        <f t="shared" ca="1" si="30"/>
        <v/>
      </c>
      <c r="X61" s="83"/>
      <c r="Y61" s="98" t="str">
        <f t="shared" ca="1" si="31"/>
        <v/>
      </c>
      <c r="Z61" s="166"/>
      <c r="AA61" s="101" t="str">
        <f t="shared" ca="1" si="11"/>
        <v/>
      </c>
      <c r="AB61" s="90" t="str">
        <f t="shared" ca="1" si="32"/>
        <v/>
      </c>
      <c r="AC61" s="130" t="str">
        <f t="shared" ca="1" si="1"/>
        <v/>
      </c>
      <c r="AD61" s="50" t="str">
        <f ca="1">IF(COUNTIF($R$8:$R$128,R61)&gt;1,"",MAX($AD$8:AD60)+1)</f>
        <v/>
      </c>
      <c r="AE61" s="49" t="str">
        <f t="shared" ca="1" si="2"/>
        <v/>
      </c>
      <c r="AG61" s="49">
        <v>54</v>
      </c>
      <c r="AH61" s="423" t="e">
        <f t="shared" ca="1" si="3"/>
        <v>#N/A</v>
      </c>
      <c r="AI61" s="423"/>
      <c r="AJ61" s="422" t="e">
        <f t="shared" ca="1" si="4"/>
        <v>#N/A</v>
      </c>
      <c r="AK61" s="422" t="e">
        <f t="shared" ca="1" si="5"/>
        <v>#N/A</v>
      </c>
      <c r="AL61" s="422" t="e">
        <f t="shared" ca="1" si="6"/>
        <v>#N/A</v>
      </c>
      <c r="AM61" s="422" t="e">
        <f t="shared" ca="1" si="7"/>
        <v>#N/A</v>
      </c>
    </row>
    <row r="62" spans="1:39" ht="23" customHeight="1" outlineLevel="1" thickBot="1" x14ac:dyDescent="0.2">
      <c r="A62" s="59">
        <f>INDEX(доп!$N$3:$P$32,ROW(A52)/4,LOOKUP($K$1,{1;6;7},{1;2;3}))</f>
        <v>24</v>
      </c>
      <c r="B62" s="515">
        <f t="shared" ref="B62" si="33">IFERROR(B63-L$129,"")</f>
        <v>0.36805555555555558</v>
      </c>
      <c r="C62" s="629" t="s">
        <v>44</v>
      </c>
      <c r="D62" s="630"/>
      <c r="E62" s="45" t="str">
        <f ca="1">IF(COUNTIF(INDEX(График!$I$7:$AL$113,0,DAY($C$8)),$H62)&gt;1,"проверь, больше 1",IFERROR(INDEX(График!$B$7:$B$114,MATCH($H62,INDEX(График!$I$7:$AL$113,0,DAY($C$8)),)),"---"))</f>
        <v>---</v>
      </c>
      <c r="F62" s="53"/>
      <c r="G62" s="631"/>
      <c r="H62" s="206" t="str">
        <f>IF(A62="","-",A62&amp;"с")</f>
        <v>24с</v>
      </c>
      <c r="I62" s="233"/>
      <c r="J62" s="236"/>
      <c r="K62" s="228"/>
      <c r="L62" s="207"/>
      <c r="M62" s="208"/>
      <c r="N62" s="208"/>
      <c r="O62" s="238">
        <f>HYPERLINK("#"&amp;ADDRESS(ROW(),11)&amp;":"&amp;ADDRESS(ROW(),14),Q62)</f>
        <v>24</v>
      </c>
      <c r="P62" s="49"/>
      <c r="Q62" s="186">
        <f>A62</f>
        <v>24</v>
      </c>
      <c r="R62" s="183" t="str">
        <f t="shared" ca="1" si="8"/>
        <v>---</v>
      </c>
      <c r="S62" s="179"/>
      <c r="T62" s="195" t="str">
        <f ca="1">IF(OR(S62=2,E62="---",K62=""),"",--"0:17")</f>
        <v/>
      </c>
      <c r="U62" s="196" t="str">
        <f t="shared" ca="1" si="12"/>
        <v/>
      </c>
      <c r="V62" s="195"/>
      <c r="W62" s="196" t="str">
        <f t="shared" ca="1" si="30"/>
        <v/>
      </c>
      <c r="X62" s="195"/>
      <c r="Y62" s="196" t="str">
        <f t="shared" ca="1" si="31"/>
        <v/>
      </c>
      <c r="Z62" s="165"/>
      <c r="AA62" s="99" t="str">
        <f t="shared" ca="1" si="11"/>
        <v/>
      </c>
      <c r="AB62" s="88" t="str">
        <f ca="1">IF(OR(E62="---",K62=""),"",ROUND(IF(S62=1,(W62-U62)*24,IF(S62=2,(AA62-Y62)*24,(MOD(AA62-U62,1)-(N(Y62)-N(W62)))*24)),2))</f>
        <v/>
      </c>
      <c r="AC62" s="129" t="str">
        <f t="shared" ca="1" si="1"/>
        <v/>
      </c>
      <c r="AD62" s="50" t="str">
        <f ca="1">IF(COUNTIF($R$8:$R$128,R62)&gt;1,"",MAX($AD$8:AD61)+1)</f>
        <v/>
      </c>
      <c r="AE62" s="49" t="str">
        <f t="shared" ca="1" si="2"/>
        <v/>
      </c>
      <c r="AG62" s="49">
        <v>55</v>
      </c>
      <c r="AH62" s="423" t="e">
        <f t="shared" ca="1" si="3"/>
        <v>#N/A</v>
      </c>
      <c r="AI62" s="423"/>
      <c r="AJ62" s="422" t="e">
        <f t="shared" ca="1" si="4"/>
        <v>#N/A</v>
      </c>
      <c r="AK62" s="422" t="e">
        <f t="shared" ca="1" si="5"/>
        <v>#N/A</v>
      </c>
      <c r="AL62" s="422" t="e">
        <f t="shared" ca="1" si="6"/>
        <v>#N/A</v>
      </c>
      <c r="AM62" s="422" t="e">
        <f t="shared" ca="1" si="7"/>
        <v>#N/A</v>
      </c>
    </row>
    <row r="63" spans="1:39" ht="23" customHeight="1" outlineLevel="1" x14ac:dyDescent="0.15">
      <c r="A63" s="60"/>
      <c r="B63" s="513" t="str">
        <f>INDEX(доп!$Q$3:$V$24,ROW(A49)/4+0.75,LOOKUP($K$1,{1;6;7},{1;3;5}))</f>
        <v>9:00</v>
      </c>
      <c r="C63" s="33" t="str">
        <f>INDEX(доп!$Q$3:$V$24,ROW(B49)/4+0.75,LOOKUP($K$1,{1;6;7},{2;4;6}))</f>
        <v/>
      </c>
      <c r="D63" s="36"/>
      <c r="E63" s="46" t="str">
        <f ca="1">IF(COUNTIF(INDEX(График!$I$7:$AL$113,0,DAY($C$8)),$H63)&gt;1,"проверь, больше 1",IFERROR(INDEX(График!$B$7:$B$114,MATCH($H63,INDEX(График!$I$7:$AL$113,0,DAY($C$8)),)),"---"))</f>
        <v>Сотрудник 23</v>
      </c>
      <c r="F63" s="54" t="s">
        <v>355</v>
      </c>
      <c r="G63" s="634"/>
      <c r="H63" s="206" t="str">
        <f>IF(A62="","-",A62&amp;"и")</f>
        <v>24и</v>
      </c>
      <c r="I63" s="233"/>
      <c r="J63" s="236"/>
      <c r="K63" s="229"/>
      <c r="L63" s="222"/>
      <c r="M63" s="223"/>
      <c r="N63" s="223"/>
      <c r="O63" s="177"/>
      <c r="P63" s="49"/>
      <c r="Q63" s="187">
        <f>A62</f>
        <v>24</v>
      </c>
      <c r="R63" s="184" t="str">
        <f t="shared" ca="1" si="8"/>
        <v>Сотрудник 23</v>
      </c>
      <c r="S63" s="180"/>
      <c r="T63" s="194" t="str">
        <f ca="1">IF(OR(S63=2,E63="---",K63=""),"",--"0:17")</f>
        <v/>
      </c>
      <c r="U63" s="95" t="str">
        <f t="shared" ca="1" si="12"/>
        <v/>
      </c>
      <c r="V63" s="194"/>
      <c r="W63" s="95" t="str">
        <f t="shared" ca="1" si="30"/>
        <v/>
      </c>
      <c r="X63" s="194"/>
      <c r="Y63" s="95" t="str">
        <f t="shared" ca="1" si="31"/>
        <v/>
      </c>
      <c r="Z63" s="495"/>
      <c r="AA63" s="100" t="str">
        <f t="shared" ca="1" si="11"/>
        <v/>
      </c>
      <c r="AB63" s="89" t="str">
        <f t="shared" ref="AB63:AB65" ca="1" si="34">IF(OR(E63="---",K63=""),"",ROUND(IF(S63=1,(W63-U63)*24,IF(S63=2,(AA63-Y63)*24,(MOD(AA63-U63,1)-(N(Y63)-N(W63)))*24)),2))</f>
        <v/>
      </c>
      <c r="AC63" s="128" t="str">
        <f t="shared" ca="1" si="1"/>
        <v/>
      </c>
      <c r="AD63" s="50">
        <f ca="1">IF(COUNTIF($R$8:$R$128,R63)&gt;1,"",MAX($AD$8:AD62)+1)</f>
        <v>22</v>
      </c>
      <c r="AE63" s="49" t="e">
        <f t="shared" ca="1" si="2"/>
        <v>#REF!</v>
      </c>
      <c r="AG63" s="49">
        <v>56</v>
      </c>
      <c r="AH63" s="423" t="e">
        <f t="shared" ca="1" si="3"/>
        <v>#N/A</v>
      </c>
      <c r="AI63" s="423"/>
      <c r="AJ63" s="422" t="e">
        <f t="shared" ca="1" si="4"/>
        <v>#N/A</v>
      </c>
      <c r="AK63" s="422" t="e">
        <f t="shared" ca="1" si="5"/>
        <v>#N/A</v>
      </c>
      <c r="AL63" s="422" t="e">
        <f t="shared" ca="1" si="6"/>
        <v>#N/A</v>
      </c>
      <c r="AM63" s="422" t="e">
        <f t="shared" ca="1" si="7"/>
        <v>#N/A</v>
      </c>
    </row>
    <row r="64" spans="1:39" ht="23" customHeight="1" outlineLevel="1" x14ac:dyDescent="0.15">
      <c r="A64" s="60"/>
      <c r="B64" s="429"/>
      <c r="C64" s="34"/>
      <c r="D64" s="36"/>
      <c r="E64" s="47" t="str">
        <f ca="1">IF(COUNTIF(INDEX(График!$I$7:$AL$113,0,DAY($C$8)),$H64)&gt;1,"проверь, больше 1",IFERROR(INDEX(График!$B$7:$B$114,MATCH($H64,INDEX(График!$I$7:$AL$113,0,DAY($C$8)),)),"---"))</f>
        <v>Водитель 8</v>
      </c>
      <c r="F64" s="55" t="s">
        <v>356</v>
      </c>
      <c r="G64" s="634"/>
      <c r="H64" s="206" t="str">
        <f>IF(A62="","-",A62&amp;"в")</f>
        <v>24в</v>
      </c>
      <c r="I64" s="233"/>
      <c r="J64" s="236"/>
      <c r="K64" s="230"/>
      <c r="L64" s="224"/>
      <c r="M64" s="225"/>
      <c r="N64" s="225"/>
      <c r="O64" s="177"/>
      <c r="P64" s="49"/>
      <c r="Q64" s="187">
        <f>A62</f>
        <v>24</v>
      </c>
      <c r="R64" s="184" t="str">
        <f t="shared" ca="1" si="8"/>
        <v>Водитель 8</v>
      </c>
      <c r="S64" s="180"/>
      <c r="T64" s="194" t="str">
        <f ca="1">IF(OR(S64=2,E64="---",K64=""),"",--"0:55")</f>
        <v/>
      </c>
      <c r="U64" s="95" t="str">
        <f t="shared" ca="1" si="12"/>
        <v/>
      </c>
      <c r="V64" s="194"/>
      <c r="W64" s="95" t="str">
        <f t="shared" ca="1" si="30"/>
        <v/>
      </c>
      <c r="X64" s="194"/>
      <c r="Y64" s="95" t="str">
        <f t="shared" ca="1" si="31"/>
        <v/>
      </c>
      <c r="Z64" s="495" t="str">
        <f ca="1">IF(OR(E64="---",S64=1,K64=""),"",--"0:15")</f>
        <v/>
      </c>
      <c r="AA64" s="100" t="str">
        <f t="shared" ca="1" si="11"/>
        <v/>
      </c>
      <c r="AB64" s="89" t="str">
        <f t="shared" ca="1" si="34"/>
        <v/>
      </c>
      <c r="AC64" s="128" t="str">
        <f t="shared" ca="1" si="1"/>
        <v/>
      </c>
      <c r="AD64" s="50">
        <f ca="1">IF(COUNTIF($R$8:$R$128,R64)&gt;1,"",MAX($AD$8:AD63)+1)</f>
        <v>23</v>
      </c>
      <c r="AE64" s="49" t="e">
        <f t="shared" ca="1" si="2"/>
        <v>#REF!</v>
      </c>
      <c r="AG64" s="49">
        <v>57</v>
      </c>
      <c r="AH64" s="423" t="e">
        <f t="shared" ca="1" si="3"/>
        <v>#N/A</v>
      </c>
      <c r="AI64" s="423"/>
      <c r="AJ64" s="422" t="e">
        <f t="shared" ca="1" si="4"/>
        <v>#N/A</v>
      </c>
      <c r="AK64" s="422" t="e">
        <f t="shared" ca="1" si="5"/>
        <v>#N/A</v>
      </c>
      <c r="AL64" s="422" t="e">
        <f t="shared" ca="1" si="6"/>
        <v>#N/A</v>
      </c>
      <c r="AM64" s="422" t="e">
        <f t="shared" ca="1" si="7"/>
        <v>#N/A</v>
      </c>
    </row>
    <row r="65" spans="1:39" ht="23" customHeight="1" outlineLevel="1" thickBot="1" x14ac:dyDescent="0.2">
      <c r="A65" s="61"/>
      <c r="B65" s="430"/>
      <c r="C65" s="35"/>
      <c r="D65" s="37"/>
      <c r="E65" s="48" t="str">
        <f ca="1">IF(COUNTIF(INDEX(График!$I$7:$AL$113,0,DAY($C$8)),$H65)&gt;1,"проверь, больше 1",IFERROR(INDEX(График!$B$7:$B$114,MATCH($H65,INDEX(График!$I$7:$AL$113,0,DAY($C$8)),)),"---"))</f>
        <v>---</v>
      </c>
      <c r="F65" s="56"/>
      <c r="G65" s="635"/>
      <c r="H65" s="206" t="str">
        <f>IF(A62="","-",A62&amp;"о")</f>
        <v>24о</v>
      </c>
      <c r="I65" s="233"/>
      <c r="J65" s="236"/>
      <c r="K65" s="230"/>
      <c r="L65" s="224"/>
      <c r="M65" s="225"/>
      <c r="N65" s="225"/>
      <c r="O65" s="177"/>
      <c r="P65" s="49"/>
      <c r="Q65" s="188">
        <f>A62</f>
        <v>24</v>
      </c>
      <c r="R65" s="185" t="str">
        <f t="shared" ca="1" si="8"/>
        <v>---</v>
      </c>
      <c r="S65" s="181"/>
      <c r="T65" s="83" t="str">
        <f ca="1">IF(OR(S65=2,E65="---",K65=""),"",--"0:17")</f>
        <v/>
      </c>
      <c r="U65" s="98" t="str">
        <f t="shared" ca="1" si="12"/>
        <v/>
      </c>
      <c r="V65" s="83"/>
      <c r="W65" s="98" t="str">
        <f t="shared" ca="1" si="30"/>
        <v/>
      </c>
      <c r="X65" s="83"/>
      <c r="Y65" s="98" t="str">
        <f t="shared" ca="1" si="31"/>
        <v/>
      </c>
      <c r="Z65" s="166"/>
      <c r="AA65" s="101" t="str">
        <f t="shared" ca="1" si="11"/>
        <v/>
      </c>
      <c r="AB65" s="90" t="str">
        <f t="shared" ca="1" si="34"/>
        <v/>
      </c>
      <c r="AC65" s="130" t="str">
        <f t="shared" ca="1" si="1"/>
        <v/>
      </c>
      <c r="AD65" s="50" t="str">
        <f ca="1">IF(COUNTIF($R$8:$R$128,R65)&gt;1,"",MAX($AD$8:AD64)+1)</f>
        <v/>
      </c>
      <c r="AE65" s="49" t="str">
        <f t="shared" ca="1" si="2"/>
        <v/>
      </c>
      <c r="AG65" s="49">
        <v>58</v>
      </c>
      <c r="AH65" s="423" t="e">
        <f t="shared" ca="1" si="3"/>
        <v>#N/A</v>
      </c>
      <c r="AI65" s="423"/>
      <c r="AJ65" s="422" t="e">
        <f t="shared" ca="1" si="4"/>
        <v>#N/A</v>
      </c>
      <c r="AK65" s="422" t="e">
        <f t="shared" ca="1" si="5"/>
        <v>#N/A</v>
      </c>
      <c r="AL65" s="422" t="e">
        <f t="shared" ca="1" si="6"/>
        <v>#N/A</v>
      </c>
      <c r="AM65" s="422" t="e">
        <f t="shared" ca="1" si="7"/>
        <v>#N/A</v>
      </c>
    </row>
    <row r="66" spans="1:39" ht="23" customHeight="1" outlineLevel="1" thickBot="1" x14ac:dyDescent="0.2">
      <c r="A66" s="59">
        <f>INDEX(доп!$N$3:$P$32,ROW(A56)/4,LOOKUP($K$1,{1;6;7},{1;2;3}))</f>
        <v>25</v>
      </c>
      <c r="B66" s="515" t="str">
        <f t="shared" ref="B66" si="35">IFERROR(B67-L$129,"")</f>
        <v/>
      </c>
      <c r="C66" s="629" t="s">
        <v>44</v>
      </c>
      <c r="D66" s="630"/>
      <c r="E66" s="45" t="str">
        <f ca="1">IF(COUNTIF(INDEX(График!$I$7:$AL$113,0,DAY($C$8)),$H66)&gt;1,"проверь, больше 1",IFERROR(INDEX(График!$B$7:$B$114,MATCH($H66,INDEX(График!$I$7:$AL$113,0,DAY($C$8)),)),"---"))</f>
        <v>---</v>
      </c>
      <c r="F66" s="53"/>
      <c r="G66" s="631"/>
      <c r="H66" s="206" t="str">
        <f>IF(A66="","-",A66&amp;"с")</f>
        <v>25с</v>
      </c>
      <c r="I66" s="233"/>
      <c r="J66" s="236"/>
      <c r="K66" s="228"/>
      <c r="L66" s="207"/>
      <c r="M66" s="208"/>
      <c r="N66" s="208"/>
      <c r="O66" s="238">
        <f>HYPERLINK("#"&amp;ADDRESS(ROW(),11)&amp;":"&amp;ADDRESS(ROW(),14),Q66)</f>
        <v>25</v>
      </c>
      <c r="P66" s="49"/>
      <c r="Q66" s="186">
        <f>A66</f>
        <v>25</v>
      </c>
      <c r="R66" s="183" t="str">
        <f t="shared" ca="1" si="8"/>
        <v>---</v>
      </c>
      <c r="S66" s="179"/>
      <c r="T66" s="195" t="str">
        <f ca="1">IF(OR(S66=2,E66="---",K66=""),"",--"0:17")</f>
        <v/>
      </c>
      <c r="U66" s="196" t="str">
        <f t="shared" ca="1" si="12"/>
        <v/>
      </c>
      <c r="V66" s="195" t="str">
        <f ca="1">IF(OR(E66="---",S66=2,L66=""),"",IF(S66=1,--"0:05",0))</f>
        <v/>
      </c>
      <c r="W66" s="196" t="str">
        <f ca="1">IF(OR(E66="---",L66="",S66=2),"",L66+V66)</f>
        <v/>
      </c>
      <c r="X66" s="195" t="str">
        <f ca="1">IF(S66=2,"0:08",IF(OR(R66="---",S66=1,M66=""),"",0))</f>
        <v/>
      </c>
      <c r="Y66" s="196" t="str">
        <f ca="1">IF(OR(E66="---",M66="",S66=1),"",IF(S66=2,M66-X66,MIN(M66-X66,W66+"2:00")))</f>
        <v/>
      </c>
      <c r="Z66" s="165"/>
      <c r="AA66" s="99" t="str">
        <f t="shared" ca="1" si="11"/>
        <v/>
      </c>
      <c r="AB66" s="88" t="str">
        <f t="shared" ca="1" si="13"/>
        <v/>
      </c>
      <c r="AC66" s="129" t="str">
        <f t="shared" ca="1" si="1"/>
        <v/>
      </c>
      <c r="AD66" s="50" t="str">
        <f ca="1">IF(COUNTIF($R$8:$R$128,R66)&gt;1,"",MAX($AD$8:AD65)+1)</f>
        <v/>
      </c>
      <c r="AE66" s="49" t="str">
        <f t="shared" ca="1" si="2"/>
        <v/>
      </c>
      <c r="AG66" s="49">
        <v>59</v>
      </c>
      <c r="AH66" s="423" t="e">
        <f t="shared" ca="1" si="3"/>
        <v>#N/A</v>
      </c>
      <c r="AI66" s="423"/>
      <c r="AJ66" s="422" t="e">
        <f t="shared" ca="1" si="4"/>
        <v>#N/A</v>
      </c>
      <c r="AK66" s="422" t="e">
        <f t="shared" ca="1" si="5"/>
        <v>#N/A</v>
      </c>
      <c r="AL66" s="422" t="e">
        <f t="shared" ca="1" si="6"/>
        <v>#N/A</v>
      </c>
      <c r="AM66" s="422" t="e">
        <f t="shared" ca="1" si="7"/>
        <v>#N/A</v>
      </c>
    </row>
    <row r="67" spans="1:39" ht="23" customHeight="1" outlineLevel="1" x14ac:dyDescent="0.15">
      <c r="A67" s="60"/>
      <c r="B67" s="513" t="str">
        <f>INDEX(доп!$Q$3:$V$24,ROW(A53)/4+0.75,LOOKUP($K$1,{1;6;7},{1;3;5}))</f>
        <v/>
      </c>
      <c r="C67" s="33" t="str">
        <f>INDEX(доп!$Q$3:$V$24,ROW(B53)/4+0.75,LOOKUP($K$1,{1;6;7},{2;4;6}))</f>
        <v/>
      </c>
      <c r="D67" s="36"/>
      <c r="E67" s="46" t="str">
        <f ca="1">IF(COUNTIF(INDEX(График!$I$7:$AL$113,0,DAY($C$8)),$H67)&gt;1,"проверь, больше 1",IFERROR(INDEX(График!$B$7:$B$114,MATCH($H67,INDEX(График!$I$7:$AL$113,0,DAY($C$8)),)),"---"))</f>
        <v>---</v>
      </c>
      <c r="F67" s="54" t="s">
        <v>355</v>
      </c>
      <c r="G67" s="634"/>
      <c r="H67" s="206" t="str">
        <f>IF(A66="","-",A66&amp;"и")</f>
        <v>25и</v>
      </c>
      <c r="I67" s="233"/>
      <c r="J67" s="236"/>
      <c r="K67" s="229"/>
      <c r="L67" s="222"/>
      <c r="M67" s="223"/>
      <c r="N67" s="223"/>
      <c r="O67" s="177"/>
      <c r="P67" s="49"/>
      <c r="Q67" s="187">
        <f>A66</f>
        <v>25</v>
      </c>
      <c r="R67" s="184" t="str">
        <f t="shared" ca="1" si="8"/>
        <v>---</v>
      </c>
      <c r="S67" s="180"/>
      <c r="T67" s="194" t="str">
        <f ca="1">IF(OR(S67=2,E67="---",K67=""),"",--"0:12")</f>
        <v/>
      </c>
      <c r="U67" s="95" t="str">
        <f t="shared" ca="1" si="12"/>
        <v/>
      </c>
      <c r="V67" s="194" t="str">
        <f ca="1">IF(OR(E67="---",S67=2,L66=""),"",IF(S67=1,--"0:05",0))</f>
        <v/>
      </c>
      <c r="W67" s="95" t="str">
        <f ca="1">IF(OR(E67="---",L66="",S67=2),"",L66+V67)</f>
        <v/>
      </c>
      <c r="X67" s="194" t="str">
        <f ca="1">IF(S67=2,"0:08",IF(OR(R67="---",S67=1,M66=""),"",0))</f>
        <v/>
      </c>
      <c r="Y67" s="95" t="str">
        <f ca="1">IF(OR(E67="---",M66="",S67=1),"",IF(S67=2,M66-X67,MIN(M66-X67,W67+"2:00")))</f>
        <v/>
      </c>
      <c r="Z67" s="495"/>
      <c r="AA67" s="100" t="str">
        <f t="shared" ca="1" si="11"/>
        <v/>
      </c>
      <c r="AB67" s="89" t="str">
        <f t="shared" ca="1" si="13"/>
        <v/>
      </c>
      <c r="AC67" s="128" t="str">
        <f t="shared" ca="1" si="1"/>
        <v/>
      </c>
      <c r="AD67" s="50" t="str">
        <f ca="1">IF(COUNTIF($R$8:$R$128,R67)&gt;1,"",MAX($AD$8:AD66)+1)</f>
        <v/>
      </c>
      <c r="AE67" s="49" t="str">
        <f t="shared" ca="1" si="2"/>
        <v/>
      </c>
      <c r="AG67" s="49">
        <v>60</v>
      </c>
      <c r="AH67" s="423" t="e">
        <f t="shared" ca="1" si="3"/>
        <v>#N/A</v>
      </c>
      <c r="AI67" s="423"/>
      <c r="AJ67" s="422" t="e">
        <f t="shared" ca="1" si="4"/>
        <v>#N/A</v>
      </c>
      <c r="AK67" s="422" t="e">
        <f t="shared" ca="1" si="5"/>
        <v>#N/A</v>
      </c>
      <c r="AL67" s="422" t="e">
        <f t="shared" ca="1" si="6"/>
        <v>#N/A</v>
      </c>
      <c r="AM67" s="422" t="e">
        <f t="shared" ca="1" si="7"/>
        <v>#N/A</v>
      </c>
    </row>
    <row r="68" spans="1:39" ht="23" customHeight="1" outlineLevel="1" x14ac:dyDescent="0.15">
      <c r="A68" s="60"/>
      <c r="B68" s="429"/>
      <c r="C68" s="34"/>
      <c r="D68" s="36"/>
      <c r="E68" s="47" t="str">
        <f ca="1">IF(COUNTIF(INDEX(График!$I$7:$AL$113,0,DAY($C$8)),$H68)&gt;1,"проверь, больше 1",IFERROR(INDEX(График!$B$7:$B$114,MATCH($H68,INDEX(График!$I$7:$AL$113,0,DAY($C$8)),)),"---"))</f>
        <v>Водитель 2</v>
      </c>
      <c r="F68" s="55" t="s">
        <v>356</v>
      </c>
      <c r="G68" s="634"/>
      <c r="H68" s="206" t="str">
        <f>IF(A66="","-",A66&amp;"в")</f>
        <v>25в</v>
      </c>
      <c r="I68" s="233"/>
      <c r="J68" s="236"/>
      <c r="K68" s="230"/>
      <c r="L68" s="224"/>
      <c r="M68" s="225"/>
      <c r="N68" s="225"/>
      <c r="O68" s="177"/>
      <c r="P68" s="49"/>
      <c r="Q68" s="187">
        <f>A66</f>
        <v>25</v>
      </c>
      <c r="R68" s="184" t="str">
        <f t="shared" ca="1" si="8"/>
        <v>Водитель 2</v>
      </c>
      <c r="S68" s="180"/>
      <c r="T68" s="194" t="str">
        <f ca="1">IF(OR(S68=2,E68="---",K68=""),"",--"0:55")</f>
        <v/>
      </c>
      <c r="U68" s="95" t="str">
        <f t="shared" ca="1" si="12"/>
        <v/>
      </c>
      <c r="V68" s="194" t="str">
        <f ca="1">IF(OR(E68="---",S68=2,L66=""),"",IF(S68=1,--"0:20",0))</f>
        <v/>
      </c>
      <c r="W68" s="95" t="str">
        <f ca="1">IF(OR(E68="---",L66="",S68=2),"",L66+V68)</f>
        <v/>
      </c>
      <c r="X68" s="194" t="str">
        <f ca="1">IF(S68=2,"0:20",IF(OR(R68="---",S68=1,M66=""),"",0))</f>
        <v/>
      </c>
      <c r="Y68" s="95" t="str">
        <f ca="1">IF(OR(E68="---",M66="",S68=1),"",IF(S68=2,M66-X68,MIN(M66-X68,W68+"2:00")))</f>
        <v/>
      </c>
      <c r="Z68" s="495" t="str">
        <f ca="1">IF(OR(E68="---",S68=1,K68=""),"",--"0:15")</f>
        <v/>
      </c>
      <c r="AA68" s="100" t="str">
        <f t="shared" ca="1" si="11"/>
        <v/>
      </c>
      <c r="AB68" s="89" t="str">
        <f t="shared" ca="1" si="13"/>
        <v/>
      </c>
      <c r="AC68" s="128" t="str">
        <f t="shared" ca="1" si="1"/>
        <v/>
      </c>
      <c r="AD68" s="50">
        <f ca="1">IF(COUNTIF($R$8:$R$128,R68)&gt;1,"",MAX($AD$8:AD67)+1)</f>
        <v>24</v>
      </c>
      <c r="AE68" s="49" t="e">
        <f t="shared" ca="1" si="2"/>
        <v>#REF!</v>
      </c>
      <c r="AG68" s="49">
        <v>61</v>
      </c>
      <c r="AH68" s="423" t="e">
        <f t="shared" ca="1" si="3"/>
        <v>#N/A</v>
      </c>
      <c r="AI68" s="423"/>
      <c r="AJ68" s="422" t="e">
        <f t="shared" ca="1" si="4"/>
        <v>#N/A</v>
      </c>
      <c r="AK68" s="422" t="e">
        <f t="shared" ca="1" si="5"/>
        <v>#N/A</v>
      </c>
      <c r="AL68" s="422" t="e">
        <f t="shared" ca="1" si="6"/>
        <v>#N/A</v>
      </c>
      <c r="AM68" s="422" t="e">
        <f t="shared" ca="1" si="7"/>
        <v>#N/A</v>
      </c>
    </row>
    <row r="69" spans="1:39" ht="23" customHeight="1" outlineLevel="1" thickBot="1" x14ac:dyDescent="0.2">
      <c r="A69" s="61"/>
      <c r="B69" s="430"/>
      <c r="C69" s="35"/>
      <c r="D69" s="37"/>
      <c r="E69" s="48" t="str">
        <f ca="1">IF(COUNTIF(INDEX(График!$I$7:$AL$113,0,DAY($C$8)),$H69)&gt;1,"проверь, больше 1",IFERROR(INDEX(График!$B$7:$B$114,MATCH($H69,INDEX(График!$I$7:$AL$113,0,DAY($C$8)),)),"---"))</f>
        <v>---</v>
      </c>
      <c r="F69" s="56"/>
      <c r="G69" s="635"/>
      <c r="H69" s="206" t="str">
        <f>IF(A66="","-",A66&amp;"о")</f>
        <v>25о</v>
      </c>
      <c r="I69" s="233"/>
      <c r="J69" s="236"/>
      <c r="K69" s="230"/>
      <c r="L69" s="224"/>
      <c r="M69" s="225"/>
      <c r="N69" s="225"/>
      <c r="O69" s="177"/>
      <c r="P69" s="49"/>
      <c r="Q69" s="188">
        <f>A66</f>
        <v>25</v>
      </c>
      <c r="R69" s="185" t="str">
        <f t="shared" ca="1" si="8"/>
        <v>---</v>
      </c>
      <c r="S69" s="181"/>
      <c r="T69" s="83" t="str">
        <f ca="1">IF(OR(S69=2,E69="---",K69=""),"",--"0:13")</f>
        <v/>
      </c>
      <c r="U69" s="98" t="str">
        <f t="shared" ca="1" si="12"/>
        <v/>
      </c>
      <c r="V69" s="83" t="str">
        <f ca="1">IF(OR(E69="---",S69=2,L66=""),"",IF(S69=1,--"0:05",0))</f>
        <v/>
      </c>
      <c r="W69" s="98" t="str">
        <f ca="1">IF(OR(E69="---",L66="",S69=2),"",L66+V69)</f>
        <v/>
      </c>
      <c r="X69" s="83" t="str">
        <f ca="1">IF(S69=2,"0:08",IF(OR(R69="---",S69=1,M66=""),"",0))</f>
        <v/>
      </c>
      <c r="Y69" s="98" t="str">
        <f ca="1">IF(OR(E69="---",M66="",S69=1),"",IF(S69=2,M66-X69,MIN(M66-X69,W69+"2:00")))</f>
        <v/>
      </c>
      <c r="Z69" s="166"/>
      <c r="AA69" s="101" t="str">
        <f t="shared" ca="1" si="11"/>
        <v/>
      </c>
      <c r="AB69" s="90" t="str">
        <f t="shared" ca="1" si="13"/>
        <v/>
      </c>
      <c r="AC69" s="130" t="str">
        <f t="shared" ca="1" si="1"/>
        <v/>
      </c>
      <c r="AD69" s="50" t="str">
        <f ca="1">IF(COUNTIF($R$8:$R$128,R69)&gt;1,"",MAX($AD$8:AD68)+1)</f>
        <v/>
      </c>
      <c r="AE69" s="49" t="str">
        <f t="shared" ca="1" si="2"/>
        <v/>
      </c>
      <c r="AG69" s="49">
        <v>62</v>
      </c>
      <c r="AH69" s="423" t="e">
        <f t="shared" ca="1" si="3"/>
        <v>#N/A</v>
      </c>
      <c r="AI69" s="423"/>
      <c r="AJ69" s="422" t="e">
        <f t="shared" ca="1" si="4"/>
        <v>#N/A</v>
      </c>
      <c r="AK69" s="422" t="e">
        <f t="shared" ca="1" si="5"/>
        <v>#N/A</v>
      </c>
      <c r="AL69" s="422" t="e">
        <f t="shared" ca="1" si="6"/>
        <v>#N/A</v>
      </c>
      <c r="AM69" s="422" t="e">
        <f t="shared" ca="1" si="7"/>
        <v>#N/A</v>
      </c>
    </row>
    <row r="70" spans="1:39" ht="23" customHeight="1" outlineLevel="2" thickBot="1" x14ac:dyDescent="0.2">
      <c r="A70" s="59">
        <f>INDEX(доп!$N$3:$P$32,ROW(A60)/4,LOOKUP($K$1,{1;6;7},{1;2;3}))</f>
        <v>26</v>
      </c>
      <c r="B70" s="515">
        <f t="shared" ref="B70" si="36">IFERROR(B71-L$129,"")</f>
        <v>0.36805555555555558</v>
      </c>
      <c r="C70" s="629" t="s">
        <v>44</v>
      </c>
      <c r="D70" s="630"/>
      <c r="E70" s="45" t="str">
        <f ca="1">IF(COUNTIF(INDEX(График!$I$7:$AL$113,0,DAY($C$8)),$H70)&gt;1,"проверь, больше 1",IFERROR(INDEX(График!$B$7:$B$114,MATCH($H70,INDEX(График!$I$7:$AL$113,0,DAY($C$8)),)),"---"))</f>
        <v>---</v>
      </c>
      <c r="F70" s="53"/>
      <c r="G70" s="631"/>
      <c r="H70" s="206" t="str">
        <f>IF(A70="","-",A70&amp;"с")</f>
        <v>26с</v>
      </c>
      <c r="I70" s="233"/>
      <c r="J70" s="236"/>
      <c r="K70" s="228"/>
      <c r="L70" s="207"/>
      <c r="M70" s="208"/>
      <c r="N70" s="208"/>
      <c r="O70" s="238">
        <f>HYPERLINK("#"&amp;ADDRESS(ROW(),11)&amp;":"&amp;ADDRESS(ROW(),14),Q70)</f>
        <v>26</v>
      </c>
      <c r="P70" s="49"/>
      <c r="Q70" s="186">
        <f>A70</f>
        <v>26</v>
      </c>
      <c r="R70" s="183" t="str">
        <f t="shared" ca="1" si="8"/>
        <v>---</v>
      </c>
      <c r="S70" s="179"/>
      <c r="T70" s="195" t="str">
        <f ca="1">IF(OR(S70=2,E70="---",K70=""),"",--"0:17")</f>
        <v/>
      </c>
      <c r="U70" s="196" t="str">
        <f t="shared" ca="1" si="12"/>
        <v/>
      </c>
      <c r="V70" s="195"/>
      <c r="W70" s="196" t="str">
        <f t="shared" ref="W70:W89" ca="1" si="37">IF(OR(E70="---",L70="",S70=2),"",L70+V70)</f>
        <v/>
      </c>
      <c r="X70" s="195"/>
      <c r="Y70" s="196" t="str">
        <f t="shared" ref="Y70:Y89" ca="1" si="38">IF(OR(E70="---",M70="",S70=1),"",IF(S70=2,M70-X70,MIN(M70-X70,W70+"2:00")))</f>
        <v/>
      </c>
      <c r="Z70" s="165"/>
      <c r="AA70" s="99" t="str">
        <f t="shared" ca="1" si="11"/>
        <v/>
      </c>
      <c r="AB70" s="88" t="str">
        <f ca="1">IF(OR(E70="---",K70=""),"",ROUND(IF(S70=1,(W70-U70)*24,IF(S70=2,(AA70-Y70)*24,(MOD(AA70-U70,1)-(N(Y70)-N(W70)))*24)),2))</f>
        <v/>
      </c>
      <c r="AC70" s="129" t="str">
        <f t="shared" ca="1" si="1"/>
        <v/>
      </c>
      <c r="AD70" s="50" t="str">
        <f ca="1">IF(COUNTIF($R$8:$R$128,R70)&gt;1,"",MAX($AD$8:AD69)+1)</f>
        <v/>
      </c>
      <c r="AE70" s="49" t="str">
        <f t="shared" ca="1" si="2"/>
        <v/>
      </c>
      <c r="AG70" s="49">
        <v>63</v>
      </c>
      <c r="AH70" s="423" t="e">
        <f t="shared" ca="1" si="3"/>
        <v>#N/A</v>
      </c>
      <c r="AI70" s="423"/>
      <c r="AJ70" s="422" t="e">
        <f t="shared" ca="1" si="4"/>
        <v>#N/A</v>
      </c>
      <c r="AK70" s="422" t="e">
        <f t="shared" ca="1" si="5"/>
        <v>#N/A</v>
      </c>
      <c r="AL70" s="422" t="e">
        <f t="shared" ca="1" si="6"/>
        <v>#N/A</v>
      </c>
      <c r="AM70" s="422" t="e">
        <f t="shared" ca="1" si="7"/>
        <v>#N/A</v>
      </c>
    </row>
    <row r="71" spans="1:39" ht="23" customHeight="1" outlineLevel="2" x14ac:dyDescent="0.15">
      <c r="A71" s="60"/>
      <c r="B71" s="513" t="str">
        <f>INDEX(доп!$Q$3:$V$24,ROW(A57)/4+0.75,LOOKUP($K$1,{1;6;7},{1;3;5}))</f>
        <v>9:00</v>
      </c>
      <c r="C71" s="33" t="str">
        <f>INDEX(доп!$Q$3:$V$24,ROW(B57)/4+0.75,LOOKUP($K$1,{1;6;7},{2;4;6}))</f>
        <v/>
      </c>
      <c r="D71" s="36"/>
      <c r="E71" s="46" t="str">
        <f ca="1">IF(COUNTIF(INDEX(График!$I$7:$AL$113,0,DAY($C$8)),$H71)&gt;1,"проверь, больше 1",IFERROR(INDEX(График!$B$7:$B$114,MATCH($H71,INDEX(График!$I$7:$AL$113,0,DAY($C$8)),)),"---"))</f>
        <v>Сотрудник 16</v>
      </c>
      <c r="F71" s="54" t="s">
        <v>355</v>
      </c>
      <c r="G71" s="634"/>
      <c r="H71" s="206" t="str">
        <f>IF(A70="","-",A70&amp;"и")</f>
        <v>26и</v>
      </c>
      <c r="I71" s="233"/>
      <c r="J71" s="236"/>
      <c r="K71" s="229"/>
      <c r="L71" s="222"/>
      <c r="M71" s="223"/>
      <c r="N71" s="223"/>
      <c r="O71" s="177"/>
      <c r="P71" s="49"/>
      <c r="Q71" s="187">
        <f>A70</f>
        <v>26</v>
      </c>
      <c r="R71" s="184" t="str">
        <f t="shared" ca="1" si="8"/>
        <v>Сотрудник 16</v>
      </c>
      <c r="S71" s="180"/>
      <c r="T71" s="194" t="str">
        <f ca="1">IF(OR(S71=2,E71="---",K71=""),"",--"0:17")</f>
        <v/>
      </c>
      <c r="U71" s="95" t="str">
        <f t="shared" ca="1" si="12"/>
        <v/>
      </c>
      <c r="V71" s="194"/>
      <c r="W71" s="95" t="str">
        <f t="shared" ca="1" si="37"/>
        <v/>
      </c>
      <c r="X71" s="194"/>
      <c r="Y71" s="95" t="str">
        <f t="shared" ca="1" si="38"/>
        <v/>
      </c>
      <c r="Z71" s="495"/>
      <c r="AA71" s="100" t="str">
        <f t="shared" ca="1" si="11"/>
        <v/>
      </c>
      <c r="AB71" s="89" t="str">
        <f t="shared" ref="AB71:AB73" ca="1" si="39">IF(OR(E71="---",K71=""),"",ROUND(IF(S71=1,(W71-U71)*24,IF(S71=2,(AA71-Y71)*24,(MOD(AA71-U71,1)-(N(Y71)-N(W71)))*24)),2))</f>
        <v/>
      </c>
      <c r="AC71" s="128" t="str">
        <f t="shared" ca="1" si="1"/>
        <v/>
      </c>
      <c r="AD71" s="50">
        <f ca="1">IF(COUNTIF($R$8:$R$128,R71)&gt;1,"",MAX($AD$8:AD70)+1)</f>
        <v>25</v>
      </c>
      <c r="AE71" s="49" t="e">
        <f t="shared" ca="1" si="2"/>
        <v>#REF!</v>
      </c>
      <c r="AG71" s="49">
        <v>64</v>
      </c>
      <c r="AH71" s="423" t="e">
        <f t="shared" ca="1" si="3"/>
        <v>#N/A</v>
      </c>
      <c r="AI71" s="423"/>
      <c r="AJ71" s="422" t="e">
        <f t="shared" ca="1" si="4"/>
        <v>#N/A</v>
      </c>
      <c r="AK71" s="422" t="e">
        <f t="shared" ca="1" si="5"/>
        <v>#N/A</v>
      </c>
      <c r="AL71" s="422" t="e">
        <f t="shared" ca="1" si="6"/>
        <v>#N/A</v>
      </c>
      <c r="AM71" s="422" t="e">
        <f t="shared" ca="1" si="7"/>
        <v>#N/A</v>
      </c>
    </row>
    <row r="72" spans="1:39" ht="23" customHeight="1" outlineLevel="2" x14ac:dyDescent="0.15">
      <c r="A72" s="60"/>
      <c r="B72" s="429"/>
      <c r="C72" s="34"/>
      <c r="D72" s="36"/>
      <c r="E72" s="47" t="str">
        <f ca="1">IF(COUNTIF(INDEX(График!$I$7:$AL$113,0,DAY($C$8)),$H72)&gt;1,"проверь, больше 1",IFERROR(INDEX(График!$B$7:$B$114,MATCH($H72,INDEX(График!$I$7:$AL$113,0,DAY($C$8)),)),"---"))</f>
        <v>Водитель 24</v>
      </c>
      <c r="F72" s="55" t="s">
        <v>356</v>
      </c>
      <c r="G72" s="634"/>
      <c r="H72" s="206" t="str">
        <f>IF(A70="","-",A70&amp;"в")</f>
        <v>26в</v>
      </c>
      <c r="I72" s="233"/>
      <c r="J72" s="236"/>
      <c r="K72" s="230"/>
      <c r="L72" s="224"/>
      <c r="M72" s="225"/>
      <c r="N72" s="225"/>
      <c r="O72" s="177"/>
      <c r="P72" s="49"/>
      <c r="Q72" s="187">
        <f>A70</f>
        <v>26</v>
      </c>
      <c r="R72" s="184" t="str">
        <f t="shared" ca="1" si="8"/>
        <v>Водитель 24</v>
      </c>
      <c r="S72" s="180"/>
      <c r="T72" s="194" t="str">
        <f ca="1">IF(OR(S72=2,E72="---",K72=""),"",--"0:55")</f>
        <v/>
      </c>
      <c r="U72" s="95" t="str">
        <f t="shared" ca="1" si="12"/>
        <v/>
      </c>
      <c r="V72" s="194"/>
      <c r="W72" s="95" t="str">
        <f t="shared" ca="1" si="37"/>
        <v/>
      </c>
      <c r="X72" s="194"/>
      <c r="Y72" s="95" t="str">
        <f t="shared" ca="1" si="38"/>
        <v/>
      </c>
      <c r="Z72" s="495" t="str">
        <f ca="1">IF(OR(E72="---",S72=1,K72=""),"",--"0:15")</f>
        <v/>
      </c>
      <c r="AA72" s="100" t="str">
        <f t="shared" ca="1" si="11"/>
        <v/>
      </c>
      <c r="AB72" s="89" t="str">
        <f t="shared" ca="1" si="39"/>
        <v/>
      </c>
      <c r="AC72" s="128" t="str">
        <f t="shared" ref="AC72:AC89" ca="1" si="40">IF(U72="","",(MIN(0.25,W72)-MIN(U72,0.25)+MIN(0.25,AA72)-MIN(Y72,0.25)+MAX(22/24,W72)-MAX(22/24,U72)+MAX(22/24,AA72)-MAX(22/24,Y72))*24)</f>
        <v/>
      </c>
      <c r="AD72" s="50">
        <f ca="1">IF(COUNTIF($R$8:$R$128,R72)&gt;1,"",MAX($AD$8:AD71)+1)</f>
        <v>26</v>
      </c>
      <c r="AE72" s="49" t="e">
        <f t="shared" ref="AE72:AE89" ca="1" si="41">IF(R72="---","",INDEX(ВРЕМЯ_диапазон,MATCH(R72,ВРЕМЯ_ФИО,),$H$1)=AB72)</f>
        <v>#REF!</v>
      </c>
      <c r="AG72" s="49">
        <v>65</v>
      </c>
      <c r="AH72" s="423" t="e">
        <f t="shared" ca="1" si="3"/>
        <v>#N/A</v>
      </c>
      <c r="AI72" s="423"/>
      <c r="AJ72" s="422" t="e">
        <f t="shared" ca="1" si="4"/>
        <v>#N/A</v>
      </c>
      <c r="AK72" s="422" t="e">
        <f t="shared" ca="1" si="5"/>
        <v>#N/A</v>
      </c>
      <c r="AL72" s="422" t="e">
        <f t="shared" ca="1" si="6"/>
        <v>#N/A</v>
      </c>
      <c r="AM72" s="422" t="e">
        <f t="shared" ca="1" si="7"/>
        <v>#N/A</v>
      </c>
    </row>
    <row r="73" spans="1:39" ht="23" customHeight="1" outlineLevel="2" thickBot="1" x14ac:dyDescent="0.2">
      <c r="A73" s="61"/>
      <c r="B73" s="430"/>
      <c r="C73" s="35"/>
      <c r="D73" s="37"/>
      <c r="E73" s="48" t="str">
        <f ca="1">IF(COUNTIF(INDEX(График!$I$7:$AL$113,0,DAY($C$8)),$H73)&gt;1,"проверь, больше 1",IFERROR(INDEX(График!$B$7:$B$114,MATCH($H73,INDEX(График!$I$7:$AL$113,0,DAY($C$8)),)),"---"))</f>
        <v>---</v>
      </c>
      <c r="F73" s="56"/>
      <c r="G73" s="635"/>
      <c r="H73" s="206" t="str">
        <f>IF(A70="","-",A70&amp;"о")</f>
        <v>26о</v>
      </c>
      <c r="I73" s="233"/>
      <c r="J73" s="236"/>
      <c r="K73" s="230"/>
      <c r="L73" s="224"/>
      <c r="M73" s="225"/>
      <c r="N73" s="225"/>
      <c r="O73" s="177"/>
      <c r="P73" s="49"/>
      <c r="Q73" s="188">
        <f>A70</f>
        <v>26</v>
      </c>
      <c r="R73" s="185" t="str">
        <f t="shared" ca="1" si="8"/>
        <v>---</v>
      </c>
      <c r="S73" s="181"/>
      <c r="T73" s="83" t="str">
        <f ca="1">IF(OR(S73=2,E73="---",K73=""),"",--"0:13")</f>
        <v/>
      </c>
      <c r="U73" s="98" t="str">
        <f t="shared" ca="1" si="12"/>
        <v/>
      </c>
      <c r="V73" s="83"/>
      <c r="W73" s="98" t="str">
        <f t="shared" ca="1" si="37"/>
        <v/>
      </c>
      <c r="X73" s="83"/>
      <c r="Y73" s="98" t="str">
        <f t="shared" ca="1" si="38"/>
        <v/>
      </c>
      <c r="Z73" s="166"/>
      <c r="AA73" s="101" t="str">
        <f t="shared" ca="1" si="11"/>
        <v/>
      </c>
      <c r="AB73" s="90" t="str">
        <f t="shared" ca="1" si="39"/>
        <v/>
      </c>
      <c r="AC73" s="130" t="str">
        <f t="shared" ca="1" si="40"/>
        <v/>
      </c>
      <c r="AD73" s="50" t="str">
        <f ca="1">IF(COUNTIF($R$8:$R$128,R73)&gt;1,"",MAX($AD$8:AD72)+1)</f>
        <v/>
      </c>
      <c r="AE73" s="49" t="str">
        <f t="shared" ca="1" si="41"/>
        <v/>
      </c>
      <c r="AG73" s="49">
        <v>66</v>
      </c>
      <c r="AH73" s="423" t="e">
        <f t="shared" ref="AH73:AH117" ca="1" si="42">INDEX($R$8:$R$254,MATCH(AG73,$AD$8:$AD$254,))</f>
        <v>#N/A</v>
      </c>
      <c r="AI73" s="423"/>
      <c r="AJ73" s="422" t="e">
        <f t="shared" ref="AJ73:AJ117" ca="1" si="43">TEXT(INDEX($U$8:$U$254,MATCH($AG73,$AD$8:$AD$254,)),"[чч]:мм")</f>
        <v>#N/A</v>
      </c>
      <c r="AK73" s="422" t="e">
        <f t="shared" ref="AK73:AK117" ca="1" si="44">TEXT(INDEX($AA$8:$AA$254,MATCH($AG73,$AD$8:$AD$254,)),"[чч]:мм")</f>
        <v>#N/A</v>
      </c>
      <c r="AL73" s="422" t="e">
        <f t="shared" ref="AL73:AL117" ca="1" si="45">TEXT(INDEX($W$8:$W$254,MATCH($AG73,$AD$8:$AD$254,)),"[чч]:мм")</f>
        <v>#N/A</v>
      </c>
      <c r="AM73" s="422" t="e">
        <f t="shared" ref="AM73:AM117" ca="1" si="46">TEXT(INDEX($Y$8:$Y$254,MATCH($AG73,$AD$8:$AD$254,)),"[чч]:мм")</f>
        <v>#N/A</v>
      </c>
    </row>
    <row r="74" spans="1:39" ht="23" customHeight="1" outlineLevel="2" thickBot="1" x14ac:dyDescent="0.2">
      <c r="A74" s="59">
        <f>INDEX(доп!$N$3:$P$32,ROW(A64)/4,LOOKUP($K$1,{1;6;7},{1;2;3}))</f>
        <v>28</v>
      </c>
      <c r="B74" s="515">
        <f t="shared" ref="B74" si="47">IFERROR(B75-L$129,"")</f>
        <v>0.36805555555555558</v>
      </c>
      <c r="C74" s="629" t="s">
        <v>45</v>
      </c>
      <c r="D74" s="630"/>
      <c r="E74" s="45" t="str">
        <f ca="1">IF(COUNTIF(INDEX(График!$I$7:$AL$113,0,DAY($C$8)),$H74)&gt;1,"проверь, больше 1",IFERROR(INDEX(График!$B$7:$B$114,MATCH($H74,INDEX(График!$I$7:$AL$113,0,DAY($C$8)),)),"---"))</f>
        <v>---</v>
      </c>
      <c r="F74" s="53"/>
      <c r="G74" s="631"/>
      <c r="H74" s="206" t="str">
        <f>IF(A74="","-",A74&amp;"с")</f>
        <v>28с</v>
      </c>
      <c r="I74" s="233"/>
      <c r="J74" s="236"/>
      <c r="K74" s="228"/>
      <c r="L74" s="207"/>
      <c r="M74" s="208"/>
      <c r="N74" s="208"/>
      <c r="O74" s="238">
        <f>HYPERLINK("#"&amp;ADDRESS(ROW(),11)&amp;":"&amp;ADDRESS(ROW(),14),Q74)</f>
        <v>28</v>
      </c>
      <c r="P74" s="49"/>
      <c r="Q74" s="186">
        <f>A74</f>
        <v>28</v>
      </c>
      <c r="R74" s="183" t="str">
        <f t="shared" ca="1" si="8"/>
        <v>---</v>
      </c>
      <c r="S74" s="179"/>
      <c r="T74" s="195" t="str">
        <f ca="1">IF(OR(S74=2,E74="---",K74=""),"",--"0:17")</f>
        <v/>
      </c>
      <c r="U74" s="196" t="str">
        <f t="shared" ca="1" si="12"/>
        <v/>
      </c>
      <c r="V74" s="195"/>
      <c r="W74" s="196" t="str">
        <f t="shared" ca="1" si="37"/>
        <v/>
      </c>
      <c r="X74" s="195"/>
      <c r="Y74" s="196" t="str">
        <f t="shared" ca="1" si="38"/>
        <v/>
      </c>
      <c r="Z74" s="165"/>
      <c r="AA74" s="99" t="str">
        <f t="shared" ca="1" si="11"/>
        <v/>
      </c>
      <c r="AB74" s="88" t="str">
        <f ca="1">IF(OR(E74="---",K74=""),"",ROUND(IF(S74=1,(W74-U74)*24,IF(S74=2,(AA74-Y74)*24,(MOD(AA74-U74,1)-(N(Y74)-N(W74)))*24)),2))</f>
        <v/>
      </c>
      <c r="AC74" s="129" t="str">
        <f t="shared" ca="1" si="40"/>
        <v/>
      </c>
      <c r="AD74" s="50" t="str">
        <f ca="1">IF(COUNTIF($R$8:$R$128,R74)&gt;1,"",MAX($AD$8:AD73)+1)</f>
        <v/>
      </c>
      <c r="AE74" s="49" t="str">
        <f t="shared" ca="1" si="41"/>
        <v/>
      </c>
      <c r="AG74" s="49">
        <v>67</v>
      </c>
      <c r="AH74" s="423" t="e">
        <f t="shared" ca="1" si="42"/>
        <v>#N/A</v>
      </c>
      <c r="AI74" s="423"/>
      <c r="AJ74" s="422" t="e">
        <f t="shared" ca="1" si="43"/>
        <v>#N/A</v>
      </c>
      <c r="AK74" s="422" t="e">
        <f t="shared" ca="1" si="44"/>
        <v>#N/A</v>
      </c>
      <c r="AL74" s="422" t="e">
        <f t="shared" ca="1" si="45"/>
        <v>#N/A</v>
      </c>
      <c r="AM74" s="422" t="e">
        <f t="shared" ca="1" si="46"/>
        <v>#N/A</v>
      </c>
    </row>
    <row r="75" spans="1:39" ht="23" customHeight="1" outlineLevel="2" x14ac:dyDescent="0.15">
      <c r="A75" s="60"/>
      <c r="B75" s="513" t="str">
        <f>INDEX(доп!$Q$3:$V$24,ROW(A61)/4+0.75,LOOKUP($K$1,{1;6;7},{1;3;5}))</f>
        <v>9:00</v>
      </c>
      <c r="C75" s="33" t="str">
        <f>INDEX(доп!$Q$3:$V$24,ROW(B61)/4+0.75,LOOKUP($K$1,{1;6;7},{2;4;6}))</f>
        <v/>
      </c>
      <c r="D75" s="36"/>
      <c r="E75" s="46" t="str">
        <f ca="1">IF(COUNTIF(INDEX(График!$I$7:$AL$113,0,DAY($C$8)),$H75)&gt;1,"проверь, больше 1",IFERROR(INDEX(График!$B$7:$B$114,MATCH($H75,INDEX(График!$I$7:$AL$113,0,DAY($C$8)),)),"---"))</f>
        <v>Сотрудник 25</v>
      </c>
      <c r="F75" s="54" t="s">
        <v>355</v>
      </c>
      <c r="G75" s="634"/>
      <c r="H75" s="206" t="str">
        <f>IF(A74="","-",A74&amp;"и")</f>
        <v>28и</v>
      </c>
      <c r="I75" s="233"/>
      <c r="J75" s="236"/>
      <c r="K75" s="229"/>
      <c r="L75" s="222"/>
      <c r="M75" s="223"/>
      <c r="N75" s="223"/>
      <c r="O75" s="177"/>
      <c r="P75" s="49"/>
      <c r="Q75" s="187">
        <f>A74</f>
        <v>28</v>
      </c>
      <c r="R75" s="184" t="str">
        <f t="shared" ca="1" si="8"/>
        <v>Сотрудник 25</v>
      </c>
      <c r="S75" s="180"/>
      <c r="T75" s="194" t="str">
        <f ca="1">IF(OR(S75=2,E75="---",K75=""),"",--"0:17")</f>
        <v/>
      </c>
      <c r="U75" s="95" t="str">
        <f t="shared" ca="1" si="12"/>
        <v/>
      </c>
      <c r="V75" s="194"/>
      <c r="W75" s="95" t="str">
        <f t="shared" ca="1" si="37"/>
        <v/>
      </c>
      <c r="X75" s="194"/>
      <c r="Y75" s="95" t="str">
        <f t="shared" ca="1" si="38"/>
        <v/>
      </c>
      <c r="Z75" s="495"/>
      <c r="AA75" s="100" t="str">
        <f t="shared" ca="1" si="11"/>
        <v/>
      </c>
      <c r="AB75" s="89" t="str">
        <f t="shared" ref="AB75:AB77" ca="1" si="48">IF(OR(E75="---",K75=""),"",ROUND(IF(S75=1,(W75-U75)*24,IF(S75=2,(AA75-Y75)*24,(MOD(AA75-U75,1)-(N(Y75)-N(W75)))*24)),2))</f>
        <v/>
      </c>
      <c r="AC75" s="128" t="str">
        <f t="shared" ca="1" si="40"/>
        <v/>
      </c>
      <c r="AD75" s="50">
        <f ca="1">IF(COUNTIF($R$8:$R$128,R75)&gt;1,"",MAX($AD$8:AD74)+1)</f>
        <v>27</v>
      </c>
      <c r="AE75" s="49" t="e">
        <f t="shared" ca="1" si="41"/>
        <v>#REF!</v>
      </c>
      <c r="AG75" s="49">
        <v>68</v>
      </c>
      <c r="AH75" s="423" t="e">
        <f t="shared" ca="1" si="42"/>
        <v>#N/A</v>
      </c>
      <c r="AI75" s="423"/>
      <c r="AJ75" s="422" t="e">
        <f t="shared" ca="1" si="43"/>
        <v>#N/A</v>
      </c>
      <c r="AK75" s="422" t="e">
        <f t="shared" ca="1" si="44"/>
        <v>#N/A</v>
      </c>
      <c r="AL75" s="422" t="e">
        <f t="shared" ca="1" si="45"/>
        <v>#N/A</v>
      </c>
      <c r="AM75" s="422" t="e">
        <f t="shared" ca="1" si="46"/>
        <v>#N/A</v>
      </c>
    </row>
    <row r="76" spans="1:39" ht="23" customHeight="1" outlineLevel="2" x14ac:dyDescent="0.15">
      <c r="A76" s="60"/>
      <c r="B76" s="429"/>
      <c r="C76" s="34"/>
      <c r="D76" s="36"/>
      <c r="E76" s="47" t="str">
        <f ca="1">IF(COUNTIF(INDEX(График!$I$7:$AL$113,0,DAY($C$8)),$H76)&gt;1,"проверь, больше 1",IFERROR(INDEX(График!$B$7:$B$114,MATCH($H76,INDEX(График!$I$7:$AL$113,0,DAY($C$8)),)),"---"))</f>
        <v>Водитель 22</v>
      </c>
      <c r="F76" s="55" t="s">
        <v>356</v>
      </c>
      <c r="G76" s="634"/>
      <c r="H76" s="206" t="str">
        <f>IF(A74="","-",A74&amp;"в")</f>
        <v>28в</v>
      </c>
      <c r="I76" s="233"/>
      <c r="J76" s="236"/>
      <c r="K76" s="230"/>
      <c r="L76" s="224"/>
      <c r="M76" s="225"/>
      <c r="N76" s="225"/>
      <c r="O76" s="177"/>
      <c r="P76" s="49"/>
      <c r="Q76" s="187">
        <f>A74</f>
        <v>28</v>
      </c>
      <c r="R76" s="184" t="str">
        <f t="shared" ca="1" si="8"/>
        <v>Водитель 22</v>
      </c>
      <c r="S76" s="180"/>
      <c r="T76" s="194" t="str">
        <f ca="1">IF(OR(S76=2,E76="---",K76=""),"",--"0:30")</f>
        <v/>
      </c>
      <c r="U76" s="95" t="str">
        <f t="shared" ca="1" si="12"/>
        <v/>
      </c>
      <c r="V76" s="194"/>
      <c r="W76" s="95" t="str">
        <f t="shared" ca="1" si="37"/>
        <v/>
      </c>
      <c r="X76" s="194"/>
      <c r="Y76" s="95" t="str">
        <f t="shared" ca="1" si="38"/>
        <v/>
      </c>
      <c r="Z76" s="495" t="str">
        <f ca="1">IF(OR(E76="---",S76=1,K76=""),"",--"0:21")</f>
        <v/>
      </c>
      <c r="AA76" s="100" t="str">
        <f t="shared" ca="1" si="11"/>
        <v/>
      </c>
      <c r="AB76" s="89" t="str">
        <f t="shared" ca="1" si="48"/>
        <v/>
      </c>
      <c r="AC76" s="128" t="str">
        <f t="shared" ca="1" si="40"/>
        <v/>
      </c>
      <c r="AD76" s="50">
        <f ca="1">IF(COUNTIF($R$8:$R$128,R76)&gt;1,"",MAX($AD$8:AD75)+1)</f>
        <v>28</v>
      </c>
      <c r="AE76" s="49" t="e">
        <f t="shared" ca="1" si="41"/>
        <v>#REF!</v>
      </c>
      <c r="AG76" s="49">
        <v>69</v>
      </c>
      <c r="AH76" s="423" t="e">
        <f t="shared" ca="1" si="42"/>
        <v>#N/A</v>
      </c>
      <c r="AI76" s="423"/>
      <c r="AJ76" s="422" t="e">
        <f t="shared" ca="1" si="43"/>
        <v>#N/A</v>
      </c>
      <c r="AK76" s="422" t="e">
        <f t="shared" ca="1" si="44"/>
        <v>#N/A</v>
      </c>
      <c r="AL76" s="422" t="e">
        <f t="shared" ca="1" si="45"/>
        <v>#N/A</v>
      </c>
      <c r="AM76" s="422" t="e">
        <f t="shared" ca="1" si="46"/>
        <v>#N/A</v>
      </c>
    </row>
    <row r="77" spans="1:39" ht="23" customHeight="1" outlineLevel="2" thickBot="1" x14ac:dyDescent="0.2">
      <c r="A77" s="61"/>
      <c r="B77" s="430"/>
      <c r="C77" s="35"/>
      <c r="D77" s="37"/>
      <c r="E77" s="48" t="str">
        <f ca="1">IF(COUNTIF(INDEX(График!$I$7:$AL$113,0,DAY($C$8)),$H77)&gt;1,"проверь, больше 1",IFERROR(INDEX(График!$B$7:$B$114,MATCH($H77,INDEX(График!$I$7:$AL$113,0,DAY($C$8)),)),"---"))</f>
        <v>---</v>
      </c>
      <c r="F77" s="56"/>
      <c r="G77" s="635"/>
      <c r="H77" s="206" t="str">
        <f>IF(A74="","-",A74&amp;"о")</f>
        <v>28о</v>
      </c>
      <c r="I77" s="233"/>
      <c r="J77" s="236"/>
      <c r="K77" s="230"/>
      <c r="L77" s="224"/>
      <c r="M77" s="225"/>
      <c r="N77" s="225"/>
      <c r="O77" s="177"/>
      <c r="P77" s="49"/>
      <c r="Q77" s="188">
        <f>A74</f>
        <v>28</v>
      </c>
      <c r="R77" s="185" t="str">
        <f t="shared" ca="1" si="8"/>
        <v>---</v>
      </c>
      <c r="S77" s="181"/>
      <c r="T77" s="83" t="str">
        <f ca="1">IF(OR(S77=2,E77="---",K77=""),"",--"0:13")</f>
        <v/>
      </c>
      <c r="U77" s="98" t="str">
        <f t="shared" ca="1" si="12"/>
        <v/>
      </c>
      <c r="V77" s="83"/>
      <c r="W77" s="98" t="str">
        <f t="shared" ca="1" si="37"/>
        <v/>
      </c>
      <c r="X77" s="83"/>
      <c r="Y77" s="98" t="str">
        <f t="shared" ca="1" si="38"/>
        <v/>
      </c>
      <c r="Z77" s="166"/>
      <c r="AA77" s="101" t="str">
        <f t="shared" ca="1" si="11"/>
        <v/>
      </c>
      <c r="AB77" s="90" t="str">
        <f t="shared" ca="1" si="48"/>
        <v/>
      </c>
      <c r="AC77" s="130" t="str">
        <f t="shared" ca="1" si="40"/>
        <v/>
      </c>
      <c r="AD77" s="50" t="str">
        <f ca="1">IF(COUNTIF($R$8:$R$128,R77)&gt;1,"",MAX($AD$8:AD76)+1)</f>
        <v/>
      </c>
      <c r="AE77" s="49" t="str">
        <f t="shared" ca="1" si="41"/>
        <v/>
      </c>
      <c r="AG77" s="49">
        <v>70</v>
      </c>
      <c r="AH77" s="423" t="e">
        <f t="shared" ca="1" si="42"/>
        <v>#N/A</v>
      </c>
      <c r="AI77" s="423"/>
      <c r="AJ77" s="422" t="e">
        <f t="shared" ca="1" si="43"/>
        <v>#N/A</v>
      </c>
      <c r="AK77" s="422" t="e">
        <f t="shared" ca="1" si="44"/>
        <v>#N/A</v>
      </c>
      <c r="AL77" s="422" t="e">
        <f t="shared" ca="1" si="45"/>
        <v>#N/A</v>
      </c>
      <c r="AM77" s="422" t="e">
        <f t="shared" ca="1" si="46"/>
        <v>#N/A</v>
      </c>
    </row>
    <row r="78" spans="1:39" ht="23" customHeight="1" outlineLevel="2" thickBot="1" x14ac:dyDescent="0.2">
      <c r="A78" s="59">
        <f>INDEX(доп!$N$3:$P$32,ROW(A68)/4,LOOKUP($K$1,{1;6;7},{1;2;3}))</f>
        <v>29</v>
      </c>
      <c r="B78" s="515">
        <f t="shared" ref="B78" si="49">IFERROR(B79-L$129,"")</f>
        <v>0.36805555555555558</v>
      </c>
      <c r="C78" s="629" t="s">
        <v>44</v>
      </c>
      <c r="D78" s="630"/>
      <c r="E78" s="45" t="str">
        <f ca="1">IF(COUNTIF(INDEX(График!$I$7:$AL$113,0,DAY($C$8)),$H78)&gt;1,"проверь, больше 1",IFERROR(INDEX(График!$B$7:$B$114,MATCH($H78,INDEX(График!$I$7:$AL$113,0,DAY($C$8)),)),"---"))</f>
        <v>---</v>
      </c>
      <c r="F78" s="53"/>
      <c r="G78" s="631"/>
      <c r="H78" s="206" t="str">
        <f>IF(A78="","-",A78&amp;"с")</f>
        <v>29с</v>
      </c>
      <c r="I78" s="233"/>
      <c r="J78" s="236"/>
      <c r="K78" s="228"/>
      <c r="L78" s="207"/>
      <c r="M78" s="208"/>
      <c r="N78" s="208"/>
      <c r="O78" s="238">
        <f>HYPERLINK("#"&amp;ADDRESS(ROW(),11)&amp;":"&amp;ADDRESS(ROW(),14),Q78)</f>
        <v>29</v>
      </c>
      <c r="P78" s="49"/>
      <c r="Q78" s="186">
        <f>A78</f>
        <v>29</v>
      </c>
      <c r="R78" s="183" t="str">
        <f t="shared" ref="R78:R127" ca="1" si="50">E78</f>
        <v>---</v>
      </c>
      <c r="S78" s="179"/>
      <c r="T78" s="195" t="str">
        <f ca="1">IF(OR(S78=2,E78="---",K78=""),"",--"0:17")</f>
        <v/>
      </c>
      <c r="U78" s="196" t="str">
        <f t="shared" ca="1" si="12"/>
        <v/>
      </c>
      <c r="V78" s="195"/>
      <c r="W78" s="196" t="str">
        <f t="shared" ca="1" si="37"/>
        <v/>
      </c>
      <c r="X78" s="195"/>
      <c r="Y78" s="196" t="str">
        <f t="shared" ca="1" si="38"/>
        <v/>
      </c>
      <c r="Z78" s="165"/>
      <c r="AA78" s="99" t="str">
        <f t="shared" ref="AA78:AA89" ca="1" si="51">IF(OR(E78="---",S78=1,K78=""),"",N78+Z78)</f>
        <v/>
      </c>
      <c r="AB78" s="88" t="str">
        <f ca="1">IF(OR(E78="---",K78=""),"",ROUND(IF(S78=1,(W78-U78)*24,IF(S78=2,(AA78-Y78)*24,(MOD(AA78-U78,1)-(N(Y78)-N(W78)))*24)),2))</f>
        <v/>
      </c>
      <c r="AC78" s="129" t="str">
        <f t="shared" ca="1" si="40"/>
        <v/>
      </c>
      <c r="AD78" s="50" t="str">
        <f ca="1">IF(COUNTIF($R$8:$R$128,R78)&gt;1,"",MAX($AD$8:AD77)+1)</f>
        <v/>
      </c>
      <c r="AE78" s="49" t="str">
        <f t="shared" ca="1" si="41"/>
        <v/>
      </c>
      <c r="AG78" s="49">
        <v>71</v>
      </c>
      <c r="AH78" s="423" t="e">
        <f t="shared" ca="1" si="42"/>
        <v>#N/A</v>
      </c>
      <c r="AI78" s="423"/>
      <c r="AJ78" s="422" t="e">
        <f t="shared" ca="1" si="43"/>
        <v>#N/A</v>
      </c>
      <c r="AK78" s="422" t="e">
        <f t="shared" ca="1" si="44"/>
        <v>#N/A</v>
      </c>
      <c r="AL78" s="422" t="e">
        <f t="shared" ca="1" si="45"/>
        <v>#N/A</v>
      </c>
      <c r="AM78" s="422" t="e">
        <f t="shared" ca="1" si="46"/>
        <v>#N/A</v>
      </c>
    </row>
    <row r="79" spans="1:39" ht="23" customHeight="1" outlineLevel="2" x14ac:dyDescent="0.15">
      <c r="A79" s="60"/>
      <c r="B79" s="513" t="str">
        <f>INDEX(доп!$Q$3:$V$24,ROW(A65)/4+0.75,LOOKUP($K$1,{1;6;7},{1;3;5}))</f>
        <v>9:00</v>
      </c>
      <c r="C79" s="33" t="str">
        <f>INDEX(доп!$Q$3:$V$24,ROW(B65)/4+0.75,LOOKUP($K$1,{1;6;7},{2;4;6}))</f>
        <v/>
      </c>
      <c r="D79" s="36"/>
      <c r="E79" s="46" t="str">
        <f ca="1">IF(COUNTIF(INDEX(График!$I$7:$AL$113,0,DAY($C$8)),$H79)&gt;1,"проверь, больше 1",IFERROR(INDEX(График!$B$7:$B$114,MATCH($H79,INDEX(График!$I$7:$AL$113,0,DAY($C$8)),)),"---"))</f>
        <v>---</v>
      </c>
      <c r="F79" s="54" t="s">
        <v>355</v>
      </c>
      <c r="G79" s="634"/>
      <c r="H79" s="206" t="str">
        <f>IF(A78="","-",A78&amp;"и")</f>
        <v>29и</v>
      </c>
      <c r="I79" s="233"/>
      <c r="J79" s="236"/>
      <c r="K79" s="229"/>
      <c r="L79" s="222"/>
      <c r="M79" s="223"/>
      <c r="N79" s="223"/>
      <c r="O79" s="177"/>
      <c r="P79" s="49"/>
      <c r="Q79" s="187">
        <f>A78</f>
        <v>29</v>
      </c>
      <c r="R79" s="184" t="str">
        <f t="shared" ca="1" si="50"/>
        <v>---</v>
      </c>
      <c r="S79" s="180"/>
      <c r="T79" s="194" t="str">
        <f ca="1">IF(OR(S79=2,E79="---",K79=""),"",--"0:17")</f>
        <v/>
      </c>
      <c r="U79" s="95" t="str">
        <f t="shared" ref="U79:U89" ca="1" si="52">IF(OR(S79=2,E79="---",K79=""),"",K79-T79)</f>
        <v/>
      </c>
      <c r="V79" s="194"/>
      <c r="W79" s="95" t="str">
        <f t="shared" ca="1" si="37"/>
        <v/>
      </c>
      <c r="X79" s="194"/>
      <c r="Y79" s="95" t="str">
        <f t="shared" ca="1" si="38"/>
        <v/>
      </c>
      <c r="Z79" s="495"/>
      <c r="AA79" s="100" t="str">
        <f t="shared" ca="1" si="51"/>
        <v/>
      </c>
      <c r="AB79" s="89" t="str">
        <f t="shared" ref="AB79:AB81" ca="1" si="53">IF(OR(E79="---",K79=""),"",ROUND(IF(S79=1,(W79-U79)*24,IF(S79=2,(AA79-Y79)*24,(MOD(AA79-U79,1)-(N(Y79)-N(W79)))*24)),2))</f>
        <v/>
      </c>
      <c r="AC79" s="128" t="str">
        <f t="shared" ca="1" si="40"/>
        <v/>
      </c>
      <c r="AD79" s="50" t="str">
        <f ca="1">IF(COUNTIF($R$8:$R$128,R79)&gt;1,"",MAX($AD$8:AD78)+1)</f>
        <v/>
      </c>
      <c r="AE79" s="49" t="str">
        <f t="shared" ca="1" si="41"/>
        <v/>
      </c>
      <c r="AG79" s="49">
        <v>72</v>
      </c>
      <c r="AH79" s="423" t="e">
        <f t="shared" ca="1" si="42"/>
        <v>#N/A</v>
      </c>
      <c r="AI79" s="423"/>
      <c r="AJ79" s="422" t="e">
        <f t="shared" ca="1" si="43"/>
        <v>#N/A</v>
      </c>
      <c r="AK79" s="422" t="e">
        <f t="shared" ca="1" si="44"/>
        <v>#N/A</v>
      </c>
      <c r="AL79" s="422" t="e">
        <f t="shared" ca="1" si="45"/>
        <v>#N/A</v>
      </c>
      <c r="AM79" s="422" t="e">
        <f t="shared" ca="1" si="46"/>
        <v>#N/A</v>
      </c>
    </row>
    <row r="80" spans="1:39" ht="23" customHeight="1" outlineLevel="2" x14ac:dyDescent="0.15">
      <c r="A80" s="60"/>
      <c r="B80" s="429"/>
      <c r="C80" s="34"/>
      <c r="D80" s="36"/>
      <c r="E80" s="47" t="str">
        <f ca="1">IF(COUNTIF(INDEX(График!$I$7:$AL$113,0,DAY($C$8)),$H80)&gt;1,"проверь, больше 1",IFERROR(INDEX(График!$B$7:$B$114,MATCH($H80,INDEX(График!$I$7:$AL$113,0,DAY($C$8)),)),"---"))</f>
        <v>---</v>
      </c>
      <c r="F80" s="55" t="s">
        <v>356</v>
      </c>
      <c r="G80" s="634"/>
      <c r="H80" s="206" t="str">
        <f>IF(A78="","-",A78&amp;"в")</f>
        <v>29в</v>
      </c>
      <c r="I80" s="233"/>
      <c r="J80" s="236"/>
      <c r="K80" s="230"/>
      <c r="L80" s="224"/>
      <c r="M80" s="225"/>
      <c r="N80" s="225"/>
      <c r="O80" s="177"/>
      <c r="P80" s="49"/>
      <c r="Q80" s="187">
        <f>A78</f>
        <v>29</v>
      </c>
      <c r="R80" s="184" t="str">
        <f t="shared" ca="1" si="50"/>
        <v>---</v>
      </c>
      <c r="S80" s="180"/>
      <c r="T80" s="194" t="str">
        <f ca="1">IF(OR(S80=2,E80="---",K80=""),"",--"0:30")</f>
        <v/>
      </c>
      <c r="U80" s="95" t="str">
        <f t="shared" ca="1" si="52"/>
        <v/>
      </c>
      <c r="V80" s="194"/>
      <c r="W80" s="95" t="str">
        <f t="shared" ca="1" si="37"/>
        <v/>
      </c>
      <c r="X80" s="194"/>
      <c r="Y80" s="95" t="str">
        <f t="shared" ca="1" si="38"/>
        <v/>
      </c>
      <c r="Z80" s="495" t="str">
        <f ca="1">IF(OR(E80="---",S80=1,K80=""),"",--"0:21")</f>
        <v/>
      </c>
      <c r="AA80" s="100" t="str">
        <f t="shared" ca="1" si="51"/>
        <v/>
      </c>
      <c r="AB80" s="89" t="str">
        <f t="shared" ca="1" si="53"/>
        <v/>
      </c>
      <c r="AC80" s="128" t="str">
        <f t="shared" ca="1" si="40"/>
        <v/>
      </c>
      <c r="AD80" s="50" t="str">
        <f ca="1">IF(COUNTIF($R$8:$R$128,R80)&gt;1,"",MAX($AD$8:AD79)+1)</f>
        <v/>
      </c>
      <c r="AE80" s="49" t="str">
        <f t="shared" ca="1" si="41"/>
        <v/>
      </c>
      <c r="AG80" s="49">
        <v>73</v>
      </c>
      <c r="AH80" s="423" t="e">
        <f t="shared" ca="1" si="42"/>
        <v>#N/A</v>
      </c>
      <c r="AI80" s="423"/>
      <c r="AJ80" s="422" t="e">
        <f t="shared" ca="1" si="43"/>
        <v>#N/A</v>
      </c>
      <c r="AK80" s="422" t="e">
        <f t="shared" ca="1" si="44"/>
        <v>#N/A</v>
      </c>
      <c r="AL80" s="422" t="e">
        <f t="shared" ca="1" si="45"/>
        <v>#N/A</v>
      </c>
      <c r="AM80" s="422" t="e">
        <f t="shared" ca="1" si="46"/>
        <v>#N/A</v>
      </c>
    </row>
    <row r="81" spans="1:39" ht="23" customHeight="1" outlineLevel="2" thickBot="1" x14ac:dyDescent="0.2">
      <c r="A81" s="61"/>
      <c r="B81" s="430"/>
      <c r="C81" s="35"/>
      <c r="D81" s="37"/>
      <c r="E81" s="48" t="str">
        <f ca="1">IF(COUNTIF(INDEX(График!$I$7:$AL$113,0,DAY($C$8)),$H81)&gt;1,"проверь, больше 1",IFERROR(INDEX(График!$B$7:$B$114,MATCH($H81,INDEX(График!$I$7:$AL$113,0,DAY($C$8)),)),"---"))</f>
        <v>---</v>
      </c>
      <c r="F81" s="56"/>
      <c r="G81" s="635"/>
      <c r="H81" s="206" t="str">
        <f>IF(A78="","-",A78&amp;"о")</f>
        <v>29о</v>
      </c>
      <c r="I81" s="233"/>
      <c r="J81" s="236"/>
      <c r="K81" s="230"/>
      <c r="L81" s="224"/>
      <c r="M81" s="225"/>
      <c r="N81" s="225"/>
      <c r="O81" s="177"/>
      <c r="P81" s="49"/>
      <c r="Q81" s="188">
        <f>A78</f>
        <v>29</v>
      </c>
      <c r="R81" s="185" t="str">
        <f t="shared" ca="1" si="50"/>
        <v>---</v>
      </c>
      <c r="S81" s="181"/>
      <c r="T81" s="83" t="str">
        <f ca="1">IF(OR(S81=2,E81="---",K81=""),"",--"0:13")</f>
        <v/>
      </c>
      <c r="U81" s="98" t="str">
        <f t="shared" ca="1" si="52"/>
        <v/>
      </c>
      <c r="V81" s="83"/>
      <c r="W81" s="98" t="str">
        <f t="shared" ca="1" si="37"/>
        <v/>
      </c>
      <c r="X81" s="83"/>
      <c r="Y81" s="98" t="str">
        <f t="shared" ca="1" si="38"/>
        <v/>
      </c>
      <c r="Z81" s="166"/>
      <c r="AA81" s="101" t="str">
        <f t="shared" ca="1" si="51"/>
        <v/>
      </c>
      <c r="AB81" s="90" t="str">
        <f t="shared" ca="1" si="53"/>
        <v/>
      </c>
      <c r="AC81" s="130" t="str">
        <f t="shared" ca="1" si="40"/>
        <v/>
      </c>
      <c r="AD81" s="50" t="str">
        <f ca="1">IF(COUNTIF($R$8:$R$128,R81)&gt;1,"",MAX($AD$8:AD80)+1)</f>
        <v/>
      </c>
      <c r="AE81" s="49" t="str">
        <f t="shared" ca="1" si="41"/>
        <v/>
      </c>
      <c r="AG81" s="49">
        <v>74</v>
      </c>
      <c r="AH81" s="423" t="e">
        <f t="shared" ca="1" si="42"/>
        <v>#N/A</v>
      </c>
      <c r="AI81" s="423"/>
      <c r="AJ81" s="422" t="e">
        <f t="shared" ca="1" si="43"/>
        <v>#N/A</v>
      </c>
      <c r="AK81" s="422" t="e">
        <f t="shared" ca="1" si="44"/>
        <v>#N/A</v>
      </c>
      <c r="AL81" s="422" t="e">
        <f t="shared" ca="1" si="45"/>
        <v>#N/A</v>
      </c>
      <c r="AM81" s="422" t="e">
        <f t="shared" ca="1" si="46"/>
        <v>#N/A</v>
      </c>
    </row>
    <row r="82" spans="1:39" ht="23" customHeight="1" outlineLevel="2" thickBot="1" x14ac:dyDescent="0.2">
      <c r="A82" s="59">
        <f>INDEX(доп!$N$3:$P$32,ROW(A72)/4,LOOKUP($K$1,{1;6;7},{1;2;3}))</f>
        <v>55</v>
      </c>
      <c r="B82" s="515">
        <f t="shared" ref="B82" si="54">IFERROR(B83-L$129,"")</f>
        <v>0.36805555555555558</v>
      </c>
      <c r="C82" s="629" t="s">
        <v>44</v>
      </c>
      <c r="D82" s="630"/>
      <c r="E82" s="45" t="str">
        <f ca="1">IF(COUNTIF(INDEX(График!$I$7:$AL$113,0,DAY($C$8)),$H82)&gt;1,"проверь, больше 1",IFERROR(INDEX(График!$B$7:$B$114,MATCH($H82,INDEX(График!$I$7:$AL$113,0,DAY($C$8)),)),"---"))</f>
        <v>---</v>
      </c>
      <c r="F82" s="53"/>
      <c r="G82" s="631"/>
      <c r="H82" s="206" t="str">
        <f>IF(A82="","-",A82&amp;"с")</f>
        <v>55с</v>
      </c>
      <c r="I82" s="233"/>
      <c r="J82" s="236"/>
      <c r="K82" s="228"/>
      <c r="L82" s="207"/>
      <c r="M82" s="208"/>
      <c r="N82" s="208"/>
      <c r="O82" s="238">
        <f>HYPERLINK("#"&amp;ADDRESS(ROW(),11)&amp;":"&amp;ADDRESS(ROW(),14),Q82)</f>
        <v>55</v>
      </c>
      <c r="P82" s="49"/>
      <c r="Q82" s="186">
        <f>A82</f>
        <v>55</v>
      </c>
      <c r="R82" s="183" t="str">
        <f t="shared" ca="1" si="50"/>
        <v>---</v>
      </c>
      <c r="S82" s="179"/>
      <c r="T82" s="195" t="str">
        <f ca="1">IF(OR(S82=2,E82="---",K82=""),"",--"0:17")</f>
        <v/>
      </c>
      <c r="U82" s="196" t="str">
        <f t="shared" ca="1" si="52"/>
        <v/>
      </c>
      <c r="V82" s="195"/>
      <c r="W82" s="196" t="str">
        <f t="shared" ca="1" si="37"/>
        <v/>
      </c>
      <c r="X82" s="195"/>
      <c r="Y82" s="196" t="str">
        <f t="shared" ca="1" si="38"/>
        <v/>
      </c>
      <c r="Z82" s="165"/>
      <c r="AA82" s="99" t="str">
        <f t="shared" ca="1" si="51"/>
        <v/>
      </c>
      <c r="AB82" s="88" t="str">
        <f ca="1">IF(OR(E82="---",K82=""),"",ROUND(IF(S82=1,(W82-U82)*24,IF(S82=2,(AA82-Y82)*24,(MOD(AA82-U82,1)-(N(Y82)-N(W82)))*24)),2))</f>
        <v/>
      </c>
      <c r="AC82" s="129" t="str">
        <f t="shared" ca="1" si="40"/>
        <v/>
      </c>
      <c r="AD82" s="50" t="str">
        <f ca="1">IF(COUNTIF($R$8:$R$128,R82)&gt;1,"",MAX($AD$8:AD81)+1)</f>
        <v/>
      </c>
      <c r="AE82" s="49" t="str">
        <f t="shared" ca="1" si="41"/>
        <v/>
      </c>
      <c r="AG82" s="49">
        <v>75</v>
      </c>
      <c r="AH82" s="423" t="e">
        <f t="shared" ca="1" si="42"/>
        <v>#N/A</v>
      </c>
      <c r="AI82" s="423"/>
      <c r="AJ82" s="422" t="e">
        <f t="shared" ca="1" si="43"/>
        <v>#N/A</v>
      </c>
      <c r="AK82" s="422" t="e">
        <f t="shared" ca="1" si="44"/>
        <v>#N/A</v>
      </c>
      <c r="AL82" s="422" t="e">
        <f t="shared" ca="1" si="45"/>
        <v>#N/A</v>
      </c>
      <c r="AM82" s="422" t="e">
        <f t="shared" ca="1" si="46"/>
        <v>#N/A</v>
      </c>
    </row>
    <row r="83" spans="1:39" ht="23" customHeight="1" outlineLevel="2" x14ac:dyDescent="0.15">
      <c r="A83" s="60"/>
      <c r="B83" s="513" t="str">
        <f>INDEX(доп!$Q$3:$V$24,ROW(A69)/4+0.75,LOOKUP($K$1,{1;6;7},{1;3;5}))</f>
        <v>9:00</v>
      </c>
      <c r="C83" s="33" t="str">
        <f>INDEX(доп!$Q$3:$V$24,ROW(B69)/4+0.75,LOOKUP($K$1,{1;6;7},{2;4;6}))</f>
        <v/>
      </c>
      <c r="D83" s="36"/>
      <c r="E83" s="46" t="str">
        <f ca="1">IF(COUNTIF(INDEX(График!$I$7:$AL$113,0,DAY($C$8)),$H83)&gt;1,"проверь, больше 1",IFERROR(INDEX(График!$B$7:$B$114,MATCH($H83,INDEX(График!$I$7:$AL$113,0,DAY($C$8)),)),"---"))</f>
        <v>---</v>
      </c>
      <c r="F83" s="54" t="s">
        <v>355</v>
      </c>
      <c r="G83" s="634"/>
      <c r="H83" s="206" t="str">
        <f>IF(A82="","-",A82&amp;"и")</f>
        <v>55и</v>
      </c>
      <c r="I83" s="233"/>
      <c r="J83" s="236"/>
      <c r="K83" s="229"/>
      <c r="L83" s="222"/>
      <c r="M83" s="223"/>
      <c r="N83" s="223"/>
      <c r="O83" s="177"/>
      <c r="P83" s="49"/>
      <c r="Q83" s="187">
        <f>A82</f>
        <v>55</v>
      </c>
      <c r="R83" s="184" t="str">
        <f t="shared" ca="1" si="50"/>
        <v>---</v>
      </c>
      <c r="S83" s="180"/>
      <c r="T83" s="194" t="str">
        <f ca="1">IF(OR(S83=2,E83="---",K83=""),"",--"0:17")</f>
        <v/>
      </c>
      <c r="U83" s="95" t="str">
        <f t="shared" ca="1" si="52"/>
        <v/>
      </c>
      <c r="V83" s="194"/>
      <c r="W83" s="95" t="str">
        <f t="shared" ca="1" si="37"/>
        <v/>
      </c>
      <c r="X83" s="194"/>
      <c r="Y83" s="95" t="str">
        <f t="shared" ca="1" si="38"/>
        <v/>
      </c>
      <c r="Z83" s="495"/>
      <c r="AA83" s="100" t="str">
        <f t="shared" ca="1" si="51"/>
        <v/>
      </c>
      <c r="AB83" s="89" t="str">
        <f t="shared" ref="AB83:AB85" ca="1" si="55">IF(OR(E83="---",K83=""),"",ROUND(IF(S83=1,(W83-U83)*24,IF(S83=2,(AA83-Y83)*24,(MOD(AA83-U83,1)-(N(Y83)-N(W83)))*24)),2))</f>
        <v/>
      </c>
      <c r="AC83" s="128" t="str">
        <f t="shared" ca="1" si="40"/>
        <v/>
      </c>
      <c r="AD83" s="50" t="str">
        <f ca="1">IF(COUNTIF($R$8:$R$128,R83)&gt;1,"",MAX($AD$8:AD82)+1)</f>
        <v/>
      </c>
      <c r="AE83" s="49" t="str">
        <f t="shared" ca="1" si="41"/>
        <v/>
      </c>
      <c r="AG83" s="49">
        <v>76</v>
      </c>
      <c r="AH83" s="423" t="e">
        <f t="shared" ca="1" si="42"/>
        <v>#N/A</v>
      </c>
      <c r="AI83" s="423"/>
      <c r="AJ83" s="422" t="e">
        <f t="shared" ca="1" si="43"/>
        <v>#N/A</v>
      </c>
      <c r="AK83" s="422" t="e">
        <f t="shared" ca="1" si="44"/>
        <v>#N/A</v>
      </c>
      <c r="AL83" s="422" t="e">
        <f t="shared" ca="1" si="45"/>
        <v>#N/A</v>
      </c>
      <c r="AM83" s="422" t="e">
        <f t="shared" ca="1" si="46"/>
        <v>#N/A</v>
      </c>
    </row>
    <row r="84" spans="1:39" ht="23" customHeight="1" outlineLevel="2" x14ac:dyDescent="0.15">
      <c r="A84" s="60"/>
      <c r="B84" s="429"/>
      <c r="C84" s="34"/>
      <c r="D84" s="36"/>
      <c r="E84" s="47" t="str">
        <f ca="1">IF(COUNTIF(INDEX(График!$I$7:$AL$113,0,DAY($C$8)),$H84)&gt;1,"проверь, больше 1",IFERROR(INDEX(График!$B$7:$B$114,MATCH($H84,INDEX(График!$I$7:$AL$113,0,DAY($C$8)),)),"---"))</f>
        <v>---</v>
      </c>
      <c r="F84" s="55" t="s">
        <v>356</v>
      </c>
      <c r="G84" s="634"/>
      <c r="H84" s="206" t="str">
        <f>IF(A82="","-",A82&amp;"в")</f>
        <v>55в</v>
      </c>
      <c r="I84" s="233"/>
      <c r="J84" s="236"/>
      <c r="K84" s="230"/>
      <c r="L84" s="224"/>
      <c r="M84" s="225"/>
      <c r="N84" s="225"/>
      <c r="O84" s="177"/>
      <c r="P84" s="49"/>
      <c r="Q84" s="187">
        <f>A82</f>
        <v>55</v>
      </c>
      <c r="R84" s="184" t="str">
        <f t="shared" ca="1" si="50"/>
        <v>---</v>
      </c>
      <c r="S84" s="180"/>
      <c r="T84" s="194" t="str">
        <f ca="1">IF(OR(S84=2,E84="---",K84=""),"",--"0:30")</f>
        <v/>
      </c>
      <c r="U84" s="95" t="str">
        <f t="shared" ca="1" si="52"/>
        <v/>
      </c>
      <c r="V84" s="194"/>
      <c r="W84" s="95" t="str">
        <f t="shared" ca="1" si="37"/>
        <v/>
      </c>
      <c r="X84" s="194"/>
      <c r="Y84" s="95" t="str">
        <f t="shared" ca="1" si="38"/>
        <v/>
      </c>
      <c r="Z84" s="495" t="str">
        <f ca="1">IF(OR(E84="---",S84=1,K84=""),"",--"0:21")</f>
        <v/>
      </c>
      <c r="AA84" s="100" t="str">
        <f t="shared" ca="1" si="51"/>
        <v/>
      </c>
      <c r="AB84" s="89" t="str">
        <f t="shared" ca="1" si="55"/>
        <v/>
      </c>
      <c r="AC84" s="128" t="str">
        <f t="shared" ca="1" si="40"/>
        <v/>
      </c>
      <c r="AD84" s="50" t="str">
        <f ca="1">IF(COUNTIF($R$8:$R$128,R84)&gt;1,"",MAX($AD$8:AD83)+1)</f>
        <v/>
      </c>
      <c r="AE84" s="49" t="str">
        <f t="shared" ca="1" si="41"/>
        <v/>
      </c>
      <c r="AG84" s="49">
        <v>77</v>
      </c>
      <c r="AH84" s="423" t="e">
        <f t="shared" ca="1" si="42"/>
        <v>#N/A</v>
      </c>
      <c r="AI84" s="423"/>
      <c r="AJ84" s="422" t="e">
        <f t="shared" ca="1" si="43"/>
        <v>#N/A</v>
      </c>
      <c r="AK84" s="422" t="e">
        <f t="shared" ca="1" si="44"/>
        <v>#N/A</v>
      </c>
      <c r="AL84" s="422" t="e">
        <f t="shared" ca="1" si="45"/>
        <v>#N/A</v>
      </c>
      <c r="AM84" s="422" t="e">
        <f t="shared" ca="1" si="46"/>
        <v>#N/A</v>
      </c>
    </row>
    <row r="85" spans="1:39" ht="23" customHeight="1" outlineLevel="2" thickBot="1" x14ac:dyDescent="0.2">
      <c r="A85" s="61"/>
      <c r="B85" s="430"/>
      <c r="C85" s="35"/>
      <c r="D85" s="37"/>
      <c r="E85" s="48" t="str">
        <f ca="1">IF(COUNTIF(INDEX(График!$I$7:$AL$113,0,DAY($C$8)),$H85)&gt;1,"проверь, больше 1",IFERROR(INDEX(График!$B$7:$B$114,MATCH($H85,INDEX(График!$I$7:$AL$113,0,DAY($C$8)),)),"---"))</f>
        <v>---</v>
      </c>
      <c r="F85" s="56"/>
      <c r="G85" s="635"/>
      <c r="H85" s="206" t="str">
        <f>IF(A82="","-",A82&amp;"о")</f>
        <v>55о</v>
      </c>
      <c r="I85" s="233"/>
      <c r="J85" s="236"/>
      <c r="K85" s="230"/>
      <c r="L85" s="224"/>
      <c r="M85" s="225"/>
      <c r="N85" s="225"/>
      <c r="O85" s="177"/>
      <c r="P85" s="49"/>
      <c r="Q85" s="188">
        <f>A82</f>
        <v>55</v>
      </c>
      <c r="R85" s="185" t="str">
        <f t="shared" ca="1" si="50"/>
        <v>---</v>
      </c>
      <c r="S85" s="181"/>
      <c r="T85" s="83" t="str">
        <f ca="1">IF(OR(S85=2,E85="---",K85=""),"",--"0:13")</f>
        <v/>
      </c>
      <c r="U85" s="98" t="str">
        <f t="shared" ca="1" si="52"/>
        <v/>
      </c>
      <c r="V85" s="83"/>
      <c r="W85" s="98" t="str">
        <f t="shared" ca="1" si="37"/>
        <v/>
      </c>
      <c r="X85" s="83"/>
      <c r="Y85" s="98" t="str">
        <f t="shared" ca="1" si="38"/>
        <v/>
      </c>
      <c r="Z85" s="166"/>
      <c r="AA85" s="101" t="str">
        <f t="shared" ca="1" si="51"/>
        <v/>
      </c>
      <c r="AB85" s="90" t="str">
        <f t="shared" ca="1" si="55"/>
        <v/>
      </c>
      <c r="AC85" s="130" t="str">
        <f t="shared" ca="1" si="40"/>
        <v/>
      </c>
      <c r="AD85" s="50" t="str">
        <f ca="1">IF(COUNTIF($R$8:$R$128,R85)&gt;1,"",MAX($AD$8:AD84)+1)</f>
        <v/>
      </c>
      <c r="AE85" s="49" t="str">
        <f t="shared" ca="1" si="41"/>
        <v/>
      </c>
      <c r="AG85" s="49">
        <v>78</v>
      </c>
      <c r="AH85" s="423" t="e">
        <f t="shared" ca="1" si="42"/>
        <v>#N/A</v>
      </c>
      <c r="AI85" s="423"/>
      <c r="AJ85" s="422" t="e">
        <f t="shared" ca="1" si="43"/>
        <v>#N/A</v>
      </c>
      <c r="AK85" s="422" t="e">
        <f t="shared" ca="1" si="44"/>
        <v>#N/A</v>
      </c>
      <c r="AL85" s="422" t="e">
        <f t="shared" ca="1" si="45"/>
        <v>#N/A</v>
      </c>
      <c r="AM85" s="422" t="e">
        <f t="shared" ca="1" si="46"/>
        <v>#N/A</v>
      </c>
    </row>
    <row r="86" spans="1:39" ht="23" customHeight="1" outlineLevel="2" thickBot="1" x14ac:dyDescent="0.2">
      <c r="A86" s="59">
        <f>INDEX(доп!$N$3:$P$32,ROW(A76)/4,LOOKUP($K$1,{1;6;7},{1;2;3}))</f>
        <v>58</v>
      </c>
      <c r="B86" s="515" t="str">
        <f t="shared" ref="B86" si="56">IFERROR(B87-L$129,"")</f>
        <v/>
      </c>
      <c r="C86" s="629" t="s">
        <v>44</v>
      </c>
      <c r="D86" s="630"/>
      <c r="E86" s="45" t="str">
        <f ca="1">IF(COUNTIF(INDEX(График!$I$7:$AL$113,0,DAY($C$8)),$H86)&gt;1,"проверь, больше 1",IFERROR(INDEX(График!$B$7:$B$114,MATCH($H86,INDEX(График!$I$7:$AL$113,0,DAY($C$8)),)),"---"))</f>
        <v>---</v>
      </c>
      <c r="F86" s="53"/>
      <c r="G86" s="631"/>
      <c r="H86" s="206" t="str">
        <f>IF(A86="","-",A86&amp;"с")</f>
        <v>58с</v>
      </c>
      <c r="I86" s="233"/>
      <c r="J86" s="236"/>
      <c r="K86" s="228"/>
      <c r="L86" s="207"/>
      <c r="M86" s="208"/>
      <c r="N86" s="208"/>
      <c r="O86" s="238">
        <f>HYPERLINK("#"&amp;ADDRESS(ROW(),11)&amp;":"&amp;ADDRESS(ROW(),14),Q86)</f>
        <v>58</v>
      </c>
      <c r="P86" s="49"/>
      <c r="Q86" s="186">
        <f>A86</f>
        <v>58</v>
      </c>
      <c r="R86" s="183" t="str">
        <f t="shared" ca="1" si="50"/>
        <v>---</v>
      </c>
      <c r="S86" s="179"/>
      <c r="T86" s="195" t="str">
        <f ca="1">IF(OR(S86=2,E86="---",K86=""),"",--"0:17")</f>
        <v/>
      </c>
      <c r="U86" s="196" t="str">
        <f t="shared" ca="1" si="52"/>
        <v/>
      </c>
      <c r="V86" s="195"/>
      <c r="W86" s="196" t="str">
        <f t="shared" ca="1" si="37"/>
        <v/>
      </c>
      <c r="X86" s="195"/>
      <c r="Y86" s="196" t="str">
        <f t="shared" ca="1" si="38"/>
        <v/>
      </c>
      <c r="Z86" s="165"/>
      <c r="AA86" s="99" t="str">
        <f t="shared" ca="1" si="51"/>
        <v/>
      </c>
      <c r="AB86" s="88" t="str">
        <f ca="1">IF(OR(E86="---",K86=""),"",ROUND(IF(S86=1,(W86-U86)*24,IF(S86=2,(AA86-Y86)*24,(MOD(AA86-U86,1)-(N(Y86)-N(W86)))*24)),2))</f>
        <v/>
      </c>
      <c r="AC86" s="129" t="str">
        <f t="shared" ca="1" si="40"/>
        <v/>
      </c>
      <c r="AD86" s="50" t="str">
        <f ca="1">IF(COUNTIF($R$8:$R$128,R86)&gt;1,"",MAX($AD$8:AD85)+1)</f>
        <v/>
      </c>
      <c r="AE86" s="49" t="str">
        <f t="shared" ca="1" si="41"/>
        <v/>
      </c>
      <c r="AG86" s="49">
        <v>79</v>
      </c>
      <c r="AH86" s="423" t="e">
        <f t="shared" ca="1" si="42"/>
        <v>#N/A</v>
      </c>
      <c r="AI86" s="423"/>
      <c r="AJ86" s="422" t="e">
        <f t="shared" ca="1" si="43"/>
        <v>#N/A</v>
      </c>
      <c r="AK86" s="422" t="e">
        <f t="shared" ca="1" si="44"/>
        <v>#N/A</v>
      </c>
      <c r="AL86" s="422" t="e">
        <f t="shared" ca="1" si="45"/>
        <v>#N/A</v>
      </c>
      <c r="AM86" s="422" t="e">
        <f t="shared" ca="1" si="46"/>
        <v>#N/A</v>
      </c>
    </row>
    <row r="87" spans="1:39" ht="23" customHeight="1" outlineLevel="2" x14ac:dyDescent="0.15">
      <c r="A87" s="60"/>
      <c r="B87" s="513" t="str">
        <f>INDEX(доп!$Q$3:$V$24,ROW(A73)/4+0.75,LOOKUP($K$1,{1;6;7},{1;3;5}))</f>
        <v/>
      </c>
      <c r="C87" s="33" t="str">
        <f>INDEX(доп!$Q$3:$V$24,ROW(B73)/4+0.75,LOOKUP($K$1,{1;6;7},{2;4;6}))</f>
        <v/>
      </c>
      <c r="D87" s="36"/>
      <c r="E87" s="46" t="str">
        <f ca="1">IF(COUNTIF(INDEX(График!$I$7:$AL$113,0,DAY($C$8)),$H87)&gt;1,"проверь, больше 1",IFERROR(INDEX(График!$B$7:$B$114,MATCH($H87,INDEX(График!$I$7:$AL$113,0,DAY($C$8)),)),"---"))</f>
        <v>---</v>
      </c>
      <c r="F87" s="54" t="s">
        <v>355</v>
      </c>
      <c r="G87" s="634"/>
      <c r="H87" s="206" t="str">
        <f>IF(A86="","-",A86&amp;"и")</f>
        <v>58и</v>
      </c>
      <c r="I87" s="233"/>
      <c r="J87" s="236"/>
      <c r="K87" s="229"/>
      <c r="L87" s="222"/>
      <c r="M87" s="223"/>
      <c r="N87" s="223"/>
      <c r="O87" s="177"/>
      <c r="P87" s="49"/>
      <c r="Q87" s="187">
        <f>A86</f>
        <v>58</v>
      </c>
      <c r="R87" s="184" t="str">
        <f t="shared" ca="1" si="50"/>
        <v>---</v>
      </c>
      <c r="S87" s="180"/>
      <c r="T87" s="194" t="str">
        <f ca="1">IF(OR(S87=2,E87="---",K87=""),"",--"0:17")</f>
        <v/>
      </c>
      <c r="U87" s="95" t="str">
        <f t="shared" ca="1" si="52"/>
        <v/>
      </c>
      <c r="V87" s="194"/>
      <c r="W87" s="95" t="str">
        <f t="shared" ca="1" si="37"/>
        <v/>
      </c>
      <c r="X87" s="194"/>
      <c r="Y87" s="95" t="str">
        <f t="shared" ca="1" si="38"/>
        <v/>
      </c>
      <c r="Z87" s="495"/>
      <c r="AA87" s="100" t="str">
        <f t="shared" ca="1" si="51"/>
        <v/>
      </c>
      <c r="AB87" s="89" t="str">
        <f t="shared" ref="AB87:AB125" ca="1" si="57">IF(OR(E87="---",K87=""),"",ROUND(IF(S87=1,(W87-U87)*24,IF(S87=2,(AA87-Y87)*24,(MOD(AA87-U87,1)-(N(Y87)-N(W87)))*24)),2))</f>
        <v/>
      </c>
      <c r="AC87" s="128" t="str">
        <f t="shared" ca="1" si="40"/>
        <v/>
      </c>
      <c r="AD87" s="50" t="str">
        <f ca="1">IF(COUNTIF($R$8:$R$128,R87)&gt;1,"",MAX($AD$8:AD86)+1)</f>
        <v/>
      </c>
      <c r="AE87" s="49" t="str">
        <f t="shared" ca="1" si="41"/>
        <v/>
      </c>
      <c r="AG87" s="49">
        <v>80</v>
      </c>
      <c r="AH87" s="423" t="e">
        <f t="shared" ca="1" si="42"/>
        <v>#N/A</v>
      </c>
      <c r="AI87" s="423"/>
      <c r="AJ87" s="422" t="e">
        <f t="shared" ca="1" si="43"/>
        <v>#N/A</v>
      </c>
      <c r="AK87" s="422" t="e">
        <f t="shared" ca="1" si="44"/>
        <v>#N/A</v>
      </c>
      <c r="AL87" s="422" t="e">
        <f t="shared" ca="1" si="45"/>
        <v>#N/A</v>
      </c>
      <c r="AM87" s="422" t="e">
        <f t="shared" ca="1" si="46"/>
        <v>#N/A</v>
      </c>
    </row>
    <row r="88" spans="1:39" ht="23" customHeight="1" outlineLevel="2" x14ac:dyDescent="0.15">
      <c r="A88" s="60"/>
      <c r="B88" s="429"/>
      <c r="C88" s="34"/>
      <c r="D88" s="36"/>
      <c r="E88" s="47" t="str">
        <f ca="1">IF(COUNTIF(INDEX(График!$I$7:$AL$113,0,DAY($C$8)),$H88)&gt;1,"проверь, больше 1",IFERROR(INDEX(График!$B$7:$B$114,MATCH($H88,INDEX(График!$I$7:$AL$113,0,DAY($C$8)),)),"---"))</f>
        <v>---</v>
      </c>
      <c r="F88" s="55" t="s">
        <v>356</v>
      </c>
      <c r="G88" s="634"/>
      <c r="H88" s="206" t="str">
        <f>IF(A86="","-",A86&amp;"в")</f>
        <v>58в</v>
      </c>
      <c r="I88" s="233"/>
      <c r="J88" s="236"/>
      <c r="K88" s="230"/>
      <c r="L88" s="224"/>
      <c r="M88" s="225"/>
      <c r="N88" s="225"/>
      <c r="O88" s="177"/>
      <c r="P88" s="49"/>
      <c r="Q88" s="187">
        <f>A86</f>
        <v>58</v>
      </c>
      <c r="R88" s="184" t="str">
        <f t="shared" ca="1" si="50"/>
        <v>---</v>
      </c>
      <c r="S88" s="180"/>
      <c r="T88" s="194" t="str">
        <f ca="1">IF(OR(S88=2,E88="---",K88=""),"",--"0:30")</f>
        <v/>
      </c>
      <c r="U88" s="95" t="str">
        <f t="shared" ca="1" si="52"/>
        <v/>
      </c>
      <c r="V88" s="194"/>
      <c r="W88" s="95" t="str">
        <f t="shared" ca="1" si="37"/>
        <v/>
      </c>
      <c r="X88" s="194"/>
      <c r="Y88" s="95" t="str">
        <f t="shared" ca="1" si="38"/>
        <v/>
      </c>
      <c r="Z88" s="495" t="str">
        <f ca="1">IF(OR(E88="---",S88=1,K88=""),"",--"0:21")</f>
        <v/>
      </c>
      <c r="AA88" s="100" t="str">
        <f t="shared" ca="1" si="51"/>
        <v/>
      </c>
      <c r="AB88" s="89" t="str">
        <f t="shared" ca="1" si="57"/>
        <v/>
      </c>
      <c r="AC88" s="128" t="str">
        <f t="shared" ca="1" si="40"/>
        <v/>
      </c>
      <c r="AD88" s="50" t="str">
        <f ca="1">IF(COUNTIF($R$8:$R$128,R88)&gt;1,"",MAX($AD$8:AD87)+1)</f>
        <v/>
      </c>
      <c r="AE88" s="49" t="str">
        <f t="shared" ca="1" si="41"/>
        <v/>
      </c>
      <c r="AG88" s="49">
        <v>81</v>
      </c>
      <c r="AH88" s="423" t="e">
        <f t="shared" ca="1" si="42"/>
        <v>#N/A</v>
      </c>
      <c r="AI88" s="423"/>
      <c r="AJ88" s="422" t="e">
        <f t="shared" ca="1" si="43"/>
        <v>#N/A</v>
      </c>
      <c r="AK88" s="422" t="e">
        <f t="shared" ca="1" si="44"/>
        <v>#N/A</v>
      </c>
      <c r="AL88" s="422" t="e">
        <f t="shared" ca="1" si="45"/>
        <v>#N/A</v>
      </c>
      <c r="AM88" s="422" t="e">
        <f t="shared" ca="1" si="46"/>
        <v>#N/A</v>
      </c>
    </row>
    <row r="89" spans="1:39" ht="23" customHeight="1" outlineLevel="2" thickBot="1" x14ac:dyDescent="0.2">
      <c r="A89" s="61"/>
      <c r="B89" s="430"/>
      <c r="C89" s="35"/>
      <c r="D89" s="37"/>
      <c r="E89" s="48" t="str">
        <f ca="1">IF(COUNTIF(INDEX(График!$I$7:$AL$113,0,DAY($C$8)),$H89)&gt;1,"проверь, больше 1",IFERROR(INDEX(График!$B$7:$B$114,MATCH($H89,INDEX(График!$I$7:$AL$113,0,DAY($C$8)),)),"---"))</f>
        <v>---</v>
      </c>
      <c r="F89" s="56"/>
      <c r="G89" s="635"/>
      <c r="H89" s="206" t="str">
        <f>IF(A86="","-",A86&amp;"о")</f>
        <v>58о</v>
      </c>
      <c r="I89" s="233"/>
      <c r="J89" s="236"/>
      <c r="K89" s="230"/>
      <c r="L89" s="224"/>
      <c r="M89" s="225"/>
      <c r="N89" s="225"/>
      <c r="O89" s="177"/>
      <c r="P89" s="49"/>
      <c r="Q89" s="188">
        <f>A86</f>
        <v>58</v>
      </c>
      <c r="R89" s="185" t="str">
        <f t="shared" ca="1" si="50"/>
        <v>---</v>
      </c>
      <c r="S89" s="181"/>
      <c r="T89" s="83" t="str">
        <f ca="1">IF(OR(S89=2,E89="---",K89=""),"",--"0:13")</f>
        <v/>
      </c>
      <c r="U89" s="98" t="str">
        <f t="shared" ca="1" si="52"/>
        <v/>
      </c>
      <c r="V89" s="83"/>
      <c r="W89" s="98" t="str">
        <f t="shared" ca="1" si="37"/>
        <v/>
      </c>
      <c r="X89" s="83"/>
      <c r="Y89" s="98" t="str">
        <f t="shared" ca="1" si="38"/>
        <v/>
      </c>
      <c r="Z89" s="166"/>
      <c r="AA89" s="101" t="str">
        <f t="shared" ca="1" si="51"/>
        <v/>
      </c>
      <c r="AB89" s="90" t="str">
        <f t="shared" ca="1" si="57"/>
        <v/>
      </c>
      <c r="AC89" s="130" t="str">
        <f t="shared" ca="1" si="40"/>
        <v/>
      </c>
      <c r="AD89" s="50" t="str">
        <f ca="1">IF(COUNTIF($R$8:$R$128,R89)&gt;1,"",MAX($AD$8:AD88)+1)</f>
        <v/>
      </c>
      <c r="AE89" s="49" t="str">
        <f t="shared" ca="1" si="41"/>
        <v/>
      </c>
      <c r="AG89" s="49">
        <v>82</v>
      </c>
      <c r="AH89" s="423" t="e">
        <f t="shared" ca="1" si="42"/>
        <v>#N/A</v>
      </c>
      <c r="AI89" s="423"/>
      <c r="AJ89" s="422" t="e">
        <f t="shared" ca="1" si="43"/>
        <v>#N/A</v>
      </c>
      <c r="AK89" s="422" t="e">
        <f t="shared" ca="1" si="44"/>
        <v>#N/A</v>
      </c>
      <c r="AL89" s="422" t="e">
        <f t="shared" ca="1" si="45"/>
        <v>#N/A</v>
      </c>
      <c r="AM89" s="422" t="e">
        <f t="shared" ca="1" si="46"/>
        <v>#N/A</v>
      </c>
    </row>
    <row r="90" spans="1:39" ht="23" customHeight="1" outlineLevel="2" thickBot="1" x14ac:dyDescent="0.2">
      <c r="A90" s="59" t="s">
        <v>255</v>
      </c>
      <c r="B90" s="515"/>
      <c r="C90" s="629" t="s">
        <v>44</v>
      </c>
      <c r="D90" s="630"/>
      <c r="E90" s="535" t="str">
        <f ca="1">IF(COUNTIF(INDEX(График!$H$7:$AL$113,0,DAY($C$8)),$H90)&gt;1,"проверь, больше 1",IFERROR(INDEX(График!$B$7:$B$114,MATCH($H90,INDEX(График!$H$7:$AL$113,0,DAY($C$8)),)),"---"))</f>
        <v>---</v>
      </c>
      <c r="F90" s="53"/>
      <c r="G90" s="631"/>
      <c r="H90" s="206" t="s">
        <v>170</v>
      </c>
      <c r="I90" s="233"/>
      <c r="J90" s="236"/>
      <c r="K90" s="228"/>
      <c r="L90" s="207"/>
      <c r="M90" s="208"/>
      <c r="N90" s="208"/>
      <c r="O90" s="238" t="str">
        <f>HYPERLINK("#"&amp;ADDRESS(ROW(),11)&amp;":"&amp;ADDRESS(ROW(),14),Q90)</f>
        <v>56 у</v>
      </c>
      <c r="P90" s="49"/>
      <c r="Q90" s="186" t="str">
        <f>A90</f>
        <v>56 у</v>
      </c>
      <c r="R90" s="183" t="str">
        <f t="shared" ca="1" si="50"/>
        <v>---</v>
      </c>
      <c r="S90" s="179"/>
      <c r="T90" s="195"/>
      <c r="U90" s="95" t="str">
        <f ca="1">IF(E90="---","",K90-T90)</f>
        <v/>
      </c>
      <c r="V90" s="195"/>
      <c r="W90" s="196" t="str">
        <f ca="1">IF(OR(E90="---",L90=""),"",L90+V90)</f>
        <v/>
      </c>
      <c r="X90" s="195"/>
      <c r="Y90" s="196" t="str">
        <f ca="1">IF(OR(E90="---",M90=""),"",MIN(M90-X90,W90+"2:00"))</f>
        <v/>
      </c>
      <c r="Z90" s="165"/>
      <c r="AA90" s="171" t="str">
        <f ca="1">IF(E90="---","",N90+Z90)</f>
        <v/>
      </c>
      <c r="AB90" s="88" t="str">
        <f t="shared" ca="1" si="57"/>
        <v/>
      </c>
      <c r="AC90" s="432" t="str">
        <f ca="1">IF(U90="","",(MIN(0.25,W90)-MIN(U90,0.25)+MIN(0.25,AA90)-MIN(Y90,0.25)+MAX(22/24,W90)-MAX(22/24,U90)+MAX(22/24,AA90)-MAX(22/24,Y90))*24)</f>
        <v/>
      </c>
      <c r="AD90" s="50" t="str">
        <f ca="1">IF(COUNTIF($R$8:$R$128,R90)&gt;1,"",MAX($AD$8:AD89)+1)</f>
        <v/>
      </c>
      <c r="AE90" s="49" t="str">
        <f t="shared" ref="AE90:AE97" ca="1" si="58">IF(R90="---","",INDEX(ВРЕМЯ_диапазон,MATCH(R90,ВРЕМЯ_ФИО,),$H$1)=SUMIF($R$90:$R$97,R90,$AB$90:$AB$97))</f>
        <v/>
      </c>
      <c r="AG90" s="49">
        <v>83</v>
      </c>
      <c r="AH90" s="423" t="e">
        <f t="shared" ca="1" si="42"/>
        <v>#N/A</v>
      </c>
      <c r="AI90" s="423"/>
      <c r="AJ90" s="422" t="e">
        <f t="shared" ca="1" si="43"/>
        <v>#N/A</v>
      </c>
      <c r="AK90" s="422" t="e">
        <f t="shared" ca="1" si="44"/>
        <v>#N/A</v>
      </c>
      <c r="AL90" s="422" t="e">
        <f t="shared" ca="1" si="45"/>
        <v>#N/A</v>
      </c>
      <c r="AM90" s="422" t="e">
        <f t="shared" ca="1" si="46"/>
        <v>#N/A</v>
      </c>
    </row>
    <row r="91" spans="1:39" ht="23" customHeight="1" outlineLevel="2" x14ac:dyDescent="0.15">
      <c r="A91" s="494" t="s">
        <v>87</v>
      </c>
      <c r="B91" s="516"/>
      <c r="C91" s="33" t="str">
        <f>INDEX(доп!$Q$3:$V$24,ROW(B77)/4+0.75,LOOKUP($K$1,{1;6;7},{2;4;6}))</f>
        <v/>
      </c>
      <c r="D91" s="36"/>
      <c r="E91" s="536" t="str">
        <f ca="1">IF(COUNTIF(INDEX(График!$H$7:$AL$113,0,DAY($C$8)),$H91)&gt;1,"проверь, больше 1",IFERROR(INDEX(График!$B$7:$B$114,MATCH($H91,INDEX(График!$H$7:$AL$113,0,DAY($C$8)),)),"---"))</f>
        <v>Сотрудник 7</v>
      </c>
      <c r="F91" s="54" t="s">
        <v>355</v>
      </c>
      <c r="G91" s="634"/>
      <c r="H91" s="206" t="s">
        <v>123</v>
      </c>
      <c r="I91" s="233"/>
      <c r="J91" s="236"/>
      <c r="K91" s="229"/>
      <c r="L91" s="222"/>
      <c r="M91" s="223"/>
      <c r="N91" s="223"/>
      <c r="O91" s="177"/>
      <c r="P91" s="49"/>
      <c r="Q91" s="187" t="str">
        <f>A90</f>
        <v>56 у</v>
      </c>
      <c r="R91" s="184" t="str">
        <f t="shared" ca="1" si="50"/>
        <v>Сотрудник 7</v>
      </c>
      <c r="S91" s="180"/>
      <c r="T91" s="194"/>
      <c r="U91" s="95">
        <f ca="1">IF(E91="---","",K90-T91)</f>
        <v>0</v>
      </c>
      <c r="V91" s="194"/>
      <c r="W91" s="95" t="str">
        <f ca="1">IF(OR(E91="---",L90=""),"",L90+V91)</f>
        <v/>
      </c>
      <c r="X91" s="194"/>
      <c r="Y91" s="95" t="str">
        <f ca="1">IF(OR(E91="---",M90=""),"",MIN(M90-X91,W91+"2:00"))</f>
        <v/>
      </c>
      <c r="Z91" s="495"/>
      <c r="AA91" s="496">
        <f ca="1">IF(E91="---","",N90+Z91)</f>
        <v>0</v>
      </c>
      <c r="AB91" s="497" t="str">
        <f t="shared" ca="1" si="57"/>
        <v/>
      </c>
      <c r="AC91" s="434">
        <f ca="1">IF(U91="","",(MIN(0.25,W91)-MIN(U91,0.25)+MIN(0.25,AA91)-MIN(Y91,0.25)+MAX(22/24,W91)-MAX(22/24,U91)+MAX(22/24,AA91)-MAX(22/24,Y91))*24)</f>
        <v>0</v>
      </c>
      <c r="AD91" s="50" t="str">
        <f ca="1">IF(COUNTIF($R$8:$R$128,R91)&gt;1,"",MAX($AD$8:AD90)+1)</f>
        <v/>
      </c>
      <c r="AE91" s="49" t="e">
        <f t="shared" ca="1" si="58"/>
        <v>#REF!</v>
      </c>
      <c r="AG91" s="49">
        <v>84</v>
      </c>
      <c r="AH91" s="423" t="e">
        <f t="shared" ca="1" si="42"/>
        <v>#N/A</v>
      </c>
      <c r="AI91" s="423"/>
      <c r="AJ91" s="422" t="e">
        <f t="shared" ca="1" si="43"/>
        <v>#N/A</v>
      </c>
      <c r="AK91" s="422" t="e">
        <f t="shared" ca="1" si="44"/>
        <v>#N/A</v>
      </c>
      <c r="AL91" s="422" t="e">
        <f t="shared" ca="1" si="45"/>
        <v>#N/A</v>
      </c>
      <c r="AM91" s="422" t="e">
        <f t="shared" ca="1" si="46"/>
        <v>#N/A</v>
      </c>
    </row>
    <row r="92" spans="1:39" ht="23" customHeight="1" outlineLevel="2" x14ac:dyDescent="0.15">
      <c r="A92" s="494"/>
      <c r="B92" s="429"/>
      <c r="C92" s="34"/>
      <c r="D92" s="36"/>
      <c r="E92" s="536" t="str">
        <f ca="1">IF(COUNTIF(INDEX(График!$H$7:$AL$113,0,DAY($C$8)),$H92)&gt;1,"проверь, больше 1",IFERROR(INDEX(График!$B$7:$B$114,MATCH($H92,INDEX(График!$H$7:$AL$113,0,DAY($C$8)),)),"---"))</f>
        <v>Водитель 30</v>
      </c>
      <c r="F92" s="55" t="s">
        <v>356</v>
      </c>
      <c r="G92" s="634"/>
      <c r="H92" s="206" t="s">
        <v>159</v>
      </c>
      <c r="I92" s="233"/>
      <c r="J92" s="236"/>
      <c r="K92" s="230"/>
      <c r="L92" s="224"/>
      <c r="M92" s="225"/>
      <c r="N92" s="225"/>
      <c r="O92" s="177"/>
      <c r="P92" s="49"/>
      <c r="Q92" s="187" t="str">
        <f>A90</f>
        <v>56 у</v>
      </c>
      <c r="R92" s="184" t="str">
        <f t="shared" ca="1" si="50"/>
        <v>Водитель 30</v>
      </c>
      <c r="S92" s="180"/>
      <c r="T92" s="194"/>
      <c r="U92" s="95">
        <f ca="1">IF(E92="---","",K90-T92)</f>
        <v>0</v>
      </c>
      <c r="V92" s="194"/>
      <c r="W92" s="95" t="str">
        <f ca="1">IF(OR(E92="---",L90=""),"",L90+V92)</f>
        <v/>
      </c>
      <c r="X92" s="194"/>
      <c r="Y92" s="95" t="str">
        <f ca="1">IF(OR(E92="---",M90=""),"",MIN(M90-X92,W92+"2:00"))</f>
        <v/>
      </c>
      <c r="Z92" s="495" t="str">
        <f ca="1">IF(OR(E92="---",S92=1,K92=""),"",--"0:15")</f>
        <v/>
      </c>
      <c r="AA92" s="496" t="e">
        <f ca="1">IF(E92="---","",N90+Z92)</f>
        <v>#VALUE!</v>
      </c>
      <c r="AB92" s="497" t="str">
        <f ca="1">IF(OR(E92="---",K92=""),"",ROUND(IF(S92=1,(W92-U92)*24,IF(S92=2,(AA92-Y92)*24,(MOD(AA92-U92,1)-(N(Y92)-N(W92)))*24)),2))</f>
        <v/>
      </c>
      <c r="AC92" s="434" t="e">
        <f t="shared" ref="AC92:AC97" ca="1" si="59">IF(U92="","",(MIN(0.25,W92)-MIN(U92,0.25)+MIN(0.25,AA92)-MIN(Y92,0.25)+MAX(22/24,W92)-MAX(22/24,U92)+MAX(22/24,AA92)-MAX(22/24,Y92))*24)</f>
        <v>#VALUE!</v>
      </c>
      <c r="AD92" s="50">
        <f ca="1">IF(COUNTIF($R$8:$R$128,R92)&gt;1,"",MAX($AD$8:AD91)+1)</f>
        <v>29</v>
      </c>
      <c r="AE92" s="49" t="e">
        <f t="shared" ca="1" si="58"/>
        <v>#REF!</v>
      </c>
      <c r="AG92" s="49">
        <v>85</v>
      </c>
      <c r="AH92" s="423" t="e">
        <f t="shared" ca="1" si="42"/>
        <v>#N/A</v>
      </c>
      <c r="AI92" s="423"/>
      <c r="AJ92" s="422" t="e">
        <f t="shared" ca="1" si="43"/>
        <v>#N/A</v>
      </c>
      <c r="AK92" s="422" t="e">
        <f t="shared" ca="1" si="44"/>
        <v>#N/A</v>
      </c>
      <c r="AL92" s="422" t="e">
        <f t="shared" ca="1" si="45"/>
        <v>#N/A</v>
      </c>
      <c r="AM92" s="422" t="e">
        <f t="shared" ca="1" si="46"/>
        <v>#N/A</v>
      </c>
    </row>
    <row r="93" spans="1:39" ht="23" customHeight="1" outlineLevel="2" thickBot="1" x14ac:dyDescent="0.2">
      <c r="A93" s="499"/>
      <c r="B93" s="430"/>
      <c r="C93" s="19"/>
      <c r="D93" s="37"/>
      <c r="E93" s="537" t="str">
        <f ca="1">IF(COUNTIF(INDEX(График!$H$7:$AL$113,0,DAY($C$8)),$H93)&gt;1,"проверь, больше 1",IFERROR(INDEX(График!$B$7:$B$114,MATCH($H93,INDEX(График!$H$7:$AL$113,0,DAY($C$8)),)),"---"))</f>
        <v>---</v>
      </c>
      <c r="F93" s="56"/>
      <c r="G93" s="635"/>
      <c r="H93" s="206" t="s">
        <v>41</v>
      </c>
      <c r="I93" s="233"/>
      <c r="J93" s="236"/>
      <c r="K93" s="231"/>
      <c r="L93" s="226"/>
      <c r="M93" s="227"/>
      <c r="N93" s="227"/>
      <c r="O93" s="177"/>
      <c r="P93" s="49"/>
      <c r="Q93" s="188" t="str">
        <f>A90</f>
        <v>56 у</v>
      </c>
      <c r="R93" s="185" t="str">
        <f t="shared" ca="1" si="50"/>
        <v>---</v>
      </c>
      <c r="S93" s="181"/>
      <c r="T93" s="83"/>
      <c r="U93" s="98" t="str">
        <f ca="1">IF(E93="---","",K90-T93)</f>
        <v/>
      </c>
      <c r="V93" s="83"/>
      <c r="W93" s="98" t="str">
        <f ca="1">IF(OR(E93="---",L90=""),"",L90+V93)</f>
        <v/>
      </c>
      <c r="X93" s="83"/>
      <c r="Y93" s="98" t="str">
        <f ca="1">IF(OR(E93="---",M90=""),"",MIN(M90-X93,W93+"2:00"))</f>
        <v/>
      </c>
      <c r="Z93" s="166"/>
      <c r="AA93" s="502" t="str">
        <f ca="1">IF(E93="---","",N90+Z93)</f>
        <v/>
      </c>
      <c r="AB93" s="433" t="str">
        <f t="shared" ca="1" si="57"/>
        <v/>
      </c>
      <c r="AC93" s="130" t="str">
        <f t="shared" ca="1" si="59"/>
        <v/>
      </c>
      <c r="AD93" s="50" t="str">
        <f ca="1">IF(COUNTIF($R$8:$R$128,R93)&gt;1,"",MAX($AD$8:AD92)+1)</f>
        <v/>
      </c>
      <c r="AE93" s="49" t="str">
        <f t="shared" ca="1" si="58"/>
        <v/>
      </c>
      <c r="AG93" s="49">
        <v>86</v>
      </c>
      <c r="AH93" s="423" t="e">
        <f t="shared" ca="1" si="42"/>
        <v>#N/A</v>
      </c>
      <c r="AI93" s="423"/>
      <c r="AJ93" s="422" t="e">
        <f t="shared" ca="1" si="43"/>
        <v>#N/A</v>
      </c>
      <c r="AK93" s="422" t="e">
        <f t="shared" ca="1" si="44"/>
        <v>#N/A</v>
      </c>
      <c r="AL93" s="422" t="e">
        <f t="shared" ca="1" si="45"/>
        <v>#N/A</v>
      </c>
      <c r="AM93" s="422" t="e">
        <f t="shared" ca="1" si="46"/>
        <v>#N/A</v>
      </c>
    </row>
    <row r="94" spans="1:39" ht="23" customHeight="1" outlineLevel="2" thickBot="1" x14ac:dyDescent="0.2">
      <c r="A94" s="59" t="s">
        <v>256</v>
      </c>
      <c r="B94" s="515">
        <f t="shared" ref="B94" si="60">B95-L$129</f>
        <v>0.92361111111111105</v>
      </c>
      <c r="C94" s="629" t="s">
        <v>44</v>
      </c>
      <c r="D94" s="630"/>
      <c r="E94" s="503" t="str">
        <f ca="1">IF(COUNTIF(INDEX(График!$I$7:$AL$113,0,DAY($C$8)),$H94)&gt;1,"проверь, больше 1",IFERROR(INDEX(График!$B$7:$B$114,MATCH($H94,INDEX(График!$I$7:$AL$113,0,DAY($C$8)),)),"---"))</f>
        <v>---</v>
      </c>
      <c r="F94" s="53"/>
      <c r="G94" s="631"/>
      <c r="H94" s="206" t="s">
        <v>170</v>
      </c>
      <c r="I94" s="233"/>
      <c r="J94" s="236"/>
      <c r="K94" s="228"/>
      <c r="L94" s="207"/>
      <c r="M94" s="208"/>
      <c r="N94" s="208"/>
      <c r="O94" s="238" t="str">
        <f>HYPERLINK("#"&amp;ADDRESS(ROW(),11)&amp;":"&amp;ADDRESS(ROW(),14),Q94)</f>
        <v>56 н</v>
      </c>
      <c r="P94" s="49"/>
      <c r="Q94" s="186" t="str">
        <f>A94</f>
        <v>56 н</v>
      </c>
      <c r="R94" s="183" t="str">
        <f t="shared" ca="1" si="50"/>
        <v>---</v>
      </c>
      <c r="S94" s="179"/>
      <c r="T94" s="195" t="str">
        <f ca="1">IF(OR(S94=2,E94="---",K94=""),"",--"0:17")</f>
        <v/>
      </c>
      <c r="U94" s="95" t="str">
        <f ca="1">IF(E94="---","",K94-T94)</f>
        <v/>
      </c>
      <c r="V94" s="195"/>
      <c r="W94" s="196" t="str">
        <f ca="1">IF(OR(E94="---",L94=""),"",L94+V94)</f>
        <v/>
      </c>
      <c r="X94" s="195"/>
      <c r="Y94" s="196" t="str">
        <f ca="1">IF(OR(E94="---",M94=""),"",MIN(M94-X94,W94+"2:00"))</f>
        <v/>
      </c>
      <c r="Z94" s="165"/>
      <c r="AA94" s="171" t="str">
        <f ca="1">IF(E94="---","",N94+Z94)</f>
        <v/>
      </c>
      <c r="AB94" s="88" t="str">
        <f t="shared" ca="1" si="57"/>
        <v/>
      </c>
      <c r="AC94" s="432" t="str">
        <f t="shared" ca="1" si="59"/>
        <v/>
      </c>
      <c r="AD94" s="50" t="str">
        <f ca="1">IF(COUNTIF($R$8:$R$128,R94)&gt;1,"",MAX($AD$8:AD93)+1)</f>
        <v/>
      </c>
      <c r="AE94" s="49" t="str">
        <f t="shared" ca="1" si="58"/>
        <v/>
      </c>
      <c r="AG94" s="49">
        <v>87</v>
      </c>
      <c r="AH94" s="423" t="e">
        <f t="shared" ca="1" si="42"/>
        <v>#N/A</v>
      </c>
      <c r="AI94" s="423"/>
      <c r="AJ94" s="422" t="e">
        <f t="shared" ca="1" si="43"/>
        <v>#N/A</v>
      </c>
      <c r="AK94" s="422" t="e">
        <f t="shared" ca="1" si="44"/>
        <v>#N/A</v>
      </c>
      <c r="AL94" s="422" t="e">
        <f t="shared" ca="1" si="45"/>
        <v>#N/A</v>
      </c>
      <c r="AM94" s="422" t="e">
        <f t="shared" ca="1" si="46"/>
        <v>#N/A</v>
      </c>
    </row>
    <row r="95" spans="1:39" ht="23" customHeight="1" outlineLevel="2" x14ac:dyDescent="0.15">
      <c r="A95" s="494" t="s">
        <v>99</v>
      </c>
      <c r="B95" s="516">
        <v>0.93055555555555547</v>
      </c>
      <c r="C95" s="33"/>
      <c r="D95" s="36"/>
      <c r="E95" s="504" t="str">
        <f ca="1">IF(COUNTIF(INDEX(График!$I$7:$AL$113,0,DAY($C$8)),$H95)&gt;1,"проверь, больше 1",IFERROR(INDEX(График!$B$7:$B$114,MATCH($H95,INDEX(График!$I$7:$AL$113,0,DAY($C$8)),)),"---"))</f>
        <v>Сотрудник 7</v>
      </c>
      <c r="F95" s="54" t="s">
        <v>355</v>
      </c>
      <c r="G95" s="632"/>
      <c r="H95" s="206" t="s">
        <v>123</v>
      </c>
      <c r="I95" s="233"/>
      <c r="J95" s="236"/>
      <c r="K95" s="229"/>
      <c r="L95" s="222"/>
      <c r="M95" s="223"/>
      <c r="N95" s="223"/>
      <c r="O95" s="177"/>
      <c r="P95" s="49"/>
      <c r="Q95" s="187" t="str">
        <f>A94</f>
        <v>56 н</v>
      </c>
      <c r="R95" s="184" t="str">
        <f t="shared" ca="1" si="50"/>
        <v>Сотрудник 7</v>
      </c>
      <c r="S95" s="180"/>
      <c r="T95" s="194" t="str">
        <f ca="1">IF(OR(S95=2,E95="---",K95=""),"",--"0:17")</f>
        <v/>
      </c>
      <c r="U95" s="95" t="e">
        <f ca="1">IF(E95="---","",K94-T95)</f>
        <v>#VALUE!</v>
      </c>
      <c r="V95" s="194"/>
      <c r="W95" s="95" t="str">
        <f ca="1">IF(OR(E95="---",L94=""),"",L94+V95)</f>
        <v/>
      </c>
      <c r="X95" s="194"/>
      <c r="Y95" s="95" t="str">
        <f ca="1">IF(OR(E95="---",M94=""),"",MIN(M94-X95,W95+"2:00"))</f>
        <v/>
      </c>
      <c r="Z95" s="495"/>
      <c r="AA95" s="496">
        <f ca="1">IF(E95="---","",N94+Z95)</f>
        <v>0</v>
      </c>
      <c r="AB95" s="497" t="str">
        <f t="shared" ca="1" si="57"/>
        <v/>
      </c>
      <c r="AC95" s="434" t="e">
        <f t="shared" ca="1" si="59"/>
        <v>#VALUE!</v>
      </c>
      <c r="AD95" s="50" t="str">
        <f ca="1">IF(COUNTIF($R$8:$R$128,R95)&gt;1,"",MAX($AD$8:AD94)+1)</f>
        <v/>
      </c>
      <c r="AE95" s="49" t="e">
        <f t="shared" ca="1" si="58"/>
        <v>#REF!</v>
      </c>
      <c r="AG95" s="49">
        <v>88</v>
      </c>
      <c r="AH95" s="423" t="e">
        <f t="shared" ca="1" si="42"/>
        <v>#N/A</v>
      </c>
      <c r="AI95" s="423"/>
      <c r="AJ95" s="422" t="e">
        <f t="shared" ca="1" si="43"/>
        <v>#N/A</v>
      </c>
      <c r="AK95" s="422" t="e">
        <f t="shared" ca="1" si="44"/>
        <v>#N/A</v>
      </c>
      <c r="AL95" s="422" t="e">
        <f t="shared" ca="1" si="45"/>
        <v>#N/A</v>
      </c>
      <c r="AM95" s="422" t="e">
        <f t="shared" ca="1" si="46"/>
        <v>#N/A</v>
      </c>
    </row>
    <row r="96" spans="1:39" ht="23" customHeight="1" outlineLevel="2" x14ac:dyDescent="0.15">
      <c r="A96" s="494"/>
      <c r="B96" s="429"/>
      <c r="C96" s="34"/>
      <c r="D96" s="36"/>
      <c r="E96" s="505" t="str">
        <f ca="1">IF(COUNTIF(INDEX(График!$I$7:$AL$113,0,DAY($C$8)),$H96)&gt;1,"проверь, больше 1",IFERROR(INDEX(График!$B$7:$B$114,MATCH($H96,INDEX(График!$I$7:$AL$113,0,DAY($C$8)),)),"---"))</f>
        <v>Водитель 3</v>
      </c>
      <c r="F96" s="55" t="s">
        <v>356</v>
      </c>
      <c r="G96" s="632"/>
      <c r="H96" s="206" t="s">
        <v>159</v>
      </c>
      <c r="I96" s="233"/>
      <c r="J96" s="236"/>
      <c r="K96" s="230"/>
      <c r="L96" s="224"/>
      <c r="M96" s="225"/>
      <c r="N96" s="225"/>
      <c r="O96" s="177"/>
      <c r="P96" s="49"/>
      <c r="Q96" s="187" t="str">
        <f>A94</f>
        <v>56 н</v>
      </c>
      <c r="R96" s="184" t="str">
        <f t="shared" ca="1" si="50"/>
        <v>Водитель 3</v>
      </c>
      <c r="S96" s="180"/>
      <c r="T96" s="194" t="str">
        <f ca="1">IF(OR(S96=2,E96="---",K96=""),"",--"1:00")</f>
        <v/>
      </c>
      <c r="U96" s="95" t="e">
        <f ca="1">IF(E96="---","",K94-T96)</f>
        <v>#VALUE!</v>
      </c>
      <c r="V96" s="194"/>
      <c r="W96" s="95" t="str">
        <f ca="1">IF(OR(E96="---",L94=""),"",L94+V96)</f>
        <v/>
      </c>
      <c r="X96" s="194"/>
      <c r="Y96" s="95" t="str">
        <f ca="1">IF(OR(E96="---",M94=""),"",MIN(M94-X96,W96+"2:00"))</f>
        <v/>
      </c>
      <c r="Z96" s="495"/>
      <c r="AA96" s="496">
        <f ca="1">IF(E96="---","",N94+Z96)</f>
        <v>0</v>
      </c>
      <c r="AB96" s="497" t="str">
        <f t="shared" ca="1" si="57"/>
        <v/>
      </c>
      <c r="AC96" s="434" t="e">
        <f t="shared" ca="1" si="59"/>
        <v>#VALUE!</v>
      </c>
      <c r="AD96" s="50" t="str">
        <f ca="1">IF(COUNTIF($R$8:$R$128,R96)&gt;1,"",MAX($AD$8:AD95)+1)</f>
        <v/>
      </c>
      <c r="AE96" s="49" t="e">
        <f t="shared" ca="1" si="58"/>
        <v>#REF!</v>
      </c>
      <c r="AG96" s="49">
        <v>89</v>
      </c>
      <c r="AH96" s="423" t="e">
        <f t="shared" ca="1" si="42"/>
        <v>#N/A</v>
      </c>
      <c r="AI96" s="423"/>
      <c r="AJ96" s="422" t="e">
        <f t="shared" ca="1" si="43"/>
        <v>#N/A</v>
      </c>
      <c r="AK96" s="422" t="e">
        <f t="shared" ca="1" si="44"/>
        <v>#N/A</v>
      </c>
      <c r="AL96" s="422" t="e">
        <f t="shared" ca="1" si="45"/>
        <v>#N/A</v>
      </c>
      <c r="AM96" s="422" t="e">
        <f t="shared" ca="1" si="46"/>
        <v>#N/A</v>
      </c>
    </row>
    <row r="97" spans="1:39" ht="23" customHeight="1" outlineLevel="2" thickBot="1" x14ac:dyDescent="0.2">
      <c r="A97" s="494"/>
      <c r="B97" s="430"/>
      <c r="C97" s="35"/>
      <c r="D97" s="37"/>
      <c r="E97" s="506" t="str">
        <f ca="1">IF(COUNTIF(INDEX(График!$I$7:$AL$113,0,DAY($C$8)),$H97)&gt;1,"проверь, больше 1",IFERROR(INDEX(График!$B$7:$B$114,MATCH($H97,INDEX(График!$I$7:$AL$113,0,DAY($C$8)),)),"---"))</f>
        <v>---</v>
      </c>
      <c r="F97" s="56"/>
      <c r="G97" s="633"/>
      <c r="H97" s="206" t="s">
        <v>41</v>
      </c>
      <c r="I97" s="233"/>
      <c r="J97" s="236"/>
      <c r="K97" s="231"/>
      <c r="L97" s="226"/>
      <c r="M97" s="227"/>
      <c r="N97" s="227"/>
      <c r="O97" s="177"/>
      <c r="P97" s="49"/>
      <c r="Q97" s="188" t="str">
        <f>A94</f>
        <v>56 н</v>
      </c>
      <c r="R97" s="185" t="str">
        <f t="shared" ca="1" si="50"/>
        <v>---</v>
      </c>
      <c r="S97" s="181"/>
      <c r="T97" s="83" t="str">
        <f ca="1">IF(OR(S97=2,E97="---",K97=""),"",--"0:17")</f>
        <v/>
      </c>
      <c r="U97" s="98" t="str">
        <f ca="1">IF(E97="---","",K94-T97)</f>
        <v/>
      </c>
      <c r="V97" s="83"/>
      <c r="W97" s="98" t="str">
        <f ca="1">IF(OR(E97="---",L94=""),"",L94+V97)</f>
        <v/>
      </c>
      <c r="X97" s="83"/>
      <c r="Y97" s="98" t="str">
        <f ca="1">IF(OR(E97="---",M94=""),"",MIN(M94-X97,W97+"2:00"))</f>
        <v/>
      </c>
      <c r="Z97" s="166"/>
      <c r="AA97" s="502" t="str">
        <f ca="1">IF(E97="---","",N94+Z97)</f>
        <v/>
      </c>
      <c r="AB97" s="433" t="str">
        <f t="shared" ca="1" si="57"/>
        <v/>
      </c>
      <c r="AC97" s="130" t="str">
        <f t="shared" ca="1" si="59"/>
        <v/>
      </c>
      <c r="AD97" s="50" t="str">
        <f ca="1">IF(COUNTIF($R$8:$R$128,R97)&gt;1,"",MAX($AD$8:AD96)+1)</f>
        <v/>
      </c>
      <c r="AE97" s="49" t="str">
        <f t="shared" ca="1" si="58"/>
        <v/>
      </c>
      <c r="AG97" s="49">
        <v>90</v>
      </c>
      <c r="AH97" s="423" t="e">
        <f t="shared" ca="1" si="42"/>
        <v>#N/A</v>
      </c>
      <c r="AI97" s="423"/>
      <c r="AJ97" s="422" t="e">
        <f t="shared" ca="1" si="43"/>
        <v>#N/A</v>
      </c>
      <c r="AK97" s="422" t="e">
        <f t="shared" ca="1" si="44"/>
        <v>#N/A</v>
      </c>
      <c r="AL97" s="422" t="e">
        <f t="shared" ca="1" si="45"/>
        <v>#N/A</v>
      </c>
      <c r="AM97" s="422" t="e">
        <f t="shared" ca="1" si="46"/>
        <v>#N/A</v>
      </c>
    </row>
    <row r="98" spans="1:39" ht="23" customHeight="1" outlineLevel="2" thickBot="1" x14ac:dyDescent="0.2">
      <c r="A98" s="59" t="s">
        <v>249</v>
      </c>
      <c r="B98" s="515"/>
      <c r="C98" s="629" t="s">
        <v>44</v>
      </c>
      <c r="D98" s="630"/>
      <c r="E98" s="535" t="str">
        <f ca="1">IF(COUNTIF(INDEX(График!$H$7:$AL$113,0,DAY($C$8)),$H98)&gt;1,"проверь, больше 1",IFERROR(INDEX(График!$B$7:$B$114,MATCH($H98,INDEX(График!$H$7:$AL$113,0,DAY($C$8)),)),"---"))</f>
        <v>---</v>
      </c>
      <c r="F98" s="53"/>
      <c r="G98" s="631"/>
      <c r="H98" s="491" t="s">
        <v>190</v>
      </c>
      <c r="I98" s="233"/>
      <c r="J98" s="236"/>
      <c r="K98" s="228"/>
      <c r="L98" s="207"/>
      <c r="M98" s="208"/>
      <c r="N98" s="208"/>
      <c r="O98" s="238" t="str">
        <f>HYPERLINK("#"&amp;ADDRESS(ROW(),11)&amp;":"&amp;ADDRESS(ROW(),14),Q98)</f>
        <v>57 у</v>
      </c>
      <c r="P98" s="49"/>
      <c r="Q98" s="492" t="str">
        <f>A98</f>
        <v>57 у</v>
      </c>
      <c r="R98" s="493" t="str">
        <f t="shared" ca="1" si="50"/>
        <v>---</v>
      </c>
      <c r="S98" s="192"/>
      <c r="T98" s="195"/>
      <c r="U98" s="95" t="str">
        <f ca="1">IF(E98="---","",K98-T98)</f>
        <v/>
      </c>
      <c r="V98" s="195"/>
      <c r="W98" s="196" t="str">
        <f ca="1">IF(OR(E98="---",L98=""),"",L98+V98)</f>
        <v/>
      </c>
      <c r="X98" s="195"/>
      <c r="Y98" s="196" t="str">
        <f ca="1">IF(OR(E98="---",M98=""),"",MIN(M98-X98,W98+"2:00"))</f>
        <v/>
      </c>
      <c r="Z98" s="165"/>
      <c r="AA98" s="171" t="str">
        <f ca="1">IF(E98="---","",N98+Z98)</f>
        <v/>
      </c>
      <c r="AB98" s="88" t="str">
        <f t="shared" ca="1" si="57"/>
        <v/>
      </c>
      <c r="AC98" s="432" t="str">
        <f ca="1">IF(U98="","",(MIN(0.25,W98)-MIN(U98,0.25)+MIN(0.25,AA98)-MIN(Y98,0.25)+MAX(22/24,W98)-MAX(22/24,U98)+MAX(22/24,AA98)-MAX(22/24,Y98))*24)</f>
        <v/>
      </c>
      <c r="AD98" s="50" t="str">
        <f ca="1">IF(COUNTIF($R$8:$R$128,R98)&gt;1,"",MAX($AD$8:AD97)+1)</f>
        <v/>
      </c>
      <c r="AE98" s="49" t="str">
        <f t="shared" ref="AE98:AE104" ca="1" si="61">IF(R98="---","",INDEX(ВРЕМЯ_диапазон,MATCH(R98,ВРЕМЯ_ФИО,),$H$1)=SUMIF($R$98:$R$105,R98,$AB$98:$AB$105))</f>
        <v/>
      </c>
      <c r="AG98" s="49">
        <v>91</v>
      </c>
      <c r="AH98" s="423" t="e">
        <f t="shared" ca="1" si="42"/>
        <v>#N/A</v>
      </c>
      <c r="AI98" s="423"/>
      <c r="AJ98" s="422" t="e">
        <f t="shared" ca="1" si="43"/>
        <v>#N/A</v>
      </c>
      <c r="AK98" s="422" t="e">
        <f t="shared" ca="1" si="44"/>
        <v>#N/A</v>
      </c>
      <c r="AL98" s="422" t="e">
        <f t="shared" ca="1" si="45"/>
        <v>#N/A</v>
      </c>
      <c r="AM98" s="422" t="e">
        <f t="shared" ca="1" si="46"/>
        <v>#N/A</v>
      </c>
    </row>
    <row r="99" spans="1:39" ht="23" customHeight="1" outlineLevel="2" x14ac:dyDescent="0.15">
      <c r="A99" s="494" t="s">
        <v>87</v>
      </c>
      <c r="B99" s="513"/>
      <c r="C99" s="33" t="str">
        <f>INDEX(доп!$Q$3:$V$24,ROW(B85)/4+0.75,LOOKUP($K$1,{1;6;7},{2;4;6}))</f>
        <v/>
      </c>
      <c r="D99" s="20"/>
      <c r="E99" s="536" t="str">
        <f ca="1">IF(COUNTIF(INDEX(График!$H$7:$AL$113,0,DAY($C$8)),$H99)&gt;1,"проверь, больше 1",IFERROR(INDEX(График!$B$7:$B$114,MATCH($H99,INDEX(График!$H$7:$AL$113,0,DAY($C$8)),)),"---"))</f>
        <v>Сотрудник 12</v>
      </c>
      <c r="F99" s="54" t="s">
        <v>355</v>
      </c>
      <c r="G99" s="632"/>
      <c r="H99" s="491" t="s">
        <v>191</v>
      </c>
      <c r="I99" s="233"/>
      <c r="J99" s="236"/>
      <c r="K99" s="229"/>
      <c r="L99" s="222"/>
      <c r="M99" s="223"/>
      <c r="N99" s="223"/>
      <c r="O99" s="177"/>
      <c r="P99" s="49"/>
      <c r="Q99" s="187" t="str">
        <f>A98</f>
        <v>57 у</v>
      </c>
      <c r="R99" s="184" t="str">
        <f t="shared" ca="1" si="50"/>
        <v>Сотрудник 12</v>
      </c>
      <c r="S99" s="180"/>
      <c r="T99" s="194"/>
      <c r="U99" s="95">
        <f ca="1">IF(E99="---","",K98-T99)</f>
        <v>0</v>
      </c>
      <c r="V99" s="194"/>
      <c r="W99" s="95" t="str">
        <f ca="1">IF(OR(E99="---",L98=""),"",L98+V99)</f>
        <v/>
      </c>
      <c r="X99" s="194"/>
      <c r="Y99" s="95" t="str">
        <f ca="1">IF(OR(E99="---",M98=""),"",MIN(M98-X99,W99+"2:00"))</f>
        <v/>
      </c>
      <c r="Z99" s="495"/>
      <c r="AA99" s="496">
        <f ca="1">IF(E99="---","",N98+Z99)</f>
        <v>0</v>
      </c>
      <c r="AB99" s="497" t="str">
        <f t="shared" ca="1" si="57"/>
        <v/>
      </c>
      <c r="AC99" s="434">
        <f ca="1">IF(U99="","",(MIN(0.25,W99)-MIN(U99,0.25)+MIN(0.25,AA99)-MIN(Y99,0.25)+MAX(22/24,W99)-MAX(22/24,U99)+MAX(22/24,AA99)-MAX(22/24,Y99))*24)</f>
        <v>0</v>
      </c>
      <c r="AD99" s="50" t="str">
        <f ca="1">IF(COUNTIF($R$8:$R$128,R99)&gt;1,"",MAX($AD$8:AD98)+1)</f>
        <v/>
      </c>
      <c r="AE99" s="49" t="e">
        <f t="shared" ca="1" si="61"/>
        <v>#REF!</v>
      </c>
      <c r="AG99" s="49">
        <v>92</v>
      </c>
      <c r="AH99" s="423" t="e">
        <f t="shared" ca="1" si="42"/>
        <v>#N/A</v>
      </c>
      <c r="AI99" s="423"/>
      <c r="AJ99" s="422" t="e">
        <f t="shared" ca="1" si="43"/>
        <v>#N/A</v>
      </c>
      <c r="AK99" s="422" t="e">
        <f t="shared" ca="1" si="44"/>
        <v>#N/A</v>
      </c>
      <c r="AL99" s="422" t="e">
        <f t="shared" ca="1" si="45"/>
        <v>#N/A</v>
      </c>
      <c r="AM99" s="422" t="e">
        <f t="shared" ca="1" si="46"/>
        <v>#N/A</v>
      </c>
    </row>
    <row r="100" spans="1:39" ht="23" customHeight="1" outlineLevel="2" x14ac:dyDescent="0.15">
      <c r="A100" s="494"/>
      <c r="B100" s="429"/>
      <c r="C100" s="34"/>
      <c r="D100" s="498"/>
      <c r="E100" s="536" t="str">
        <f ca="1">IF(COUNTIF(INDEX(График!$H$7:$AL$113,0,DAY($C$8)),$H100)&gt;1,"проверь, больше 1",IFERROR(INDEX(График!$B$7:$B$114,MATCH($H100,INDEX(График!$H$7:$AL$113,0,DAY($C$8)),)),"---"))</f>
        <v>Водитель 3</v>
      </c>
      <c r="F100" s="55" t="s">
        <v>356</v>
      </c>
      <c r="G100" s="632"/>
      <c r="H100" s="491" t="s">
        <v>192</v>
      </c>
      <c r="I100" s="233"/>
      <c r="J100" s="236"/>
      <c r="K100" s="230"/>
      <c r="L100" s="224"/>
      <c r="M100" s="225"/>
      <c r="N100" s="225"/>
      <c r="O100" s="177"/>
      <c r="P100" s="49"/>
      <c r="Q100" s="187" t="str">
        <f>A98</f>
        <v>57 у</v>
      </c>
      <c r="R100" s="184" t="str">
        <f t="shared" ca="1" si="50"/>
        <v>Водитель 3</v>
      </c>
      <c r="S100" s="180"/>
      <c r="T100" s="194"/>
      <c r="U100" s="95">
        <f ca="1">IF(E100="---","",K98-T100)</f>
        <v>0</v>
      </c>
      <c r="V100" s="194"/>
      <c r="W100" s="95" t="str">
        <f ca="1">IF(OR(E100="---",L98=""),"",L98+V100)</f>
        <v/>
      </c>
      <c r="X100" s="194"/>
      <c r="Y100" s="95" t="str">
        <f ca="1">IF(OR(E100="---",M98=""),"",MIN(M98-X100,W100+"2:00"))</f>
        <v/>
      </c>
      <c r="Z100" s="495" t="str">
        <f ca="1">IF(OR(E100="---",S100=1,K100=""),"",--"0:15")</f>
        <v/>
      </c>
      <c r="AA100" s="496" t="e">
        <f ca="1">IF(E100="---","",N98+Z100)</f>
        <v>#VALUE!</v>
      </c>
      <c r="AB100" s="497" t="str">
        <f t="shared" ca="1" si="57"/>
        <v/>
      </c>
      <c r="AC100" s="434" t="e">
        <f t="shared" ref="AC100:AC105" ca="1" si="62">IF(U100="","",(MIN(0.25,W100)-MIN(U100,0.25)+MIN(0.25,AA100)-MIN(Y100,0.25)+MAX(22/24,W100)-MAX(22/24,U100)+MAX(22/24,AA100)-MAX(22/24,Y100))*24)</f>
        <v>#VALUE!</v>
      </c>
      <c r="AD100" s="50" t="str">
        <f ca="1">IF(COUNTIF($R$8:$R$128,R100)&gt;1,"",MAX($AD$8:AD99)+1)</f>
        <v/>
      </c>
      <c r="AE100" s="49" t="e">
        <f t="shared" ca="1" si="61"/>
        <v>#REF!</v>
      </c>
      <c r="AG100" s="49">
        <v>93</v>
      </c>
      <c r="AH100" s="423" t="e">
        <f t="shared" ca="1" si="42"/>
        <v>#N/A</v>
      </c>
      <c r="AI100" s="423"/>
      <c r="AJ100" s="422" t="e">
        <f t="shared" ca="1" si="43"/>
        <v>#N/A</v>
      </c>
      <c r="AK100" s="422" t="e">
        <f t="shared" ca="1" si="44"/>
        <v>#N/A</v>
      </c>
      <c r="AL100" s="422" t="e">
        <f t="shared" ca="1" si="45"/>
        <v>#N/A</v>
      </c>
      <c r="AM100" s="422" t="e">
        <f t="shared" ca="1" si="46"/>
        <v>#N/A</v>
      </c>
    </row>
    <row r="101" spans="1:39" ht="23" customHeight="1" outlineLevel="2" thickBot="1" x14ac:dyDescent="0.2">
      <c r="A101" s="499"/>
      <c r="B101" s="430"/>
      <c r="C101" s="35"/>
      <c r="D101" s="500"/>
      <c r="E101" s="537" t="str">
        <f ca="1">IF(COUNTIF(INDEX(График!$H$7:$AL$113,0,DAY($C$8)),$H101)&gt;1,"проверь, больше 1",IFERROR(INDEX(График!$B$7:$B$114,MATCH($H101,INDEX(График!$H$7:$AL$113,0,DAY($C$8)),)),"---"))</f>
        <v>---</v>
      </c>
      <c r="F101" s="56"/>
      <c r="G101" s="633"/>
      <c r="H101" s="491" t="s">
        <v>42</v>
      </c>
      <c r="I101" s="233"/>
      <c r="J101" s="236"/>
      <c r="K101" s="231"/>
      <c r="L101" s="226"/>
      <c r="M101" s="227"/>
      <c r="N101" s="227"/>
      <c r="O101" s="177"/>
      <c r="P101" s="49"/>
      <c r="Q101" s="188" t="str">
        <f>A98</f>
        <v>57 у</v>
      </c>
      <c r="R101" s="501" t="str">
        <f t="shared" ca="1" si="50"/>
        <v>---</v>
      </c>
      <c r="S101" s="181"/>
      <c r="T101" s="83"/>
      <c r="U101" s="98" t="str">
        <f ca="1">IF(E101="---","",K98-T101)</f>
        <v/>
      </c>
      <c r="V101" s="83"/>
      <c r="W101" s="98" t="str">
        <f ca="1">IF(OR(E101="---",L98=""),"",L98+V101)</f>
        <v/>
      </c>
      <c r="X101" s="83"/>
      <c r="Y101" s="98" t="str">
        <f ca="1">IF(OR(E101="---",M98=""),"",MIN(M98-X101,W101+"2:00"))</f>
        <v/>
      </c>
      <c r="Z101" s="166"/>
      <c r="AA101" s="502" t="str">
        <f ca="1">IF(E101="---","",N98+Z101)</f>
        <v/>
      </c>
      <c r="AB101" s="433" t="str">
        <f t="shared" ca="1" si="57"/>
        <v/>
      </c>
      <c r="AC101" s="130" t="str">
        <f t="shared" ca="1" si="62"/>
        <v/>
      </c>
      <c r="AD101" s="50" t="str">
        <f ca="1">IF(COUNTIF($R$8:$R$128,R101)&gt;1,"",MAX($AD$8:AD100)+1)</f>
        <v/>
      </c>
      <c r="AE101" s="49" t="str">
        <f t="shared" ca="1" si="61"/>
        <v/>
      </c>
      <c r="AG101" s="49">
        <v>94</v>
      </c>
      <c r="AH101" s="423" t="e">
        <f t="shared" ca="1" si="42"/>
        <v>#N/A</v>
      </c>
      <c r="AI101" s="423"/>
      <c r="AJ101" s="422" t="e">
        <f t="shared" ca="1" si="43"/>
        <v>#N/A</v>
      </c>
      <c r="AK101" s="422" t="e">
        <f t="shared" ca="1" si="44"/>
        <v>#N/A</v>
      </c>
      <c r="AL101" s="422" t="e">
        <f t="shared" ca="1" si="45"/>
        <v>#N/A</v>
      </c>
      <c r="AM101" s="422" t="e">
        <f t="shared" ca="1" si="46"/>
        <v>#N/A</v>
      </c>
    </row>
    <row r="102" spans="1:39" ht="23" customHeight="1" outlineLevel="2" thickBot="1" x14ac:dyDescent="0.2">
      <c r="A102" s="59" t="s">
        <v>250</v>
      </c>
      <c r="B102" s="515">
        <f>B103-L$129</f>
        <v>0.89583333333333337</v>
      </c>
      <c r="C102" s="629" t="s">
        <v>44</v>
      </c>
      <c r="D102" s="630"/>
      <c r="E102" s="503" t="str">
        <f ca="1">IF(COUNTIF(INDEX(График!$I$7:$AL$113,0,DAY($C$8)),$H102)&gt;1,"проверь, больше 1",IFERROR(INDEX(График!$B$7:$B$114,MATCH($H102,INDEX(График!$I$7:$AL$113,0,DAY($C$8)),)),"---"))</f>
        <v>---</v>
      </c>
      <c r="F102" s="53"/>
      <c r="G102" s="631"/>
      <c r="H102" s="491" t="s">
        <v>190</v>
      </c>
      <c r="I102" s="233"/>
      <c r="J102" s="236"/>
      <c r="K102" s="228"/>
      <c r="L102" s="207"/>
      <c r="M102" s="208"/>
      <c r="N102" s="208"/>
      <c r="O102" s="238" t="str">
        <f>HYPERLINK("#"&amp;ADDRESS(ROW(),11)&amp;":"&amp;ADDRESS(ROW(),14),Q102)</f>
        <v>57 н</v>
      </c>
      <c r="P102" s="49"/>
      <c r="Q102" s="492" t="str">
        <f>A102</f>
        <v>57 н</v>
      </c>
      <c r="R102" s="493" t="str">
        <f t="shared" ca="1" si="50"/>
        <v>---</v>
      </c>
      <c r="S102" s="192"/>
      <c r="T102" s="195" t="str">
        <f ca="1">IF(OR(S102=2,E102="---",K102=""),"",--"0:17")</f>
        <v/>
      </c>
      <c r="U102" s="95" t="str">
        <f ca="1">IF(E102="---","",K102-T102)</f>
        <v/>
      </c>
      <c r="V102" s="195"/>
      <c r="W102" s="196" t="str">
        <f ca="1">IF(OR(E102="---",L102=""),"",L102+V102)</f>
        <v/>
      </c>
      <c r="X102" s="195"/>
      <c r="Y102" s="196" t="str">
        <f ca="1">IF(OR(E102="---",M102=""),"",MIN(M102-X102,W102+"2:00"))</f>
        <v/>
      </c>
      <c r="Z102" s="165"/>
      <c r="AA102" s="171" t="str">
        <f ca="1">IF(E102="---","",N102+Z102)</f>
        <v/>
      </c>
      <c r="AB102" s="88" t="str">
        <f t="shared" ca="1" si="57"/>
        <v/>
      </c>
      <c r="AC102" s="432" t="str">
        <f t="shared" ca="1" si="62"/>
        <v/>
      </c>
      <c r="AD102" s="50" t="str">
        <f ca="1">IF(COUNTIF($R$8:$R$128,R102)&gt;1,"",MAX($AD$8:AD101)+1)</f>
        <v/>
      </c>
   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"/>
      <c r="AJ102" s="422" t="e">
        <f t="shared" ca="1" si="43"/>
        <v>#N/A</v>
      </c>
      <c r="AK102" s="422" t="e">
        <f t="shared" ca="1" si="44"/>
        <v>#N/A</v>
      </c>
      <c r="AL102" s="422" t="e">
        <f t="shared" ca="1" si="45"/>
        <v>#N/A</v>
      </c>
      <c r="AM102" s="422" t="e">
        <f t="shared" ca="1" si="46"/>
        <v>#N/A</v>
      </c>
    </row>
    <row r="103" spans="1:39" ht="23" customHeight="1" outlineLevel="2" x14ac:dyDescent="0.15">
      <c r="A103" s="494" t="s">
        <v>99</v>
      </c>
      <c r="B103" s="516">
        <v>0.90277777777777779</v>
      </c>
      <c r="C103" s="20"/>
      <c r="D103" s="20"/>
      <c r="E103" s="504" t="str">
        <f ca="1">IF(COUNTIF(INDEX(График!$I$7:$AL$113,0,DAY($C$8)),$H103)&gt;1,"проверь, больше 1",IFERROR(INDEX(График!$B$7:$B$114,MATCH($H103,INDEX(График!$I$7:$AL$113,0,DAY($C$8)),)),"---"))</f>
        <v>Сотрудник 12</v>
      </c>
      <c r="F103" s="54" t="s">
        <v>355</v>
      </c>
      <c r="G103" s="632"/>
      <c r="H103" s="491" t="s">
        <v>191</v>
      </c>
      <c r="I103" s="233"/>
      <c r="J103" s="236"/>
      <c r="K103" s="229"/>
      <c r="L103" s="222"/>
      <c r="M103" s="223"/>
      <c r="N103" s="223"/>
      <c r="O103" s="177"/>
      <c r="P103" s="49"/>
      <c r="Q103" s="187" t="str">
        <f>A102</f>
        <v>57 н</v>
      </c>
      <c r="R103" s="184" t="str">
        <f t="shared" ca="1" si="50"/>
        <v>Сотрудник 12</v>
      </c>
      <c r="S103" s="180"/>
      <c r="T103" s="194" t="str">
        <f ca="1">IF(OR(S103=2,E103="---",K103=""),"",--"0:17")</f>
        <v/>
      </c>
      <c r="U103" s="95" t="e">
        <f ca="1">IF(E103="---","",K102-T103)</f>
        <v>#VALUE!</v>
      </c>
      <c r="V103" s="194"/>
      <c r="W103" s="95" t="str">
        <f ca="1">IF(OR(E103="---",L102=""),"",L102+V103)</f>
        <v/>
      </c>
      <c r="X103" s="194"/>
      <c r="Y103" s="95" t="str">
        <f ca="1">IF(OR(E103="---",M102=""),"",MIN(M102-X103,W103+"2:00"))</f>
        <v/>
      </c>
      <c r="Z103" s="495"/>
      <c r="AA103" s="496">
        <f ca="1">IF(E103="---","",N102+Z103)</f>
        <v>0</v>
      </c>
      <c r="AB103" s="497" t="str">
        <f t="shared" ca="1" si="57"/>
        <v/>
      </c>
      <c r="AC103" s="434" t="e">
        <f t="shared" ca="1" si="62"/>
        <v>#VALUE!</v>
      </c>
      <c r="AD103" s="50" t="str">
        <f ca="1">IF(COUNTIF($R$8:$R$128,R103)&gt;1,"",MAX($AD$8:AD102)+1)</f>
        <v/>
      </c>
      <c r="AE103" s="49" t="e">
        <f t="shared" ca="1" si="61"/>
        <v>#REF!</v>
      </c>
      <c r="AG103" s="49">
        <v>96</v>
      </c>
      <c r="AH103" s="423" t="e">
        <f t="shared" ca="1" si="42"/>
        <v>#N/A</v>
      </c>
      <c r="AI103" s="423"/>
      <c r="AJ103" s="422" t="e">
        <f t="shared" ca="1" si="43"/>
        <v>#N/A</v>
      </c>
      <c r="AK103" s="422" t="e">
        <f t="shared" ca="1" si="44"/>
        <v>#N/A</v>
      </c>
      <c r="AL103" s="422" t="e">
        <f t="shared" ca="1" si="45"/>
        <v>#N/A</v>
      </c>
      <c r="AM103" s="422" t="e">
        <f t="shared" ca="1" si="46"/>
        <v>#N/A</v>
      </c>
    </row>
    <row r="104" spans="1:39" ht="23" customHeight="1" outlineLevel="2" x14ac:dyDescent="0.15">
      <c r="A104" s="494"/>
      <c r="B104" s="429"/>
      <c r="C104" s="34"/>
      <c r="D104" s="498"/>
      <c r="E104" s="505" t="str">
        <f ca="1">IF(COUNTIF(INDEX(График!$I$7:$AL$113,0,DAY($C$8)),$H104)&gt;1,"проверь, больше 1",IFERROR(INDEX(График!$B$7:$B$114,MATCH($H104,INDEX(График!$I$7:$AL$113,0,DAY($C$8)),)),"---"))</f>
        <v>Водитель 29</v>
      </c>
      <c r="F104" s="55" t="s">
        <v>356</v>
      </c>
      <c r="G104" s="632"/>
      <c r="H104" s="491" t="s">
        <v>192</v>
      </c>
      <c r="I104" s="233"/>
      <c r="J104" s="236"/>
      <c r="K104" s="230"/>
      <c r="L104" s="224"/>
      <c r="M104" s="225"/>
      <c r="N104" s="225"/>
      <c r="O104" s="177"/>
      <c r="P104" s="49"/>
      <c r="Q104" s="187" t="str">
        <f>A102</f>
        <v>57 н</v>
      </c>
      <c r="R104" s="184" t="str">
        <f t="shared" ca="1" si="50"/>
        <v>Водитель 29</v>
      </c>
      <c r="S104" s="180"/>
      <c r="T104" s="194" t="str">
        <f ca="1">IF(OR(S104=2,E104="---",K104=""),"",--"1:00")</f>
        <v/>
      </c>
      <c r="U104" s="95" t="e">
        <f ca="1">IF(E104="---","",K102-T104)</f>
        <v>#VALUE!</v>
      </c>
      <c r="V104" s="194"/>
      <c r="W104" s="95" t="str">
        <f ca="1">IF(OR(E104="---",L102=""),"",L102+V104)</f>
        <v/>
      </c>
      <c r="X104" s="194"/>
      <c r="Y104" s="95" t="str">
        <f ca="1">IF(OR(E104="---",M102=""),"",MIN(M102-X104,W104+"2:00"))</f>
        <v/>
      </c>
      <c r="Z104" s="495"/>
      <c r="AA104" s="496">
        <f ca="1">IF(E104="---","",N102+Z104)</f>
        <v>0</v>
      </c>
      <c r="AB104" s="497" t="str">
        <f t="shared" ca="1" si="57"/>
        <v/>
      </c>
      <c r="AC104" s="434" t="e">
        <f t="shared" ca="1" si="62"/>
        <v>#VALUE!</v>
      </c>
      <c r="AD104" s="50">
        <f ca="1">IF(COUNTIF($R$8:$R$128,R104)&gt;1,"",MAX($AD$8:AD103)+1)</f>
        <v>30</v>
      </c>
      <c r="AE104" s="49" t="e">
        <f t="shared" ca="1" si="61"/>
        <v>#REF!</v>
      </c>
      <c r="AG104" s="49">
        <v>97</v>
      </c>
      <c r="AH104" s="423" t="e">
        <f t="shared" ca="1" si="42"/>
        <v>#N/A</v>
      </c>
      <c r="AI104" s="423"/>
      <c r="AJ104" s="422" t="e">
        <f t="shared" ca="1" si="43"/>
        <v>#N/A</v>
      </c>
      <c r="AK104" s="422" t="e">
        <f t="shared" ca="1" si="44"/>
        <v>#N/A</v>
      </c>
      <c r="AL104" s="422" t="e">
        <f t="shared" ca="1" si="45"/>
        <v>#N/A</v>
      </c>
      <c r="AM104" s="422" t="e">
        <f t="shared" ca="1" si="46"/>
        <v>#N/A</v>
      </c>
    </row>
    <row r="105" spans="1:39" ht="23" customHeight="1" outlineLevel="2" thickBot="1" x14ac:dyDescent="0.2">
      <c r="A105" s="494"/>
      <c r="B105" s="430"/>
      <c r="C105" s="35"/>
      <c r="D105" s="500"/>
      <c r="E105" s="506" t="str">
        <f ca="1">IF(COUNTIF(INDEX(График!$I$7:$AL$113,0,DAY($C$8)),$H105)&gt;1,"проверь, больше 1",IFERROR(INDEX(График!$B$7:$B$114,MATCH($H105,INDEX(График!$I$7:$AL$113,0,DAY($C$8)),)),"---"))</f>
        <v>---</v>
      </c>
      <c r="F105" s="56"/>
      <c r="G105" s="633"/>
      <c r="H105" s="491" t="s">
        <v>42</v>
      </c>
      <c r="I105" s="233"/>
      <c r="J105" s="236"/>
      <c r="K105" s="231"/>
      <c r="L105" s="226"/>
      <c r="M105" s="227"/>
      <c r="N105" s="227"/>
      <c r="O105" s="177"/>
      <c r="P105" s="49"/>
      <c r="Q105" s="188" t="str">
        <f>A102</f>
        <v>57 н</v>
      </c>
      <c r="R105" s="501" t="str">
        <f t="shared" ca="1" si="50"/>
        <v>---</v>
      </c>
      <c r="S105" s="181"/>
      <c r="T105" s="83" t="str">
        <f ca="1">IF(OR(S105=2,E105="---",K105=""),"",--"0:17")</f>
        <v/>
      </c>
      <c r="U105" s="98" t="str">
        <f ca="1">IF(E105="---","",K102-T105)</f>
        <v/>
      </c>
      <c r="V105" s="83"/>
      <c r="W105" s="98" t="str">
        <f ca="1">IF(OR(E105="---",L102=""),"",L102+V105)</f>
        <v/>
      </c>
      <c r="X105" s="83"/>
      <c r="Y105" s="98" t="str">
        <f ca="1">IF(OR(E105="---",M102=""),"",MIN(M102-X105,W105+"2:00"))</f>
        <v/>
      </c>
      <c r="Z105" s="166"/>
      <c r="AA105" s="502" t="str">
        <f ca="1">IF(E105="---","",N102+Z105)</f>
        <v/>
      </c>
      <c r="AB105" s="433" t="str">
        <f t="shared" ca="1" si="57"/>
        <v/>
      </c>
      <c r="AC105" s="130" t="str">
        <f t="shared" ca="1" si="62"/>
        <v/>
      </c>
      <c r="AD105" s="50" t="str">
        <f ca="1">IF(COUNTIF($R$8:$R$128,R105)&gt;1,"",MAX($AD$8:AD104)+1)</f>
        <v/>
      </c>
      <c r="AE105" s="49" t="str">
        <f t="shared" ref="AE105:AE113" ca="1" si="63">IF(R105="---","",INDEX(ВРЕМЯ_диапазон,MATCH(R105,ВРЕМЯ_ФИО,),$H$1)=SUMIF($R$106:$R$113,R105,$AB$106:$AB$113))</f>
        <v/>
      </c>
      <c r="AG105" s="49">
        <v>98</v>
      </c>
      <c r="AH105" s="423" t="e">
        <f t="shared" ca="1" si="42"/>
        <v>#N/A</v>
      </c>
      <c r="AI105" s="423"/>
      <c r="AJ105" s="422" t="e">
        <f t="shared" ca="1" si="43"/>
        <v>#N/A</v>
      </c>
      <c r="AK105" s="422" t="e">
        <f t="shared" ca="1" si="44"/>
        <v>#N/A</v>
      </c>
      <c r="AL105" s="422" t="e">
        <f t="shared" ca="1" si="45"/>
        <v>#N/A</v>
      </c>
      <c r="AM105" s="422" t="e">
        <f t="shared" ca="1" si="46"/>
        <v>#N/A</v>
      </c>
    </row>
    <row r="106" spans="1:39" ht="23" customHeight="1" thickBot="1" x14ac:dyDescent="0.2">
      <c r="A106" s="59" t="s">
        <v>193</v>
      </c>
      <c r="B106" s="515"/>
      <c r="C106" s="629" t="s">
        <v>44</v>
      </c>
      <c r="D106" s="630"/>
      <c r="E106" s="535" t="str">
        <f ca="1">IF(COUNTIF(INDEX(График!$H$7:$AL$113,0,DAY($C$8)),$H106)&gt;1,"проверь, больше 1",IFERROR(INDEX(График!$B$7:$B$114,MATCH($H106,INDEX(График!$H$7:$AL$113,0,DAY($C$8)),)),"---"))</f>
        <v>---</v>
      </c>
      <c r="F106" s="53"/>
      <c r="G106" s="631"/>
      <c r="H106" s="114" t="s">
        <v>234</v>
      </c>
      <c r="I106" s="233"/>
      <c r="J106" s="236"/>
      <c r="K106" s="228"/>
      <c r="L106" s="207"/>
      <c r="M106" s="208"/>
      <c r="N106" s="208"/>
      <c r="O106" s="238" t="str">
        <f>HYPERLINK("#"&amp;ADDRESS(ROW(),11)&amp;":"&amp;ADDRESS(ROW(),14),Q106)</f>
        <v>12 у</v>
      </c>
      <c r="P106" s="49"/>
      <c r="Q106" s="186" t="str">
        <f>A106</f>
        <v>12 у</v>
      </c>
      <c r="R106" s="183" t="str">
        <f t="shared" ca="1" si="50"/>
        <v>---</v>
      </c>
      <c r="S106" s="179"/>
      <c r="T106" s="195"/>
      <c r="U106" s="95" t="str">
        <f ca="1">IF(E106="---","",K106-T106)</f>
        <v/>
      </c>
      <c r="V106" s="195"/>
      <c r="W106" s="196" t="str">
        <f ca="1">IF(OR(E106="---",L106=""),"",L106+V106)</f>
        <v/>
      </c>
      <c r="X106" s="195"/>
      <c r="Y106" s="196" t="str">
        <f ca="1">IF(OR(E106="---",M106=""),"",MIN(M106-X106,W106+"2:00"))</f>
        <v/>
      </c>
      <c r="Z106" s="165"/>
      <c r="AA106" s="171" t="str">
        <f ca="1">IF(E106="---","",N106+Z106)</f>
        <v/>
      </c>
      <c r="AB106" s="88" t="str">
        <f t="shared" ca="1" si="57"/>
        <v/>
      </c>
      <c r="AC106" s="432" t="str">
        <f ca="1">IF(U106="","",(MIN(0.25,W106)-MIN(U106,0.25)+MIN(0.25,AA106)-MIN(Y106,0.25)+MAX(22/24,W106)-MAX(22/24,U106)+MAX(22/24,AA106)-MAX(22/24,Y106))*24)</f>
        <v/>
      </c>
      <c r="AD106" s="50" t="str">
        <f ca="1">IF(COUNTIF($R$8:$R$128,R106)&gt;1,"",MAX($AD$8:AD105)+1)</f>
        <v/>
      </c>
      <c r="AE106" s="49" t="str">
        <f t="shared" ca="1" si="63"/>
        <v/>
      </c>
      <c r="AG106" s="49">
        <v>99</v>
      </c>
      <c r="AH106" s="423" t="e">
        <f t="shared" ca="1" si="42"/>
        <v>#N/A</v>
      </c>
      <c r="AI106" s="423"/>
      <c r="AJ106" s="422" t="e">
        <f t="shared" ca="1" si="43"/>
        <v>#N/A</v>
      </c>
      <c r="AK106" s="422" t="e">
        <f t="shared" ca="1" si="44"/>
        <v>#N/A</v>
      </c>
      <c r="AL106" s="422" t="e">
        <f t="shared" ca="1" si="45"/>
        <v>#N/A</v>
      </c>
      <c r="AM106" s="422" t="e">
        <f t="shared" ca="1" si="46"/>
        <v>#N/A</v>
      </c>
    </row>
    <row r="107" spans="1:39" ht="23" customHeight="1" x14ac:dyDescent="0.15">
      <c r="A107" s="60" t="s">
        <v>87</v>
      </c>
      <c r="B107" s="513"/>
      <c r="C107" s="516">
        <v>8.3333333333333329E-2</v>
      </c>
      <c r="D107" s="20"/>
      <c r="E107" s="536" t="str">
        <f ca="1">IF(COUNTIF(INDEX(График!$H$7:$AL$113,0,DAY($C$8)),$H107)&gt;1,"проверь, больше 1",IFERROR(INDEX(График!$B$7:$B$114,MATCH($H107,INDEX(График!$H$7:$AL$113,0,DAY($C$8)),)),"---"))</f>
        <v>Сотрудник 4</v>
      </c>
      <c r="F107" s="54" t="s">
        <v>355</v>
      </c>
      <c r="G107" s="634"/>
      <c r="H107" s="114" t="s">
        <v>236</v>
      </c>
      <c r="I107" s="233"/>
      <c r="J107" s="236"/>
      <c r="K107" s="229"/>
      <c r="L107" s="222"/>
      <c r="M107" s="223"/>
      <c r="N107" s="223"/>
      <c r="O107" s="177"/>
      <c r="P107" s="49"/>
      <c r="Q107" s="187" t="str">
        <f>A106</f>
        <v>12 у</v>
      </c>
      <c r="R107" s="184" t="str">
        <f t="shared" ca="1" si="50"/>
        <v>Сотрудник 4</v>
      </c>
      <c r="S107" s="180"/>
      <c r="T107" s="194"/>
      <c r="U107" s="95">
        <f ca="1">IF(E107="---","",K106-T107)</f>
        <v>0</v>
      </c>
      <c r="V107" s="194"/>
      <c r="W107" s="95" t="str">
        <f ca="1">IF(OR(E107="---",L106=""),"",L106+V107)</f>
        <v/>
      </c>
      <c r="X107" s="194"/>
      <c r="Y107" s="95" t="str">
        <f ca="1">IF(OR(E107="---",M106=""),"",MIN(M106-X107,W107+"2:00"))</f>
        <v/>
      </c>
      <c r="Z107" s="495"/>
      <c r="AA107" s="496">
        <f ca="1">IF(E107="---","",N106+Z107)</f>
        <v>0</v>
      </c>
      <c r="AB107" s="497" t="str">
        <f t="shared" ca="1" si="57"/>
        <v/>
      </c>
      <c r="AC107" s="434">
        <f ca="1">IF(U107="","",(MIN(0.25,W107)-MIN(U107,0.25)+MIN(0.25,AA107)-MIN(Y107,0.25)+MAX(22/24,W107)-MAX(22/24,U107)+MAX(22/24,AA107)-MAX(22/24,Y107))*24)</f>
        <v>0</v>
      </c>
      <c r="AD107" s="50" t="str">
        <f ca="1">IF(COUNTIF($R$8:$R$128,R107)&gt;1,"",MAX($AD$8:AD106)+1)</f>
        <v/>
      </c>
      <c r="AE107" s="49" t="e">
        <f t="shared" ca="1" si="63"/>
        <v>#REF!</v>
      </c>
      <c r="AG107" s="49">
        <v>100</v>
      </c>
      <c r="AH107" s="423" t="e">
        <f t="shared" ca="1" si="42"/>
        <v>#N/A</v>
      </c>
      <c r="AI107" s="423"/>
      <c r="AJ107" s="422" t="e">
        <f t="shared" ca="1" si="43"/>
        <v>#N/A</v>
      </c>
      <c r="AK107" s="422" t="e">
        <f t="shared" ca="1" si="44"/>
        <v>#N/A</v>
      </c>
      <c r="AL107" s="422" t="e">
        <f t="shared" ca="1" si="45"/>
        <v>#N/A</v>
      </c>
      <c r="AM107" s="422" t="e">
        <f t="shared" ca="1" si="46"/>
        <v>#N/A</v>
      </c>
    </row>
    <row r="108" spans="1:39" ht="23" customHeight="1" x14ac:dyDescent="0.15">
      <c r="A108" s="60"/>
      <c r="B108" s="429"/>
      <c r="C108" s="34"/>
      <c r="D108" s="36"/>
      <c r="E108" s="536" t="str">
        <f ca="1">IF(COUNTIF(INDEX(График!$H$7:$AL$113,0,DAY($C$8)),$H108)&gt;1,"проверь, больше 1",IFERROR(INDEX(График!$B$7:$B$114,MATCH($H108,INDEX(График!$H$7:$AL$113,0,DAY($C$8)),)),"---"))</f>
        <v>Водитель 20</v>
      </c>
      <c r="F108" s="55" t="s">
        <v>356</v>
      </c>
      <c r="G108" s="634"/>
      <c r="H108" s="114" t="s">
        <v>235</v>
      </c>
      <c r="I108" s="233"/>
      <c r="J108" s="236"/>
      <c r="K108" s="230"/>
      <c r="L108" s="224"/>
      <c r="M108" s="225"/>
      <c r="N108" s="225"/>
      <c r="O108" s="177"/>
      <c r="P108" s="49"/>
      <c r="Q108" s="187" t="str">
        <f>A106</f>
        <v>12 у</v>
      </c>
      <c r="R108" s="184" t="str">
        <f t="shared" ca="1" si="50"/>
        <v>Водитель 20</v>
      </c>
      <c r="S108" s="180"/>
      <c r="T108" s="194"/>
      <c r="U108" s="95">
        <f ca="1">IF(E108="---","",K106-T108)</f>
        <v>0</v>
      </c>
      <c r="V108" s="194"/>
      <c r="W108" s="95" t="str">
        <f ca="1">IF(OR(E108="---",L106=""),"",L106+V108)</f>
        <v/>
      </c>
      <c r="X108" s="194"/>
      <c r="Y108" s="95" t="str">
        <f ca="1">IF(OR(E108="---",M106=""),"",MIN(M106-X108,W108+"2:00"))</f>
        <v/>
      </c>
      <c r="Z108" s="495" t="str">
        <f ca="1">IF(OR(E108="---",S108=1,K108=""),"",--"0:15")</f>
        <v/>
      </c>
      <c r="AA108" s="496" t="e">
        <f ca="1">IF(E108="---","",N106+Z108)</f>
        <v>#VALUE!</v>
      </c>
      <c r="AB108" s="497" t="str">
        <f t="shared" ca="1" si="57"/>
        <v/>
      </c>
      <c r="AC108" s="434" t="e">
        <f t="shared" ref="AC108:AC113" ca="1" si="64">IF(U108="","",(MIN(0.25,W108)-MIN(U108,0.25)+MIN(0.25,AA108)-MIN(Y108,0.25)+MAX(22/24,W108)-MAX(22/24,U108)+MAX(22/24,AA108)-MAX(22/24,Y108))*24)</f>
        <v>#VALUE!</v>
      </c>
      <c r="AD108" s="50">
        <f ca="1">IF(COUNTIF($R$8:$R$128,R108)&gt;1,"",MAX($AD$8:AD107)+1)</f>
        <v>31</v>
      </c>
      <c r="AE108" s="49" t="e">
        <f t="shared" ca="1" si="63"/>
        <v>#REF!</v>
      </c>
      <c r="AG108" s="49">
        <v>101</v>
      </c>
      <c r="AH108" s="423" t="e">
        <f t="shared" ca="1" si="42"/>
        <v>#N/A</v>
      </c>
      <c r="AI108" s="423"/>
      <c r="AJ108" s="422" t="e">
        <f t="shared" ca="1" si="43"/>
        <v>#N/A</v>
      </c>
      <c r="AK108" s="422" t="e">
        <f t="shared" ca="1" si="44"/>
        <v>#N/A</v>
      </c>
      <c r="AL108" s="422" t="e">
        <f t="shared" ca="1" si="45"/>
        <v>#N/A</v>
      </c>
      <c r="AM108" s="422" t="e">
        <f t="shared" ca="1" si="46"/>
        <v>#N/A</v>
      </c>
    </row>
    <row r="109" spans="1:39" ht="23" customHeight="1" thickBot="1" x14ac:dyDescent="0.2">
      <c r="A109" s="61"/>
      <c r="B109" s="430"/>
      <c r="C109" s="35"/>
      <c r="D109" s="37"/>
      <c r="E109" s="537" t="str">
        <f ca="1">IF(COUNTIF(INDEX(График!$H$7:$AL$113,0,DAY($C$8)),$H109)&gt;1,"проверь, больше 1",IFERROR(INDEX(График!$B$7:$B$114,MATCH($H109,INDEX(График!$H$7:$AL$113,0,DAY($C$8)),)),"---"))</f>
        <v>---</v>
      </c>
      <c r="F109" s="56"/>
      <c r="G109" s="635"/>
      <c r="H109" s="114" t="s">
        <v>31</v>
      </c>
      <c r="I109" s="233"/>
      <c r="J109" s="236"/>
      <c r="K109" s="231"/>
      <c r="L109" s="226"/>
      <c r="M109" s="227"/>
      <c r="N109" s="227"/>
      <c r="O109" s="177"/>
      <c r="P109" s="49"/>
      <c r="Q109" s="188" t="str">
        <f>A106</f>
        <v>12 у</v>
      </c>
      <c r="R109" s="185" t="str">
        <f t="shared" ca="1" si="50"/>
        <v>---</v>
      </c>
      <c r="S109" s="181"/>
      <c r="T109" s="83"/>
      <c r="U109" s="98" t="str">
        <f ca="1">IF(E109="---","",K106-T109)</f>
        <v/>
      </c>
      <c r="V109" s="83"/>
      <c r="W109" s="98" t="str">
        <f ca="1">IF(OR(E109="---",L106=""),"",L106+V109)</f>
        <v/>
      </c>
      <c r="X109" s="83"/>
      <c r="Y109" s="98" t="str">
        <f ca="1">IF(OR(E109="---",M106=""),"",MIN(M106-X109,W109+"2:00"))</f>
        <v/>
      </c>
      <c r="Z109" s="166"/>
      <c r="AA109" s="502" t="str">
        <f ca="1">IF(E109="---","",N106+Z109)</f>
        <v/>
      </c>
      <c r="AB109" s="433" t="str">
        <f t="shared" ca="1" si="57"/>
        <v/>
      </c>
      <c r="AC109" s="130" t="str">
        <f t="shared" ca="1" si="64"/>
        <v/>
      </c>
      <c r="AD109" s="50" t="str">
        <f ca="1">IF(COUNTIF($R$8:$R$128,R109)&gt;1,"",MAX($AD$8:AD108)+1)</f>
        <v/>
      </c>
      <c r="AE109" s="49" t="str">
        <f t="shared" ca="1" si="63"/>
        <v/>
      </c>
      <c r="AG109" s="49">
        <v>102</v>
      </c>
      <c r="AH109" s="423" t="e">
        <f t="shared" ca="1" si="42"/>
        <v>#N/A</v>
      </c>
      <c r="AI109" s="423"/>
      <c r="AJ109" s="422" t="e">
        <f t="shared" ca="1" si="43"/>
        <v>#N/A</v>
      </c>
      <c r="AK109" s="422" t="e">
        <f t="shared" ca="1" si="44"/>
        <v>#N/A</v>
      </c>
      <c r="AL109" s="422" t="e">
        <f t="shared" ca="1" si="45"/>
        <v>#N/A</v>
      </c>
      <c r="AM109" s="422" t="e">
        <f t="shared" ca="1" si="46"/>
        <v>#N/A</v>
      </c>
    </row>
    <row r="110" spans="1:39" ht="23" customHeight="1" thickBot="1" x14ac:dyDescent="0.2">
      <c r="A110" s="59" t="s">
        <v>194</v>
      </c>
      <c r="B110" s="515">
        <f>B111-L$129</f>
        <v>0.86805555555555558</v>
      </c>
      <c r="C110" s="629" t="s">
        <v>44</v>
      </c>
      <c r="D110" s="630"/>
      <c r="E110" s="45" t="str">
        <f ca="1">IF(COUNTIF(INDEX(График!$I$7:$AL$113,0,DAY($C$8)),$H110)&gt;1,"проверь, больше 1",IFERROR(INDEX(График!$B$7:$B$114,MATCH($H110,INDEX(График!$I$7:$AL$113,0,DAY($C$8)),)),"---"))</f>
        <v>---</v>
      </c>
      <c r="F110" s="53"/>
      <c r="G110" s="631"/>
      <c r="H110" s="114" t="s">
        <v>234</v>
      </c>
      <c r="I110" s="233"/>
      <c r="J110" s="236"/>
      <c r="K110" s="228"/>
      <c r="L110" s="207"/>
      <c r="M110" s="208"/>
      <c r="N110" s="208"/>
      <c r="O110" s="238" t="str">
        <f>HYPERLINK("#"&amp;ADDRESS(ROW(),11)&amp;":"&amp;ADDRESS(ROW(),14),Q110)</f>
        <v>12 н</v>
      </c>
      <c r="P110" s="49"/>
      <c r="Q110" s="186" t="str">
        <f>A110</f>
        <v>12 н</v>
      </c>
      <c r="R110" s="183" t="str">
        <f t="shared" ca="1" si="50"/>
        <v>---</v>
      </c>
      <c r="S110" s="179"/>
      <c r="T110" s="195" t="str">
        <f ca="1">IF(OR(S110=2,E110="---",K110=""),"",--"0:17")</f>
        <v/>
      </c>
      <c r="U110" s="95" t="str">
        <f ca="1">IF(E110="---","",K110-T110)</f>
        <v/>
      </c>
      <c r="V110" s="195"/>
      <c r="W110" s="196" t="str">
        <f ca="1">IF(OR(E110="---",L110=""),"",L110+V110)</f>
        <v/>
      </c>
      <c r="X110" s="195"/>
      <c r="Y110" s="196" t="str">
        <f ca="1">IF(OR(E110="---",M110=""),"",MIN(M110-X110,W110+"2:00"))</f>
        <v/>
      </c>
      <c r="Z110" s="165"/>
      <c r="AA110" s="171" t="str">
        <f ca="1">IF(E110="---","",N110+Z110)</f>
        <v/>
      </c>
      <c r="AB110" s="88" t="str">
        <f t="shared" ca="1" si="57"/>
        <v/>
      </c>
      <c r="AC110" s="432" t="str">
        <f t="shared" ca="1" si="64"/>
        <v/>
      </c>
      <c r="AD110" s="50" t="str">
        <f ca="1">IF(COUNTIF($R$8:$R$128,R110)&gt;1,"",MAX($AD$8:AD109)+1)</f>
        <v/>
      </c>
      <c r="AE110" s="49" t="str">
        <f t="shared" ca="1" si="63"/>
        <v/>
      </c>
      <c r="AG110" s="49">
        <v>103</v>
      </c>
      <c r="AH110" s="423" t="e">
        <f t="shared" ca="1" si="42"/>
        <v>#N/A</v>
      </c>
      <c r="AI110" s="423"/>
      <c r="AJ110" s="422" t="e">
        <f t="shared" ca="1" si="43"/>
        <v>#N/A</v>
      </c>
      <c r="AK110" s="422" t="e">
        <f t="shared" ca="1" si="44"/>
        <v>#N/A</v>
      </c>
      <c r="AL110" s="422" t="e">
        <f t="shared" ca="1" si="45"/>
        <v>#N/A</v>
      </c>
      <c r="AM110" s="422" t="e">
        <f t="shared" ca="1" si="46"/>
        <v>#N/A</v>
      </c>
    </row>
    <row r="111" spans="1:39" ht="23" customHeight="1" x14ac:dyDescent="0.15">
      <c r="A111" s="60" t="s">
        <v>99</v>
      </c>
      <c r="B111" s="516">
        <v>0.875</v>
      </c>
      <c r="C111" s="20"/>
      <c r="D111" s="20"/>
      <c r="E111" s="46" t="str">
        <f ca="1">IF(COUNTIF(INDEX(График!$I$7:$AL$113,0,DAY($C$8)),$H111)&gt;1,"проверь, больше 1",IFERROR(INDEX(График!$B$7:$B$114,MATCH($H111,INDEX(График!$I$7:$AL$113,0,DAY($C$8)),)),"---"))</f>
        <v>Сотрудник 4</v>
      </c>
      <c r="F111" s="54" t="s">
        <v>355</v>
      </c>
      <c r="G111" s="634"/>
      <c r="H111" s="114" t="s">
        <v>236</v>
      </c>
      <c r="I111" s="233"/>
      <c r="J111" s="236"/>
      <c r="K111" s="229"/>
      <c r="L111" s="222"/>
      <c r="M111" s="223"/>
      <c r="N111" s="223"/>
      <c r="O111" s="177"/>
      <c r="P111" s="49"/>
      <c r="Q111" s="187" t="str">
        <f>A110</f>
        <v>12 н</v>
      </c>
      <c r="R111" s="184" t="str">
        <f t="shared" ca="1" si="50"/>
        <v>Сотрудник 4</v>
      </c>
      <c r="S111" s="180"/>
      <c r="T111" s="194" t="str">
        <f ca="1">IF(OR(S111=2,E111="---",K111=""),"",--"0:17")</f>
        <v/>
      </c>
      <c r="U111" s="95" t="e">
        <f ca="1">IF(E111="---","",K110-T111)</f>
        <v>#VALUE!</v>
      </c>
      <c r="V111" s="194"/>
      <c r="W111" s="95" t="str">
        <f ca="1">IF(OR(E111="---",L110=""),"",L110+V111)</f>
        <v/>
      </c>
      <c r="X111" s="194"/>
      <c r="Y111" s="95" t="str">
        <f ca="1">IF(OR(E111="---",M110=""),"",MIN(M110-X111,W111+"2:00"))</f>
        <v/>
      </c>
      <c r="Z111" s="495"/>
      <c r="AA111" s="496">
        <f ca="1">IF(E111="---","",N110+Z111)</f>
        <v>0</v>
      </c>
      <c r="AB111" s="497" t="str">
        <f t="shared" ca="1" si="57"/>
        <v/>
      </c>
      <c r="AC111" s="434" t="e">
        <f t="shared" ca="1" si="64"/>
        <v>#VALUE!</v>
      </c>
      <c r="AD111" s="50" t="str">
        <f ca="1">IF(COUNTIF($R$8:$R$128,R111)&gt;1,"",MAX($AD$8:AD110)+1)</f>
        <v/>
      </c>
      <c r="AE111" s="49" t="e">
        <f t="shared" ca="1" si="63"/>
        <v>#REF!</v>
      </c>
      <c r="AG111" s="49">
        <v>104</v>
      </c>
      <c r="AH111" s="423" t="e">
        <f t="shared" ca="1" si="42"/>
        <v>#N/A</v>
      </c>
      <c r="AI111" s="423"/>
      <c r="AJ111" s="422" t="e">
        <f t="shared" ca="1" si="43"/>
        <v>#N/A</v>
      </c>
      <c r="AK111" s="422" t="e">
        <f t="shared" ca="1" si="44"/>
        <v>#N/A</v>
      </c>
      <c r="AL111" s="422" t="e">
        <f t="shared" ca="1" si="45"/>
        <v>#N/A</v>
      </c>
      <c r="AM111" s="422" t="e">
        <f t="shared" ca="1" si="46"/>
        <v>#N/A</v>
      </c>
    </row>
    <row r="112" spans="1:39" ht="23" customHeight="1" x14ac:dyDescent="0.15">
      <c r="A112" s="60"/>
      <c r="B112" s="429"/>
      <c r="C112" s="34"/>
      <c r="D112" s="36"/>
      <c r="E112" s="47" t="str">
        <f ca="1">IF(COUNTIF(INDEX(График!$I$7:$AL$113,0,DAY($C$8)),$H112)&gt;1,"проверь, больше 1",IFERROR(INDEX(График!$B$7:$B$114,MATCH($H112,INDEX(График!$I$7:$AL$113,0,DAY($C$8)),)),"---"))</f>
        <v>Водитель 11</v>
      </c>
      <c r="F112" s="55" t="s">
        <v>356</v>
      </c>
      <c r="G112" s="634"/>
      <c r="H112" s="114" t="s">
        <v>235</v>
      </c>
      <c r="I112" s="233"/>
      <c r="J112" s="236"/>
      <c r="K112" s="230"/>
      <c r="L112" s="224"/>
      <c r="M112" s="225"/>
      <c r="N112" s="225"/>
      <c r="O112" s="177"/>
      <c r="P112" s="49"/>
      <c r="Q112" s="187" t="str">
        <f>A110</f>
        <v>12 н</v>
      </c>
      <c r="R112" s="184" t="str">
        <f t="shared" ca="1" si="50"/>
        <v>Водитель 11</v>
      </c>
      <c r="S112" s="180"/>
      <c r="T112" s="194" t="str">
        <f ca="1">IF(OR(S112=2,E112="---",K112=""),"",--"1:00")</f>
        <v/>
      </c>
      <c r="U112" s="95" t="e">
        <f ca="1">IF(E112="---","",K110-T112)</f>
        <v>#VALUE!</v>
      </c>
      <c r="V112" s="194"/>
      <c r="W112" s="95" t="str">
        <f ca="1">IF(OR(E112="---",L110=""),"",L110+V112)</f>
        <v/>
      </c>
      <c r="X112" s="194"/>
      <c r="Y112" s="95" t="str">
        <f ca="1">IF(OR(E112="---",M110=""),"",MIN(M110-X112,W112+"2:00"))</f>
        <v/>
      </c>
      <c r="Z112" s="495"/>
      <c r="AA112" s="496">
        <f ca="1">IF(E112="---","",N110+Z112)</f>
        <v>0</v>
      </c>
      <c r="AB112" s="497" t="str">
        <f t="shared" ca="1" si="57"/>
        <v/>
      </c>
      <c r="AC112" s="434" t="e">
        <f t="shared" ca="1" si="64"/>
        <v>#VALUE!</v>
      </c>
      <c r="AD112" s="50">
        <f ca="1">IF(COUNTIF($R$8:$R$128,R112)&gt;1,"",MAX($AD$8:AD111)+1)</f>
        <v>32</v>
      </c>
      <c r="AE112" s="49" t="e">
        <f t="shared" ca="1" si="63"/>
        <v>#REF!</v>
      </c>
      <c r="AG112" s="49">
        <v>105</v>
      </c>
      <c r="AH112" s="423" t="e">
        <f t="shared" ca="1" si="42"/>
        <v>#N/A</v>
      </c>
      <c r="AI112" s="423"/>
      <c r="AJ112" s="422" t="e">
        <f t="shared" ca="1" si="43"/>
        <v>#N/A</v>
      </c>
      <c r="AK112" s="422" t="e">
        <f t="shared" ca="1" si="44"/>
        <v>#N/A</v>
      </c>
      <c r="AL112" s="422" t="e">
        <f t="shared" ca="1" si="45"/>
        <v>#N/A</v>
      </c>
      <c r="AM112" s="422" t="e">
        <f t="shared" ca="1" si="46"/>
        <v>#N/A</v>
      </c>
    </row>
    <row r="113" spans="1:39" ht="23" customHeight="1" thickBot="1" x14ac:dyDescent="0.2">
      <c r="A113" s="61"/>
      <c r="B113" s="430"/>
      <c r="C113" s="35"/>
      <c r="D113" s="37"/>
      <c r="E113" s="48" t="str">
        <f ca="1">IF(COUNTIF(INDEX(График!$I$7:$AL$113,0,DAY($C$8)),$H113)&gt;1,"проверь, больше 1",IFERROR(INDEX(График!$B$7:$B$114,MATCH($H113,INDEX(График!$I$7:$AL$113,0,DAY($C$8)),)),"---"))</f>
        <v>---</v>
      </c>
      <c r="F113" s="56"/>
      <c r="G113" s="635"/>
      <c r="H113" s="114" t="s">
        <v>31</v>
      </c>
      <c r="I113" s="233"/>
      <c r="J113" s="236"/>
      <c r="K113" s="231"/>
      <c r="L113" s="226"/>
      <c r="M113" s="227"/>
      <c r="N113" s="227"/>
      <c r="O113" s="177"/>
      <c r="P113" s="49"/>
      <c r="Q113" s="188" t="str">
        <f>A110</f>
        <v>12 н</v>
      </c>
      <c r="R113" s="185" t="str">
        <f t="shared" ca="1" si="50"/>
        <v>---</v>
      </c>
      <c r="S113" s="181"/>
      <c r="T113" s="83" t="str">
        <f ca="1">IF(OR(S113=2,E113="---",K113=""),"",--"0:17")</f>
        <v/>
      </c>
      <c r="U113" s="98" t="str">
        <f ca="1">IF(E113="---","",K110-T113)</f>
        <v/>
      </c>
      <c r="V113" s="83"/>
      <c r="W113" s="98" t="str">
        <f ca="1">IF(OR(E113="---",L110=""),"",L110+V113)</f>
        <v/>
      </c>
      <c r="X113" s="83"/>
      <c r="Y113" s="98" t="str">
        <f ca="1">IF(OR(E113="---",M110=""),"",MIN(M110-X113,W113+"2:00"))</f>
        <v/>
      </c>
      <c r="Z113" s="166"/>
      <c r="AA113" s="502" t="str">
        <f ca="1">IF(E113="---","",N110+Z113)</f>
        <v/>
      </c>
      <c r="AB113" s="433" t="str">
        <f t="shared" ca="1" si="57"/>
        <v/>
      </c>
      <c r="AC113" s="130" t="str">
        <f t="shared" ca="1" si="64"/>
        <v/>
      </c>
      <c r="AD113" s="50" t="str">
        <f ca="1">IF(COUNTIF($R$8:$R$128,R113)&gt;1,"",MAX($AD$8:AD112)+1)</f>
        <v/>
      </c>
      <c r="AE113" s="49" t="str">
        <f t="shared" ca="1" si="63"/>
        <v/>
      </c>
      <c r="AG113" s="49">
        <v>106</v>
      </c>
      <c r="AH113" s="423" t="e">
        <f t="shared" ca="1" si="42"/>
        <v>#N/A</v>
      </c>
      <c r="AI113" s="423"/>
      <c r="AJ113" s="422" t="e">
        <f t="shared" ca="1" si="43"/>
        <v>#N/A</v>
      </c>
      <c r="AK113" s="422" t="e">
        <f t="shared" ca="1" si="44"/>
        <v>#N/A</v>
      </c>
      <c r="AL113" s="422" t="e">
        <f t="shared" ca="1" si="45"/>
        <v>#N/A</v>
      </c>
      <c r="AM113" s="422" t="e">
        <f t="shared" ca="1" si="46"/>
        <v>#N/A</v>
      </c>
    </row>
    <row r="114" spans="1:39" ht="23" customHeight="1" thickBot="1" x14ac:dyDescent="0.2">
      <c r="A114" s="272" t="s">
        <v>199</v>
      </c>
      <c r="B114" s="637" t="s">
        <v>237</v>
      </c>
      <c r="C114" s="638"/>
      <c r="D114" s="639"/>
      <c r="E114" s="147" t="str">
        <f ca="1">IF(COUNTIF(INDEX(График!$I$7:$AL$113,0,DAY($C$8)),$H114)&gt;1,"проверь, больше 1",IFERROR(INDEX(График!$B$7:$B$114,MATCH($H114,INDEX(График!$I$7:$AL$113,0,DAY($C$8)),)),"---"))</f>
        <v>---</v>
      </c>
      <c r="F114" s="148"/>
      <c r="G114" s="149"/>
      <c r="H114" s="114" t="s">
        <v>96</v>
      </c>
      <c r="I114" s="200"/>
      <c r="J114" s="200"/>
      <c r="K114" s="207">
        <v>0.29166666666666669</v>
      </c>
      <c r="L114" s="207"/>
      <c r="M114" s="208"/>
      <c r="N114" s="208">
        <v>0.375</v>
      </c>
      <c r="Q114" s="273" t="str">
        <f t="shared" ref="Q114:Q127" si="65">A114</f>
        <v>Резерв</v>
      </c>
      <c r="R114" s="189" t="str">
        <f t="shared" ca="1" si="50"/>
        <v>---</v>
      </c>
      <c r="S114" s="192"/>
      <c r="T114" s="105"/>
      <c r="U114" s="167">
        <v>0.29166666666666669</v>
      </c>
      <c r="V114" s="165"/>
      <c r="W114" s="169"/>
      <c r="X114" s="105"/>
      <c r="Y114" s="167"/>
      <c r="Z114" s="165"/>
      <c r="AA114" s="171">
        <v>0.375</v>
      </c>
      <c r="AB114" s="88" t="str">
        <f t="shared" ca="1" si="57"/>
        <v/>
      </c>
      <c r="AC114" s="173">
        <f>IF(U114="","",(MIN(0.25,W114)-MIN(U114,0.25)+MIN(0.25,AA114)-MIN(Y114,0.25)+MAX(22/24,W114)-MAX(22/24,U114)+MAX(22/24,AA114)-MAX(22/24,Y114))*24)</f>
        <v>0</v>
      </c>
      <c r="AD114" s="50" t="str">
        <f ca="1">IF(COUNTIF($R$8:$R$128,R114)&gt;1,"",MAX($AD$8:AD113)+1)</f>
        <v/>
      </c>
      <c r="AE114" s="49" t="str">
        <f t="shared" ref="AE114:AE127" ca="1" si="66">IF(R114="---","",INDEX(ВРЕМЯ_диапазон,MATCH(R114,ВРЕМЯ_ФИО,),$H$1)=AB114)</f>
        <v/>
      </c>
      <c r="AG114" s="49">
        <v>107</v>
      </c>
      <c r="AH114" s="423" t="e">
        <f t="shared" ca="1" si="42"/>
        <v>#N/A</v>
      </c>
      <c r="AI114" s="423"/>
      <c r="AJ114" s="422" t="e">
        <f t="shared" ca="1" si="43"/>
        <v>#N/A</v>
      </c>
      <c r="AK114" s="422" t="e">
        <f t="shared" ca="1" si="44"/>
        <v>#N/A</v>
      </c>
      <c r="AL114" s="422" t="e">
        <f t="shared" ca="1" si="45"/>
        <v>#N/A</v>
      </c>
      <c r="AM114" s="422" t="e">
        <f t="shared" ca="1" si="46"/>
        <v>#N/A</v>
      </c>
    </row>
    <row r="115" spans="1:39" ht="23" customHeight="1" thickBot="1" x14ac:dyDescent="0.2">
      <c r="A115" s="275" t="s">
        <v>199</v>
      </c>
      <c r="B115" s="640" t="s">
        <v>98</v>
      </c>
      <c r="C115" s="640"/>
      <c r="D115" s="641"/>
      <c r="E115" s="156" t="str">
        <f ca="1">IF(COUNTIF(INDEX(График!$I$7:$AL$113,0,DAY($C$8)),$H115)&gt;1,"проверь, больше 1",IFERROR(INDEX(График!$B$7:$B$114,MATCH($H115,INDEX(График!$I$7:$AL$113,0,DAY($C$8)),)),"---"))</f>
        <v>---</v>
      </c>
      <c r="F115" s="157"/>
      <c r="G115" s="413"/>
      <c r="H115" s="114" t="s">
        <v>97</v>
      </c>
      <c r="I115" s="200"/>
      <c r="J115" s="200"/>
      <c r="K115" s="207">
        <v>0.91666666666666663</v>
      </c>
      <c r="L115" s="207"/>
      <c r="M115" s="208"/>
      <c r="N115" s="208">
        <v>1</v>
      </c>
      <c r="Q115" s="274" t="str">
        <f t="shared" si="65"/>
        <v>Резерв</v>
      </c>
      <c r="R115" s="190" t="str">
        <f t="shared" ca="1" si="50"/>
        <v>---</v>
      </c>
      <c r="S115" s="193"/>
      <c r="T115" s="164"/>
      <c r="U115" s="168" t="str">
        <f ca="1">IF(E115="---","","20:00")</f>
        <v/>
      </c>
      <c r="V115" s="166"/>
      <c r="W115" s="170" t="str">
        <f ca="1">IF(OR(E115="---",L115=""),"",L115+V115)</f>
        <v/>
      </c>
      <c r="X115" s="164"/>
      <c r="Y115" s="168" t="str">
        <f ca="1">IF(OR(E115="---",M115=""),"",MIN(M115-X115,W115+"2:00"))</f>
        <v/>
      </c>
      <c r="Z115" s="166"/>
      <c r="AA115" s="172" t="str">
        <f ca="1">IF(E115="---","","22:00")</f>
        <v/>
      </c>
      <c r="AB115" s="90" t="str">
        <f t="shared" ca="1" si="57"/>
        <v/>
      </c>
      <c r="AC115" s="174" t="str">
        <f t="shared" ref="AC115:AC127" ca="1" si="67">IF(U115="","",(MIN(0.25,W115)-MIN(U115,0.25)+MIN(0.25,AA115)-MIN(Y115,0.25)+MAX(22/24,W115)-MAX(22/24,U115)+MAX(22/24,AA115)-MAX(22/24,Y115))*24)</f>
        <v/>
      </c>
      <c r="AD115" s="50" t="str">
        <f ca="1">IF(COUNTIF($R$8:$R$128,R115)&gt;1,"",MAX($AD$8:AD114)+1)</f>
        <v/>
      </c>
      <c r="AE115" s="49" t="str">
        <f t="shared" ca="1" si="66"/>
        <v/>
      </c>
      <c r="AG115" s="49">
        <v>108</v>
      </c>
      <c r="AH115" s="423" t="e">
        <f t="shared" ca="1" si="42"/>
        <v>#N/A</v>
      </c>
      <c r="AI115" s="423"/>
      <c r="AJ115" s="422" t="e">
        <f t="shared" ca="1" si="43"/>
        <v>#N/A</v>
      </c>
      <c r="AK115" s="422" t="e">
        <f t="shared" ca="1" si="44"/>
        <v>#N/A</v>
      </c>
      <c r="AL115" s="422" t="e">
        <f t="shared" ca="1" si="45"/>
        <v>#N/A</v>
      </c>
      <c r="AM115" s="422" t="e">
        <f t="shared" ca="1" si="46"/>
        <v>#N/A</v>
      </c>
    </row>
    <row r="116" spans="1:39" ht="23" customHeight="1" thickBot="1" x14ac:dyDescent="0.2">
      <c r="A116" s="141" t="str">
        <f t="shared" ref="A116:A125" ca="1" si="68">IF(E116="---","","обучение")</f>
        <v/>
      </c>
      <c r="B116" s="144" t="str">
        <f t="shared" ref="B116:B127" ca="1" si="69">IF(E116="---","","9:00-13:00")</f>
        <v/>
      </c>
      <c r="C116" s="642" t="str">
        <f t="shared" ref="C116:C127" ca="1" si="70">IF(E116="---","","14:00-18:00")</f>
        <v/>
      </c>
      <c r="D116" s="642"/>
      <c r="E116" s="158" t="str">
        <f t="array" aca="1" ref="E116" ca="1">IFERROR(INDEX(График!B$7:B$112,SMALL(IF(INDEX(График!$I$7:$AL$112,0,$H$1)=H116,ROW(D$1:D$101)),I116)),"---")</f>
        <v>---</v>
      </c>
      <c r="F116" s="159" t="str">
        <f t="shared" ref="F116:F127" ca="1" si="71">IFERROR(INDEX(должность,MATCH(E116,ФИО,)),"")</f>
        <v/>
      </c>
      <c r="G116" s="160"/>
      <c r="H116" s="114">
        <v>8</v>
      </c>
      <c r="I116" s="103">
        <v>1</v>
      </c>
      <c r="J116" s="200"/>
      <c r="K116" s="209">
        <v>0.375</v>
      </c>
      <c r="L116" s="209"/>
      <c r="M116" s="210"/>
      <c r="N116" s="210">
        <v>0.70833333333333337</v>
      </c>
      <c r="Q116" s="269" t="str">
        <f t="shared" ca="1" si="65"/>
        <v/>
      </c>
      <c r="R116" s="189" t="str">
        <f t="shared" ca="1" si="50"/>
        <v>---</v>
      </c>
      <c r="S116" s="179"/>
      <c r="T116" s="195"/>
      <c r="U116" s="196" t="str">
        <f ca="1">IF(OR(S116=2,E116="---"),"",K116-T116)</f>
        <v/>
      </c>
      <c r="V116" s="175"/>
      <c r="W116" s="96" t="str">
        <f ca="1">IF(OR(E116="---",L116="",S116=2),"",L116+V116)</f>
        <v/>
      </c>
      <c r="X116" s="81"/>
      <c r="Y116" s="96" t="str">
        <f ca="1">IF(OR(E116="---",M116="",S116=1),"",IF(S116=2,M116-X116,MIN(M116-X116,W116+"2:00")))</f>
        <v/>
      </c>
      <c r="Z116" s="91"/>
      <c r="AA116" s="99" t="str">
        <f ca="1">IF(OR(E116="---",S116=1),"",N116+Z116)</f>
        <v/>
      </c>
      <c r="AB116" s="88" t="str">
        <f t="shared" ca="1" si="57"/>
        <v/>
      </c>
      <c r="AC116" s="129" t="str">
        <f t="shared" ca="1" si="67"/>
        <v/>
      </c>
      <c r="AD116" s="50" t="str">
        <f ca="1">IF(COUNTIF($R$8:$R$128,R116)&gt;1,"",MAX($AD$8:AD115)+1)</f>
        <v/>
      </c>
      <c r="AE116" s="49" t="str">
        <f t="shared" ca="1" si="66"/>
        <v/>
      </c>
      <c r="AG116" s="49">
        <v>109</v>
      </c>
      <c r="AH116" s="423" t="e">
        <f t="shared" ca="1" si="42"/>
        <v>#N/A</v>
      </c>
      <c r="AI116" s="423"/>
      <c r="AJ116" s="422" t="e">
        <f t="shared" ca="1" si="43"/>
        <v>#N/A</v>
      </c>
      <c r="AK116" s="422" t="e">
        <f t="shared" ca="1" si="44"/>
        <v>#N/A</v>
      </c>
      <c r="AL116" s="422" t="e">
        <f t="shared" ca="1" si="45"/>
        <v>#N/A</v>
      </c>
      <c r="AM116" s="422" t="e">
        <f t="shared" ca="1" si="46"/>
        <v>#N/A</v>
      </c>
    </row>
    <row r="117" spans="1:39" ht="23" customHeight="1" thickBot="1" x14ac:dyDescent="0.2">
      <c r="A117" s="142" t="str">
        <f t="shared" ca="1" si="68"/>
        <v/>
      </c>
      <c r="B117" s="145" t="str">
        <f t="shared" ca="1" si="69"/>
        <v/>
      </c>
      <c r="C117" s="636" t="str">
        <f t="shared" ca="1" si="70"/>
        <v/>
      </c>
      <c r="D117" s="636"/>
      <c r="E117" s="150" t="str">
        <f t="array" aca="1" ref="E117" ca="1">IFERROR(INDEX(График!B$7:B$112,SMALL(IF(INDEX(График!$I$7:$AL$112,0,$H$1)=H117,ROW(D$1:D$101)),I117)),"---")</f>
        <v>---</v>
      </c>
      <c r="F117" s="151" t="str">
        <f t="shared" ca="1" si="71"/>
        <v/>
      </c>
      <c r="G117" s="152"/>
      <c r="H117" s="114">
        <v>8</v>
      </c>
      <c r="I117" s="103">
        <v>2</v>
      </c>
      <c r="J117" s="200"/>
      <c r="K117" s="209">
        <v>0.375</v>
      </c>
      <c r="L117" s="209"/>
      <c r="M117" s="210"/>
      <c r="N117" s="210">
        <v>0.70833333333333337</v>
      </c>
      <c r="Q117" s="270" t="str">
        <f t="shared" ca="1" si="65"/>
        <v/>
      </c>
      <c r="R117" s="191" t="str">
        <f t="shared" ca="1" si="50"/>
        <v>---</v>
      </c>
      <c r="S117" s="180"/>
      <c r="T117" s="106"/>
      <c r="U117" s="95" t="str">
        <f t="shared" ref="U117:U125" ca="1" si="72">IF(OR(S117=2,E117="---"),"",K117-T117)</f>
        <v/>
      </c>
      <c r="V117" s="176"/>
      <c r="W117" s="97" t="str">
        <f t="shared" ref="W117:W125" ca="1" si="73">IF(OR(E117="---",L117="",S117=2),"",L117+V117)</f>
        <v/>
      </c>
      <c r="X117" s="82"/>
      <c r="Y117" s="97" t="str">
        <f t="shared" ref="Y117:Y125" ca="1" si="74">IF(OR(E117="---",M117="",S117=1),"",IF(S117=2,M117-X117,MIN(M117-X117,W117+"2:00")))</f>
        <v/>
      </c>
      <c r="Z117" s="92"/>
      <c r="AA117" s="100" t="str">
        <f t="shared" ref="AA117:AA125" ca="1" si="75">IF(OR(E117="---",S117=1),"",N117+Z117)</f>
        <v/>
      </c>
      <c r="AB117" s="89" t="str">
        <f t="shared" ca="1" si="57"/>
        <v/>
      </c>
      <c r="AC117" s="128" t="str">
        <f t="shared" ca="1" si="67"/>
        <v/>
      </c>
      <c r="AD117" s="50" t="str">
        <f ca="1">IF(COUNTIF($R$8:$R$128,R117)&gt;1,"",MAX($AD$8:AD116)+1)</f>
        <v/>
      </c>
      <c r="AE117" s="49" t="str">
        <f t="shared" ca="1" si="66"/>
        <v/>
      </c>
      <c r="AG117" s="49">
        <v>110</v>
      </c>
      <c r="AH117" s="423" t="e">
        <f t="shared" ca="1" si="42"/>
        <v>#N/A</v>
      </c>
      <c r="AI117" s="423"/>
      <c r="AJ117" s="422" t="e">
        <f t="shared" ca="1" si="43"/>
        <v>#N/A</v>
      </c>
      <c r="AK117" s="422" t="e">
        <f t="shared" ca="1" si="44"/>
        <v>#N/A</v>
      </c>
      <c r="AL117" s="422" t="e">
        <f t="shared" ca="1" si="45"/>
        <v>#N/A</v>
      </c>
      <c r="AM117" s="422" t="e">
        <f t="shared" ca="1" si="46"/>
        <v>#N/A</v>
      </c>
    </row>
    <row r="118" spans="1:39" ht="23" customHeight="1" thickBot="1" x14ac:dyDescent="0.2">
      <c r="A118" s="142" t="str">
        <f t="shared" ca="1" si="68"/>
        <v/>
      </c>
      <c r="B118" s="145" t="str">
        <f t="shared" ca="1" si="69"/>
        <v/>
      </c>
      <c r="C118" s="636" t="str">
        <f t="shared" ca="1" si="70"/>
        <v/>
      </c>
      <c r="D118" s="636"/>
      <c r="E118" s="150" t="str">
        <f t="array" aca="1" ref="E118" ca="1">IFERROR(INDEX(График!B$7:B$112,SMALL(IF(INDEX(График!$I$7:$AL$112,0,$H$1)=H118,ROW(D$1:D$101)),I118)),"---")</f>
        <v>---</v>
      </c>
      <c r="F118" s="151" t="str">
        <f t="shared" ca="1" si="71"/>
        <v/>
      </c>
      <c r="G118" s="152"/>
      <c r="H118" s="114">
        <v>8</v>
      </c>
      <c r="I118" s="103">
        <v>3</v>
      </c>
      <c r="J118" s="200"/>
      <c r="K118" s="209">
        <v>0.375</v>
      </c>
      <c r="L118" s="209"/>
      <c r="M118" s="210"/>
      <c r="N118" s="210">
        <v>0.70833333333333337</v>
      </c>
      <c r="Q118" s="270" t="str">
        <f t="shared" ca="1" si="65"/>
        <v/>
      </c>
      <c r="R118" s="191" t="str">
        <f t="shared" ca="1" si="50"/>
        <v>---</v>
      </c>
      <c r="S118" s="180"/>
      <c r="T118" s="106"/>
      <c r="U118" s="95" t="str">
        <f t="shared" ca="1" si="72"/>
        <v/>
      </c>
      <c r="V118" s="176"/>
      <c r="W118" s="97" t="str">
        <f t="shared" ca="1" si="73"/>
        <v/>
      </c>
      <c r="X118" s="82"/>
      <c r="Y118" s="97" t="str">
        <f t="shared" ca="1" si="74"/>
        <v/>
      </c>
      <c r="Z118" s="92"/>
      <c r="AA118" s="100" t="str">
        <f t="shared" ca="1" si="75"/>
        <v/>
      </c>
      <c r="AB118" s="89" t="str">
        <f t="shared" ca="1" si="57"/>
        <v/>
      </c>
      <c r="AC118" s="128" t="str">
        <f t="shared" ca="1" si="67"/>
        <v/>
      </c>
      <c r="AD118" s="50" t="str">
        <f ca="1">IF(COUNTIF($R$8:$R$128,R118)&gt;1,"",MAX($AD$8:AD117)+1)</f>
        <v/>
      </c>
      <c r="AE118" s="49" t="str">
        <f t="shared" ca="1" si="66"/>
        <v/>
      </c>
    </row>
    <row r="119" spans="1:39" ht="23" customHeight="1" thickBot="1" x14ac:dyDescent="0.2">
      <c r="A119" s="142" t="str">
        <f t="shared" ca="1" si="68"/>
        <v/>
      </c>
      <c r="B119" s="145" t="str">
        <f t="shared" ca="1" si="69"/>
        <v/>
      </c>
      <c r="C119" s="636" t="str">
        <f t="shared" ca="1" si="70"/>
        <v/>
      </c>
      <c r="D119" s="636"/>
      <c r="E119" s="150" t="str">
        <f t="array" aca="1" ref="E119" ca="1">IFERROR(INDEX(График!B$7:B$112,SMALL(IF(INDEX(График!$I$7:$AL$112,0,$H$1)=H119,ROW(D$1:D$101)),I119)),"---")</f>
        <v>---</v>
      </c>
      <c r="F119" s="151" t="str">
        <f t="shared" ca="1" si="71"/>
        <v/>
      </c>
      <c r="G119" s="152"/>
      <c r="H119" s="114">
        <v>8</v>
      </c>
      <c r="I119" s="103">
        <v>4</v>
      </c>
      <c r="J119" s="200"/>
      <c r="K119" s="209">
        <v>0.375</v>
      </c>
      <c r="L119" s="209"/>
      <c r="M119" s="210"/>
      <c r="N119" s="210">
        <v>0.70833333333333337</v>
      </c>
      <c r="Q119" s="270" t="str">
        <f t="shared" ca="1" si="65"/>
        <v/>
      </c>
      <c r="R119" s="191" t="str">
        <f t="shared" ca="1" si="50"/>
        <v>---</v>
      </c>
      <c r="S119" s="180"/>
      <c r="T119" s="106"/>
      <c r="U119" s="95" t="str">
        <f t="shared" ca="1" si="72"/>
        <v/>
      </c>
      <c r="V119" s="176"/>
      <c r="W119" s="97" t="str">
        <f t="shared" ca="1" si="73"/>
        <v/>
      </c>
      <c r="X119" s="82"/>
      <c r="Y119" s="97" t="str">
        <f t="shared" ca="1" si="74"/>
        <v/>
      </c>
      <c r="Z119" s="92"/>
      <c r="AA119" s="100" t="str">
        <f t="shared" ca="1" si="75"/>
        <v/>
      </c>
      <c r="AB119" s="89" t="str">
        <f t="shared" ca="1" si="57"/>
        <v/>
      </c>
      <c r="AC119" s="128" t="str">
        <f t="shared" ca="1" si="67"/>
        <v/>
      </c>
      <c r="AD119" s="50" t="str">
        <f ca="1">IF(COUNTIF($R$8:$R$128,R119)&gt;1,"",MAX($AD$8:AD118)+1)</f>
        <v/>
      </c>
      <c r="AE119" s="49" t="str">
        <f t="shared" ca="1" si="66"/>
        <v/>
      </c>
    </row>
    <row r="120" spans="1:39" ht="23" customHeight="1" thickBot="1" x14ac:dyDescent="0.2">
      <c r="A120" s="142" t="str">
        <f t="shared" ca="1" si="68"/>
        <v/>
      </c>
      <c r="B120" s="145" t="str">
        <f t="shared" ca="1" si="69"/>
        <v/>
      </c>
      <c r="C120" s="636" t="str">
        <f t="shared" ca="1" si="70"/>
        <v/>
      </c>
      <c r="D120" s="636"/>
      <c r="E120" s="150" t="str">
        <f t="array" aca="1" ref="E120" ca="1">IFERROR(INDEX(График!B$7:B$112,SMALL(IF(INDEX(График!$I$7:$AL$112,0,$H$1)=H120,ROW(D$1:D$101)),I120)),"---")</f>
        <v>---</v>
      </c>
      <c r="F120" s="151" t="str">
        <f t="shared" ca="1" si="71"/>
        <v/>
      </c>
      <c r="G120" s="152"/>
      <c r="H120" s="114">
        <v>8</v>
      </c>
      <c r="I120" s="103">
        <v>5</v>
      </c>
      <c r="J120" s="200"/>
      <c r="K120" s="209">
        <v>0.375</v>
      </c>
      <c r="L120" s="209"/>
      <c r="M120" s="210"/>
      <c r="N120" s="210">
        <v>0.70833333333333337</v>
      </c>
      <c r="Q120" s="270" t="str">
        <f t="shared" ca="1" si="65"/>
        <v/>
      </c>
      <c r="R120" s="191" t="str">
        <f t="shared" ca="1" si="50"/>
        <v>---</v>
      </c>
      <c r="S120" s="180"/>
      <c r="T120" s="106"/>
      <c r="U120" s="95" t="str">
        <f t="shared" ca="1" si="72"/>
        <v/>
      </c>
      <c r="V120" s="176"/>
      <c r="W120" s="97" t="str">
        <f t="shared" ca="1" si="73"/>
        <v/>
      </c>
      <c r="X120" s="82"/>
      <c r="Y120" s="97" t="str">
        <f t="shared" ca="1" si="74"/>
        <v/>
      </c>
      <c r="Z120" s="92"/>
      <c r="AA120" s="100" t="str">
        <f t="shared" ca="1" si="75"/>
        <v/>
      </c>
      <c r="AB120" s="89" t="str">
        <f t="shared" ca="1" si="57"/>
        <v/>
      </c>
      <c r="AC120" s="128" t="str">
        <f t="shared" ca="1" si="67"/>
        <v/>
      </c>
      <c r="AD120" s="50" t="str">
        <f ca="1">IF(COUNTIF($R$8:$R$128,R120)&gt;1,"",MAX($AD$8:AD119)+1)</f>
        <v/>
      </c>
      <c r="AE120" s="49" t="str">
        <f t="shared" ca="1" si="66"/>
        <v/>
      </c>
    </row>
    <row r="121" spans="1:39" ht="23" customHeight="1" x14ac:dyDescent="0.15">
      <c r="A121" s="142" t="str">
        <f t="shared" ca="1" si="68"/>
        <v/>
      </c>
      <c r="B121" s="145" t="str">
        <f t="shared" ca="1" si="69"/>
        <v/>
      </c>
      <c r="C121" s="636" t="str">
        <f t="shared" ca="1" si="70"/>
        <v/>
      </c>
      <c r="D121" s="636"/>
      <c r="E121" s="150" t="str">
        <f t="array" aca="1" ref="E121" ca="1">IFERROR(INDEX(График!B$7:B$112,SMALL(IF(INDEX(График!$I$7:$AL$112,0,$H$1)=H121,ROW(D$1:D$101)),I121)),"---")</f>
        <v>---</v>
      </c>
      <c r="F121" s="151" t="str">
        <f t="shared" ca="1" si="71"/>
        <v/>
      </c>
      <c r="G121" s="152"/>
      <c r="H121" s="114">
        <v>8</v>
      </c>
      <c r="I121" s="103">
        <v>6</v>
      </c>
      <c r="J121" s="200"/>
      <c r="K121" s="209">
        <v>0.375</v>
      </c>
      <c r="L121" s="209"/>
      <c r="M121" s="210"/>
      <c r="N121" s="210">
        <v>0.70833333333333337</v>
      </c>
      <c r="Q121" s="270" t="str">
        <f t="shared" ca="1" si="65"/>
        <v/>
      </c>
      <c r="R121" s="191" t="str">
        <f t="shared" ca="1" si="50"/>
        <v>---</v>
      </c>
      <c r="S121" s="180"/>
      <c r="T121" s="106"/>
      <c r="U121" s="95" t="str">
        <f t="shared" ca="1" si="72"/>
        <v/>
      </c>
      <c r="V121" s="176"/>
      <c r="W121" s="97" t="str">
        <f t="shared" ca="1" si="73"/>
        <v/>
      </c>
      <c r="X121" s="82"/>
      <c r="Y121" s="97" t="str">
        <f t="shared" ca="1" si="74"/>
        <v/>
      </c>
      <c r="Z121" s="92"/>
      <c r="AA121" s="100" t="str">
        <f t="shared" ca="1" si="75"/>
        <v/>
      </c>
      <c r="AB121" s="89" t="str">
        <f t="shared" ca="1" si="57"/>
        <v/>
      </c>
      <c r="AC121" s="128" t="str">
        <f t="shared" ca="1" si="67"/>
        <v/>
      </c>
      <c r="AD121" s="50" t="str">
        <f ca="1">IF(COUNTIF($R$8:$R$128,R121)&gt;1,"",MAX($AD$8:AD120)+1)</f>
        <v/>
      </c>
      <c r="AE121" s="49" t="str">
        <f t="shared" ca="1" si="66"/>
        <v/>
      </c>
    </row>
    <row r="122" spans="1:39" ht="23" customHeight="1" x14ac:dyDescent="0.15">
      <c r="A122" s="142" t="str">
        <f t="shared" ca="1" si="68"/>
        <v/>
      </c>
      <c r="B122" s="145" t="str">
        <f t="shared" ca="1" si="69"/>
        <v/>
      </c>
      <c r="C122" s="636" t="str">
        <f t="shared" ca="1" si="70"/>
        <v/>
      </c>
      <c r="D122" s="636"/>
      <c r="E122" s="150" t="str">
        <f t="array" aca="1" ref="E122" ca="1">IFERROR(INDEX(График!B$7:B$112,SMALL(IF(INDEX(График!$I$7:$AL$112,0,$H$1)=H122,ROW(D$1:D$101)),I122)),"---")</f>
        <v>---</v>
      </c>
      <c r="F122" s="151" t="str">
        <f t="shared" ca="1" si="71"/>
        <v/>
      </c>
      <c r="G122" s="152"/>
      <c r="H122" s="114">
        <v>10</v>
      </c>
      <c r="I122" s="103">
        <v>1</v>
      </c>
      <c r="J122" s="200"/>
      <c r="K122" s="211">
        <v>0.375</v>
      </c>
      <c r="L122" s="211"/>
      <c r="M122" s="212"/>
      <c r="N122" s="212">
        <v>0.79166666666666663</v>
      </c>
      <c r="Q122" s="270" t="str">
        <f t="shared" ca="1" si="65"/>
        <v/>
      </c>
      <c r="R122" s="191" t="str">
        <f t="shared" ca="1" si="50"/>
        <v>---</v>
      </c>
      <c r="S122" s="180"/>
      <c r="T122" s="106"/>
      <c r="U122" s="95" t="str">
        <f t="shared" ca="1" si="72"/>
        <v/>
      </c>
      <c r="V122" s="176"/>
      <c r="W122" s="97" t="str">
        <f t="shared" ca="1" si="73"/>
        <v/>
      </c>
      <c r="X122" s="82"/>
      <c r="Y122" s="97" t="str">
        <f t="shared" ca="1" si="74"/>
        <v/>
      </c>
      <c r="Z122" s="92"/>
      <c r="AA122" s="100" t="str">
        <f t="shared" ca="1" si="75"/>
        <v/>
      </c>
      <c r="AB122" s="89" t="str">
        <f t="shared" ca="1" si="57"/>
        <v/>
      </c>
      <c r="AC122" s="128" t="str">
        <f t="shared" ca="1" si="67"/>
        <v/>
      </c>
      <c r="AD122" s="50" t="str">
        <f ca="1">IF(COUNTIF($R$8:$R$128,R122)&gt;1,"",MAX($AD$8:AD121)+1)</f>
        <v/>
      </c>
      <c r="AE122" s="49" t="str">
        <f t="shared" ca="1" si="66"/>
        <v/>
      </c>
    </row>
    <row r="123" spans="1:39" ht="23" customHeight="1" x14ac:dyDescent="0.15">
      <c r="A123" s="142" t="str">
        <f t="shared" ca="1" si="68"/>
        <v/>
      </c>
      <c r="B123" s="145" t="str">
        <f t="shared" ca="1" si="69"/>
        <v/>
      </c>
      <c r="C123" s="636" t="str">
        <f t="shared" ca="1" si="70"/>
        <v/>
      </c>
      <c r="D123" s="636"/>
      <c r="E123" s="150" t="str">
        <f t="array" aca="1" ref="E123" ca="1">IFERROR(INDEX(График!B$7:B$112,SMALL(IF(INDEX(График!$I$7:$AL$112,0,$H$1)=H123,ROW(D$1:D$101)),I123)),"---")</f>
        <v>---</v>
      </c>
      <c r="F123" s="151" t="str">
        <f t="shared" ca="1" si="71"/>
        <v/>
      </c>
      <c r="G123" s="152"/>
      <c r="H123" s="114">
        <v>10</v>
      </c>
      <c r="I123" s="103">
        <v>2</v>
      </c>
      <c r="J123" s="200"/>
      <c r="K123" s="211">
        <v>0.375</v>
      </c>
      <c r="L123" s="211"/>
      <c r="M123" s="212"/>
      <c r="N123" s="212">
        <v>0.79166666666666663</v>
      </c>
      <c r="Q123" s="270" t="str">
        <f t="shared" ca="1" si="65"/>
        <v/>
      </c>
      <c r="R123" s="191" t="str">
        <f t="shared" ca="1" si="50"/>
        <v>---</v>
      </c>
      <c r="S123" s="180"/>
      <c r="T123" s="106"/>
      <c r="U123" s="95" t="str">
        <f t="shared" ca="1" si="72"/>
        <v/>
      </c>
      <c r="V123" s="176"/>
      <c r="W123" s="97" t="str">
        <f t="shared" ca="1" si="73"/>
        <v/>
      </c>
      <c r="X123" s="82"/>
      <c r="Y123" s="97" t="str">
        <f t="shared" ca="1" si="74"/>
        <v/>
      </c>
      <c r="Z123" s="92"/>
      <c r="AA123" s="100" t="str">
        <f t="shared" ca="1" si="75"/>
        <v/>
      </c>
      <c r="AB123" s="89" t="str">
        <f t="shared" ca="1" si="57"/>
        <v/>
      </c>
      <c r="AC123" s="128" t="str">
        <f t="shared" ca="1" si="67"/>
        <v/>
      </c>
      <c r="AD123" s="50" t="str">
        <f ca="1">IF(COUNTIF($R$8:$R$128,R123)&gt;1,"",MAX($AD$8:AD122)+1)</f>
        <v/>
      </c>
      <c r="AE123" s="49" t="str">
        <f t="shared" ca="1" si="66"/>
        <v/>
      </c>
    </row>
    <row r="124" spans="1:39" ht="23" customHeight="1" x14ac:dyDescent="0.15">
      <c r="A124" s="142" t="str">
        <f t="shared" ca="1" si="68"/>
        <v/>
      </c>
      <c r="B124" s="145" t="str">
        <f t="shared" ca="1" si="69"/>
        <v/>
      </c>
      <c r="C124" s="636" t="str">
        <f t="shared" ca="1" si="70"/>
        <v/>
      </c>
      <c r="D124" s="636"/>
      <c r="E124" s="150" t="str">
        <f t="array" aca="1" ref="E124" ca="1">IFERROR(INDEX(График!B$7:B$112,SMALL(IF(INDEX(График!$I$7:$AL$112,0,$H$1)=H124,ROW(D$1:D$101)),I124)),"---")</f>
        <v>---</v>
      </c>
      <c r="F124" s="151" t="str">
        <f t="shared" ca="1" si="71"/>
        <v/>
      </c>
      <c r="G124" s="152"/>
      <c r="H124" s="114">
        <v>10</v>
      </c>
      <c r="I124" s="103">
        <v>3</v>
      </c>
      <c r="J124" s="200"/>
      <c r="K124" s="211">
        <v>0.375</v>
      </c>
      <c r="L124" s="211"/>
      <c r="M124" s="212"/>
      <c r="N124" s="212">
        <v>0.79166666666666663</v>
      </c>
      <c r="Q124" s="270" t="str">
        <f t="shared" ca="1" si="65"/>
        <v/>
      </c>
      <c r="R124" s="191" t="str">
        <f t="shared" ca="1" si="50"/>
        <v>---</v>
      </c>
      <c r="S124" s="180"/>
      <c r="T124" s="106"/>
      <c r="U124" s="95" t="str">
        <f t="shared" ca="1" si="72"/>
        <v/>
      </c>
      <c r="V124" s="176"/>
      <c r="W124" s="97" t="str">
        <f t="shared" ca="1" si="73"/>
        <v/>
      </c>
      <c r="X124" s="82"/>
      <c r="Y124" s="97" t="str">
        <f t="shared" ca="1" si="74"/>
        <v/>
      </c>
      <c r="Z124" s="92"/>
      <c r="AA124" s="100" t="str">
        <f t="shared" ca="1" si="75"/>
        <v/>
      </c>
      <c r="AB124" s="89" t="str">
        <f t="shared" ca="1" si="57"/>
        <v/>
      </c>
      <c r="AC124" s="128" t="str">
        <f t="shared" ca="1" si="67"/>
        <v/>
      </c>
      <c r="AD124" s="50" t="str">
        <f ca="1">IF(COUNTIF($R$8:$R$128,R124)&gt;1,"",MAX($AD$8:AD123)+1)</f>
        <v/>
      </c>
      <c r="AE124" s="49" t="str">
        <f t="shared" ca="1" si="66"/>
        <v/>
      </c>
    </row>
    <row r="125" spans="1:39" ht="23" customHeight="1" thickBot="1" x14ac:dyDescent="0.2">
      <c r="A125" s="142" t="str">
        <f t="shared" ca="1" si="68"/>
        <v/>
      </c>
      <c r="B125" s="145" t="str">
        <f t="shared" ca="1" si="69"/>
        <v/>
      </c>
      <c r="C125" s="636" t="str">
        <f t="shared" ca="1" si="70"/>
        <v/>
      </c>
      <c r="D125" s="636"/>
      <c r="E125" s="150" t="str">
        <f t="array" aca="1" ref="E125" ca="1">IFERROR(INDEX(График!B$7:B$112,SMALL(IF(INDEX(График!$I$7:$AL$112,0,$H$1)=H125,ROW(D$1:D$101)),I125)),"---")</f>
        <v>---</v>
      </c>
      <c r="F125" s="151" t="str">
        <f t="shared" ca="1" si="71"/>
        <v/>
      </c>
      <c r="G125" s="152"/>
      <c r="H125" s="114">
        <v>10</v>
      </c>
      <c r="I125" s="103">
        <v>4</v>
      </c>
      <c r="J125" s="200"/>
      <c r="K125" s="211">
        <v>0.375</v>
      </c>
      <c r="L125" s="211"/>
      <c r="M125" s="212"/>
      <c r="N125" s="212">
        <v>0.79166666666666663</v>
      </c>
      <c r="Q125" s="270" t="str">
        <f t="shared" ca="1" si="65"/>
        <v/>
      </c>
      <c r="R125" s="191" t="str">
        <f t="shared" ca="1" si="50"/>
        <v>---</v>
      </c>
      <c r="S125" s="180"/>
      <c r="T125" s="106"/>
      <c r="U125" s="95" t="str">
        <f t="shared" ca="1" si="72"/>
        <v/>
      </c>
      <c r="V125" s="176"/>
      <c r="W125" s="97" t="str">
        <f t="shared" ca="1" si="73"/>
        <v/>
      </c>
      <c r="X125" s="82"/>
      <c r="Y125" s="97" t="str">
        <f t="shared" ca="1" si="74"/>
        <v/>
      </c>
      <c r="Z125" s="92"/>
      <c r="AA125" s="100" t="str">
        <f t="shared" ca="1" si="75"/>
        <v/>
      </c>
      <c r="AB125" s="89" t="str">
        <f t="shared" ca="1" si="57"/>
        <v/>
      </c>
      <c r="AC125" s="128" t="str">
        <f t="shared" ca="1" si="67"/>
        <v/>
      </c>
      <c r="AD125" s="50" t="str">
        <f ca="1">IF(COUNTIF($R$8:$R$128,R125)&gt;1,"",MAX($AD$8:AD124)+1)</f>
        <v/>
      </c>
      <c r="AE125" s="49" t="str">
        <f t="shared" ca="1" si="66"/>
        <v/>
      </c>
    </row>
    <row r="126" spans="1:39" ht="23" customHeight="1" thickBot="1" x14ac:dyDescent="0.2">
      <c r="A126" s="142" t="s">
        <v>49</v>
      </c>
      <c r="B126" s="145" t="str">
        <f t="shared" ca="1" si="69"/>
        <v/>
      </c>
      <c r="C126" s="636" t="str">
        <f t="shared" ca="1" si="70"/>
        <v/>
      </c>
      <c r="D126" s="636"/>
      <c r="E126" s="150" t="str">
        <f t="array" aca="1" ref="E126" ca="1">IFERROR(INDEX(График!B$7:B$112,SMALL(IF(INDEX(График!$I$7:$AL$112,0,$H$1)=H126,ROW(D$1:D$101)),I126)),"---")</f>
        <v>---</v>
      </c>
      <c r="F126" s="151" t="str">
        <f t="shared" ca="1" si="71"/>
        <v/>
      </c>
      <c r="G126" s="152"/>
      <c r="H126" s="114" t="s">
        <v>49</v>
      </c>
      <c r="I126" s="103">
        <v>1</v>
      </c>
      <c r="J126" s="200"/>
      <c r="K126" s="209">
        <v>0.375</v>
      </c>
      <c r="L126" s="209"/>
      <c r="M126" s="210"/>
      <c r="N126" s="210">
        <v>0.70833333333333337</v>
      </c>
      <c r="Q126" s="270" t="str">
        <f t="shared" si="65"/>
        <v>ОВ</v>
      </c>
      <c r="R126" s="191" t="str">
        <f t="shared" ca="1" si="50"/>
        <v>---</v>
      </c>
      <c r="S126" s="180"/>
      <c r="T126" s="106"/>
      <c r="U126" s="95" t="str">
        <f ca="1">IF(OR(S126=2,E126="---"),"",K126-T126)</f>
        <v/>
      </c>
      <c r="V126" s="176"/>
      <c r="W126" s="97" t="str">
        <f ca="1">IF(OR(E126="---",L126="",S126=2),"",L126+V126)</f>
        <v/>
      </c>
      <c r="X126" s="82"/>
      <c r="Y126" s="97" t="str">
        <f ca="1">IF(OR(E126="---",M126="",S126=1),"",IF(S126=2,M126-X126,MIN(M126-X126,W126+"2:00")))</f>
        <v/>
      </c>
      <c r="Z126" s="92"/>
      <c r="AA126" s="100" t="str">
        <f ca="1">IF(OR(E126="---",S126=1),"",N126+Z126)</f>
        <v/>
      </c>
      <c r="AB126" s="89" t="str">
        <f ca="1">IF(OR(E126="---",K126=""),"",ROUND(IF(S126=1,(W126-U126)*24,IF(S126=2,(AA126-Y126)*24,(MOD(AA126-U126,1)-(N(Y126)-N(W126)))*24)),2))</f>
        <v/>
      </c>
      <c r="AC126" s="128" t="str">
        <f t="shared" ca="1" si="67"/>
        <v/>
      </c>
      <c r="AD126" s="50" t="str">
        <f ca="1">IF(COUNTIF($R$8:$R$128,R126)&gt;1,"",MAX($AD$8:AD125)+1)</f>
        <v/>
      </c>
      <c r="AE126" s="49" t="str">
        <f t="shared" ca="1" si="66"/>
        <v/>
      </c>
    </row>
    <row r="127" spans="1:39" ht="23" customHeight="1" thickBot="1" x14ac:dyDescent="0.2">
      <c r="A127" s="143" t="s">
        <v>49</v>
      </c>
      <c r="B127" s="146" t="str">
        <f t="shared" ca="1" si="69"/>
        <v/>
      </c>
      <c r="C127" s="643" t="str">
        <f t="shared" ca="1" si="70"/>
        <v/>
      </c>
      <c r="D127" s="643"/>
      <c r="E127" s="153" t="str">
        <f t="array" aca="1" ref="E127" ca="1">IFERROR(INDEX(График!B$7:B$112,SMALL(IF(INDEX(График!$I$7:$AL$112,0,$H$1)=H127,ROW(D$1:D$101)),I127)),"---")</f>
        <v>---</v>
      </c>
      <c r="F127" s="154" t="str">
        <f t="shared" ca="1" si="71"/>
        <v/>
      </c>
      <c r="G127" s="155"/>
      <c r="H127" s="114" t="s">
        <v>49</v>
      </c>
      <c r="I127" s="103">
        <v>2</v>
      </c>
      <c r="J127" s="200"/>
      <c r="K127" s="209">
        <v>0.375</v>
      </c>
      <c r="L127" s="209"/>
      <c r="M127" s="210"/>
      <c r="N127" s="210">
        <v>0.70833333333333337</v>
      </c>
      <c r="Q127" s="271" t="str">
        <f t="shared" si="65"/>
        <v>ОВ</v>
      </c>
      <c r="R127" s="191" t="str">
        <f t="shared" ca="1" si="50"/>
        <v>---</v>
      </c>
      <c r="S127" s="180"/>
      <c r="T127" s="106"/>
      <c r="U127" s="95" t="str">
        <f ca="1">IF(OR(S127=2,E127="---"),"",K127-T127)</f>
        <v/>
      </c>
      <c r="V127" s="176"/>
      <c r="W127" s="97" t="str">
        <f ca="1">IF(OR(E127="---",L127="",S127=2),"",L127+V127)</f>
        <v/>
      </c>
      <c r="X127" s="82"/>
      <c r="Y127" s="97" t="str">
        <f ca="1">IF(OR(E127="---",M127="",S127=1),"",IF(S127=2,M127-X127,MIN(M127-X127,W127+"2:00")))</f>
        <v/>
      </c>
      <c r="Z127" s="92"/>
      <c r="AA127" s="100" t="str">
        <f ca="1">IF(OR(E127="---",S127=1),"",N127+Z127)</f>
        <v/>
      </c>
      <c r="AB127" s="89" t="str">
        <f ca="1">IF(OR(E127="---",K127=""),"",ROUND(IF(S127=1,(W127-U127)*24,IF(S127=2,(AA127-Y127)*24,(MOD(AA127-U127,1)-(N(Y127)-N(W127)))*24)),2))</f>
        <v/>
      </c>
      <c r="AC127" s="130" t="str">
        <f t="shared" ca="1" si="67"/>
        <v/>
      </c>
      <c r="AD127" s="50" t="str">
        <f ca="1">IF(COUNTIF($R$8:$R$128,R127)&gt;1,"",MAX($AD$8:AD126)+1)</f>
        <v/>
      </c>
      <c r="AE127" s="49" t="str">
        <f t="shared" ca="1" si="66"/>
        <v/>
      </c>
    </row>
    <row r="128" spans="1:39" ht="11.25" customHeight="1" x14ac:dyDescent="0.25">
      <c r="A128" s="665"/>
      <c r="B128" s="665"/>
      <c r="C128" s="665"/>
      <c r="D128" s="665"/>
      <c r="E128" s="666"/>
      <c r="F128" s="666"/>
      <c r="G128" s="666"/>
      <c r="M128" s="109"/>
    </row>
    <row r="129" spans="1:29" x14ac:dyDescent="0.25">
      <c r="A129" s="521"/>
      <c r="B129" s="521"/>
      <c r="C129" s="521"/>
      <c r="D129" s="521"/>
      <c r="E129" s="111">
        <f ca="1">COUNTIF(E9:F11,"&gt;""")</f>
        <v>0</v>
      </c>
      <c r="F129" s="521" t="s">
        <v>61</v>
      </c>
      <c r="G129" s="521"/>
      <c r="L129" s="514">
        <v>6.9444444444444441E-3</v>
      </c>
      <c r="M129" s="109"/>
      <c r="AB129" s="427" t="e">
        <f ca="1">SUM(AB8:AB128)-INDEX(ВРЕМЯ!$E$110:$AH$110,H1)</f>
        <v>#REF!</v>
      </c>
      <c r="AC129" s="14" t="s">
        <v>215</v>
      </c>
    </row>
    <row r="130" spans="1:29" ht="25" x14ac:dyDescent="0.25">
      <c r="A130" s="521"/>
      <c r="B130" s="521"/>
      <c r="C130" s="521"/>
      <c r="D130" s="521"/>
      <c r="E130" s="111">
        <f t="array" aca="1" ref="E130" ca="1">SUM(--IF(E14:E127&lt;&gt;"",MATCH(E14:E127,E14:E127,)=ROW(E14:E127)-13))+3-SUM(--(MATCH(E106:E113,E106:E113,)=ROW(E106:E113)-101))</f>
        <v>40</v>
      </c>
      <c r="F130" s="521" t="s">
        <v>79</v>
      </c>
      <c r="G130" s="521"/>
      <c r="M130" s="109"/>
      <c r="Q130" s="197"/>
      <c r="AC130" s="198"/>
    </row>
    <row r="131" spans="1:29" x14ac:dyDescent="0.25">
      <c r="A131" s="521"/>
      <c r="B131" s="521"/>
      <c r="C131" s="521"/>
      <c r="D131" s="521"/>
      <c r="E131" s="112">
        <f ca="1">COUNTIF(E134:E259,"&gt;""")</f>
        <v>0</v>
      </c>
      <c r="F131" s="110" t="s">
        <v>80</v>
      </c>
      <c r="G131" s="521"/>
      <c r="M131" s="109"/>
    </row>
    <row r="132" spans="1:29" x14ac:dyDescent="0.25">
      <c r="A132" s="10"/>
      <c r="B132" s="10"/>
      <c r="C132" s="10"/>
      <c r="D132" s="10"/>
      <c r="E132" s="111">
        <f ca="1">SUM(E129:E131)</f>
        <v>40</v>
      </c>
      <c r="F132" s="521" t="s">
        <v>81</v>
      </c>
      <c r="G132" s="10"/>
      <c r="M132" s="109"/>
    </row>
    <row r="133" spans="1:29" ht="16" x14ac:dyDescent="0.2">
      <c r="E133" s="108"/>
      <c r="Q133" s="14"/>
      <c r="R133" s="14"/>
    </row>
    <row r="134" spans="1:29" ht="15" customHeight="1" x14ac:dyDescent="0.2">
      <c r="A134" s="10"/>
      <c r="B134" s="10"/>
      <c r="C134" s="10"/>
      <c r="D134" s="107">
        <f>G134</f>
        <v>1</v>
      </c>
      <c r="E134" s="102" t="str">
        <f t="array" aca="1" ref="E134" ca="1">IFERROR(INDEX(График!B$7:B$112,SMALL(IF(INDEX(График!$I$7:$AL$112,0,$H$1)=F134,ROW(D$1:D$101)),G134)),"")</f>
        <v/>
      </c>
      <c r="F134" s="113" t="s">
        <v>46</v>
      </c>
      <c r="G134" s="103">
        <v>1</v>
      </c>
      <c r="H134" s="14"/>
      <c r="I134" s="14"/>
      <c r="J134" s="14"/>
      <c r="Q134" s="14"/>
      <c r="R134" s="14"/>
    </row>
    <row r="135" spans="1:29" ht="15" customHeight="1" x14ac:dyDescent="0.2">
      <c r="A135" s="10"/>
      <c r="B135" s="10"/>
      <c r="C135" s="10"/>
      <c r="D135" s="107">
        <f t="shared" ref="D135:D198" si="76">G135</f>
        <v>2</v>
      </c>
      <c r="E135" s="102" t="str">
        <f t="array" aca="1" ref="E135" ca="1">IFERROR(INDEX(График!B$7:B$112,SMALL(IF(INDEX(График!$I$7:$AL$112,0,$H$1)=F135,ROW(D$1:D$101)),G135)),"")</f>
        <v/>
      </c>
      <c r="F135" s="113" t="s">
        <v>46</v>
      </c>
      <c r="G135" s="103">
        <v>2</v>
      </c>
      <c r="H135" s="14"/>
      <c r="I135" s="14"/>
      <c r="J135" s="14"/>
      <c r="Q135" s="14"/>
      <c r="R135" s="14"/>
    </row>
    <row r="136" spans="1:29" ht="15" customHeight="1" x14ac:dyDescent="0.2">
      <c r="D136" s="107">
        <f t="shared" si="76"/>
        <v>3</v>
      </c>
      <c r="E136" s="102" t="str">
        <f t="array" aca="1" ref="E136" ca="1">IFERROR(INDEX(График!B$7:B$112,SMALL(IF(INDEX(График!$I$7:$AL$112,0,$H$1)=F136,ROW(D$1:D$101)),G136)),"")</f>
        <v/>
      </c>
      <c r="F136" s="113" t="s">
        <v>46</v>
      </c>
      <c r="G136" s="103">
        <v>3</v>
      </c>
      <c r="H136" s="14"/>
      <c r="I136" s="14"/>
      <c r="J136" s="14"/>
      <c r="Q136" s="14"/>
      <c r="R136" s="14"/>
    </row>
    <row r="137" spans="1:29" ht="15" customHeight="1" x14ac:dyDescent="0.2">
      <c r="D137" s="107">
        <f t="shared" si="76"/>
        <v>4</v>
      </c>
      <c r="E137" s="102" t="str">
        <f t="array" aca="1" ref="E137" ca="1">IFERROR(INDEX(График!B$7:B$112,SMALL(IF(INDEX(График!$I$7:$AL$112,0,$H$1)=F137,ROW(D$1:D$101)),G137)),"")</f>
        <v/>
      </c>
      <c r="F137" s="113" t="s">
        <v>46</v>
      </c>
      <c r="G137" s="103">
        <v>4</v>
      </c>
      <c r="H137" s="14"/>
      <c r="I137" s="14"/>
      <c r="J137" s="14"/>
      <c r="Q137" s="14"/>
      <c r="R137" s="14"/>
    </row>
    <row r="138" spans="1:29" ht="15" customHeight="1" x14ac:dyDescent="0.2">
      <c r="D138" s="107">
        <f t="shared" si="76"/>
        <v>5</v>
      </c>
      <c r="E138" s="102" t="str">
        <f t="array" aca="1" ref="E138" ca="1">IFERROR(INDEX(График!B$7:B$112,SMALL(IF(INDEX(График!$I$7:$AL$112,0,$H$1)=F138,ROW(D$1:D$101)),G138)),"")</f>
        <v/>
      </c>
      <c r="F138" s="113" t="s">
        <v>46</v>
      </c>
      <c r="G138" s="103">
        <v>5</v>
      </c>
      <c r="H138" s="14"/>
      <c r="I138" s="14"/>
      <c r="J138" s="14"/>
      <c r="Q138" s="14"/>
      <c r="R138" s="14"/>
    </row>
    <row r="139" spans="1:29" ht="15" customHeight="1" x14ac:dyDescent="0.2">
      <c r="D139" s="107">
        <f t="shared" si="76"/>
        <v>6</v>
      </c>
      <c r="E139" s="102" t="str">
        <f t="array" aca="1" ref="E139" ca="1">IFERROR(INDEX(График!B$7:B$112,SMALL(IF(INDEX(График!$I$7:$AL$112,0,$H$1)=F139,ROW(D$1:D$101)),G139)),"")</f>
        <v/>
      </c>
      <c r="F139" s="113" t="s">
        <v>46</v>
      </c>
      <c r="G139" s="103">
        <v>6</v>
      </c>
      <c r="H139" s="14"/>
      <c r="I139" s="14"/>
      <c r="J139" s="14"/>
      <c r="Q139" s="14"/>
      <c r="R139" s="14"/>
    </row>
    <row r="140" spans="1:29" ht="15" customHeight="1" x14ac:dyDescent="0.2">
      <c r="D140" s="107">
        <f t="shared" si="76"/>
        <v>7</v>
      </c>
      <c r="E140" s="102" t="str">
        <f t="array" aca="1" ref="E140" ca="1">IFERROR(INDEX(График!B$7:B$112,SMALL(IF(INDEX(График!$I$7:$AL$112,0,$H$1)=F140,ROW(D$1:D$101)),G140)),"")</f>
        <v/>
      </c>
      <c r="F140" s="113" t="s">
        <v>46</v>
      </c>
      <c r="G140" s="103">
        <v>7</v>
      </c>
      <c r="H140" s="14"/>
      <c r="I140" s="14"/>
      <c r="J140" s="14"/>
      <c r="Q140" s="14"/>
      <c r="R140" s="14"/>
    </row>
    <row r="141" spans="1:29" ht="15" customHeight="1" x14ac:dyDescent="0.2">
      <c r="D141" s="107">
        <f t="shared" si="76"/>
        <v>8</v>
      </c>
      <c r="E141" s="102" t="str">
        <f t="array" aca="1" ref="E141" ca="1">IFERROR(INDEX(График!B$7:B$112,SMALL(IF(INDEX(График!$I$7:$AL$112,0,$H$1)=F141,ROW(D$1:D$101)),G141)),"")</f>
        <v/>
      </c>
      <c r="F141" s="113" t="s">
        <v>46</v>
      </c>
      <c r="G141" s="103">
        <v>8</v>
      </c>
      <c r="H141" s="14"/>
      <c r="I141" s="14"/>
      <c r="J141" s="14"/>
      <c r="Q141" s="14"/>
      <c r="R141" s="14"/>
    </row>
    <row r="142" spans="1:29" ht="15" customHeight="1" x14ac:dyDescent="0.2">
      <c r="D142" s="107">
        <f t="shared" si="76"/>
        <v>9</v>
      </c>
      <c r="E142" s="102" t="str">
        <f t="array" aca="1" ref="E142" ca="1">IFERROR(INDEX(График!B$7:B$112,SMALL(IF(INDEX(График!$I$7:$AL$112,0,$H$1)=F142,ROW(D$1:D$101)),G142)),"")</f>
        <v/>
      </c>
      <c r="F142" s="113" t="s">
        <v>46</v>
      </c>
      <c r="G142" s="103">
        <v>9</v>
      </c>
      <c r="H142" s="14"/>
      <c r="I142" s="14"/>
      <c r="J142" s="14"/>
      <c r="Q142" s="14"/>
      <c r="R142" s="14"/>
    </row>
    <row r="143" spans="1:29" ht="15" customHeight="1" x14ac:dyDescent="0.2">
      <c r="D143" s="107">
        <f t="shared" si="76"/>
        <v>10</v>
      </c>
      <c r="E143" s="102" t="str">
        <f t="array" aca="1" ref="E143" ca="1">IFERROR(INDEX(График!B$7:B$112,SMALL(IF(INDEX(График!$I$7:$AL$112,0,$H$1)=F143,ROW(D$1:D$101)),G143)),"")</f>
        <v/>
      </c>
      <c r="F143" s="113" t="s">
        <v>46</v>
      </c>
      <c r="G143" s="103">
        <v>10</v>
      </c>
      <c r="H143" s="14"/>
      <c r="I143" s="14"/>
      <c r="J143" s="14"/>
      <c r="Q143" s="14"/>
      <c r="R143" s="14"/>
    </row>
    <row r="144" spans="1:29" ht="15" customHeight="1" x14ac:dyDescent="0.2">
      <c r="D144" s="107">
        <f t="shared" si="76"/>
        <v>11</v>
      </c>
      <c r="E144" s="102" t="str">
        <f t="array" aca="1" ref="E144" ca="1">IFERROR(INDEX(График!B$7:B$112,SMALL(IF(INDEX(График!$I$7:$AL$112,0,$H$1)=F144,ROW(D$1:D$101)),G144)),"")</f>
        <v/>
      </c>
      <c r="F144" s="113" t="s">
        <v>46</v>
      </c>
      <c r="G144" s="103">
        <v>11</v>
      </c>
      <c r="H144" s="14"/>
      <c r="I144" s="14"/>
      <c r="J144" s="14"/>
      <c r="Q144" s="14"/>
      <c r="R144" s="14"/>
    </row>
    <row r="145" spans="4:18" ht="15" customHeight="1" x14ac:dyDescent="0.2">
      <c r="D145" s="107">
        <f t="shared" si="76"/>
        <v>12</v>
      </c>
      <c r="E145" s="102" t="str">
        <f t="array" aca="1" ref="E145" ca="1">IFERROR(INDEX(График!B$7:B$112,SMALL(IF(INDEX(График!$I$7:$AL$112,0,$H$1)=F145,ROW(D$1:D$101)),G145)),"")</f>
        <v/>
      </c>
      <c r="F145" s="113" t="s">
        <v>46</v>
      </c>
      <c r="G145" s="103">
        <v>12</v>
      </c>
      <c r="H145" s="14"/>
      <c r="I145" s="14"/>
      <c r="J145" s="14"/>
      <c r="Q145" s="14"/>
      <c r="R145" s="14"/>
    </row>
    <row r="146" spans="4:18" ht="15" customHeight="1" x14ac:dyDescent="0.2">
      <c r="D146" s="107">
        <f t="shared" si="76"/>
        <v>13</v>
      </c>
      <c r="E146" s="102" t="str">
        <f t="array" aca="1" ref="E146" ca="1">IFERROR(INDEX(График!B$7:B$112,SMALL(IF(INDEX(График!$I$7:$AL$112,0,$H$1)=F146,ROW(D$1:D$101)),G146)),"")</f>
        <v/>
      </c>
      <c r="F146" s="113" t="s">
        <v>46</v>
      </c>
      <c r="G146" s="103">
        <v>13</v>
      </c>
      <c r="H146" s="14"/>
      <c r="I146" s="14"/>
      <c r="J146" s="14"/>
      <c r="Q146" s="14"/>
      <c r="R146" s="14"/>
    </row>
    <row r="147" spans="4:18" ht="15" customHeight="1" x14ac:dyDescent="0.2">
      <c r="D147" s="107">
        <f t="shared" si="76"/>
        <v>14</v>
      </c>
      <c r="E147" s="102" t="str">
        <f t="array" aca="1" ref="E147" ca="1">IFERROR(INDEX(График!B$7:B$112,SMALL(IF(INDEX(График!$I$7:$AL$112,0,$H$1)=F147,ROW(D$1:D$101)),G147)),"")</f>
        <v/>
      </c>
      <c r="F147" s="113" t="s">
        <v>46</v>
      </c>
      <c r="G147" s="103">
        <v>14</v>
      </c>
      <c r="H147" s="14"/>
      <c r="I147" s="14"/>
      <c r="J147" s="14"/>
      <c r="Q147" s="14"/>
      <c r="R147" s="14"/>
    </row>
    <row r="148" spans="4:18" ht="15" customHeight="1" x14ac:dyDescent="0.2">
      <c r="D148" s="107">
        <f t="shared" si="76"/>
        <v>15</v>
      </c>
      <c r="E148" s="102" t="str">
        <f t="array" aca="1" ref="E148" ca="1">IFERROR(INDEX(График!B$7:B$112,SMALL(IF(INDEX(График!$I$7:$AL$112,0,$H$1)=F148,ROW(D$1:D$101)),G148)),"")</f>
        <v/>
      </c>
      <c r="F148" s="113" t="s">
        <v>46</v>
      </c>
      <c r="G148" s="103">
        <v>15</v>
      </c>
      <c r="H148" s="14"/>
      <c r="I148" s="14"/>
      <c r="J148" s="14"/>
      <c r="Q148" s="14"/>
      <c r="R148" s="14"/>
    </row>
    <row r="149" spans="4:18" ht="15" customHeight="1" x14ac:dyDescent="0.2">
      <c r="D149" s="107">
        <f t="shared" si="76"/>
        <v>16</v>
      </c>
      <c r="E149" s="102" t="str">
        <f t="array" aca="1" ref="E149" ca="1">IFERROR(INDEX(График!B$7:B$112,SMALL(IF(INDEX(График!$I$7:$AL$112,0,$H$1)=F149,ROW(D$1:D$101)),G149)),"")</f>
        <v/>
      </c>
      <c r="F149" s="113" t="s">
        <v>46</v>
      </c>
      <c r="G149" s="103">
        <v>16</v>
      </c>
      <c r="H149" s="14"/>
      <c r="I149" s="14"/>
      <c r="J149" s="14"/>
      <c r="Q149" s="14"/>
      <c r="R149" s="14"/>
    </row>
    <row r="150" spans="4:18" ht="15" customHeight="1" x14ac:dyDescent="0.2">
      <c r="D150" s="107">
        <f t="shared" si="76"/>
        <v>17</v>
      </c>
      <c r="E150" s="102" t="str">
        <f t="array" aca="1" ref="E150" ca="1">IFERROR(INDEX(График!B$7:B$112,SMALL(IF(INDEX(График!$I$7:$AL$112,0,$H$1)=F150,ROW(D$1:D$101)),G150)),"")</f>
        <v/>
      </c>
      <c r="F150" s="113" t="s">
        <v>46</v>
      </c>
      <c r="G150" s="103">
        <v>17</v>
      </c>
      <c r="H150" s="14"/>
      <c r="I150" s="14"/>
      <c r="J150" s="14"/>
      <c r="Q150" s="14"/>
      <c r="R150" s="14"/>
    </row>
    <row r="151" spans="4:18" ht="15" customHeight="1" x14ac:dyDescent="0.2">
      <c r="D151" s="107">
        <f t="shared" si="76"/>
        <v>18</v>
      </c>
      <c r="E151" s="102" t="str">
        <f t="array" aca="1" ref="E151" ca="1">IFERROR(INDEX(График!B$7:B$112,SMALL(IF(INDEX(График!$I$7:$AL$112,0,$H$1)=F151,ROW(D$1:D$101)),G151)),"")</f>
        <v/>
      </c>
      <c r="F151" s="113" t="s">
        <v>46</v>
      </c>
      <c r="G151" s="103">
        <v>18</v>
      </c>
      <c r="H151" s="14"/>
      <c r="I151" s="14"/>
      <c r="J151" s="14"/>
      <c r="Q151" s="14"/>
      <c r="R151" s="14"/>
    </row>
    <row r="152" spans="4:18" ht="15" customHeight="1" x14ac:dyDescent="0.2">
      <c r="D152" s="107">
        <f t="shared" si="76"/>
        <v>19</v>
      </c>
      <c r="E152" s="102" t="str">
        <f t="array" aca="1" ref="E152" ca="1">IFERROR(INDEX(График!B$7:B$112,SMALL(IF(INDEX(График!$I$7:$AL$112,0,$H$1)=F152,ROW(D$1:D$101)),G152)),"")</f>
        <v/>
      </c>
      <c r="F152" s="113" t="s">
        <v>46</v>
      </c>
      <c r="G152" s="103">
        <v>19</v>
      </c>
      <c r="H152" s="14"/>
      <c r="I152" s="14"/>
      <c r="J152" s="14"/>
      <c r="Q152" s="14"/>
      <c r="R152" s="14"/>
    </row>
    <row r="153" spans="4:18" ht="15" customHeight="1" x14ac:dyDescent="0.2">
      <c r="D153" s="107">
        <f t="shared" si="76"/>
        <v>20</v>
      </c>
      <c r="E153" s="102" t="str">
        <f t="array" aca="1" ref="E153" ca="1">IFERROR(INDEX(График!B$7:B$112,SMALL(IF(INDEX(График!$I$7:$AL$112,0,$H$1)=F153,ROW(D$1:D$101)),G153)),"")</f>
        <v/>
      </c>
      <c r="F153" s="113" t="s">
        <v>46</v>
      </c>
      <c r="G153" s="103">
        <v>20</v>
      </c>
      <c r="H153" s="14"/>
      <c r="I153" s="14"/>
      <c r="J153" s="14"/>
      <c r="Q153" s="14"/>
      <c r="R153" s="14"/>
    </row>
    <row r="154" spans="4:18" ht="15" customHeight="1" x14ac:dyDescent="0.2">
      <c r="D154" s="107">
        <f t="shared" si="76"/>
        <v>21</v>
      </c>
      <c r="E154" s="102" t="str">
        <f t="array" aca="1" ref="E154" ca="1">IFERROR(INDEX(График!B$7:B$112,SMALL(IF(INDEX(График!$I$7:$AL$112,0,$H$1)=F154,ROW(D$1:D$101)),G154)),"")</f>
        <v/>
      </c>
      <c r="F154" s="113" t="s">
        <v>46</v>
      </c>
      <c r="G154" s="103">
        <v>21</v>
      </c>
      <c r="H154" s="14"/>
      <c r="I154" s="14"/>
      <c r="J154" s="14"/>
      <c r="Q154" s="14"/>
      <c r="R154" s="14"/>
    </row>
    <row r="155" spans="4:18" ht="15" customHeight="1" x14ac:dyDescent="0.2">
      <c r="D155" s="107">
        <f t="shared" si="76"/>
        <v>22</v>
      </c>
      <c r="E155" s="102" t="str">
        <f t="array" aca="1" ref="E155" ca="1">IFERROR(INDEX(График!B$7:B$112,SMALL(IF(INDEX(График!$I$7:$AL$112,0,$H$1)=F155,ROW(D$1:D$101)),G155)),"")</f>
        <v/>
      </c>
      <c r="F155" s="113" t="s">
        <v>46</v>
      </c>
      <c r="G155" s="103">
        <v>22</v>
      </c>
      <c r="H155" s="14"/>
      <c r="I155" s="14"/>
      <c r="J155" s="14"/>
      <c r="Q155" s="14"/>
      <c r="R155" s="14"/>
    </row>
    <row r="156" spans="4:18" ht="15" customHeight="1" x14ac:dyDescent="0.2">
      <c r="D156" s="107">
        <f t="shared" si="76"/>
        <v>23</v>
      </c>
      <c r="E156" s="102" t="str">
        <f t="array" aca="1" ref="E156" ca="1">IFERROR(INDEX(График!B$7:B$112,SMALL(IF(INDEX(График!$I$7:$AL$112,0,$H$1)=F156,ROW(D$1:D$101)),G156)),"")</f>
        <v/>
      </c>
      <c r="F156" s="113" t="s">
        <v>46</v>
      </c>
      <c r="G156" s="103">
        <v>23</v>
      </c>
      <c r="H156" s="14"/>
      <c r="I156" s="14"/>
      <c r="J156" s="14"/>
      <c r="Q156" s="14"/>
      <c r="R156" s="14"/>
    </row>
    <row r="157" spans="4:18" ht="15" customHeight="1" x14ac:dyDescent="0.2">
      <c r="D157" s="107">
        <f t="shared" si="76"/>
        <v>24</v>
      </c>
      <c r="E157" s="102" t="str">
        <f t="array" aca="1" ref="E157" ca="1">IFERROR(INDEX(График!B$7:B$112,SMALL(IF(INDEX(График!$I$7:$AL$112,0,$H$1)=F157,ROW(D$1:D$101)),G157)),"")</f>
        <v/>
      </c>
      <c r="F157" s="113" t="s">
        <v>46</v>
      </c>
      <c r="G157" s="103">
        <v>24</v>
      </c>
      <c r="H157" s="14"/>
      <c r="I157" s="14"/>
      <c r="J157" s="14"/>
      <c r="Q157" s="14"/>
      <c r="R157" s="14"/>
    </row>
    <row r="158" spans="4:18" ht="15" customHeight="1" x14ac:dyDescent="0.2">
      <c r="D158" s="107">
        <f t="shared" si="76"/>
        <v>25</v>
      </c>
      <c r="E158" s="102" t="str">
        <f t="array" aca="1" ref="E158" ca="1">IFERROR(INDEX(График!B$7:B$112,SMALL(IF(INDEX(График!$I$7:$AL$112,0,$H$1)=F158,ROW(D$1:D$101)),G158)),"")</f>
        <v/>
      </c>
      <c r="F158" s="113" t="s">
        <v>46</v>
      </c>
      <c r="G158" s="103">
        <v>25</v>
      </c>
      <c r="H158" s="14"/>
      <c r="I158" s="14"/>
      <c r="J158" s="14"/>
      <c r="Q158" s="14"/>
      <c r="R158" s="14"/>
    </row>
    <row r="159" spans="4:18" ht="15" customHeight="1" x14ac:dyDescent="0.2">
      <c r="D159" s="107">
        <f t="shared" si="76"/>
        <v>26</v>
      </c>
      <c r="E159" s="102" t="str">
        <f t="array" aca="1" ref="E159" ca="1">IFERROR(INDEX(График!B$7:B$112,SMALL(IF(INDEX(График!$I$7:$AL$112,0,$H$1)=F159,ROW(D$1:D$101)),G159)),"")</f>
        <v/>
      </c>
      <c r="F159" s="113" t="s">
        <v>46</v>
      </c>
      <c r="G159" s="103">
        <v>26</v>
      </c>
      <c r="H159" s="14"/>
      <c r="I159" s="14"/>
      <c r="J159" s="14"/>
      <c r="Q159" s="14"/>
      <c r="R159" s="14"/>
    </row>
    <row r="160" spans="4:18" ht="15" customHeight="1" x14ac:dyDescent="0.2">
      <c r="D160" s="107">
        <f t="shared" si="76"/>
        <v>27</v>
      </c>
      <c r="E160" s="102" t="str">
        <f t="array" aca="1" ref="E160" ca="1">IFERROR(INDEX(График!B$7:B$112,SMALL(IF(INDEX(График!$I$7:$AL$112,0,$H$1)=F160,ROW(D$1:D$101)),G160)),"")</f>
        <v/>
      </c>
      <c r="F160" s="113" t="s">
        <v>46</v>
      </c>
      <c r="G160" s="103">
        <v>27</v>
      </c>
      <c r="H160" s="14"/>
      <c r="I160" s="14"/>
      <c r="J160" s="14"/>
      <c r="Q160" s="14"/>
      <c r="R160" s="14"/>
    </row>
    <row r="161" spans="4:32" ht="15" customHeight="1" x14ac:dyDescent="0.2">
      <c r="D161" s="107">
        <f t="shared" si="76"/>
        <v>28</v>
      </c>
      <c r="E161" s="102" t="str">
        <f t="array" aca="1" ref="E161" ca="1">IFERROR(INDEX(График!B$7:B$112,SMALL(IF(INDEX(График!$I$7:$AL$112,0,$H$1)=F161,ROW(D$1:D$101)),G161)),"")</f>
        <v/>
      </c>
      <c r="F161" s="113" t="s">
        <v>46</v>
      </c>
      <c r="G161" s="103">
        <v>28</v>
      </c>
      <c r="H161" s="14"/>
      <c r="I161" s="14"/>
      <c r="J161" s="14"/>
      <c r="Q161" s="14"/>
      <c r="R161" s="14"/>
    </row>
    <row r="162" spans="4:32" ht="15" customHeight="1" x14ac:dyDescent="0.2">
      <c r="D162" s="107">
        <f t="shared" si="76"/>
        <v>29</v>
      </c>
      <c r="E162" s="102" t="str">
        <f t="array" aca="1" ref="E162" ca="1">IFERROR(INDEX(График!B$7:B$112,SMALL(IF(INDEX(График!$I$7:$AL$112,0,$H$1)=F162,ROW(D$1:D$101)),G162)),"")</f>
        <v/>
      </c>
      <c r="F162" s="113" t="s">
        <v>46</v>
      </c>
      <c r="G162" s="103">
        <v>29</v>
      </c>
      <c r="H162" s="14"/>
      <c r="I162" s="14"/>
      <c r="J162" s="14"/>
      <c r="Q162" s="14"/>
      <c r="R162" s="14"/>
    </row>
    <row r="163" spans="4:32" ht="15" customHeight="1" x14ac:dyDescent="0.2">
      <c r="D163" s="107">
        <f t="shared" si="76"/>
        <v>30</v>
      </c>
      <c r="E163" s="102" t="str">
        <f t="array" aca="1" ref="E163" ca="1">IFERROR(INDEX(График!B$7:B$112,SMALL(IF(INDEX(График!$I$7:$AL$112,0,$H$1)=F163,ROW(D$1:D$101)),G163)),"")</f>
        <v/>
      </c>
      <c r="F163" s="113" t="s">
        <v>46</v>
      </c>
      <c r="G163" s="103">
        <v>30</v>
      </c>
      <c r="H163" s="14"/>
      <c r="I163" s="14"/>
      <c r="J163" s="14"/>
      <c r="Q163" s="14"/>
      <c r="R163" s="14"/>
    </row>
    <row r="164" spans="4:32" ht="15" customHeight="1" x14ac:dyDescent="0.2">
      <c r="D164" s="107">
        <f t="shared" si="76"/>
        <v>1</v>
      </c>
      <c r="E164" s="102" t="str">
        <f t="array" aca="1" ref="E164" ca="1">IFERROR(INDEX(График!B$7:B$112,SMALL(IF(INDEX(График!$I$7:$AL$112,0,$H$1)=F164,ROW(D$1:D$101)),G164)),"")</f>
        <v/>
      </c>
      <c r="F164" s="113" t="s">
        <v>51</v>
      </c>
      <c r="G164" s="103">
        <v>1</v>
      </c>
      <c r="H164" s="14"/>
      <c r="I164" s="14"/>
      <c r="J164" s="14"/>
      <c r="Q164" s="14"/>
      <c r="R164" s="14"/>
    </row>
    <row r="165" spans="4:32" ht="15" customHeight="1" x14ac:dyDescent="0.25">
      <c r="D165" s="107">
        <f t="shared" si="76"/>
        <v>2</v>
      </c>
      <c r="E165" s="102" t="str">
        <f t="array" aca="1" ref="E165" ca="1">IFERROR(INDEX(График!B$7:B$112,SMALL(IF(INDEX(График!$I$7:$AL$112,0,$H$1)=F165,ROW(D$1:D$101)),G165)),"")</f>
        <v/>
      </c>
      <c r="F165" s="113" t="s">
        <v>51</v>
      </c>
      <c r="G165" s="103">
        <v>2</v>
      </c>
      <c r="H165" s="14"/>
      <c r="I165" s="14"/>
      <c r="J165" s="14"/>
    </row>
    <row r="166" spans="4:32" ht="15" customHeight="1" x14ac:dyDescent="0.25">
      <c r="D166" s="107">
        <f t="shared" si="76"/>
        <v>3</v>
      </c>
      <c r="E166" s="102" t="str">
        <f t="array" aca="1" ref="E166" ca="1">IFERROR(INDEX(График!B$7:B$112,SMALL(IF(INDEX(График!$I$7:$AL$112,0,$H$1)=F166,ROW(D$1:D$101)),G166)),"")</f>
        <v/>
      </c>
      <c r="F166" s="113" t="s">
        <v>51</v>
      </c>
      <c r="G166" s="103">
        <v>3</v>
      </c>
      <c r="H166" s="14"/>
      <c r="I166" s="14"/>
      <c r="J166" s="14"/>
    </row>
    <row r="167" spans="4:32" ht="15" customHeight="1" x14ac:dyDescent="0.25">
      <c r="D167" s="107">
        <f t="shared" si="76"/>
        <v>4</v>
      </c>
      <c r="E167" s="102" t="str">
        <f t="array" aca="1" ref="E167" ca="1">IFERROR(INDEX(График!B$7:B$112,SMALL(IF(INDEX(График!$I$7:$AL$112,0,$H$1)=F167,ROW(D$1:D$101)),G167)),"")</f>
        <v/>
      </c>
      <c r="F167" s="113" t="s">
        <v>51</v>
      </c>
      <c r="G167" s="103">
        <v>4</v>
      </c>
      <c r="H167" s="14"/>
      <c r="I167" s="14"/>
      <c r="J167" s="14"/>
    </row>
    <row r="168" spans="4:32" ht="15" customHeight="1" x14ac:dyDescent="0.25">
      <c r="D168" s="107">
        <f t="shared" si="76"/>
        <v>5</v>
      </c>
      <c r="E168" s="102" t="str">
        <f t="array" aca="1" ref="E168" ca="1">IFERROR(INDEX(График!B$7:B$112,SMALL(IF(INDEX(График!$I$7:$AL$112,0,$H$1)=F168,ROW(D$1:D$101)),G168)),"")</f>
        <v/>
      </c>
      <c r="F168" s="113" t="s">
        <v>51</v>
      </c>
      <c r="G168" s="103">
        <v>5</v>
      </c>
      <c r="H168" s="14"/>
      <c r="I168" s="14"/>
      <c r="J168" s="14"/>
    </row>
    <row r="169" spans="4:32" ht="15" customHeight="1" x14ac:dyDescent="0.25">
      <c r="D169" s="107">
        <f t="shared" si="76"/>
        <v>6</v>
      </c>
      <c r="E169" s="102" t="str">
        <f t="array" aca="1" ref="E169" ca="1">IFERROR(INDEX(График!B$7:B$112,SMALL(IF(INDEX(График!$I$7:$AL$112,0,$H$1)=F169,ROW(D$1:D$101)),G169)),"")</f>
        <v/>
      </c>
      <c r="F169" s="113" t="s">
        <v>51</v>
      </c>
      <c r="G169" s="103">
        <v>6</v>
      </c>
      <c r="H169" s="14"/>
      <c r="I169" s="14"/>
      <c r="J169" s="14"/>
    </row>
    <row r="170" spans="4:32" ht="15" customHeight="1" x14ac:dyDescent="0.25">
      <c r="D170" s="107">
        <f t="shared" si="76"/>
        <v>7</v>
      </c>
      <c r="E170" s="102" t="str">
        <f t="array" aca="1" ref="E170" ca="1">IFERROR(INDEX(График!B$7:B$112,SMALL(IF(INDEX(График!$I$7:$AL$112,0,$H$1)=F170,ROW(D$1:D$101)),G170)),"")</f>
        <v/>
      </c>
      <c r="F170" s="113" t="s">
        <v>51</v>
      </c>
      <c r="G170" s="103">
        <v>7</v>
      </c>
      <c r="H170" s="14"/>
      <c r="I170" s="14"/>
      <c r="J170" s="14"/>
    </row>
    <row r="171" spans="4:32" ht="15" customHeight="1" x14ac:dyDescent="0.25">
      <c r="D171" s="107">
        <f t="shared" si="76"/>
        <v>8</v>
      </c>
      <c r="E171" s="102" t="str">
        <f t="array" aca="1" ref="E171" ca="1">IFERROR(INDEX(График!B$7:B$112,SMALL(IF(INDEX(График!$I$7:$AL$112,0,$H$1)=F171,ROW(D$1:D$101)),G171)),"")</f>
        <v/>
      </c>
      <c r="F171" s="113" t="s">
        <v>51</v>
      </c>
      <c r="G171" s="103">
        <v>8</v>
      </c>
      <c r="H171" s="14"/>
      <c r="I171" s="14"/>
      <c r="J171" s="14"/>
    </row>
    <row r="172" spans="4:32" ht="15" customHeight="1" x14ac:dyDescent="0.25">
      <c r="D172" s="107">
        <f t="shared" si="76"/>
        <v>9</v>
      </c>
      <c r="E172" s="102" t="str">
        <f t="array" aca="1" ref="E172" ca="1">IFERROR(INDEX(График!B$7:B$112,SMALL(IF(INDEX(График!$I$7:$AL$112,0,$H$1)=F172,ROW(D$1:D$101)),G172)),"")</f>
        <v/>
      </c>
      <c r="F172" s="113" t="s">
        <v>51</v>
      </c>
      <c r="G172" s="103">
        <v>9</v>
      </c>
      <c r="H172" s="14"/>
      <c r="I172" s="14"/>
      <c r="J172" s="14"/>
    </row>
    <row r="173" spans="4:32" ht="15" customHeight="1" x14ac:dyDescent="0.25">
      <c r="D173" s="107">
        <f t="shared" si="76"/>
        <v>10</v>
      </c>
      <c r="E173" s="102" t="str">
        <f t="array" aca="1" ref="E173" ca="1">IFERROR(INDEX(График!B$7:B$112,SMALL(IF(INDEX(График!$I$7:$AL$112,0,$H$1)=F173,ROW(D$1:D$101)),G173)),"")</f>
        <v/>
      </c>
      <c r="F173" s="113" t="s">
        <v>51</v>
      </c>
      <c r="G173" s="103">
        <v>10</v>
      </c>
      <c r="H173" s="14"/>
      <c r="I173" s="14"/>
      <c r="J173" s="14"/>
    </row>
    <row r="174" spans="4:32" ht="15" customHeight="1" x14ac:dyDescent="0.25">
      <c r="D174" s="107">
        <f t="shared" si="76"/>
        <v>1</v>
      </c>
      <c r="E174" s="102" t="str">
        <f t="array" aca="1" ref="E174" ca="1">IFERROR(INDEX(График!B$7:B$112,SMALL(IF(INDEX(График!$I$7:$AL$112,0,$H$1)=F174,ROW(D$1:D$101)),G174)),"")</f>
        <v/>
      </c>
      <c r="F174" s="113" t="s">
        <v>47</v>
      </c>
      <c r="G174" s="417">
        <v>1</v>
      </c>
      <c r="H174" s="418"/>
      <c r="I174" s="418"/>
      <c r="J174" s="418"/>
      <c r="K174" s="418"/>
      <c r="L174" s="418"/>
      <c r="M174" s="418"/>
      <c r="N174" s="418"/>
      <c r="O174" s="418"/>
      <c r="P174" s="418"/>
      <c r="Q174" s="419"/>
      <c r="R174" s="102" t="str">
        <f ca="1">IF(E174="","",E174)</f>
        <v/>
      </c>
      <c r="S174" s="418"/>
      <c r="T174" s="418"/>
      <c r="U174" s="95">
        <v>0</v>
      </c>
      <c r="V174" s="82"/>
      <c r="W174" s="97">
        <v>0</v>
      </c>
      <c r="X174" s="82"/>
      <c r="Y174" s="97">
        <v>0</v>
      </c>
      <c r="Z174" s="92"/>
      <c r="AA174" s="100">
        <v>0</v>
      </c>
      <c r="AB174" s="89">
        <v>0</v>
      </c>
      <c r="AC174" s="418"/>
      <c r="AD174" s="420" t="str">
        <f ca="1">IF(E174="","",MAX($AD$70:AD173)+1)</f>
        <v/>
      </c>
      <c r="AE174" s="418"/>
      <c r="AF174" s="418"/>
    </row>
    <row r="175" spans="4:32" ht="15" customHeight="1" x14ac:dyDescent="0.25">
      <c r="D175" s="107">
        <f t="shared" si="76"/>
        <v>2</v>
      </c>
      <c r="E175" s="102" t="str">
        <f t="array" aca="1" ref="E175" ca="1">IFERROR(INDEX(График!B$7:B$112,SMALL(IF(INDEX(График!$I$7:$AL$112,0,$H$1)=F175,ROW(D$1:D$101)),G175)),"")</f>
        <v/>
      </c>
      <c r="F175" s="113" t="s">
        <v>47</v>
      </c>
      <c r="G175" s="103">
        <v>2</v>
      </c>
      <c r="H175" s="14"/>
      <c r="I175" s="14"/>
      <c r="J175" s="14"/>
      <c r="R175" s="102" t="str">
        <f t="shared" ref="R175:R238" ca="1" si="77">IF(E175="","",E175)</f>
        <v/>
      </c>
      <c r="U175" s="95">
        <v>0</v>
      </c>
      <c r="V175" s="82"/>
      <c r="W175" s="97">
        <v>0</v>
      </c>
      <c r="X175" s="82"/>
      <c r="Y175" s="97">
        <v>0</v>
      </c>
      <c r="Z175" s="92"/>
      <c r="AA175" s="100">
        <v>0</v>
      </c>
      <c r="AB175" s="89">
        <v>0</v>
      </c>
      <c r="AD175" s="421" t="str">
        <f ca="1">IF(E175="","",MAX($AD$70:AD174)+1)</f>
        <v/>
      </c>
    </row>
    <row r="176" spans="4:32" ht="15" customHeight="1" x14ac:dyDescent="0.25">
      <c r="D176" s="107">
        <f t="shared" si="76"/>
        <v>3</v>
      </c>
      <c r="E176" s="102" t="str">
        <f t="array" aca="1" ref="E176" ca="1">IFERROR(INDEX(График!B$7:B$112,SMALL(IF(INDEX(График!$I$7:$AL$112,0,$H$1)=F176,ROW(D$1:D$101)),G176)),"")</f>
        <v/>
      </c>
      <c r="F176" s="113" t="s">
        <v>47</v>
      </c>
      <c r="G176" s="103">
        <v>3</v>
      </c>
      <c r="H176" s="14"/>
      <c r="I176" s="14"/>
      <c r="J176" s="14"/>
      <c r="R176" s="102" t="str">
        <f t="shared" ca="1" si="77"/>
        <v/>
      </c>
      <c r="U176" s="95">
        <v>0</v>
      </c>
      <c r="V176" s="82"/>
      <c r="W176" s="97">
        <v>0</v>
      </c>
      <c r="X176" s="82"/>
      <c r="Y176" s="97">
        <v>0</v>
      </c>
      <c r="Z176" s="92"/>
      <c r="AA176" s="100">
        <v>0</v>
      </c>
      <c r="AB176" s="89">
        <v>0</v>
      </c>
      <c r="AD176" s="421" t="str">
        <f ca="1">IF(E176="","",MAX($AD$70:AD175)+1)</f>
        <v/>
      </c>
    </row>
    <row r="177" spans="4:30" ht="15" customHeight="1" x14ac:dyDescent="0.25">
      <c r="D177" s="107">
        <f t="shared" si="76"/>
        <v>4</v>
      </c>
      <c r="E177" s="102" t="str">
        <f t="array" aca="1" ref="E177" ca="1">IFERROR(INDEX(График!B$7:B$112,SMALL(IF(INDEX(График!$I$7:$AL$112,0,$H$1)=F177,ROW(D$1:D$101)),G177)),"")</f>
        <v/>
      </c>
      <c r="F177" s="113" t="s">
        <v>47</v>
      </c>
      <c r="G177" s="103">
        <v>4</v>
      </c>
      <c r="H177" s="14"/>
      <c r="I177" s="14"/>
      <c r="J177" s="14"/>
      <c r="R177" s="102" t="str">
        <f t="shared" ca="1" si="77"/>
        <v/>
      </c>
      <c r="U177" s="95">
        <v>0</v>
      </c>
      <c r="V177" s="82"/>
      <c r="W177" s="97">
        <v>0</v>
      </c>
      <c r="X177" s="82"/>
      <c r="Y177" s="97">
        <v>0</v>
      </c>
      <c r="Z177" s="92"/>
      <c r="AA177" s="100">
        <v>0</v>
      </c>
      <c r="AB177" s="89">
        <v>0</v>
      </c>
      <c r="AD177" s="421" t="str">
        <f ca="1">IF(E177="","",MAX($AD$70:AD176)+1)</f>
        <v/>
      </c>
    </row>
    <row r="178" spans="4:30" ht="15" customHeight="1" x14ac:dyDescent="0.25">
      <c r="D178" s="107">
        <f t="shared" si="76"/>
        <v>5</v>
      </c>
      <c r="E178" s="102" t="str">
        <f t="array" aca="1" ref="E178" ca="1">IFERROR(INDEX(График!B$7:B$112,SMALL(IF(INDEX(График!$I$7:$AL$112,0,$H$1)=F178,ROW(D$1:D$101)),G178)),"")</f>
        <v/>
      </c>
      <c r="F178" s="113" t="s">
        <v>47</v>
      </c>
      <c r="G178" s="103">
        <v>5</v>
      </c>
      <c r="H178" s="14"/>
      <c r="I178" s="14"/>
      <c r="J178" s="14"/>
      <c r="R178" s="102" t="str">
        <f t="shared" ca="1" si="77"/>
        <v/>
      </c>
      <c r="U178" s="95">
        <v>0</v>
      </c>
      <c r="V178" s="82"/>
      <c r="W178" s="97">
        <v>0</v>
      </c>
      <c r="X178" s="82"/>
      <c r="Y178" s="97">
        <v>0</v>
      </c>
      <c r="Z178" s="92"/>
      <c r="AA178" s="100">
        <v>0</v>
      </c>
      <c r="AB178" s="89">
        <v>0</v>
      </c>
      <c r="AD178" s="421" t="str">
        <f ca="1">IF(E178="","",MAX($AD$70:AD177)+1)</f>
        <v/>
      </c>
    </row>
    <row r="179" spans="4:30" ht="15" customHeight="1" x14ac:dyDescent="0.25">
      <c r="D179" s="107">
        <f t="shared" si="76"/>
        <v>6</v>
      </c>
      <c r="E179" s="102" t="str">
        <f t="array" aca="1" ref="E179" ca="1">IFERROR(INDEX(График!B$7:B$112,SMALL(IF(INDEX(График!$I$7:$AL$112,0,$H$1)=F179,ROW(D$1:D$101)),G179)),"")</f>
        <v/>
      </c>
      <c r="F179" s="113" t="s">
        <v>47</v>
      </c>
      <c r="G179" s="103">
        <v>6</v>
      </c>
      <c r="H179" s="14"/>
      <c r="I179" s="14"/>
      <c r="J179" s="14"/>
      <c r="R179" s="102" t="str">
        <f t="shared" ca="1" si="77"/>
        <v/>
      </c>
      <c r="U179" s="95">
        <v>0</v>
      </c>
      <c r="V179" s="82"/>
      <c r="W179" s="97">
        <v>0</v>
      </c>
      <c r="X179" s="82"/>
      <c r="Y179" s="97">
        <v>0</v>
      </c>
      <c r="Z179" s="92"/>
      <c r="AA179" s="100">
        <v>0</v>
      </c>
      <c r="AB179" s="89">
        <v>0</v>
      </c>
      <c r="AD179" s="421" t="str">
        <f ca="1">IF(E179="","",MAX($AD$70:AD178)+1)</f>
        <v/>
      </c>
    </row>
    <row r="180" spans="4:30" ht="15" customHeight="1" x14ac:dyDescent="0.25">
      <c r="D180" s="107">
        <f t="shared" si="76"/>
        <v>7</v>
      </c>
      <c r="E180" s="102" t="str">
        <f t="array" aca="1" ref="E180" ca="1">IFERROR(INDEX(График!B$7:B$112,SMALL(IF(INDEX(График!$I$7:$AL$112,0,$H$1)=F180,ROW(D$1:D$101)),G180)),"")</f>
        <v/>
      </c>
      <c r="F180" s="113" t="s">
        <v>47</v>
      </c>
      <c r="G180" s="103">
        <v>7</v>
      </c>
      <c r="H180" s="14"/>
      <c r="I180" s="14"/>
      <c r="J180" s="14"/>
      <c r="R180" s="102" t="str">
        <f t="shared" ca="1" si="77"/>
        <v/>
      </c>
      <c r="U180" s="95">
        <v>0</v>
      </c>
      <c r="V180" s="82"/>
      <c r="W180" s="97">
        <v>0</v>
      </c>
      <c r="X180" s="82"/>
      <c r="Y180" s="97">
        <v>0</v>
      </c>
      <c r="Z180" s="92"/>
      <c r="AA180" s="100">
        <v>0</v>
      </c>
      <c r="AB180" s="89">
        <v>0</v>
      </c>
      <c r="AD180" s="421" t="str">
        <f ca="1">IF(E180="","",MAX($AD$70:AD179)+1)</f>
        <v/>
      </c>
    </row>
    <row r="181" spans="4:30" ht="15" customHeight="1" x14ac:dyDescent="0.25">
      <c r="D181" s="107">
        <f t="shared" si="76"/>
        <v>8</v>
      </c>
      <c r="E181" s="102" t="str">
        <f t="array" aca="1" ref="E181" ca="1">IFERROR(INDEX(График!B$7:B$112,SMALL(IF(INDEX(График!$I$7:$AL$112,0,$H$1)=F181,ROW(D$1:D$101)),G181)),"")</f>
        <v/>
      </c>
      <c r="F181" s="113" t="s">
        <v>47</v>
      </c>
      <c r="G181" s="103">
        <v>8</v>
      </c>
      <c r="H181" s="14"/>
      <c r="I181" s="14"/>
      <c r="J181" s="14"/>
      <c r="R181" s="102" t="str">
        <f t="shared" ca="1" si="77"/>
        <v/>
      </c>
      <c r="U181" s="95">
        <v>0</v>
      </c>
      <c r="V181" s="82"/>
      <c r="W181" s="97">
        <v>0</v>
      </c>
      <c r="X181" s="82"/>
      <c r="Y181" s="97">
        <v>0</v>
      </c>
      <c r="Z181" s="92"/>
      <c r="AA181" s="100">
        <v>0</v>
      </c>
      <c r="AB181" s="89">
        <v>0</v>
      </c>
      <c r="AD181" s="421" t="str">
        <f ca="1">IF(E181="","",MAX($AD$70:AD180)+1)</f>
        <v/>
      </c>
    </row>
    <row r="182" spans="4:30" ht="15" customHeight="1" x14ac:dyDescent="0.25">
      <c r="D182" s="107">
        <f t="shared" si="76"/>
        <v>9</v>
      </c>
      <c r="E182" s="102" t="str">
        <f t="array" aca="1" ref="E182" ca="1">IFERROR(INDEX(График!B$7:B$112,SMALL(IF(INDEX(График!$I$7:$AL$112,0,$H$1)=F182,ROW(D$1:D$101)),G182)),"")</f>
        <v/>
      </c>
      <c r="F182" s="113" t="s">
        <v>47</v>
      </c>
      <c r="G182" s="103">
        <v>9</v>
      </c>
      <c r="H182" s="14"/>
      <c r="I182" s="14"/>
      <c r="J182" s="14"/>
      <c r="R182" s="102" t="str">
        <f t="shared" ca="1" si="77"/>
        <v/>
      </c>
      <c r="U182" s="95">
        <v>0</v>
      </c>
      <c r="V182" s="82"/>
      <c r="W182" s="97">
        <v>0</v>
      </c>
      <c r="X182" s="82"/>
      <c r="Y182" s="97">
        <v>0</v>
      </c>
      <c r="Z182" s="92"/>
      <c r="AA182" s="100">
        <v>0</v>
      </c>
      <c r="AB182" s="89">
        <v>0</v>
      </c>
      <c r="AD182" s="421" t="str">
        <f ca="1">IF(E182="","",MAX($AD$70:AD181)+1)</f>
        <v/>
      </c>
    </row>
    <row r="183" spans="4:30" ht="15" customHeight="1" x14ac:dyDescent="0.25">
      <c r="D183" s="107">
        <f t="shared" si="76"/>
        <v>10</v>
      </c>
      <c r="E183" s="102" t="str">
        <f t="array" aca="1" ref="E183" ca="1">IFERROR(INDEX(График!B$7:B$112,SMALL(IF(INDEX(График!$I$7:$AL$112,0,$H$1)=F183,ROW(D$1:D$101)),G183)),"")</f>
        <v/>
      </c>
      <c r="F183" s="113" t="s">
        <v>47</v>
      </c>
      <c r="G183" s="103">
        <v>10</v>
      </c>
      <c r="H183" s="14"/>
      <c r="I183" s="14"/>
      <c r="J183" s="14"/>
      <c r="R183" s="102" t="str">
        <f t="shared" ca="1" si="77"/>
        <v/>
      </c>
      <c r="U183" s="95">
        <v>0</v>
      </c>
      <c r="V183" s="82"/>
      <c r="W183" s="97">
        <v>0</v>
      </c>
      <c r="X183" s="82"/>
      <c r="Y183" s="97">
        <v>0</v>
      </c>
      <c r="Z183" s="92"/>
      <c r="AA183" s="100">
        <v>0</v>
      </c>
      <c r="AB183" s="89">
        <v>0</v>
      </c>
      <c r="AD183" s="421" t="str">
        <f ca="1">IF(E183="","",MAX($AD$70:AD182)+1)</f>
        <v/>
      </c>
    </row>
    <row r="184" spans="4:30" ht="15" customHeight="1" x14ac:dyDescent="0.25">
      <c r="D184" s="107">
        <f t="shared" si="76"/>
        <v>11</v>
      </c>
      <c r="E184" s="102" t="str">
        <f t="array" aca="1" ref="E184" ca="1">IFERROR(INDEX(График!B$7:B$112,SMALL(IF(INDEX(График!$I$7:$AL$112,0,$H$1)=F184,ROW(D$1:D$101)),G184)),"")</f>
        <v/>
      </c>
      <c r="F184" s="113" t="s">
        <v>47</v>
      </c>
      <c r="G184" s="103">
        <v>11</v>
      </c>
      <c r="H184" s="14"/>
      <c r="I184" s="14"/>
      <c r="J184" s="14"/>
      <c r="R184" s="102" t="str">
        <f t="shared" ca="1" si="77"/>
        <v/>
      </c>
      <c r="U184" s="95">
        <v>0</v>
      </c>
      <c r="V184" s="82"/>
      <c r="W184" s="97">
        <v>0</v>
      </c>
      <c r="X184" s="82"/>
      <c r="Y184" s="97">
        <v>0</v>
      </c>
      <c r="Z184" s="92"/>
      <c r="AA184" s="100">
        <v>0</v>
      </c>
      <c r="AB184" s="89">
        <v>0</v>
      </c>
      <c r="AD184" s="421" t="str">
        <f ca="1">IF(E184="","",MAX($AD$70:AD183)+1)</f>
        <v/>
      </c>
    </row>
    <row r="185" spans="4:30" ht="15" customHeight="1" x14ac:dyDescent="0.25">
      <c r="D185" s="107">
        <f t="shared" si="76"/>
        <v>12</v>
      </c>
      <c r="E185" s="102" t="str">
        <f t="array" aca="1" ref="E185" ca="1">IFERROR(INDEX(График!B$7:B$112,SMALL(IF(INDEX(График!$I$7:$AL$112,0,$H$1)=F185,ROW(D$1:D$101)),G185)),"")</f>
        <v/>
      </c>
      <c r="F185" s="113" t="s">
        <v>47</v>
      </c>
      <c r="G185" s="103">
        <v>12</v>
      </c>
      <c r="H185" s="14"/>
      <c r="I185" s="14"/>
      <c r="J185" s="14"/>
      <c r="R185" s="102" t="str">
        <f t="shared" ca="1" si="77"/>
        <v/>
      </c>
      <c r="U185" s="95">
        <v>0</v>
      </c>
      <c r="V185" s="82"/>
      <c r="W185" s="97">
        <v>0</v>
      </c>
      <c r="X185" s="82"/>
      <c r="Y185" s="97">
        <v>0</v>
      </c>
      <c r="Z185" s="92"/>
      <c r="AA185" s="100">
        <v>0</v>
      </c>
      <c r="AB185" s="89">
        <v>0</v>
      </c>
      <c r="AD185" s="421" t="str">
        <f ca="1">IF(E185="","",MAX($AD$70:AD184)+1)</f>
        <v/>
      </c>
    </row>
    <row r="186" spans="4:30" ht="15" customHeight="1" x14ac:dyDescent="0.25">
      <c r="D186" s="107">
        <f t="shared" si="76"/>
        <v>13</v>
      </c>
      <c r="E186" s="102" t="str">
        <f t="array" aca="1" ref="E186" ca="1">IFERROR(INDEX(График!B$7:B$112,SMALL(IF(INDEX(График!$I$7:$AL$112,0,$H$1)=F186,ROW(D$1:D$101)),G186)),"")</f>
        <v/>
      </c>
      <c r="F186" s="113" t="s">
        <v>47</v>
      </c>
      <c r="G186" s="103">
        <v>13</v>
      </c>
      <c r="H186" s="14"/>
      <c r="I186" s="14"/>
      <c r="J186" s="14"/>
      <c r="R186" s="102" t="str">
        <f t="shared" ca="1" si="77"/>
        <v/>
      </c>
      <c r="U186" s="95">
        <v>0</v>
      </c>
      <c r="V186" s="82"/>
      <c r="W186" s="97">
        <v>0</v>
      </c>
      <c r="X186" s="82"/>
      <c r="Y186" s="97">
        <v>0</v>
      </c>
      <c r="Z186" s="92"/>
      <c r="AA186" s="100">
        <v>0</v>
      </c>
      <c r="AB186" s="89">
        <v>0</v>
      </c>
      <c r="AD186" s="421" t="str">
        <f ca="1">IF(E186="","",MAX($AD$70:AD185)+1)</f>
        <v/>
      </c>
    </row>
    <row r="187" spans="4:30" ht="15" customHeight="1" x14ac:dyDescent="0.25">
      <c r="D187" s="107">
        <f t="shared" si="76"/>
        <v>14</v>
      </c>
      <c r="E187" s="102" t="str">
        <f t="array" aca="1" ref="E187" ca="1">IFERROR(INDEX(График!B$7:B$112,SMALL(IF(INDEX(График!$I$7:$AL$112,0,$H$1)=F187,ROW(D$1:D$101)),G187)),"")</f>
        <v/>
      </c>
      <c r="F187" s="113" t="s">
        <v>47</v>
      </c>
      <c r="G187" s="103">
        <v>14</v>
      </c>
      <c r="H187" s="14"/>
      <c r="I187" s="14"/>
      <c r="J187" s="14"/>
      <c r="R187" s="102" t="str">
        <f t="shared" ca="1" si="77"/>
        <v/>
      </c>
      <c r="U187" s="95">
        <v>0</v>
      </c>
      <c r="V187" s="82"/>
      <c r="W187" s="97">
        <v>0</v>
      </c>
      <c r="X187" s="82"/>
      <c r="Y187" s="97">
        <v>0</v>
      </c>
      <c r="Z187" s="92"/>
      <c r="AA187" s="100">
        <v>0</v>
      </c>
      <c r="AB187" s="89">
        <v>0</v>
      </c>
      <c r="AD187" s="421" t="str">
        <f ca="1">IF(E187="","",MAX($AD$70:AD186)+1)</f>
        <v/>
      </c>
    </row>
    <row r="188" spans="4:30" ht="15" customHeight="1" x14ac:dyDescent="0.25">
      <c r="D188" s="107">
        <f t="shared" si="76"/>
        <v>15</v>
      </c>
      <c r="E188" s="102" t="str">
        <f t="array" aca="1" ref="E188" ca="1">IFERROR(INDEX(График!B$7:B$112,SMALL(IF(INDEX(График!$I$7:$AL$112,0,$H$1)=F188,ROW(D$1:D$101)),G188)),"")</f>
        <v/>
      </c>
      <c r="F188" s="113" t="s">
        <v>47</v>
      </c>
      <c r="G188" s="103">
        <v>15</v>
      </c>
      <c r="H188" s="14"/>
      <c r="I188" s="14"/>
      <c r="J188" s="14"/>
      <c r="R188" s="102" t="str">
        <f t="shared" ca="1" si="77"/>
        <v/>
      </c>
      <c r="U188" s="95">
        <v>0</v>
      </c>
      <c r="V188" s="82"/>
      <c r="W188" s="97">
        <v>0</v>
      </c>
      <c r="X188" s="82"/>
      <c r="Y188" s="97">
        <v>0</v>
      </c>
      <c r="Z188" s="92"/>
      <c r="AA188" s="100">
        <v>0</v>
      </c>
      <c r="AB188" s="89">
        <v>0</v>
      </c>
      <c r="AD188" s="421" t="str">
        <f ca="1">IF(E188="","",MAX($AD$70:AD187)+1)</f>
        <v/>
      </c>
    </row>
    <row r="189" spans="4:30" ht="15" customHeight="1" x14ac:dyDescent="0.25">
      <c r="D189" s="107">
        <f t="shared" si="76"/>
        <v>16</v>
      </c>
      <c r="E189" s="102" t="str">
        <f t="array" aca="1" ref="E189" ca="1">IFERROR(INDEX(График!B$7:B$112,SMALL(IF(INDEX(График!$I$7:$AL$112,0,$H$1)=F189,ROW(D$1:D$101)),G189)),"")</f>
        <v/>
      </c>
      <c r="F189" s="113" t="s">
        <v>47</v>
      </c>
      <c r="G189" s="103">
        <v>16</v>
      </c>
      <c r="H189" s="14"/>
      <c r="I189" s="14"/>
      <c r="J189" s="14"/>
      <c r="R189" s="102" t="str">
        <f t="shared" ca="1" si="77"/>
        <v/>
      </c>
      <c r="U189" s="95">
        <v>0</v>
      </c>
      <c r="V189" s="82"/>
      <c r="W189" s="97">
        <v>0</v>
      </c>
      <c r="X189" s="82"/>
      <c r="Y189" s="97">
        <v>0</v>
      </c>
      <c r="Z189" s="92"/>
      <c r="AA189" s="100">
        <v>0</v>
      </c>
      <c r="AB189" s="89">
        <v>0</v>
      </c>
      <c r="AD189" s="421" t="str">
        <f ca="1">IF(E189="","",MAX($AD$70:AD188)+1)</f>
        <v/>
      </c>
    </row>
    <row r="190" spans="4:30" ht="15" customHeight="1" x14ac:dyDescent="0.25">
      <c r="D190" s="107">
        <f t="shared" si="76"/>
        <v>17</v>
      </c>
      <c r="E190" s="102" t="str">
        <f t="array" aca="1" ref="E190" ca="1">IFERROR(INDEX(График!B$7:B$112,SMALL(IF(INDEX(График!$I$7:$AL$112,0,$H$1)=F190,ROW(D$1:D$101)),G190)),"")</f>
        <v/>
      </c>
      <c r="F190" s="113" t="s">
        <v>47</v>
      </c>
      <c r="G190" s="103">
        <v>17</v>
      </c>
      <c r="H190" s="14"/>
      <c r="I190" s="14"/>
      <c r="J190" s="14"/>
      <c r="R190" s="102" t="str">
        <f t="shared" ca="1" si="77"/>
        <v/>
      </c>
      <c r="U190" s="95">
        <v>0</v>
      </c>
      <c r="V190" s="82"/>
      <c r="W190" s="97">
        <v>0</v>
      </c>
      <c r="X190" s="82"/>
      <c r="Y190" s="97">
        <v>0</v>
      </c>
      <c r="Z190" s="92"/>
      <c r="AA190" s="100">
        <v>0</v>
      </c>
      <c r="AB190" s="89">
        <v>0</v>
      </c>
      <c r="AD190" s="421" t="str">
        <f ca="1">IF(E190="","",MAX($AD$70:AD189)+1)</f>
        <v/>
      </c>
    </row>
    <row r="191" spans="4:30" ht="15" customHeight="1" x14ac:dyDescent="0.25">
      <c r="D191" s="107">
        <f t="shared" si="76"/>
        <v>18</v>
      </c>
      <c r="E191" s="102" t="str">
        <f t="array" aca="1" ref="E191" ca="1">IFERROR(INDEX(График!B$7:B$112,SMALL(IF(INDEX(График!$I$7:$AL$112,0,$H$1)=F191,ROW(D$1:D$101)),G191)),"")</f>
        <v/>
      </c>
      <c r="F191" s="113" t="s">
        <v>47</v>
      </c>
      <c r="G191" s="103">
        <v>18</v>
      </c>
      <c r="H191" s="14"/>
      <c r="I191" s="14"/>
      <c r="J191" s="14"/>
      <c r="R191" s="102" t="str">
        <f t="shared" ca="1" si="77"/>
        <v/>
      </c>
      <c r="U191" s="95">
        <v>0</v>
      </c>
      <c r="V191" s="82"/>
      <c r="W191" s="97">
        <v>0</v>
      </c>
      <c r="X191" s="82"/>
      <c r="Y191" s="97">
        <v>0</v>
      </c>
      <c r="Z191" s="92"/>
      <c r="AA191" s="100">
        <v>0</v>
      </c>
      <c r="AB191" s="89">
        <v>0</v>
      </c>
      <c r="AD191" s="421" t="str">
        <f ca="1">IF(E191="","",MAX($AD$70:AD190)+1)</f>
        <v/>
      </c>
    </row>
    <row r="192" spans="4:30" ht="15" customHeight="1" x14ac:dyDescent="0.25">
      <c r="D192" s="107">
        <f t="shared" si="76"/>
        <v>19</v>
      </c>
      <c r="E192" s="102" t="str">
        <f t="array" aca="1" ref="E192" ca="1">IFERROR(INDEX(График!B$7:B$112,SMALL(IF(INDEX(График!$I$7:$AL$112,0,$H$1)=F192,ROW(D$1:D$101)),G192)),"")</f>
        <v/>
      </c>
      <c r="F192" s="113" t="s">
        <v>47</v>
      </c>
      <c r="G192" s="103">
        <v>19</v>
      </c>
      <c r="H192" s="14"/>
      <c r="I192" s="14"/>
      <c r="J192" s="14"/>
      <c r="R192" s="102" t="str">
        <f t="shared" ca="1" si="77"/>
        <v/>
      </c>
      <c r="U192" s="95">
        <v>0</v>
      </c>
      <c r="V192" s="82"/>
      <c r="W192" s="97">
        <v>0</v>
      </c>
      <c r="X192" s="82"/>
      <c r="Y192" s="97">
        <v>0</v>
      </c>
      <c r="Z192" s="92"/>
      <c r="AA192" s="100">
        <v>0</v>
      </c>
      <c r="AB192" s="89">
        <v>0</v>
      </c>
      <c r="AD192" s="421" t="str">
        <f ca="1">IF(E192="","",MAX($AD$70:AD191)+1)</f>
        <v/>
      </c>
    </row>
    <row r="193" spans="4:30" ht="15" customHeight="1" x14ac:dyDescent="0.25">
      <c r="D193" s="107">
        <f t="shared" si="76"/>
        <v>20</v>
      </c>
      <c r="E193" s="102" t="str">
        <f t="array" aca="1" ref="E193" ca="1">IFERROR(INDEX(График!B$7:B$112,SMALL(IF(INDEX(График!$I$7:$AL$112,0,$H$1)=F193,ROW(D$1:D$101)),G193)),"")</f>
        <v/>
      </c>
      <c r="F193" s="113" t="s">
        <v>47</v>
      </c>
      <c r="G193" s="103">
        <v>20</v>
      </c>
      <c r="H193" s="14"/>
      <c r="I193" s="14"/>
      <c r="J193" s="14"/>
      <c r="R193" s="102" t="str">
        <f t="shared" ca="1" si="77"/>
        <v/>
      </c>
      <c r="U193" s="95">
        <v>0</v>
      </c>
      <c r="V193" s="82"/>
      <c r="W193" s="97">
        <v>0</v>
      </c>
      <c r="X193" s="82"/>
      <c r="Y193" s="97">
        <v>0</v>
      </c>
      <c r="Z193" s="92"/>
      <c r="AA193" s="100">
        <v>0</v>
      </c>
      <c r="AB193" s="89">
        <v>0</v>
      </c>
      <c r="AD193" s="421" t="str">
        <f ca="1">IF(E193="","",MAX($AD$70:AD192)+1)</f>
        <v/>
      </c>
    </row>
    <row r="194" spans="4:30" ht="15" customHeight="1" x14ac:dyDescent="0.25">
      <c r="D194" s="107">
        <f t="shared" si="76"/>
        <v>21</v>
      </c>
      <c r="E194" s="102" t="str">
        <f t="array" aca="1" ref="E194" ca="1">IFERROR(INDEX(График!B$7:B$112,SMALL(IF(INDEX(График!$I$7:$AL$112,0,$H$1)=F194,ROW(D$1:D$101)),G194)),"")</f>
        <v/>
      </c>
      <c r="F194" s="113" t="s">
        <v>47</v>
      </c>
      <c r="G194" s="103">
        <v>21</v>
      </c>
      <c r="H194" s="14"/>
      <c r="I194" s="14"/>
      <c r="J194" s="14"/>
      <c r="R194" s="102" t="str">
        <f t="shared" ca="1" si="77"/>
        <v/>
      </c>
      <c r="U194" s="95">
        <v>0</v>
      </c>
      <c r="V194" s="82"/>
      <c r="W194" s="97">
        <v>0</v>
      </c>
      <c r="X194" s="82"/>
      <c r="Y194" s="97">
        <v>0</v>
      </c>
      <c r="Z194" s="92"/>
      <c r="AA194" s="100">
        <v>0</v>
      </c>
      <c r="AB194" s="89">
        <v>0</v>
      </c>
      <c r="AD194" s="421" t="str">
        <f ca="1">IF(E194="","",MAX($AD$70:AD193)+1)</f>
        <v/>
      </c>
    </row>
    <row r="195" spans="4:30" ht="15" customHeight="1" x14ac:dyDescent="0.25">
      <c r="D195" s="107">
        <f t="shared" si="76"/>
        <v>22</v>
      </c>
      <c r="E195" s="102" t="str">
        <f t="array" aca="1" ref="E195" ca="1">IFERROR(INDEX(График!B$7:B$112,SMALL(IF(INDEX(График!$I$7:$AL$112,0,$H$1)=F195,ROW(D$1:D$101)),G195)),"")</f>
        <v/>
      </c>
      <c r="F195" s="113" t="s">
        <v>47</v>
      </c>
      <c r="G195" s="103">
        <v>22</v>
      </c>
      <c r="H195" s="14"/>
      <c r="I195" s="14"/>
      <c r="J195" s="14"/>
      <c r="R195" s="102" t="str">
        <f t="shared" ca="1" si="77"/>
        <v/>
      </c>
      <c r="U195" s="95">
        <v>0</v>
      </c>
      <c r="V195" s="82"/>
      <c r="W195" s="97">
        <v>0</v>
      </c>
      <c r="X195" s="82"/>
      <c r="Y195" s="97">
        <v>0</v>
      </c>
      <c r="Z195" s="92"/>
      <c r="AA195" s="100">
        <v>0</v>
      </c>
      <c r="AB195" s="89">
        <v>0</v>
      </c>
      <c r="AD195" s="421" t="str">
        <f ca="1">IF(E195="","",MAX($AD$70:AD194)+1)</f>
        <v/>
      </c>
    </row>
    <row r="196" spans="4:30" ht="15" customHeight="1" x14ac:dyDescent="0.25">
      <c r="D196" s="107">
        <f t="shared" si="76"/>
        <v>23</v>
      </c>
      <c r="E196" s="102" t="str">
        <f t="array" aca="1" ref="E196" ca="1">IFERROR(INDEX(График!B$7:B$112,SMALL(IF(INDEX(График!$I$7:$AL$112,0,$H$1)=F196,ROW(D$1:D$101)),G196)),"")</f>
        <v/>
      </c>
      <c r="F196" s="113" t="s">
        <v>47</v>
      </c>
      <c r="G196" s="103">
        <v>23</v>
      </c>
      <c r="H196" s="14"/>
      <c r="I196" s="14"/>
      <c r="J196" s="14"/>
      <c r="R196" s="102" t="str">
        <f t="shared" ca="1" si="77"/>
        <v/>
      </c>
      <c r="U196" s="95">
        <v>0</v>
      </c>
      <c r="V196" s="82"/>
      <c r="W196" s="97">
        <v>0</v>
      </c>
      <c r="X196" s="82"/>
      <c r="Y196" s="97">
        <v>0</v>
      </c>
      <c r="Z196" s="92"/>
      <c r="AA196" s="100">
        <v>0</v>
      </c>
      <c r="AB196" s="89">
        <v>0</v>
      </c>
      <c r="AD196" s="421" t="str">
        <f ca="1">IF(E196="","",MAX($AD$70:AD195)+1)</f>
        <v/>
      </c>
    </row>
    <row r="197" spans="4:30" ht="15" customHeight="1" x14ac:dyDescent="0.25">
      <c r="D197" s="107">
        <f t="shared" si="76"/>
        <v>24</v>
      </c>
      <c r="E197" s="102" t="str">
        <f t="array" aca="1" ref="E197" ca="1">IFERROR(INDEX(График!B$7:B$112,SMALL(IF(INDEX(График!$I$7:$AL$112,0,$H$1)=F197,ROW(D$1:D$101)),G197)),"")</f>
        <v/>
      </c>
      <c r="F197" s="113" t="s">
        <v>47</v>
      </c>
      <c r="G197" s="103">
        <v>24</v>
      </c>
      <c r="H197" s="14"/>
      <c r="I197" s="14"/>
      <c r="J197" s="14"/>
      <c r="R197" s="102" t="str">
        <f t="shared" ca="1" si="77"/>
        <v/>
      </c>
      <c r="U197" s="95">
        <v>0</v>
      </c>
      <c r="V197" s="82"/>
      <c r="W197" s="97">
        <v>0</v>
      </c>
      <c r="X197" s="82"/>
      <c r="Y197" s="97">
        <v>0</v>
      </c>
      <c r="Z197" s="92"/>
      <c r="AA197" s="100">
        <v>0</v>
      </c>
      <c r="AB197" s="89">
        <v>0</v>
      </c>
      <c r="AD197" s="421" t="str">
        <f ca="1">IF(E197="","",MAX($AD$70:AD196)+1)</f>
        <v/>
      </c>
    </row>
    <row r="198" spans="4:30" ht="15" customHeight="1" x14ac:dyDescent="0.25">
      <c r="D198" s="107">
        <f t="shared" si="76"/>
        <v>25</v>
      </c>
      <c r="E198" s="102" t="str">
        <f t="array" aca="1" ref="E198" ca="1">IFERROR(INDEX(График!B$7:B$112,SMALL(IF(INDEX(График!$I$7:$AL$112,0,$H$1)=F198,ROW(D$1:D$101)),G198)),"")</f>
        <v/>
      </c>
      <c r="F198" s="113" t="s">
        <v>47</v>
      </c>
      <c r="G198" s="103">
        <v>25</v>
      </c>
      <c r="H198" s="14"/>
      <c r="I198" s="14"/>
      <c r="J198" s="14"/>
      <c r="R198" s="102" t="str">
        <f t="shared" ca="1" si="77"/>
        <v/>
      </c>
      <c r="U198" s="95">
        <v>0</v>
      </c>
      <c r="V198" s="82"/>
      <c r="W198" s="97">
        <v>0</v>
      </c>
      <c r="X198" s="82"/>
      <c r="Y198" s="97">
        <v>0</v>
      </c>
      <c r="Z198" s="92"/>
      <c r="AA198" s="100">
        <v>0</v>
      </c>
      <c r="AB198" s="89">
        <v>0</v>
      </c>
      <c r="AD198" s="421" t="str">
        <f ca="1">IF(E198="","",MAX($AD$70:AD197)+1)</f>
        <v/>
      </c>
    </row>
    <row r="199" spans="4:30" ht="15" customHeight="1" x14ac:dyDescent="0.25">
      <c r="D199" s="107">
        <f t="shared" ref="D199:D259" si="78">G199</f>
        <v>26</v>
      </c>
      <c r="E199" s="102" t="str">
        <f t="array" aca="1" ref="E199" ca="1">IFERROR(INDEX(График!B$7:B$112,SMALL(IF(INDEX(График!$I$7:$AL$112,0,$H$1)=F199,ROW(D$1:D$101)),G199)),"")</f>
        <v/>
      </c>
      <c r="F199" s="113" t="s">
        <v>47</v>
      </c>
      <c r="G199" s="103">
        <v>26</v>
      </c>
      <c r="H199" s="14"/>
      <c r="I199" s="14"/>
      <c r="J199" s="14"/>
      <c r="R199" s="102" t="str">
        <f t="shared" ca="1" si="77"/>
        <v/>
      </c>
      <c r="U199" s="95">
        <v>0</v>
      </c>
      <c r="V199" s="82"/>
      <c r="W199" s="97">
        <v>0</v>
      </c>
      <c r="X199" s="82"/>
      <c r="Y199" s="97">
        <v>0</v>
      </c>
      <c r="Z199" s="92"/>
      <c r="AA199" s="100">
        <v>0</v>
      </c>
      <c r="AB199" s="89">
        <v>0</v>
      </c>
      <c r="AD199" s="421" t="str">
        <f ca="1">IF(E199="","",MAX($AD$70:AD198)+1)</f>
        <v/>
      </c>
    </row>
    <row r="200" spans="4:30" ht="15" customHeight="1" x14ac:dyDescent="0.25">
      <c r="D200" s="107">
        <f t="shared" si="78"/>
        <v>27</v>
      </c>
      <c r="E200" s="102" t="str">
        <f t="array" aca="1" ref="E200" ca="1">IFERROR(INDEX(График!B$7:B$112,SMALL(IF(INDEX(График!$I$7:$AL$112,0,$H$1)=F200,ROW(D$1:D$101)),G200)),"")</f>
        <v/>
      </c>
      <c r="F200" s="113" t="s">
        <v>47</v>
      </c>
      <c r="G200" s="103">
        <v>27</v>
      </c>
      <c r="H200" s="14"/>
      <c r="I200" s="14"/>
      <c r="J200" s="14"/>
      <c r="R200" s="102" t="str">
        <f t="shared" ca="1" si="77"/>
        <v/>
      </c>
      <c r="U200" s="95">
        <v>0</v>
      </c>
      <c r="V200" s="82"/>
      <c r="W200" s="97">
        <v>0</v>
      </c>
      <c r="X200" s="82"/>
      <c r="Y200" s="97">
        <v>0</v>
      </c>
      <c r="Z200" s="92"/>
      <c r="AA200" s="100">
        <v>0</v>
      </c>
      <c r="AB200" s="89">
        <v>0</v>
      </c>
      <c r="AD200" s="421" t="str">
        <f ca="1">IF(E200="","",MAX($AD$70:AD199)+1)</f>
        <v/>
      </c>
    </row>
    <row r="201" spans="4:30" ht="15" customHeight="1" x14ac:dyDescent="0.25">
      <c r="D201" s="107">
        <f t="shared" si="78"/>
        <v>28</v>
      </c>
      <c r="E201" s="102" t="str">
        <f t="array" aca="1" ref="E201" ca="1">IFERROR(INDEX(График!B$7:B$112,SMALL(IF(INDEX(График!$I$7:$AL$112,0,$H$1)=F201,ROW(D$1:D$101)),G201)),"")</f>
        <v/>
      </c>
      <c r="F201" s="113" t="s">
        <v>47</v>
      </c>
      <c r="G201" s="103">
        <v>28</v>
      </c>
      <c r="H201" s="14"/>
      <c r="I201" s="14"/>
      <c r="J201" s="14"/>
      <c r="R201" s="102" t="str">
        <f t="shared" ca="1" si="77"/>
        <v/>
      </c>
      <c r="U201" s="95">
        <v>0</v>
      </c>
      <c r="V201" s="82"/>
      <c r="W201" s="97">
        <v>0</v>
      </c>
      <c r="X201" s="82"/>
      <c r="Y201" s="97">
        <v>0</v>
      </c>
      <c r="Z201" s="92"/>
      <c r="AA201" s="100">
        <v>0</v>
      </c>
      <c r="AB201" s="89">
        <v>0</v>
      </c>
      <c r="AD201" s="421" t="str">
        <f ca="1">IF(E201="","",MAX($AD$70:AD200)+1)</f>
        <v/>
      </c>
    </row>
    <row r="202" spans="4:30" ht="15" customHeight="1" x14ac:dyDescent="0.25">
      <c r="D202" s="107">
        <f t="shared" si="78"/>
        <v>29</v>
      </c>
      <c r="E202" s="102" t="str">
        <f t="array" aca="1" ref="E202" ca="1">IFERROR(INDEX(График!B$7:B$112,SMALL(IF(INDEX(График!$I$7:$AL$112,0,$H$1)=F202,ROW(D$1:D$101)),G202)),"")</f>
        <v/>
      </c>
      <c r="F202" s="113" t="s">
        <v>47</v>
      </c>
      <c r="G202" s="103">
        <v>29</v>
      </c>
      <c r="H202" s="14"/>
      <c r="I202" s="14"/>
      <c r="J202" s="14"/>
      <c r="R202" s="102" t="str">
        <f t="shared" ca="1" si="77"/>
        <v/>
      </c>
      <c r="U202" s="95">
        <v>0</v>
      </c>
      <c r="V202" s="82"/>
      <c r="W202" s="97">
        <v>0</v>
      </c>
      <c r="X202" s="82"/>
      <c r="Y202" s="97">
        <v>0</v>
      </c>
      <c r="Z202" s="92"/>
      <c r="AA202" s="100">
        <v>0</v>
      </c>
      <c r="AB202" s="89">
        <v>0</v>
      </c>
      <c r="AD202" s="421" t="str">
        <f ca="1">IF(E202="","",MAX($AD$70:AD201)+1)</f>
        <v/>
      </c>
    </row>
    <row r="203" spans="4:30" ht="15" customHeight="1" x14ac:dyDescent="0.25">
      <c r="D203" s="107">
        <f t="shared" si="78"/>
        <v>30</v>
      </c>
      <c r="E203" s="102" t="str">
        <f t="array" aca="1" ref="E203" ca="1">IFERROR(INDEX(График!B$7:B$112,SMALL(IF(INDEX(График!$I$7:$AL$112,0,$H$1)=F203,ROW(D$1:D$101)),G203)),"")</f>
        <v/>
      </c>
      <c r="F203" s="113" t="s">
        <v>47</v>
      </c>
      <c r="G203" s="103">
        <v>30</v>
      </c>
      <c r="H203" s="14"/>
      <c r="I203" s="14"/>
      <c r="J203" s="14"/>
      <c r="R203" s="102" t="str">
        <f t="shared" ca="1" si="77"/>
        <v/>
      </c>
      <c r="U203" s="95">
        <v>0</v>
      </c>
      <c r="V203" s="82"/>
      <c r="W203" s="97">
        <v>0</v>
      </c>
      <c r="X203" s="82"/>
      <c r="Y203" s="97">
        <v>0</v>
      </c>
      <c r="Z203" s="92"/>
      <c r="AA203" s="100">
        <v>0</v>
      </c>
      <c r="AB203" s="89">
        <v>0</v>
      </c>
      <c r="AD203" s="421" t="str">
        <f ca="1">IF(E203="","",MAX($AD$70:AD202)+1)</f>
        <v/>
      </c>
    </row>
    <row r="204" spans="4:30" ht="15" customHeight="1" x14ac:dyDescent="0.25">
      <c r="D204" s="107">
        <f t="shared" si="78"/>
        <v>31</v>
      </c>
      <c r="E204" s="102" t="str">
        <f t="array" aca="1" ref="E204" ca="1">IFERROR(INDEX(График!B$7:B$112,SMALL(IF(INDEX(График!$I$7:$AL$112,0,$H$1)=F204,ROW(D$1:D$101)),G204)),"")</f>
        <v/>
      </c>
      <c r="F204" s="113" t="s">
        <v>47</v>
      </c>
      <c r="G204" s="103">
        <v>31</v>
      </c>
      <c r="H204" s="14"/>
      <c r="I204" s="14"/>
      <c r="J204" s="14"/>
      <c r="R204" s="102" t="str">
        <f t="shared" ca="1" si="77"/>
        <v/>
      </c>
      <c r="U204" s="95">
        <v>0</v>
      </c>
      <c r="V204" s="82"/>
      <c r="W204" s="97">
        <v>0</v>
      </c>
      <c r="X204" s="82"/>
      <c r="Y204" s="97">
        <v>0</v>
      </c>
      <c r="Z204" s="92"/>
      <c r="AA204" s="100">
        <v>0</v>
      </c>
      <c r="AB204" s="89">
        <v>0</v>
      </c>
      <c r="AD204" s="421" t="str">
        <f ca="1">IF(E204="","",MAX($AD$70:AD203)+1)</f>
        <v/>
      </c>
    </row>
    <row r="205" spans="4:30" ht="15" customHeight="1" x14ac:dyDescent="0.25">
      <c r="D205" s="107">
        <f t="shared" si="78"/>
        <v>32</v>
      </c>
      <c r="E205" s="102" t="str">
        <f t="array" aca="1" ref="E205" ca="1">IFERROR(INDEX(График!B$7:B$112,SMALL(IF(INDEX(График!$I$7:$AL$112,0,$H$1)=F205,ROW(D$1:D$101)),G205)),"")</f>
        <v/>
      </c>
      <c r="F205" s="113" t="s">
        <v>47</v>
      </c>
      <c r="G205" s="103">
        <v>32</v>
      </c>
      <c r="H205" s="14"/>
      <c r="I205" s="14"/>
      <c r="J205" s="14"/>
      <c r="R205" s="102" t="str">
        <f t="shared" ca="1" si="77"/>
        <v/>
      </c>
      <c r="U205" s="95">
        <v>0</v>
      </c>
      <c r="V205" s="82"/>
      <c r="W205" s="97">
        <v>0</v>
      </c>
      <c r="X205" s="82"/>
      <c r="Y205" s="97">
        <v>0</v>
      </c>
      <c r="Z205" s="92"/>
      <c r="AA205" s="100">
        <v>0</v>
      </c>
      <c r="AB205" s="89">
        <v>0</v>
      </c>
      <c r="AD205" s="421" t="str">
        <f ca="1">IF(E205="","",MAX($AD$70:AD204)+1)</f>
        <v/>
      </c>
    </row>
    <row r="206" spans="4:30" ht="15" customHeight="1" x14ac:dyDescent="0.25">
      <c r="D206" s="107">
        <f t="shared" si="78"/>
        <v>33</v>
      </c>
      <c r="E206" s="102" t="str">
        <f t="array" aca="1" ref="E206" ca="1">IFERROR(INDEX(График!B$7:B$112,SMALL(IF(INDEX(График!$I$7:$AL$112,0,$H$1)=F206,ROW(D$1:D$101)),G206)),"")</f>
        <v/>
      </c>
      <c r="F206" s="113" t="s">
        <v>47</v>
      </c>
      <c r="G206" s="103">
        <v>33</v>
      </c>
      <c r="H206" s="14"/>
      <c r="I206" s="14"/>
      <c r="J206" s="14"/>
      <c r="R206" s="102" t="str">
        <f t="shared" ca="1" si="77"/>
        <v/>
      </c>
      <c r="U206" s="95">
        <v>0</v>
      </c>
      <c r="V206" s="82"/>
      <c r="W206" s="97">
        <v>0</v>
      </c>
      <c r="X206" s="82"/>
      <c r="Y206" s="97">
        <v>0</v>
      </c>
      <c r="Z206" s="92"/>
      <c r="AA206" s="100">
        <v>0</v>
      </c>
      <c r="AB206" s="89">
        <v>0</v>
      </c>
      <c r="AD206" s="421" t="str">
        <f ca="1">IF(E206="","",MAX($AD$70:AD205)+1)</f>
        <v/>
      </c>
    </row>
    <row r="207" spans="4:30" ht="15" customHeight="1" x14ac:dyDescent="0.25">
      <c r="D207" s="107">
        <f t="shared" si="78"/>
        <v>34</v>
      </c>
      <c r="E207" s="102" t="str">
        <f t="array" aca="1" ref="E207" ca="1">IFERROR(INDEX(График!B$7:B$112,SMALL(IF(INDEX(График!$I$7:$AL$112,0,$H$1)=F207,ROW(D$1:D$101)),G207)),"")</f>
        <v/>
      </c>
      <c r="F207" s="113" t="s">
        <v>47</v>
      </c>
      <c r="G207" s="103">
        <v>34</v>
      </c>
      <c r="H207" s="14"/>
      <c r="I207" s="14"/>
      <c r="J207" s="14"/>
      <c r="R207" s="102" t="str">
        <f t="shared" ca="1" si="77"/>
        <v/>
      </c>
      <c r="U207" s="95">
        <v>0</v>
      </c>
      <c r="V207" s="82"/>
      <c r="W207" s="97">
        <v>0</v>
      </c>
      <c r="X207" s="82"/>
      <c r="Y207" s="97">
        <v>0</v>
      </c>
      <c r="Z207" s="92"/>
      <c r="AA207" s="100">
        <v>0</v>
      </c>
      <c r="AB207" s="89">
        <v>0</v>
      </c>
      <c r="AD207" s="421" t="str">
        <f ca="1">IF(E207="","",MAX($AD$70:AD206)+1)</f>
        <v/>
      </c>
    </row>
    <row r="208" spans="4:30" ht="15" customHeight="1" x14ac:dyDescent="0.25">
      <c r="D208" s="107">
        <f t="shared" si="78"/>
        <v>35</v>
      </c>
      <c r="E208" s="102" t="str">
        <f t="array" aca="1" ref="E208" ca="1">IFERROR(INDEX(График!B$7:B$112,SMALL(IF(INDEX(График!$I$7:$AL$112,0,$H$1)=F208,ROW(D$1:D$101)),G208)),"")</f>
        <v/>
      </c>
      <c r="F208" s="113" t="s">
        <v>47</v>
      </c>
      <c r="G208" s="103">
        <v>35</v>
      </c>
      <c r="H208" s="14"/>
      <c r="I208" s="14"/>
      <c r="J208" s="14"/>
      <c r="R208" s="102" t="str">
        <f t="shared" ca="1" si="77"/>
        <v/>
      </c>
      <c r="U208" s="95">
        <v>0</v>
      </c>
      <c r="V208" s="82"/>
      <c r="W208" s="97">
        <v>0</v>
      </c>
      <c r="X208" s="82"/>
      <c r="Y208" s="97">
        <v>0</v>
      </c>
      <c r="Z208" s="92"/>
      <c r="AA208" s="100">
        <v>0</v>
      </c>
      <c r="AB208" s="89">
        <v>0</v>
      </c>
      <c r="AD208" s="421" t="str">
        <f ca="1">IF(E208="","",MAX($AD$70:AD207)+1)</f>
        <v/>
      </c>
    </row>
    <row r="209" spans="4:30" ht="15" customHeight="1" x14ac:dyDescent="0.25">
      <c r="D209" s="107">
        <f t="shared" si="78"/>
        <v>36</v>
      </c>
      <c r="E209" s="102" t="str">
        <f t="array" aca="1" ref="E209" ca="1">IFERROR(INDEX(График!B$7:B$112,SMALL(IF(INDEX(График!$I$7:$AL$112,0,$H$1)=F209,ROW(D$1:D$101)),G209)),"")</f>
        <v/>
      </c>
      <c r="F209" s="113" t="s">
        <v>47</v>
      </c>
      <c r="G209" s="103">
        <v>36</v>
      </c>
      <c r="H209" s="14"/>
      <c r="I209" s="14"/>
      <c r="J209" s="14"/>
      <c r="R209" s="102" t="str">
        <f t="shared" ca="1" si="77"/>
        <v/>
      </c>
      <c r="U209" s="95">
        <v>0</v>
      </c>
      <c r="V209" s="82"/>
      <c r="W209" s="97">
        <v>0</v>
      </c>
      <c r="X209" s="82"/>
      <c r="Y209" s="97">
        <v>0</v>
      </c>
      <c r="Z209" s="92"/>
      <c r="AA209" s="100">
        <v>0</v>
      </c>
      <c r="AB209" s="89">
        <v>0</v>
      </c>
      <c r="AD209" s="421" t="str">
        <f ca="1">IF(E209="","",MAX($AD$70:AD208)+1)</f>
        <v/>
      </c>
    </row>
    <row r="210" spans="4:30" ht="15" customHeight="1" x14ac:dyDescent="0.25">
      <c r="D210" s="107">
        <f t="shared" si="78"/>
        <v>37</v>
      </c>
      <c r="E210" s="102" t="str">
        <f t="array" aca="1" ref="E210" ca="1">IFERROR(INDEX(График!B$7:B$112,SMALL(IF(INDEX(График!$I$7:$AL$112,0,$H$1)=F210,ROW(D$1:D$101)),G210)),"")</f>
        <v/>
      </c>
      <c r="F210" s="113" t="s">
        <v>47</v>
      </c>
      <c r="G210" s="103">
        <v>37</v>
      </c>
      <c r="H210" s="14"/>
      <c r="I210" s="14"/>
      <c r="J210" s="14"/>
      <c r="R210" s="102" t="str">
        <f t="shared" ca="1" si="77"/>
        <v/>
      </c>
      <c r="U210" s="95">
        <v>0</v>
      </c>
      <c r="V210" s="82"/>
      <c r="W210" s="97">
        <v>0</v>
      </c>
      <c r="X210" s="82"/>
      <c r="Y210" s="97">
        <v>0</v>
      </c>
      <c r="Z210" s="92"/>
      <c r="AA210" s="100">
        <v>0</v>
      </c>
      <c r="AB210" s="89">
        <v>0</v>
      </c>
      <c r="AD210" s="421" t="str">
        <f ca="1">IF(E210="","",MAX($AD$70:AD209)+1)</f>
        <v/>
      </c>
    </row>
    <row r="211" spans="4:30" ht="15" customHeight="1" x14ac:dyDescent="0.25">
      <c r="D211" s="107">
        <f t="shared" si="78"/>
        <v>38</v>
      </c>
      <c r="E211" s="102" t="str">
        <f t="array" aca="1" ref="E211" ca="1">IFERROR(INDEX(График!B$7:B$112,SMALL(IF(INDEX(График!$I$7:$AL$112,0,$H$1)=F211,ROW(D$1:D$101)),G211)),"")</f>
        <v/>
      </c>
      <c r="F211" s="113" t="s">
        <v>47</v>
      </c>
      <c r="G211" s="103">
        <v>38</v>
      </c>
      <c r="H211" s="14"/>
      <c r="I211" s="14"/>
      <c r="J211" s="14"/>
      <c r="R211" s="102" t="str">
        <f t="shared" ca="1" si="77"/>
        <v/>
      </c>
      <c r="U211" s="95">
        <v>0</v>
      </c>
      <c r="V211" s="82"/>
      <c r="W211" s="97">
        <v>0</v>
      </c>
      <c r="X211" s="82"/>
      <c r="Y211" s="97">
        <v>0</v>
      </c>
      <c r="Z211" s="92"/>
      <c r="AA211" s="100">
        <v>0</v>
      </c>
      <c r="AB211" s="89">
        <v>0</v>
      </c>
      <c r="AD211" s="421" t="str">
        <f ca="1">IF(E211="","",MAX($AD$70:AD210)+1)</f>
        <v/>
      </c>
    </row>
    <row r="212" spans="4:30" ht="15" customHeight="1" x14ac:dyDescent="0.25">
      <c r="D212" s="107">
        <f t="shared" si="78"/>
        <v>39</v>
      </c>
      <c r="E212" s="102" t="str">
        <f t="array" aca="1" ref="E212" ca="1">IFERROR(INDEX(График!B$7:B$112,SMALL(IF(INDEX(График!$I$7:$AL$112,0,$H$1)=F212,ROW(D$1:D$101)),G212)),"")</f>
        <v/>
      </c>
      <c r="F212" s="113" t="s">
        <v>47</v>
      </c>
      <c r="G212" s="103">
        <v>39</v>
      </c>
      <c r="H212" s="14"/>
      <c r="I212" s="14"/>
      <c r="J212" s="14"/>
      <c r="R212" s="102" t="str">
        <f t="shared" ca="1" si="77"/>
        <v/>
      </c>
      <c r="U212" s="95">
        <v>0</v>
      </c>
      <c r="V212" s="82"/>
      <c r="W212" s="97">
        <v>0</v>
      </c>
      <c r="X212" s="82"/>
      <c r="Y212" s="97">
        <v>0</v>
      </c>
      <c r="Z212" s="92"/>
      <c r="AA212" s="100">
        <v>0</v>
      </c>
      <c r="AB212" s="89">
        <v>0</v>
      </c>
      <c r="AD212" s="421" t="str">
        <f ca="1">IF(E212="","",MAX($AD$70:AD211)+1)</f>
        <v/>
      </c>
    </row>
    <row r="213" spans="4:30" ht="15" customHeight="1" x14ac:dyDescent="0.25">
      <c r="D213" s="107">
        <f t="shared" si="78"/>
        <v>40</v>
      </c>
      <c r="E213" s="102" t="str">
        <f t="array" aca="1" ref="E213" ca="1">IFERROR(INDEX(График!B$7:B$112,SMALL(IF(INDEX(График!$I$7:$AL$112,0,$H$1)=F213,ROW(D$1:D$101)),G213)),"")</f>
        <v/>
      </c>
      <c r="F213" s="113" t="s">
        <v>47</v>
      </c>
      <c r="G213" s="103">
        <v>40</v>
      </c>
      <c r="H213" s="14"/>
      <c r="I213" s="14"/>
      <c r="J213" s="14"/>
      <c r="R213" s="102" t="str">
        <f t="shared" ca="1" si="77"/>
        <v/>
      </c>
      <c r="U213" s="95">
        <v>0</v>
      </c>
      <c r="V213" s="82"/>
      <c r="W213" s="97">
        <v>0</v>
      </c>
      <c r="X213" s="82"/>
      <c r="Y213" s="97">
        <v>0</v>
      </c>
      <c r="Z213" s="92"/>
      <c r="AA213" s="100">
        <v>0</v>
      </c>
      <c r="AB213" s="89">
        <v>0</v>
      </c>
      <c r="AD213" s="421" t="str">
        <f ca="1">IF(E213="","",MAX($AD$70:AD212)+1)</f>
        <v/>
      </c>
    </row>
    <row r="214" spans="4:30" ht="15" customHeight="1" x14ac:dyDescent="0.25">
      <c r="D214" s="107">
        <f t="shared" si="78"/>
        <v>41</v>
      </c>
      <c r="E214" s="102" t="str">
        <f t="array" aca="1" ref="E214" ca="1">IFERROR(INDEX(График!B$7:B$112,SMALL(IF(INDEX(График!$I$7:$AL$112,0,$H$1)=F214,ROW(D$1:D$101)),G214)),"")</f>
        <v/>
      </c>
      <c r="F214" s="113" t="s">
        <v>47</v>
      </c>
      <c r="G214" s="103">
        <v>41</v>
      </c>
      <c r="H214" s="14"/>
      <c r="I214" s="14"/>
      <c r="J214" s="14"/>
      <c r="R214" s="102" t="str">
        <f t="shared" ca="1" si="77"/>
        <v/>
      </c>
      <c r="U214" s="95">
        <v>0</v>
      </c>
      <c r="V214" s="82"/>
      <c r="W214" s="97">
        <v>0</v>
      </c>
      <c r="X214" s="82"/>
      <c r="Y214" s="97">
        <v>0</v>
      </c>
      <c r="Z214" s="92"/>
      <c r="AA214" s="100">
        <v>0</v>
      </c>
      <c r="AB214" s="89">
        <v>0</v>
      </c>
      <c r="AD214" s="421" t="str">
        <f ca="1">IF(E214="","",MAX($AD$70:AD213)+1)</f>
        <v/>
      </c>
    </row>
    <row r="215" spans="4:30" ht="15" customHeight="1" x14ac:dyDescent="0.25">
      <c r="D215" s="107">
        <f t="shared" si="78"/>
        <v>42</v>
      </c>
      <c r="E215" s="102" t="str">
        <f t="array" aca="1" ref="E215" ca="1">IFERROR(INDEX(График!B$7:B$112,SMALL(IF(INDEX(График!$I$7:$AL$112,0,$H$1)=F215,ROW(D$1:D$101)),G215)),"")</f>
        <v/>
      </c>
      <c r="F215" s="113" t="s">
        <v>47</v>
      </c>
      <c r="G215" s="103">
        <v>42</v>
      </c>
      <c r="H215" s="14"/>
      <c r="I215" s="14"/>
      <c r="J215" s="14"/>
      <c r="R215" s="102" t="str">
        <f t="shared" ca="1" si="77"/>
        <v/>
      </c>
      <c r="U215" s="95">
        <v>0</v>
      </c>
      <c r="V215" s="82"/>
      <c r="W215" s="97">
        <v>0</v>
      </c>
      <c r="X215" s="82"/>
      <c r="Y215" s="97">
        <v>0</v>
      </c>
      <c r="Z215" s="92"/>
      <c r="AA215" s="100">
        <v>0</v>
      </c>
      <c r="AB215" s="89">
        <v>0</v>
      </c>
      <c r="AD215" s="421" t="str">
        <f ca="1">IF(E215="","",MAX($AD$70:AD214)+1)</f>
        <v/>
      </c>
    </row>
    <row r="216" spans="4:30" ht="15" customHeight="1" x14ac:dyDescent="0.25">
      <c r="D216" s="107">
        <f t="shared" si="78"/>
        <v>43</v>
      </c>
      <c r="E216" s="102" t="str">
        <f t="array" aca="1" ref="E216" ca="1">IFERROR(INDEX(График!B$7:B$112,SMALL(IF(INDEX(График!$I$7:$AL$112,0,$H$1)=F216,ROW(D$1:D$101)),G216)),"")</f>
        <v/>
      </c>
      <c r="F216" s="113" t="s">
        <v>47</v>
      </c>
      <c r="G216" s="103">
        <v>43</v>
      </c>
      <c r="H216" s="14"/>
      <c r="I216" s="14"/>
      <c r="J216" s="14"/>
      <c r="R216" s="102" t="str">
        <f t="shared" ca="1" si="77"/>
        <v/>
      </c>
      <c r="U216" s="95">
        <v>0</v>
      </c>
      <c r="V216" s="82"/>
      <c r="W216" s="97">
        <v>0</v>
      </c>
      <c r="X216" s="82"/>
      <c r="Y216" s="97">
        <v>0</v>
      </c>
      <c r="Z216" s="92"/>
      <c r="AA216" s="100">
        <v>0</v>
      </c>
      <c r="AB216" s="89">
        <v>0</v>
      </c>
      <c r="AD216" s="421" t="str">
        <f ca="1">IF(E216="","",MAX($AD$70:AD215)+1)</f>
        <v/>
      </c>
    </row>
    <row r="217" spans="4:30" ht="15" customHeight="1" x14ac:dyDescent="0.25">
      <c r="D217" s="107">
        <f t="shared" si="78"/>
        <v>44</v>
      </c>
      <c r="E217" s="102" t="str">
        <f t="array" aca="1" ref="E217" ca="1">IFERROR(INDEX(График!B$7:B$112,SMALL(IF(INDEX(График!$I$7:$AL$112,0,$H$1)=F217,ROW(D$1:D$101)),G217)),"")</f>
        <v/>
      </c>
      <c r="F217" s="113" t="s">
        <v>47</v>
      </c>
      <c r="G217" s="103">
        <v>44</v>
      </c>
      <c r="H217" s="14"/>
      <c r="I217" s="14"/>
      <c r="J217" s="14"/>
      <c r="R217" s="102" t="str">
        <f t="shared" ca="1" si="77"/>
        <v/>
      </c>
      <c r="U217" s="95">
        <v>0</v>
      </c>
      <c r="V217" s="82"/>
      <c r="W217" s="97">
        <v>0</v>
      </c>
      <c r="X217" s="82"/>
      <c r="Y217" s="97">
        <v>0</v>
      </c>
      <c r="Z217" s="92"/>
      <c r="AA217" s="100">
        <v>0</v>
      </c>
      <c r="AB217" s="89">
        <v>0</v>
      </c>
      <c r="AD217" s="421" t="str">
        <f ca="1">IF(E217="","",MAX($AD$70:AD216)+1)</f>
        <v/>
      </c>
    </row>
    <row r="218" spans="4:30" ht="15" customHeight="1" x14ac:dyDescent="0.25">
      <c r="D218" s="107">
        <f t="shared" si="78"/>
        <v>45</v>
      </c>
      <c r="E218" s="102" t="str">
        <f t="array" aca="1" ref="E218" ca="1">IFERROR(INDEX(График!B$7:B$112,SMALL(IF(INDEX(График!$I$7:$AL$112,0,$H$1)=F218,ROW(D$1:D$101)),G218)),"")</f>
        <v/>
      </c>
      <c r="F218" s="113" t="s">
        <v>47</v>
      </c>
      <c r="G218" s="103">
        <v>45</v>
      </c>
      <c r="H218" s="14"/>
      <c r="I218" s="14"/>
      <c r="J218" s="14"/>
      <c r="R218" s="102" t="str">
        <f t="shared" ca="1" si="77"/>
        <v/>
      </c>
      <c r="U218" s="95">
        <v>0</v>
      </c>
      <c r="V218" s="82"/>
      <c r="W218" s="97">
        <v>0</v>
      </c>
      <c r="X218" s="82"/>
      <c r="Y218" s="97">
        <v>0</v>
      </c>
      <c r="Z218" s="92"/>
      <c r="AA218" s="100">
        <v>0</v>
      </c>
      <c r="AB218" s="89">
        <v>0</v>
      </c>
      <c r="AD218" s="421" t="str">
        <f ca="1">IF(E218="","",MAX($AD$70:AD217)+1)</f>
        <v/>
      </c>
    </row>
    <row r="219" spans="4:30" ht="15" customHeight="1" x14ac:dyDescent="0.25">
      <c r="D219" s="107">
        <f t="shared" si="78"/>
        <v>46</v>
      </c>
      <c r="E219" s="102" t="str">
        <f t="array" aca="1" ref="E219" ca="1">IFERROR(INDEX(График!B$7:B$112,SMALL(IF(INDEX(График!$I$7:$AL$112,0,$H$1)=F219,ROW(D$1:D$101)),G219)),"")</f>
        <v/>
      </c>
      <c r="F219" s="113" t="s">
        <v>47</v>
      </c>
      <c r="G219" s="103">
        <v>46</v>
      </c>
      <c r="H219" s="14"/>
      <c r="I219" s="14"/>
      <c r="J219" s="14"/>
      <c r="R219" s="102" t="str">
        <f t="shared" ca="1" si="77"/>
        <v/>
      </c>
      <c r="U219" s="95">
        <v>0</v>
      </c>
      <c r="V219" s="82"/>
      <c r="W219" s="97">
        <v>0</v>
      </c>
      <c r="X219" s="82"/>
      <c r="Y219" s="97">
        <v>0</v>
      </c>
      <c r="Z219" s="92"/>
      <c r="AA219" s="100">
        <v>0</v>
      </c>
      <c r="AB219" s="89">
        <v>0</v>
      </c>
      <c r="AD219" s="421" t="str">
        <f ca="1">IF(E219="","",MAX($AD$70:AD218)+1)</f>
        <v/>
      </c>
    </row>
    <row r="220" spans="4:30" ht="15" customHeight="1" x14ac:dyDescent="0.25">
      <c r="D220" s="107">
        <f t="shared" si="78"/>
        <v>47</v>
      </c>
      <c r="E220" s="102" t="str">
        <f t="array" aca="1" ref="E220" ca="1">IFERROR(INDEX(График!B$7:B$112,SMALL(IF(INDEX(График!$I$7:$AL$112,0,$H$1)=F220,ROW(D$1:D$101)),G220)),"")</f>
        <v/>
      </c>
      <c r="F220" s="113" t="s">
        <v>47</v>
      </c>
      <c r="G220" s="103">
        <v>47</v>
      </c>
      <c r="H220" s="14"/>
      <c r="I220" s="14"/>
      <c r="J220" s="14"/>
      <c r="R220" s="102" t="str">
        <f t="shared" ca="1" si="77"/>
        <v/>
      </c>
      <c r="U220" s="95">
        <v>0</v>
      </c>
      <c r="V220" s="82"/>
      <c r="W220" s="97">
        <v>0</v>
      </c>
      <c r="X220" s="82"/>
      <c r="Y220" s="97">
        <v>0</v>
      </c>
      <c r="Z220" s="92"/>
      <c r="AA220" s="100">
        <v>0</v>
      </c>
      <c r="AB220" s="89">
        <v>0</v>
      </c>
      <c r="AD220" s="421" t="str">
        <f ca="1">IF(E220="","",MAX($AD$70:AD219)+1)</f>
        <v/>
      </c>
    </row>
    <row r="221" spans="4:30" ht="15" customHeight="1" x14ac:dyDescent="0.25">
      <c r="D221" s="107">
        <f t="shared" si="78"/>
        <v>48</v>
      </c>
      <c r="E221" s="102" t="str">
        <f t="array" aca="1" ref="E221" ca="1">IFERROR(INDEX(График!B$7:B$112,SMALL(IF(INDEX(График!$I$7:$AL$112,0,$H$1)=F221,ROW(D$1:D$101)),G221)),"")</f>
        <v/>
      </c>
      <c r="F221" s="113" t="s">
        <v>47</v>
      </c>
      <c r="G221" s="103">
        <v>48</v>
      </c>
      <c r="H221" s="14"/>
      <c r="I221" s="14"/>
      <c r="J221" s="14"/>
      <c r="R221" s="102" t="str">
        <f t="shared" ca="1" si="77"/>
        <v/>
      </c>
      <c r="U221" s="95">
        <v>0</v>
      </c>
      <c r="V221" s="82"/>
      <c r="W221" s="97">
        <v>0</v>
      </c>
      <c r="X221" s="82"/>
      <c r="Y221" s="97">
        <v>0</v>
      </c>
      <c r="Z221" s="92"/>
      <c r="AA221" s="100">
        <v>0</v>
      </c>
      <c r="AB221" s="89">
        <v>0</v>
      </c>
      <c r="AD221" s="421" t="str">
        <f ca="1">IF(E221="","",MAX($AD$70:AD220)+1)</f>
        <v/>
      </c>
    </row>
    <row r="222" spans="4:30" ht="15" customHeight="1" x14ac:dyDescent="0.25">
      <c r="D222" s="107">
        <f t="shared" si="78"/>
        <v>49</v>
      </c>
      <c r="E222" s="102" t="str">
        <f t="array" aca="1" ref="E222" ca="1">IFERROR(INDEX(График!B$7:B$112,SMALL(IF(INDEX(График!$I$7:$AL$112,0,$H$1)=F222,ROW(D$1:D$101)),G222)),"")</f>
        <v/>
      </c>
      <c r="F222" s="113" t="s">
        <v>47</v>
      </c>
      <c r="G222" s="103">
        <v>49</v>
      </c>
      <c r="H222" s="14"/>
      <c r="I222" s="14"/>
      <c r="J222" s="14"/>
      <c r="R222" s="102" t="str">
        <f t="shared" ca="1" si="77"/>
        <v/>
      </c>
      <c r="U222" s="95">
        <v>0</v>
      </c>
      <c r="V222" s="82"/>
      <c r="W222" s="97">
        <v>0</v>
      </c>
      <c r="X222" s="82"/>
      <c r="Y222" s="97">
        <v>0</v>
      </c>
      <c r="Z222" s="92"/>
      <c r="AA222" s="100">
        <v>0</v>
      </c>
      <c r="AB222" s="89">
        <v>0</v>
      </c>
      <c r="AD222" s="421" t="str">
        <f ca="1">IF(E222="","",MAX($AD$70:AD221)+1)</f>
        <v/>
      </c>
    </row>
    <row r="223" spans="4:30" ht="15" customHeight="1" x14ac:dyDescent="0.25">
      <c r="D223" s="107">
        <f t="shared" si="78"/>
        <v>50</v>
      </c>
      <c r="E223" s="102" t="str">
        <f t="array" aca="1" ref="E223" ca="1">IFERROR(INDEX(График!B$7:B$112,SMALL(IF(INDEX(График!$I$7:$AL$112,0,$H$1)=F223,ROW(D$1:D$101)),G223)),"")</f>
        <v/>
      </c>
      <c r="F223" s="113" t="s">
        <v>47</v>
      </c>
      <c r="G223" s="103">
        <v>50</v>
      </c>
      <c r="H223" s="14"/>
      <c r="I223" s="14"/>
      <c r="J223" s="14"/>
      <c r="R223" s="102" t="str">
        <f t="shared" ca="1" si="77"/>
        <v/>
      </c>
      <c r="U223" s="95">
        <v>0</v>
      </c>
      <c r="V223" s="82"/>
      <c r="W223" s="97">
        <v>0</v>
      </c>
      <c r="X223" s="82"/>
      <c r="Y223" s="97">
        <v>0</v>
      </c>
      <c r="Z223" s="92"/>
      <c r="AA223" s="100">
        <v>0</v>
      </c>
      <c r="AB223" s="89">
        <v>0</v>
      </c>
      <c r="AD223" s="421" t="str">
        <f ca="1">IF(E223="","",MAX($AD$70:AD222)+1)</f>
        <v/>
      </c>
    </row>
    <row r="224" spans="4:30" ht="15" customHeight="1" x14ac:dyDescent="0.25">
      <c r="D224" s="107">
        <f t="shared" si="78"/>
        <v>1</v>
      </c>
      <c r="E224" s="102" t="str">
        <f t="array" aca="1" ref="E224" ca="1">IFERROR(INDEX(График!B$7:B$112,SMALL(IF(INDEX(График!$I$7:$AL$112,0,$H$1)=F224,ROW(D$1:D$101)),G224)),"")</f>
        <v/>
      </c>
      <c r="F224" s="113"/>
      <c r="G224" s="103">
        <v>1</v>
      </c>
      <c r="H224" s="14"/>
      <c r="I224" s="14"/>
      <c r="J224" s="14"/>
      <c r="R224" s="102" t="str">
        <f t="shared" ca="1" si="77"/>
        <v/>
      </c>
      <c r="U224" s="95">
        <v>0</v>
      </c>
      <c r="V224" s="82"/>
      <c r="W224" s="97">
        <v>0</v>
      </c>
      <c r="X224" s="82"/>
      <c r="Y224" s="97">
        <v>0</v>
      </c>
      <c r="Z224" s="92"/>
      <c r="AA224" s="100">
        <v>0</v>
      </c>
      <c r="AB224" s="89">
        <v>0</v>
      </c>
      <c r="AD224" s="421" t="str">
        <f ca="1">IF(E224="","",MAX($AD$70:AD223)+1)</f>
        <v/>
      </c>
    </row>
    <row r="225" spans="4:30" ht="15" customHeight="1" x14ac:dyDescent="0.25">
      <c r="D225" s="107">
        <f t="shared" si="78"/>
        <v>2</v>
      </c>
      <c r="E225" s="102" t="str">
        <f t="array" aca="1" ref="E225" ca="1">IFERROR(INDEX(График!B$7:B$112,SMALL(IF(INDEX(График!$I$7:$AL$112,0,$H$1)=F225,ROW(D$1:D$101)),G225)),"")</f>
        <v/>
      </c>
      <c r="F225" s="113"/>
      <c r="G225" s="103">
        <v>2</v>
      </c>
      <c r="H225" s="14"/>
      <c r="I225" s="14"/>
      <c r="J225" s="14"/>
      <c r="R225" s="102" t="str">
        <f t="shared" ca="1" si="77"/>
        <v/>
      </c>
      <c r="U225" s="95">
        <v>0</v>
      </c>
      <c r="V225" s="82"/>
      <c r="W225" s="97">
        <v>0</v>
      </c>
      <c r="X225" s="82"/>
      <c r="Y225" s="97">
        <v>0</v>
      </c>
      <c r="Z225" s="92"/>
      <c r="AA225" s="100">
        <v>0</v>
      </c>
      <c r="AB225" s="89">
        <v>0</v>
      </c>
      <c r="AD225" s="421" t="str">
        <f ca="1">IF(E225="","",MAX($AD$70:AD224)+1)</f>
        <v/>
      </c>
    </row>
    <row r="226" spans="4:30" ht="15" customHeight="1" x14ac:dyDescent="0.25">
      <c r="D226" s="107">
        <f t="shared" si="78"/>
        <v>3</v>
      </c>
      <c r="E226" s="102" t="str">
        <f t="array" aca="1" ref="E226" ca="1">IFERROR(INDEX(График!B$7:B$112,SMALL(IF(INDEX(График!$I$7:$AL$112,0,$H$1)=F226,ROW(D$1:D$101)),G226)),"")</f>
        <v/>
      </c>
      <c r="F226" s="113"/>
      <c r="G226" s="103">
        <v>3</v>
      </c>
      <c r="H226" s="14"/>
      <c r="I226" s="14"/>
      <c r="J226" s="14"/>
      <c r="R226" s="102" t="str">
        <f t="shared" ca="1" si="77"/>
        <v/>
      </c>
      <c r="U226" s="95">
        <v>0</v>
      </c>
      <c r="V226" s="82"/>
      <c r="W226" s="97">
        <v>0</v>
      </c>
      <c r="X226" s="82"/>
      <c r="Y226" s="97">
        <v>0</v>
      </c>
      <c r="Z226" s="92"/>
      <c r="AA226" s="100">
        <v>0</v>
      </c>
      <c r="AB226" s="89">
        <v>0</v>
      </c>
      <c r="AD226" s="421" t="str">
        <f ca="1">IF(E226="","",MAX($AD$70:AD225)+1)</f>
        <v/>
      </c>
    </row>
    <row r="227" spans="4:30" ht="15" customHeight="1" x14ac:dyDescent="0.25">
      <c r="D227" s="107">
        <f t="shared" si="78"/>
        <v>4</v>
      </c>
      <c r="E227" s="102" t="str">
        <f t="array" aca="1" ref="E227" ca="1">IFERROR(INDEX(График!B$7:B$112,SMALL(IF(INDEX(График!$I$7:$AL$112,0,$H$1)=F227,ROW(D$1:D$101)),G227)),"")</f>
        <v/>
      </c>
      <c r="F227" s="113"/>
      <c r="G227" s="103">
        <v>4</v>
      </c>
      <c r="H227" s="14"/>
      <c r="I227" s="14"/>
      <c r="J227" s="14"/>
      <c r="R227" s="102" t="str">
        <f t="shared" ca="1" si="77"/>
        <v/>
      </c>
      <c r="U227" s="95">
        <v>0</v>
      </c>
      <c r="V227" s="82"/>
      <c r="W227" s="97">
        <v>0</v>
      </c>
      <c r="X227" s="82"/>
      <c r="Y227" s="97">
        <v>0</v>
      </c>
      <c r="Z227" s="92"/>
      <c r="AA227" s="100">
        <v>0</v>
      </c>
      <c r="AB227" s="89">
        <v>0</v>
      </c>
      <c r="AD227" s="421" t="str">
        <f ca="1">IF(E227="","",MAX($AD$70:AD226)+1)</f>
        <v/>
      </c>
    </row>
    <row r="228" spans="4:30" ht="15" customHeight="1" x14ac:dyDescent="0.25">
      <c r="D228" s="107">
        <f t="shared" si="78"/>
        <v>5</v>
      </c>
      <c r="E228" s="102" t="str">
        <f t="array" aca="1" ref="E228" ca="1">IFERROR(INDEX(График!B$7:B$112,SMALL(IF(INDEX(График!$I$7:$AL$112,0,$H$1)=F228,ROW(D$1:D$101)),G228)),"")</f>
        <v/>
      </c>
      <c r="F228" s="113"/>
      <c r="G228" s="103">
        <v>5</v>
      </c>
      <c r="H228" s="14"/>
      <c r="I228" s="14"/>
      <c r="J228" s="14"/>
      <c r="R228" s="102" t="str">
        <f t="shared" ca="1" si="77"/>
        <v/>
      </c>
      <c r="U228" s="95">
        <v>0</v>
      </c>
      <c r="V228" s="82"/>
      <c r="W228" s="97">
        <v>0</v>
      </c>
      <c r="X228" s="82"/>
      <c r="Y228" s="97">
        <v>0</v>
      </c>
      <c r="Z228" s="92"/>
      <c r="AA228" s="100">
        <v>0</v>
      </c>
      <c r="AB228" s="89">
        <v>0</v>
      </c>
      <c r="AD228" s="421" t="str">
        <f ca="1">IF(E228="","",MAX($AD$70:AD227)+1)</f>
        <v/>
      </c>
    </row>
    <row r="229" spans="4:30" ht="15" customHeight="1" x14ac:dyDescent="0.25">
      <c r="D229" s="107">
        <f t="shared" si="78"/>
        <v>6</v>
      </c>
      <c r="E229" s="102" t="str">
        <f t="array" aca="1" ref="E229" ca="1">IFERROR(INDEX(График!B$7:B$112,SMALL(IF(INDEX(График!$I$7:$AL$112,0,$H$1)=F229,ROW(D$1:D$101)),G229)),"")</f>
        <v/>
      </c>
      <c r="F229" s="113"/>
      <c r="G229" s="103">
        <v>6</v>
      </c>
      <c r="H229" s="14"/>
      <c r="I229" s="14"/>
      <c r="J229" s="14"/>
      <c r="R229" s="102" t="str">
        <f t="shared" ca="1" si="77"/>
        <v/>
      </c>
      <c r="U229" s="95">
        <v>0</v>
      </c>
      <c r="V229" s="82"/>
      <c r="W229" s="97">
        <v>0</v>
      </c>
      <c r="X229" s="82"/>
      <c r="Y229" s="97">
        <v>0</v>
      </c>
      <c r="Z229" s="92"/>
      <c r="AA229" s="100">
        <v>0</v>
      </c>
      <c r="AB229" s="89">
        <v>0</v>
      </c>
      <c r="AD229" s="421" t="str">
        <f ca="1">IF(E229="","",MAX($AD$70:AD228)+1)</f>
        <v/>
      </c>
    </row>
    <row r="230" spans="4:30" ht="15" customHeight="1" x14ac:dyDescent="0.25">
      <c r="D230" s="107">
        <f t="shared" si="78"/>
        <v>7</v>
      </c>
      <c r="E230" s="102" t="str">
        <f t="array" aca="1" ref="E230" ca="1">IFERROR(INDEX(График!B$7:B$112,SMALL(IF(INDEX(График!$I$7:$AL$112,0,$H$1)=F230,ROW(D$1:D$101)),G230)),"")</f>
        <v/>
      </c>
      <c r="F230" s="113"/>
      <c r="G230" s="103">
        <v>7</v>
      </c>
      <c r="H230" s="14"/>
      <c r="I230" s="14"/>
      <c r="J230" s="14"/>
      <c r="R230" s="102" t="str">
        <f t="shared" ca="1" si="77"/>
        <v/>
      </c>
      <c r="U230" s="95">
        <v>0</v>
      </c>
      <c r="V230" s="82"/>
      <c r="W230" s="97">
        <v>0</v>
      </c>
      <c r="X230" s="82"/>
      <c r="Y230" s="97">
        <v>0</v>
      </c>
      <c r="Z230" s="92"/>
      <c r="AA230" s="100">
        <v>0</v>
      </c>
      <c r="AB230" s="89">
        <v>0</v>
      </c>
      <c r="AD230" s="421" t="str">
        <f ca="1">IF(E230="","",MAX($AD$70:AD229)+1)</f>
        <v/>
      </c>
    </row>
    <row r="231" spans="4:30" ht="15" customHeight="1" x14ac:dyDescent="0.25">
      <c r="D231" s="107">
        <f t="shared" si="78"/>
        <v>8</v>
      </c>
      <c r="E231" s="102" t="str">
        <f t="array" aca="1" ref="E231" ca="1">IFERROR(INDEX(График!B$7:B$112,SMALL(IF(INDEX(График!$I$7:$AL$112,0,$H$1)=F231,ROW(D$1:D$101)),G231)),"")</f>
        <v/>
      </c>
      <c r="F231" s="113"/>
      <c r="G231" s="103">
        <v>8</v>
      </c>
      <c r="H231" s="14"/>
      <c r="I231" s="14"/>
      <c r="J231" s="14"/>
      <c r="R231" s="102" t="str">
        <f t="shared" ca="1" si="77"/>
        <v/>
      </c>
      <c r="U231" s="95">
        <v>0</v>
      </c>
      <c r="V231" s="82"/>
      <c r="W231" s="97">
        <v>0</v>
      </c>
      <c r="X231" s="82"/>
      <c r="Y231" s="97">
        <v>0</v>
      </c>
      <c r="Z231" s="92"/>
      <c r="AA231" s="100">
        <v>0</v>
      </c>
      <c r="AB231" s="89">
        <v>0</v>
      </c>
      <c r="AD231" s="421" t="str">
        <f ca="1">IF(E231="","",MAX($AD$70:AD230)+1)</f>
        <v/>
      </c>
    </row>
    <row r="232" spans="4:30" ht="15" customHeight="1" x14ac:dyDescent="0.25">
      <c r="D232" s="107">
        <f t="shared" si="78"/>
        <v>9</v>
      </c>
      <c r="E232" s="102" t="str">
        <f t="array" aca="1" ref="E232" ca="1">IFERROR(INDEX(График!B$7:B$112,SMALL(IF(INDEX(График!$I$7:$AL$112,0,$H$1)=F232,ROW(D$1:D$101)),G232)),"")</f>
        <v/>
      </c>
      <c r="F232" s="113"/>
      <c r="G232" s="103">
        <v>9</v>
      </c>
      <c r="H232" s="14"/>
      <c r="I232" s="14"/>
      <c r="J232" s="14"/>
      <c r="R232" s="102" t="str">
        <f t="shared" ca="1" si="77"/>
        <v/>
      </c>
      <c r="U232" s="95">
        <v>0</v>
      </c>
      <c r="V232" s="82"/>
      <c r="W232" s="97">
        <v>0</v>
      </c>
      <c r="X232" s="82"/>
      <c r="Y232" s="97">
        <v>0</v>
      </c>
      <c r="Z232" s="92"/>
      <c r="AA232" s="100">
        <v>0</v>
      </c>
      <c r="AB232" s="89">
        <v>0</v>
      </c>
      <c r="AD232" s="421" t="str">
        <f ca="1">IF(E232="","",MAX($AD$70:AD231)+1)</f>
        <v/>
      </c>
    </row>
    <row r="233" spans="4:30" ht="15" customHeight="1" x14ac:dyDescent="0.25">
      <c r="D233" s="107">
        <f t="shared" si="78"/>
        <v>10</v>
      </c>
      <c r="E233" s="102" t="str">
        <f t="array" aca="1" ref="E233" ca="1">IFERROR(INDEX(График!B$7:B$112,SMALL(IF(INDEX(График!$I$7:$AL$112,0,$H$1)=F233,ROW(D$1:D$101)),G233)),"")</f>
        <v/>
      </c>
      <c r="F233" s="113"/>
      <c r="G233" s="103">
        <v>10</v>
      </c>
      <c r="H233" s="14"/>
      <c r="I233" s="14"/>
      <c r="J233" s="14"/>
      <c r="R233" s="102" t="str">
        <f t="shared" ca="1" si="77"/>
        <v/>
      </c>
      <c r="U233" s="95">
        <v>0</v>
      </c>
      <c r="V233" s="82"/>
      <c r="W233" s="97">
        <v>0</v>
      </c>
      <c r="X233" s="82"/>
      <c r="Y233" s="97">
        <v>0</v>
      </c>
      <c r="Z233" s="92"/>
      <c r="AA233" s="100">
        <v>0</v>
      </c>
      <c r="AB233" s="89">
        <v>0</v>
      </c>
      <c r="AD233" s="421" t="str">
        <f ca="1">IF(E233="","",MAX($AD$70:AD232)+1)</f>
        <v/>
      </c>
    </row>
    <row r="234" spans="4:30" ht="15" customHeight="1" x14ac:dyDescent="0.25">
      <c r="D234" s="107">
        <f t="shared" si="78"/>
        <v>11</v>
      </c>
      <c r="E234" s="102" t="str">
        <f t="array" aca="1" ref="E234" ca="1">IFERROR(INDEX(График!B$7:B$112,SMALL(IF(INDEX(График!$I$7:$AL$112,0,$H$1)=F234,ROW(D$1:D$101)),G234)),"")</f>
        <v/>
      </c>
      <c r="F234" s="113"/>
      <c r="G234" s="103">
        <v>11</v>
      </c>
      <c r="H234" s="14"/>
      <c r="I234" s="14"/>
      <c r="J234" s="14"/>
      <c r="R234" s="102" t="str">
        <f t="shared" ca="1" si="77"/>
        <v/>
      </c>
      <c r="U234" s="95">
        <v>0</v>
      </c>
      <c r="V234" s="82"/>
      <c r="W234" s="97">
        <v>0</v>
      </c>
      <c r="X234" s="82"/>
      <c r="Y234" s="97">
        <v>0</v>
      </c>
      <c r="Z234" s="92"/>
      <c r="AA234" s="100">
        <v>0</v>
      </c>
      <c r="AB234" s="89">
        <v>0</v>
      </c>
      <c r="AD234" s="421" t="str">
        <f ca="1">IF(E234="","",MAX($AD$70:AD233)+1)</f>
        <v/>
      </c>
    </row>
    <row r="235" spans="4:30" ht="15" customHeight="1" x14ac:dyDescent="0.25">
      <c r="D235" s="107">
        <f t="shared" si="78"/>
        <v>12</v>
      </c>
      <c r="E235" s="102" t="str">
        <f t="array" aca="1" ref="E235" ca="1">IFERROR(INDEX(График!B$7:B$112,SMALL(IF(INDEX(График!$I$7:$AL$112,0,$H$1)=F235,ROW(D$1:D$101)),G235)),"")</f>
        <v/>
      </c>
      <c r="F235" s="113"/>
      <c r="G235" s="103">
        <v>12</v>
      </c>
      <c r="H235" s="14"/>
      <c r="I235" s="14"/>
      <c r="J235" s="14"/>
      <c r="R235" s="102" t="str">
        <f t="shared" ca="1" si="77"/>
        <v/>
      </c>
      <c r="U235" s="95">
        <v>0</v>
      </c>
      <c r="V235" s="82"/>
      <c r="W235" s="97">
        <v>0</v>
      </c>
      <c r="X235" s="82"/>
      <c r="Y235" s="97">
        <v>0</v>
      </c>
      <c r="Z235" s="92"/>
      <c r="AA235" s="100">
        <v>0</v>
      </c>
      <c r="AB235" s="89">
        <v>0</v>
      </c>
      <c r="AD235" s="421" t="str">
        <f ca="1">IF(E235="","",MAX($AD$70:AD234)+1)</f>
        <v/>
      </c>
    </row>
    <row r="236" spans="4:30" ht="15" customHeight="1" x14ac:dyDescent="0.25">
      <c r="D236" s="107">
        <f t="shared" si="78"/>
        <v>13</v>
      </c>
      <c r="E236" s="102" t="str">
        <f t="array" aca="1" ref="E236" ca="1">IFERROR(INDEX(График!B$7:B$112,SMALL(IF(INDEX(График!$I$7:$AL$112,0,$H$1)=F236,ROW(D$1:D$101)),G236)),"")</f>
        <v/>
      </c>
      <c r="F236" s="113"/>
      <c r="G236" s="103">
        <v>13</v>
      </c>
      <c r="H236" s="14"/>
      <c r="I236" s="14"/>
      <c r="J236" s="14"/>
      <c r="R236" s="102" t="str">
        <f t="shared" ca="1" si="77"/>
        <v/>
      </c>
      <c r="U236" s="95">
        <v>0</v>
      </c>
      <c r="V236" s="82"/>
      <c r="W236" s="97">
        <v>0</v>
      </c>
      <c r="X236" s="82"/>
      <c r="Y236" s="97">
        <v>0</v>
      </c>
      <c r="Z236" s="92"/>
      <c r="AA236" s="100">
        <v>0</v>
      </c>
      <c r="AB236" s="89">
        <v>0</v>
      </c>
      <c r="AD236" s="421" t="str">
        <f ca="1">IF(E236="","",MAX($AD$70:AD235)+1)</f>
        <v/>
      </c>
    </row>
    <row r="237" spans="4:30" ht="15" customHeight="1" x14ac:dyDescent="0.25">
      <c r="D237" s="107">
        <f t="shared" si="78"/>
        <v>14</v>
      </c>
      <c r="E237" s="102" t="str">
        <f t="array" aca="1" ref="E237" ca="1">IFERROR(INDEX(График!B$7:B$112,SMALL(IF(INDEX(График!$I$7:$AL$112,0,$H$1)=F237,ROW(D$1:D$101)),G237)),"")</f>
        <v/>
      </c>
      <c r="F237" s="113"/>
      <c r="G237" s="103">
        <v>14</v>
      </c>
      <c r="H237" s="14"/>
      <c r="I237" s="14"/>
      <c r="J237" s="14"/>
      <c r="R237" s="102" t="str">
        <f t="shared" ca="1" si="77"/>
        <v/>
      </c>
      <c r="U237" s="95">
        <v>0</v>
      </c>
      <c r="V237" s="82"/>
      <c r="W237" s="97">
        <v>0</v>
      </c>
      <c r="X237" s="82"/>
      <c r="Y237" s="97">
        <v>0</v>
      </c>
      <c r="Z237" s="92"/>
      <c r="AA237" s="100">
        <v>0</v>
      </c>
      <c r="AB237" s="89">
        <v>0</v>
      </c>
      <c r="AD237" s="421" t="str">
        <f ca="1">IF(E237="","",MAX($AD$70:AD236)+1)</f>
        <v/>
      </c>
    </row>
    <row r="238" spans="4:30" ht="15" customHeight="1" x14ac:dyDescent="0.25">
      <c r="D238" s="107">
        <f t="shared" si="78"/>
        <v>15</v>
      </c>
      <c r="E238" s="102" t="str">
        <f t="array" aca="1" ref="E238" ca="1">IFERROR(INDEX(График!B$7:B$112,SMALL(IF(INDEX(График!$I$7:$AL$112,0,$H$1)=F238,ROW(D$1:D$101)),G238)),"")</f>
        <v/>
      </c>
      <c r="F238" s="113"/>
      <c r="G238" s="103">
        <v>15</v>
      </c>
      <c r="H238" s="14"/>
      <c r="I238" s="14"/>
      <c r="J238" s="14"/>
      <c r="R238" s="102" t="str">
        <f t="shared" ca="1" si="77"/>
        <v/>
      </c>
      <c r="U238" s="95">
        <v>0</v>
      </c>
      <c r="V238" s="82"/>
      <c r="W238" s="97">
        <v>0</v>
      </c>
      <c r="X238" s="82"/>
      <c r="Y238" s="97">
        <v>0</v>
      </c>
      <c r="Z238" s="92"/>
      <c r="AA238" s="100">
        <v>0</v>
      </c>
      <c r="AB238" s="89">
        <v>0</v>
      </c>
      <c r="AD238" s="421" t="str">
        <f ca="1">IF(E238="","",MAX($AD$70:AD237)+1)</f>
        <v/>
      </c>
    </row>
    <row r="239" spans="4:30" ht="15" customHeight="1" x14ac:dyDescent="0.25">
      <c r="D239" s="107">
        <f t="shared" si="78"/>
        <v>16</v>
      </c>
      <c r="E239" s="102" t="str">
        <f t="array" aca="1" ref="E239" ca="1">IFERROR(INDEX(График!B$7:B$112,SMALL(IF(INDEX(График!$I$7:$AL$112,0,$H$1)=F239,ROW(D$1:D$101)),G239)),"")</f>
        <v/>
      </c>
      <c r="F239" s="113"/>
      <c r="G239" s="103">
        <v>16</v>
      </c>
      <c r="H239" s="14"/>
      <c r="I239" s="14"/>
      <c r="J239" s="14"/>
      <c r="R239" s="102" t="str">
        <f ca="1">IF(E239="","",E239)</f>
        <v/>
      </c>
      <c r="U239" s="95">
        <v>0</v>
      </c>
      <c r="V239" s="82"/>
      <c r="W239" s="97">
        <v>0</v>
      </c>
      <c r="X239" s="82"/>
      <c r="Y239" s="97">
        <v>0</v>
      </c>
      <c r="Z239" s="92"/>
      <c r="AA239" s="100">
        <v>0</v>
      </c>
      <c r="AB239" s="89">
        <v>0</v>
      </c>
      <c r="AD239" s="421" t="str">
        <f ca="1">IF(E239="","",MAX($AD$70:AD238)+1)</f>
        <v/>
      </c>
    </row>
    <row r="240" spans="4:30" ht="15" customHeight="1" x14ac:dyDescent="0.25">
      <c r="D240" s="107">
        <f t="shared" si="78"/>
        <v>17</v>
      </c>
      <c r="E240" s="102" t="str">
        <f t="array" aca="1" ref="E240" ca="1">IFERROR(INDEX(График!B$7:B$112,SMALL(IF(INDEX(График!$I$7:$AL$112,0,$H$1)=F240,ROW(D$1:D$101)),G240)),"")</f>
        <v/>
      </c>
      <c r="F240" s="113"/>
      <c r="G240" s="103">
        <v>17</v>
      </c>
      <c r="H240" s="14"/>
      <c r="I240" s="14"/>
      <c r="J240" s="14"/>
      <c r="R240" s="102" t="str">
        <f ca="1">IF(E240="","",E240)</f>
        <v/>
      </c>
      <c r="U240" s="95">
        <v>0</v>
      </c>
      <c r="V240" s="82"/>
      <c r="W240" s="97">
        <v>0</v>
      </c>
      <c r="X240" s="82"/>
      <c r="Y240" s="97">
        <v>0</v>
      </c>
      <c r="Z240" s="92"/>
      <c r="AA240" s="100">
        <v>0</v>
      </c>
      <c r="AB240" s="89">
        <v>0</v>
      </c>
      <c r="AD240" s="421" t="str">
        <f ca="1">IF(E240="","",MAX($AD$70:AD239)+1)</f>
        <v/>
      </c>
    </row>
    <row r="241" spans="4:30" ht="15" customHeight="1" x14ac:dyDescent="0.25">
      <c r="D241" s="107">
        <f t="shared" si="78"/>
        <v>18</v>
      </c>
      <c r="E241" s="102" t="str">
        <f t="array" aca="1" ref="E241" ca="1">IFERROR(INDEX(График!B$7:B$112,SMALL(IF(INDEX(График!$I$7:$AL$112,0,$H$1)=F241,ROW(D$1:D$101)),G241)),"")</f>
        <v/>
      </c>
      <c r="F241" s="113"/>
      <c r="G241" s="103">
        <v>18</v>
      </c>
      <c r="H241" s="14"/>
      <c r="I241" s="14"/>
      <c r="J241" s="14"/>
      <c r="R241" s="102" t="str">
        <f ca="1">IF(E241="","",E241)</f>
        <v/>
      </c>
      <c r="U241" s="95">
        <v>0</v>
      </c>
      <c r="V241" s="82"/>
      <c r="W241" s="97">
        <v>0</v>
      </c>
      <c r="X241" s="82"/>
      <c r="Y241" s="97">
        <v>0</v>
      </c>
      <c r="Z241" s="92"/>
      <c r="AA241" s="100">
        <v>0</v>
      </c>
      <c r="AB241" s="89">
        <v>0</v>
      </c>
      <c r="AD241" s="421" t="str">
        <f ca="1">IF(E241="","",MAX($AD$70:AD240)+1)</f>
        <v/>
      </c>
    </row>
    <row r="242" spans="4:30" ht="15" customHeight="1" x14ac:dyDescent="0.25">
      <c r="D242" s="107">
        <f t="shared" si="78"/>
        <v>19</v>
      </c>
      <c r="E242" s="102" t="str">
        <f t="array" aca="1" ref="E242" ca="1">IFERROR(INDEX(График!B$7:B$112,SMALL(IF(INDEX(График!$I$7:$AL$112,0,$H$1)=F242,ROW(D$1:D$101)),G242)),"")</f>
        <v/>
      </c>
      <c r="F242" s="113"/>
      <c r="G242" s="103">
        <v>19</v>
      </c>
      <c r="H242" s="14"/>
      <c r="I242" s="14"/>
      <c r="J242" s="14"/>
      <c r="R242" s="102" t="str">
        <f ca="1">IF(E242="","",E242)</f>
        <v/>
      </c>
      <c r="U242" s="95">
        <v>0</v>
      </c>
      <c r="V242" s="82"/>
      <c r="W242" s="97">
        <v>0</v>
      </c>
      <c r="X242" s="82"/>
      <c r="Y242" s="97">
        <v>0</v>
      </c>
      <c r="Z242" s="92"/>
      <c r="AA242" s="100">
        <v>0</v>
      </c>
      <c r="AB242" s="89">
        <v>0</v>
      </c>
      <c r="AD242" s="421" t="str">
        <f ca="1">IF(E242="","",MAX($AD$70:AD241)+1)</f>
        <v/>
      </c>
    </row>
    <row r="243" spans="4:30" ht="15" customHeight="1" x14ac:dyDescent="0.25">
      <c r="D243" s="107">
        <f t="shared" si="78"/>
        <v>20</v>
      </c>
      <c r="E243" s="102" t="str">
        <f t="array" aca="1" ref="E243" ca="1">IFERROR(INDEX(График!B$7:B$112,SMALL(IF(INDEX(График!$I$7:$AL$112,0,$H$1)=F243,ROW(D$1:D$101)),G243)),"")</f>
        <v/>
      </c>
      <c r="F243" s="113"/>
      <c r="G243" s="103">
        <v>20</v>
      </c>
      <c r="H243" s="14"/>
      <c r="I243" s="14"/>
      <c r="J243" s="14"/>
      <c r="R243" s="102" t="str">
        <f ca="1">IF(E243="","",E243)</f>
        <v/>
      </c>
      <c r="U243" s="95">
        <v>0</v>
      </c>
      <c r="V243" s="82"/>
      <c r="W243" s="97">
        <v>0</v>
      </c>
      <c r="X243" s="82"/>
      <c r="Y243" s="97">
        <v>0</v>
      </c>
      <c r="Z243" s="92"/>
      <c r="AA243" s="100">
        <v>0</v>
      </c>
      <c r="AB243" s="89">
        <v>0</v>
      </c>
      <c r="AD243" s="421" t="str">
        <f ca="1">IF(E243="","",MAX($AD$70:AD242)+1)</f>
        <v/>
      </c>
    </row>
    <row r="244" spans="4:30" ht="15" customHeight="1" x14ac:dyDescent="0.25">
      <c r="D244" s="107">
        <f t="shared" si="78"/>
        <v>1</v>
      </c>
      <c r="E244" s="102" t="str">
        <f t="array" aca="1" ref="E244" ca="1">IFERROR(INDEX(График!B$7:B$112,SMALL(IF(INDEX(График!$I$7:$AL$112,0,$H$1)=F244,ROW(D$1:D$101)),G244)),"")</f>
        <v/>
      </c>
      <c r="F244" s="118" t="s">
        <v>60</v>
      </c>
      <c r="G244" s="103">
        <v>1</v>
      </c>
      <c r="H244" s="14"/>
      <c r="I244" s="14"/>
      <c r="J244" s="14"/>
    </row>
    <row r="245" spans="4:30" ht="15" customHeight="1" x14ac:dyDescent="0.2">
      <c r="D245" s="107">
        <f t="shared" si="78"/>
        <v>2</v>
      </c>
      <c r="E245" s="102" t="str">
        <f t="array" aca="1" ref="E245" ca="1">IFERROR(INDEX(График!B$7:B$112,SMALL(IF(INDEX(График!$I$7:$AL$112,0,$H$1)=F245,ROW(D$1:D$101)),G245)),"")</f>
        <v/>
      </c>
      <c r="F245" s="118" t="s">
        <v>60</v>
      </c>
      <c r="G245" s="103">
        <v>2</v>
      </c>
      <c r="H245" s="14"/>
      <c r="I245" s="14"/>
      <c r="J245" s="14"/>
      <c r="Q245" s="14"/>
      <c r="R245" s="14"/>
    </row>
    <row r="246" spans="4:30" ht="15" customHeight="1" x14ac:dyDescent="0.2">
      <c r="D246" s="107">
        <f t="shared" si="78"/>
        <v>3</v>
      </c>
      <c r="E246" s="102" t="str">
        <f t="array" aca="1" ref="E246" ca="1">IFERROR(INDEX(График!B$7:B$112,SMALL(IF(INDEX(График!$I$7:$AL$112,0,$H$1)=F246,ROW(D$1:D$101)),G246)),"")</f>
        <v/>
      </c>
      <c r="F246" s="118" t="s">
        <v>60</v>
      </c>
      <c r="G246" s="103">
        <v>3</v>
      </c>
      <c r="H246" s="14"/>
      <c r="I246" s="14"/>
      <c r="J246" s="14"/>
      <c r="Q246" s="14"/>
      <c r="R246" s="14"/>
    </row>
    <row r="247" spans="4:30" ht="15" customHeight="1" x14ac:dyDescent="0.2">
      <c r="D247" s="107">
        <f t="shared" si="78"/>
        <v>4</v>
      </c>
      <c r="E247" s="102" t="str">
        <f t="array" aca="1" ref="E247" ca="1">IFERROR(INDEX(График!B$7:B$112,SMALL(IF(INDEX(График!$I$7:$AL$112,0,$H$1)=F247,ROW(D$1:D$101)),G247)),"")</f>
        <v/>
      </c>
      <c r="F247" s="118" t="s">
        <v>60</v>
      </c>
      <c r="G247" s="103">
        <v>4</v>
      </c>
      <c r="H247" s="14"/>
      <c r="I247" s="14"/>
      <c r="J247" s="14"/>
      <c r="Q247" s="14"/>
      <c r="R247" s="14"/>
    </row>
    <row r="248" spans="4:30" ht="15" customHeight="1" x14ac:dyDescent="0.2">
      <c r="D248" s="107">
        <f t="shared" si="78"/>
        <v>5</v>
      </c>
      <c r="E248" s="102" t="str">
        <f t="array" aca="1" ref="E248" ca="1">IFERROR(INDEX(График!B$7:B$112,SMALL(IF(INDEX(График!$I$7:$AL$112,0,$H$1)=F248,ROW(D$1:D$101)),G248)),"")</f>
        <v/>
      </c>
      <c r="F248" s="118" t="s">
        <v>60</v>
      </c>
      <c r="G248" s="103">
        <v>5</v>
      </c>
      <c r="H248" s="14"/>
      <c r="I248" s="14"/>
      <c r="J248" s="14"/>
      <c r="Q248" s="14"/>
      <c r="R248" s="14"/>
    </row>
    <row r="249" spans="4:30" ht="15" customHeight="1" x14ac:dyDescent="0.2">
      <c r="D249" s="107">
        <f t="shared" si="78"/>
        <v>1</v>
      </c>
      <c r="E249" s="102" t="str">
        <f t="array" aca="1" ref="E249" ca="1">IFERROR(INDEX(График!B$7:B$112,SMALL(IF(INDEX(График!$I$7:$AL$112,0,$H$1)=F249,ROW(D$1:D$101)),G249)),"")</f>
        <v/>
      </c>
      <c r="F249" s="113" t="s">
        <v>50</v>
      </c>
      <c r="G249" s="103">
        <v>1</v>
      </c>
      <c r="H249" s="14"/>
      <c r="I249" s="14"/>
      <c r="J249" s="14"/>
      <c r="Q249" s="14"/>
      <c r="R249" s="14"/>
    </row>
    <row r="250" spans="4:30" ht="15" customHeight="1" x14ac:dyDescent="0.2">
      <c r="D250" s="107">
        <f t="shared" si="78"/>
        <v>2</v>
      </c>
      <c r="E250" s="102" t="str">
        <f t="array" aca="1" ref="E250" ca="1">IFERROR(INDEX(График!B$7:B$112,SMALL(IF(INDEX(График!$I$7:$AL$112,0,$H$1)=F250,ROW(D$1:D$101)),G250)),"")</f>
        <v/>
      </c>
      <c r="F250" s="113" t="s">
        <v>50</v>
      </c>
      <c r="G250" s="103">
        <v>2</v>
      </c>
      <c r="H250" s="14"/>
      <c r="I250" s="14"/>
      <c r="J250" s="14"/>
      <c r="Q250" s="14"/>
      <c r="R250" s="14"/>
    </row>
    <row r="251" spans="4:30" ht="15" customHeight="1" x14ac:dyDescent="0.2">
      <c r="D251" s="107">
        <f t="shared" si="78"/>
        <v>3</v>
      </c>
      <c r="E251" s="102" t="str">
        <f t="array" aca="1" ref="E251" ca="1">IFERROR(INDEX(График!B$7:B$112,SMALL(IF(INDEX(График!$I$7:$AL$112,0,$H$1)=F251,ROW(D$1:D$101)),G251)),"")</f>
        <v/>
      </c>
      <c r="F251" s="113" t="s">
        <v>50</v>
      </c>
      <c r="G251" s="103">
        <v>3</v>
      </c>
      <c r="H251" s="14"/>
      <c r="I251" s="14"/>
      <c r="J251" s="14"/>
      <c r="Q251" s="14"/>
      <c r="R251" s="14"/>
    </row>
    <row r="252" spans="4:30" ht="15" customHeight="1" x14ac:dyDescent="0.2">
      <c r="D252" s="107">
        <f t="shared" si="78"/>
        <v>4</v>
      </c>
      <c r="E252" s="102" t="str">
        <f t="array" aca="1" ref="E252" ca="1">IFERROR(INDEX(График!B$7:B$112,SMALL(IF(INDEX(График!$I$7:$AL$112,0,$H$1)=F252,ROW(D$1:D$101)),G252)),"")</f>
        <v/>
      </c>
      <c r="F252" s="113" t="s">
        <v>50</v>
      </c>
      <c r="G252" s="103">
        <v>4</v>
      </c>
      <c r="H252" s="14"/>
      <c r="I252" s="14"/>
      <c r="J252" s="14"/>
      <c r="Q252" s="14"/>
      <c r="R252" s="14"/>
    </row>
    <row r="253" spans="4:30" ht="15" customHeight="1" x14ac:dyDescent="0.2">
      <c r="D253" s="107">
        <f t="shared" si="78"/>
        <v>5</v>
      </c>
      <c r="E253" s="102" t="str">
        <f t="array" aca="1" ref="E253" ca="1">IFERROR(INDEX(График!B$7:B$112,SMALL(IF(INDEX(График!$I$7:$AL$112,0,$H$1)=F253,ROW(D$1:D$101)),G253)),"")</f>
        <v/>
      </c>
      <c r="F253" s="113" t="s">
        <v>50</v>
      </c>
      <c r="G253" s="103">
        <v>5</v>
      </c>
      <c r="H253" s="14"/>
      <c r="I253" s="14"/>
      <c r="J253" s="14"/>
      <c r="Q253" s="14"/>
      <c r="R253" s="14"/>
    </row>
    <row r="254" spans="4:30" ht="15" customHeight="1" x14ac:dyDescent="0.2">
      <c r="D254" s="107">
        <f t="shared" si="78"/>
        <v>6</v>
      </c>
      <c r="E254" s="102" t="str">
        <f t="array" aca="1" ref="E254" ca="1">IFERROR(INDEX(График!B$7:B$112,SMALL(IF(INDEX(График!$I$7:$AL$112,0,$H$1)=F254,ROW(D$1:D$101)),G254)),"")</f>
        <v/>
      </c>
      <c r="F254" s="113" t="s">
        <v>50</v>
      </c>
      <c r="G254" s="103">
        <v>6</v>
      </c>
      <c r="H254" s="14"/>
      <c r="I254" s="14"/>
      <c r="J254" s="14"/>
      <c r="Q254" s="14"/>
      <c r="R254" s="14"/>
    </row>
    <row r="255" spans="4:30" ht="15" customHeight="1" x14ac:dyDescent="0.2">
      <c r="D255" s="107">
        <f t="shared" si="78"/>
        <v>7</v>
      </c>
      <c r="E255" s="102" t="str">
        <f t="array" aca="1" ref="E255" ca="1">IFERROR(INDEX(График!B$7:B$112,SMALL(IF(INDEX(График!$I$7:$AL$112,0,$H$1)=F255,ROW(D$1:D$101)),G255)),"")</f>
        <v/>
      </c>
      <c r="F255" s="113" t="s">
        <v>50</v>
      </c>
      <c r="G255" s="103">
        <v>7</v>
      </c>
      <c r="H255" s="14"/>
      <c r="I255" s="14"/>
      <c r="J255" s="14"/>
      <c r="Q255" s="14"/>
      <c r="R255" s="14"/>
    </row>
    <row r="256" spans="4:30" ht="15" customHeight="1" x14ac:dyDescent="0.2">
      <c r="D256" s="107">
        <f t="shared" si="78"/>
        <v>8</v>
      </c>
      <c r="E256" s="102" t="str">
        <f t="array" aca="1" ref="E256" ca="1">IFERROR(INDEX(График!B$7:B$112,SMALL(IF(INDEX(График!$I$7:$AL$112,0,$H$1)=F256,ROW(D$1:D$101)),G256)),"")</f>
        <v/>
      </c>
      <c r="F256" s="113" t="s">
        <v>50</v>
      </c>
      <c r="G256" s="103">
        <v>8</v>
      </c>
      <c r="H256" s="14"/>
      <c r="I256" s="14"/>
      <c r="J256" s="14"/>
      <c r="Q256" s="14"/>
      <c r="R256" s="14"/>
    </row>
    <row r="257" spans="4:18" ht="15" customHeight="1" x14ac:dyDescent="0.2">
      <c r="D257" s="107">
        <f t="shared" si="78"/>
        <v>9</v>
      </c>
      <c r="E257" s="102" t="str">
        <f t="array" aca="1" ref="E257" ca="1">IFERROR(INDEX(График!B$7:B$112,SMALL(IF(INDEX(График!$I$7:$AL$112,0,$H$1)=F257,ROW(D$1:D$101)),G257)),"")</f>
        <v/>
      </c>
      <c r="F257" s="113" t="s">
        <v>50</v>
      </c>
      <c r="G257" s="103">
        <v>9</v>
      </c>
      <c r="H257" s="14"/>
      <c r="I257" s="14"/>
      <c r="J257" s="14"/>
      <c r="Q257" s="14"/>
      <c r="R257" s="14"/>
    </row>
    <row r="258" spans="4:18" ht="15" customHeight="1" x14ac:dyDescent="0.2">
      <c r="D258" s="107">
        <f t="shared" si="78"/>
        <v>10</v>
      </c>
      <c r="E258" s="102" t="str">
        <f t="array" aca="1" ref="E258" ca="1">IFERROR(INDEX(График!B$7:B$112,SMALL(IF(INDEX(График!$I$7:$AL$112,0,$H$1)=F258,ROW(D$1:D$101)),G258)),"")</f>
        <v/>
      </c>
      <c r="F258" s="113" t="s">
        <v>50</v>
      </c>
      <c r="G258" s="103">
        <v>10</v>
      </c>
      <c r="H258" s="14"/>
      <c r="I258" s="14"/>
      <c r="J258" s="14"/>
      <c r="Q258" s="14"/>
      <c r="R258" s="14"/>
    </row>
    <row r="259" spans="4:18" ht="15" customHeight="1" x14ac:dyDescent="0.2">
      <c r="D259" s="107">
        <f t="shared" si="78"/>
        <v>11</v>
      </c>
      <c r="E259" s="102" t="str">
        <f t="array" aca="1" ref="E259" ca="1">IFERROR(INDEX(График!B$7:B$112,SMALL(IF(INDEX(График!$I$7:$AL$112,0,$H$1)=F259,ROW(D$1:D$101)),G259)),"")</f>
        <v/>
      </c>
      <c r="F259" s="113" t="s">
        <v>50</v>
      </c>
      <c r="G259" s="103">
        <v>11</v>
      </c>
      <c r="H259" s="14"/>
      <c r="I259" s="14"/>
      <c r="J259" s="14"/>
      <c r="Q259" s="14"/>
      <c r="R259" s="14"/>
    </row>
    <row r="260" spans="4:18" ht="15" customHeight="1" x14ac:dyDescent="0.15">
      <c r="Q260" s="14"/>
      <c r="R260" s="14"/>
    </row>
    <row r="261" spans="4:18" ht="15" customHeight="1" x14ac:dyDescent="0.15">
      <c r="H261" s="14"/>
      <c r="I261" s="14"/>
      <c r="J261" s="14"/>
      <c r="Q261" s="14"/>
      <c r="R261" s="14"/>
    </row>
    <row r="262" spans="4:18" ht="15" customHeight="1" x14ac:dyDescent="0.15">
      <c r="H262" s="14"/>
      <c r="I262" s="14"/>
      <c r="J262" s="14"/>
      <c r="Q262" s="14"/>
      <c r="R262" s="14"/>
    </row>
    <row r="263" spans="4:18" ht="15" customHeight="1" x14ac:dyDescent="0.15">
      <c r="H263" s="14"/>
      <c r="I263" s="14"/>
      <c r="J263" s="14"/>
      <c r="Q263" s="14"/>
      <c r="R263" s="14"/>
    </row>
    <row r="264" spans="4:18" ht="15" customHeight="1" x14ac:dyDescent="0.15">
      <c r="H264" s="14"/>
      <c r="I264" s="14"/>
      <c r="J264" s="14"/>
      <c r="Q264" s="14"/>
      <c r="R264" s="14"/>
    </row>
    <row r="265" spans="4:18" ht="15" customHeight="1" x14ac:dyDescent="0.15">
      <c r="H265" s="14"/>
      <c r="I265" s="14"/>
      <c r="J265" s="14"/>
      <c r="Q265" s="14"/>
      <c r="R265" s="14"/>
    </row>
    <row r="266" spans="4:18" ht="15" customHeight="1" x14ac:dyDescent="0.15">
      <c r="H266" s="14"/>
      <c r="I266" s="14"/>
      <c r="J266" s="14"/>
      <c r="Q266" s="14"/>
      <c r="R266" s="14"/>
    </row>
    <row r="267" spans="4:18" ht="15" customHeight="1" x14ac:dyDescent="0.15">
      <c r="H267" s="14"/>
      <c r="I267" s="14"/>
      <c r="J267" s="14"/>
      <c r="Q267" s="14"/>
      <c r="R267" s="14"/>
    </row>
    <row r="268" spans="4:18" ht="15" customHeight="1" x14ac:dyDescent="0.15">
      <c r="H268" s="14"/>
      <c r="I268" s="14"/>
      <c r="J268" s="14"/>
      <c r="Q268" s="14"/>
      <c r="R268" s="14"/>
    </row>
    <row r="269" spans="4:18" ht="15" customHeight="1" x14ac:dyDescent="0.15">
      <c r="H269" s="14"/>
      <c r="I269" s="14"/>
      <c r="J269" s="14"/>
      <c r="Q269" s="14"/>
      <c r="R269" s="14"/>
    </row>
    <row r="270" spans="4:18" ht="15" customHeight="1" x14ac:dyDescent="0.15">
      <c r="H270" s="14"/>
      <c r="I270" s="14"/>
      <c r="J270" s="14"/>
      <c r="Q270" s="14"/>
      <c r="R270" s="14"/>
    </row>
    <row r="271" spans="4:18" ht="15" customHeight="1" x14ac:dyDescent="0.15">
      <c r="H271" s="14"/>
      <c r="I271" s="14"/>
      <c r="J271" s="14"/>
      <c r="Q271" s="14"/>
      <c r="R271" s="14"/>
    </row>
    <row r="272" spans="4:18" ht="15" customHeight="1" x14ac:dyDescent="0.15">
      <c r="H272" s="14"/>
      <c r="I272" s="14"/>
      <c r="J272" s="14"/>
      <c r="Q272" s="14"/>
      <c r="R272" s="14"/>
    </row>
    <row r="273" spans="8:18" ht="15" customHeight="1" x14ac:dyDescent="0.15">
      <c r="H273" s="14"/>
      <c r="I273" s="14"/>
      <c r="J273" s="14"/>
      <c r="Q273" s="14"/>
      <c r="R273" s="14"/>
    </row>
    <row r="274" spans="8:18" ht="15" customHeight="1" x14ac:dyDescent="0.15">
      <c r="H274" s="14"/>
      <c r="I274" s="14"/>
      <c r="J274" s="14"/>
      <c r="Q274" s="14"/>
      <c r="R274" s="14"/>
    </row>
    <row r="275" spans="8:18" ht="15" customHeight="1" x14ac:dyDescent="0.15">
      <c r="H275" s="14"/>
      <c r="I275" s="14"/>
      <c r="J275" s="14"/>
      <c r="Q275" s="14"/>
      <c r="R275" s="14"/>
    </row>
    <row r="276" spans="8:18" ht="15" customHeight="1" x14ac:dyDescent="0.15">
      <c r="H276" s="14"/>
      <c r="I276" s="14"/>
      <c r="J276" s="14"/>
      <c r="Q276" s="14"/>
      <c r="R276" s="14"/>
    </row>
    <row r="277" spans="8:18" ht="15" customHeight="1" x14ac:dyDescent="0.15">
      <c r="H277" s="14"/>
      <c r="I277" s="14"/>
      <c r="J277" s="14"/>
      <c r="Q277" s="14"/>
      <c r="R277" s="14"/>
    </row>
    <row r="278" spans="8:18" ht="15" customHeight="1" x14ac:dyDescent="0.15">
      <c r="H278" s="14"/>
      <c r="I278" s="14"/>
      <c r="J278" s="14"/>
      <c r="Q278" s="14"/>
      <c r="R278" s="14"/>
    </row>
    <row r="279" spans="8:18" ht="15" customHeight="1" x14ac:dyDescent="0.15">
      <c r="H279" s="14"/>
      <c r="I279" s="14"/>
      <c r="J279" s="14"/>
      <c r="Q279" s="14"/>
      <c r="R279" s="14"/>
    </row>
    <row r="280" spans="8:18" ht="15" customHeight="1" x14ac:dyDescent="0.15">
      <c r="H280" s="14"/>
      <c r="I280" s="14"/>
      <c r="J280" s="14"/>
      <c r="Q280" s="14"/>
      <c r="R280" s="14"/>
    </row>
    <row r="281" spans="8:18" ht="15" customHeight="1" x14ac:dyDescent="0.15">
      <c r="H281" s="14"/>
      <c r="I281" s="14"/>
      <c r="J281" s="14"/>
      <c r="Q281" s="14"/>
      <c r="R281" s="14"/>
    </row>
    <row r="282" spans="8:18" ht="15" customHeight="1" x14ac:dyDescent="0.15">
      <c r="H282" s="14"/>
      <c r="I282" s="14"/>
      <c r="J282" s="14"/>
      <c r="Q282" s="14"/>
      <c r="R282" s="14"/>
    </row>
    <row r="283" spans="8:18" ht="15" customHeight="1" x14ac:dyDescent="0.15">
      <c r="H283" s="14"/>
      <c r="I283" s="14"/>
      <c r="J283" s="14"/>
      <c r="Q283" s="14"/>
      <c r="R283" s="14"/>
    </row>
    <row r="284" spans="8:18" ht="15" customHeight="1" x14ac:dyDescent="0.15">
      <c r="H284" s="14"/>
      <c r="I284" s="14"/>
      <c r="J284" s="14"/>
      <c r="Q284" s="14"/>
      <c r="R284" s="14"/>
    </row>
    <row r="285" spans="8:18" ht="15" customHeight="1" x14ac:dyDescent="0.15">
      <c r="H285" s="14"/>
      <c r="I285" s="14"/>
      <c r="J285" s="14"/>
      <c r="Q285" s="14"/>
      <c r="R285" s="14"/>
    </row>
    <row r="286" spans="8:18" ht="15" customHeight="1" x14ac:dyDescent="0.15">
      <c r="H286" s="14"/>
      <c r="I286" s="14"/>
      <c r="J286" s="14"/>
      <c r="Q286" s="14"/>
      <c r="R286" s="14"/>
    </row>
    <row r="287" spans="8:18" ht="15" customHeight="1" x14ac:dyDescent="0.15">
      <c r="H287" s="14"/>
      <c r="I287" s="14"/>
      <c r="J287" s="14"/>
      <c r="Q287" s="14"/>
      <c r="R287" s="14"/>
    </row>
    <row r="288" spans="8:18" ht="15" customHeight="1" x14ac:dyDescent="0.15">
      <c r="H288" s="14"/>
      <c r="I288" s="14"/>
      <c r="J288" s="14"/>
      <c r="Q288" s="14"/>
      <c r="R288" s="14"/>
    </row>
    <row r="289" spans="8:18" ht="15" customHeight="1" x14ac:dyDescent="0.15">
      <c r="H289" s="14"/>
      <c r="I289" s="14"/>
      <c r="J289" s="14"/>
      <c r="Q289" s="14"/>
      <c r="R289" s="14"/>
    </row>
    <row r="290" spans="8:18" ht="15" customHeight="1" x14ac:dyDescent="0.15">
      <c r="H290" s="14"/>
      <c r="I290" s="14"/>
      <c r="J290" s="14"/>
      <c r="Q290" s="14"/>
      <c r="R290" s="14"/>
    </row>
    <row r="291" spans="8:18" ht="15" customHeight="1" x14ac:dyDescent="0.15">
      <c r="H291" s="14"/>
      <c r="I291" s="14"/>
      <c r="J291" s="14"/>
      <c r="Q291" s="14"/>
      <c r="R291" s="14"/>
    </row>
    <row r="292" spans="8:18" ht="15" customHeight="1" x14ac:dyDescent="0.15">
      <c r="H292" s="14"/>
      <c r="I292" s="14"/>
      <c r="J292" s="14"/>
      <c r="Q292" s="14"/>
      <c r="R292" s="14"/>
    </row>
    <row r="293" spans="8:18" ht="15" customHeight="1" x14ac:dyDescent="0.15">
      <c r="H293" s="14"/>
      <c r="I293" s="14"/>
      <c r="J293" s="14"/>
      <c r="Q293" s="14"/>
      <c r="R293" s="14"/>
    </row>
    <row r="294" spans="8:18" ht="15" customHeight="1" x14ac:dyDescent="0.15">
      <c r="H294" s="14"/>
      <c r="I294" s="14"/>
      <c r="J294" s="14"/>
      <c r="Q294" s="14"/>
      <c r="R294" s="14"/>
    </row>
    <row r="295" spans="8:18" ht="15" customHeight="1" x14ac:dyDescent="0.15">
      <c r="H295" s="14"/>
      <c r="I295" s="14"/>
      <c r="J295" s="14"/>
      <c r="Q295" s="14"/>
      <c r="R295" s="14"/>
    </row>
    <row r="296" spans="8:18" ht="15" customHeight="1" x14ac:dyDescent="0.15">
      <c r="H296" s="14"/>
      <c r="I296" s="14"/>
      <c r="J296" s="14"/>
      <c r="Q296" s="14"/>
      <c r="R296" s="14"/>
    </row>
    <row r="297" spans="8:18" ht="15" customHeight="1" x14ac:dyDescent="0.15">
      <c r="H297" s="14"/>
      <c r="I297" s="14"/>
      <c r="J297" s="14"/>
      <c r="Q297" s="14"/>
      <c r="R297" s="14"/>
    </row>
    <row r="298" spans="8:18" ht="15" customHeight="1" x14ac:dyDescent="0.15">
      <c r="H298" s="14"/>
      <c r="I298" s="14"/>
      <c r="J298" s="14"/>
      <c r="Q298" s="14"/>
      <c r="R298" s="14"/>
    </row>
    <row r="299" spans="8:18" ht="15" customHeight="1" x14ac:dyDescent="0.15">
      <c r="H299" s="14"/>
      <c r="I299" s="14"/>
      <c r="J299" s="14"/>
      <c r="Q299" s="14"/>
      <c r="R299" s="14"/>
    </row>
    <row r="300" spans="8:18" ht="13" x14ac:dyDescent="0.15">
      <c r="H300" s="14"/>
      <c r="I300" s="14"/>
      <c r="J300" s="14"/>
      <c r="Q300" s="14"/>
      <c r="R300" s="14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1" priority="185">
      <formula>AND(O14&lt;N14,N14&lt;&gt;"")</formula>
    </cfRule>
  </conditionalFormatting>
  <conditionalFormatting sqref="R8:R89">
    <cfRule type="duplicateValues" dxfId="50" priority="80"/>
  </conditionalFormatting>
  <conditionalFormatting sqref="O90:O97 O106:O113">
    <cfRule type="expression" dxfId="49" priority="26">
      <formula>AND(O90&lt;N90,N90&lt;&gt;"")</formula>
    </cfRule>
  </conditionalFormatting>
  <conditionalFormatting sqref="R90:R97 R106:R115">
    <cfRule type="duplicateValues" dxfId="48" priority="25"/>
  </conditionalFormatting>
  <conditionalFormatting sqref="O98:O105">
    <cfRule type="expression" dxfId="47" priority="24">
      <formula>AND(O98&lt;N98,N98&lt;&gt;"")</formula>
    </cfRule>
  </conditionalFormatting>
  <conditionalFormatting sqref="R98:R105">
    <cfRule type="duplicateValues" dxfId="46" priority="23"/>
  </conditionalFormatting>
  <conditionalFormatting sqref="R116:R127">
    <cfRule type="duplicateValues" dxfId="45" priority="22"/>
  </conditionalFormatting>
  <conditionalFormatting sqref="M115">
    <cfRule type="expression" dxfId="44" priority="14">
      <formula>M115&lt;L115</formula>
    </cfRule>
  </conditionalFormatting>
  <conditionalFormatting sqref="M114">
    <cfRule type="expression" dxfId="43" priority="17">
      <formula>M114&lt;L114</formula>
    </cfRule>
  </conditionalFormatting>
  <conditionalFormatting sqref="L114">
    <cfRule type="expression" dxfId="42" priority="16">
      <formula>L114&lt;K114</formula>
    </cfRule>
  </conditionalFormatting>
  <conditionalFormatting sqref="N114">
    <cfRule type="expression" dxfId="41" priority="18">
      <formula>AND(N114&lt;M114,M114&lt;&gt;"")</formula>
    </cfRule>
  </conditionalFormatting>
  <conditionalFormatting sqref="L115">
    <cfRule type="expression" dxfId="40" priority="13">
      <formula>L115&lt;K115</formula>
    </cfRule>
  </conditionalFormatting>
  <conditionalFormatting sqref="N115">
    <cfRule type="expression" dxfId="39" priority="15">
      <formula>AND(N115&lt;M115,M115&lt;&gt;"")</formula>
    </cfRule>
  </conditionalFormatting>
  <conditionalFormatting sqref="L14 L18 L22 L26 L30 L34 L38 L42 L46 L50 L54 L58 L62 L66 L70 L74 L78 L82 L86">
    <cfRule type="expression" dxfId="38" priority="11">
      <formula>L14&lt;K14</formula>
    </cfRule>
  </conditionalFormatting>
  <conditionalFormatting sqref="M14 M18 M22 M26 M30 M34 M38 M42 M46 M50 M54 M58 M62 M66 M70 M74 M78 M82 M86">
    <cfRule type="expression" dxfId="37" priority="12">
      <formula>M14&lt;L14</formula>
    </cfRule>
  </conditionalFormatting>
  <conditionalFormatting sqref="N14 N18 N22 N26 N30 N34 N38 N42 N46 N50 N54 N58 N62 N66 N70 N74 N78 N82 N86">
    <cfRule type="expression" dxfId="36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5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4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3" priority="9">
      <formula>AND(N15&lt;M15,M15&lt;&gt;"")</formula>
    </cfRule>
  </conditionalFormatting>
  <conditionalFormatting sqref="L90 L94 L98 L102 L106 L110">
    <cfRule type="expression" dxfId="32" priority="5">
      <formula>L90&lt;K90</formula>
    </cfRule>
  </conditionalFormatting>
  <conditionalFormatting sqref="M90 M94 M98 M102 M106 M110">
    <cfRule type="expression" dxfId="31" priority="6">
      <formula>M90&lt;L90</formula>
    </cfRule>
  </conditionalFormatting>
  <conditionalFormatting sqref="N90 N94 N98 N102 N106 N110">
    <cfRule type="expression" dxfId="30" priority="4">
      <formula>AND(N90&lt;M90,M90&lt;&gt;"")</formula>
    </cfRule>
  </conditionalFormatting>
  <conditionalFormatting sqref="L91:L93 L95:L97 L99:L101 L103:L105 L107:L109 L111:L113">
    <cfRule type="expression" dxfId="29" priority="2">
      <formula>L91&lt;K91</formula>
    </cfRule>
  </conditionalFormatting>
  <conditionalFormatting sqref="M91:M93 M95:M97 M99:M101 M103:M105 M107:M109 M111:M113">
    <cfRule type="expression" dxfId="28" priority="3">
      <formula>M91&lt;L91</formula>
    </cfRule>
  </conditionalFormatting>
  <conditionalFormatting sqref="N91:N93 N95:N97 N99:N101 N103:N105 N107:N109 N111:N113">
    <cfRule type="expression" dxfId="27" priority="1">
      <formula>AND(N91&lt;M91,M91&lt;&gt;"")</formula>
    </cfRule>
  </conditionalFormatting>
  <dataValidations count="4">
    <dataValidation type="list" allowBlank="1" showInputMessage="1" showErrorMessage="1" sqref="S8:S97 S116:S127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/>
    <dataValidation type="list" allowBlank="1" showInputMessage="1" showErrorMessage="1" sqref="G114:G115">
      <formula1>авто</formula1>
    </dataValidation>
    <dataValidation type="list" errorStyle="warning" allowBlank="1" showInputMessage="1" showErrorMessage="1" sqref="G14:G113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 enableFormatConditionsCalculation="0">
    <tabColor theme="0" tint="-0.34998626667073579"/>
    <outlinePr summaryRight="0"/>
    <pageSetUpPr fitToPage="1"/>
  </sheetPr>
  <dimension ref="A1:BN154"/>
  <sheetViews>
    <sheetView showZeros="0" zoomScale="85" zoomScaleNormal="85" zoomScaleSheetLayoutView="100" zoomScalePageLayoutView="85" workbookViewId="0">
      <pane xSplit="4" ySplit="5" topLeftCell="E93" activePane="bottomRight" state="frozen"/>
      <selection activeCell="Y87" sqref="Y87"/>
      <selection pane="topRight" activeCell="Y87" sqref="Y87"/>
      <selection pane="bottomLeft" activeCell="Y87" sqref="Y87"/>
      <selection pane="bottomRight" activeCell="AJ108" sqref="AJ108"/>
    </sheetView>
  </sheetViews>
  <sheetFormatPr baseColWidth="10" defaultColWidth="9.1640625" defaultRowHeight="13" outlineLevelCol="1" x14ac:dyDescent="0.15"/>
  <cols>
    <col min="1" max="1" width="4.1640625" style="284" bestFit="1" customWidth="1"/>
    <col min="2" max="2" width="16.5" style="284" bestFit="1" customWidth="1"/>
    <col min="3" max="3" width="3.6640625" style="284" customWidth="1" outlineLevel="1"/>
    <col min="4" max="4" width="3.83203125" style="285" customWidth="1"/>
    <col min="5" max="12" width="4.83203125" style="284" customWidth="1" outlineLevel="1"/>
    <col min="13" max="23" width="4.83203125" style="284" customWidth="1"/>
    <col min="24" max="24" width="4.83203125" style="284" customWidth="1" collapsed="1"/>
    <col min="25" max="30" width="4.83203125" style="284" customWidth="1"/>
    <col min="31" max="32" width="4.83203125" style="284" customWidth="1" outlineLevel="1" collapsed="1"/>
    <col min="33" max="34" width="4.83203125" style="284" customWidth="1" outlineLevel="1"/>
    <col min="35" max="35" width="8.1640625" style="284" customWidth="1"/>
    <col min="36" max="36" width="8.6640625" style="284" customWidth="1"/>
    <col min="37" max="37" width="6.5" style="284" customWidth="1"/>
    <col min="38" max="40" width="8" style="284" customWidth="1" outlineLevel="1"/>
    <col min="41" max="41" width="8.5" style="286" customWidth="1"/>
    <col min="42" max="42" width="3.5" style="287" customWidth="1" collapsed="1"/>
    <col min="43" max="43" width="4.1640625" style="140" hidden="1" customWidth="1" outlineLevel="1"/>
    <col min="44" max="45" width="4.1640625" style="284" hidden="1" customWidth="1" outlineLevel="1"/>
    <col min="46" max="46" width="4" style="284" hidden="1" customWidth="1" outlineLevel="1"/>
    <col min="47" max="47" width="4.5" style="284" hidden="1" customWidth="1" outlineLevel="1"/>
    <col min="48" max="48" width="6.5" style="284" customWidth="1"/>
    <col min="49" max="49" width="8.83203125" style="284" customWidth="1" outlineLevel="1"/>
    <col min="50" max="50" width="8" style="284" customWidth="1"/>
    <col min="51" max="51" width="10" style="288" customWidth="1"/>
    <col min="52" max="52" width="5" style="284" customWidth="1"/>
    <col min="53" max="53" width="20.1640625" style="284" customWidth="1"/>
    <col min="54" max="54" width="17.5" style="284" customWidth="1"/>
    <col min="55" max="55" width="1.33203125" style="284" customWidth="1"/>
    <col min="56" max="57" width="12.5" style="284" customWidth="1"/>
    <col min="58" max="58" width="9.1640625" style="284" collapsed="1"/>
    <col min="59" max="59" width="4.1640625" style="140" hidden="1" customWidth="1" outlineLevel="1"/>
    <col min="60" max="61" width="4.1640625" style="284" hidden="1" customWidth="1" outlineLevel="1"/>
    <col min="62" max="63" width="4" style="284" hidden="1" customWidth="1" outlineLevel="1"/>
    <col min="64" max="16384" width="9.1640625" style="284"/>
  </cols>
  <sheetData>
    <row r="1" spans="1:66" x14ac:dyDescent="0.15">
      <c r="E1" s="678" t="s">
        <v>216</v>
      </c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  <c r="U1" s="678"/>
      <c r="V1" s="678"/>
      <c r="W1" s="678"/>
      <c r="X1" s="678"/>
      <c r="Y1" s="678"/>
      <c r="Z1" s="678"/>
      <c r="AA1" s="678"/>
      <c r="AB1" s="678"/>
      <c r="AC1" s="678"/>
      <c r="AD1" s="678"/>
      <c r="AE1" s="678"/>
      <c r="AF1" s="678"/>
      <c r="AG1" s="678"/>
      <c r="AH1" s="678"/>
      <c r="AX1" s="288"/>
      <c r="AY1" s="284"/>
      <c r="BF1" s="289">
        <f ca="1">SUM(BF6:BF106)</f>
        <v>655.00000000000023</v>
      </c>
    </row>
    <row r="2" spans="1:66" ht="12.75" customHeight="1" x14ac:dyDescent="0.15">
      <c r="B2" s="290"/>
      <c r="C2" s="290"/>
      <c r="D2" s="291"/>
      <c r="E2" s="679">
        <f>E4</f>
        <v>43709</v>
      </c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79"/>
      <c r="U2" s="679"/>
      <c r="V2" s="679"/>
      <c r="W2" s="679"/>
      <c r="X2" s="679"/>
      <c r="Y2" s="679"/>
      <c r="Z2" s="679"/>
      <c r="AA2" s="679"/>
      <c r="AB2" s="679"/>
      <c r="AC2" s="679"/>
      <c r="AD2" s="679"/>
      <c r="AE2" s="679"/>
      <c r="AF2" s="679"/>
      <c r="AG2" s="679"/>
      <c r="AH2" s="679"/>
      <c r="AI2" s="292">
        <f>1/8*7</f>
        <v>0.875</v>
      </c>
      <c r="AJ2" s="293"/>
      <c r="AK2" s="294"/>
      <c r="AL2" s="295"/>
      <c r="AM2" s="294"/>
      <c r="AN2" s="294"/>
      <c r="AO2" s="296"/>
      <c r="AW2" s="294"/>
      <c r="BE2" s="297">
        <v>43709</v>
      </c>
    </row>
    <row r="3" spans="1:66" ht="14.25" customHeight="1" thickBot="1" x14ac:dyDescent="0.2">
      <c r="A3" s="298"/>
      <c r="B3" s="298"/>
      <c r="C3" s="298"/>
      <c r="D3" s="291"/>
      <c r="E3" s="299">
        <v>1</v>
      </c>
      <c r="F3" s="299">
        <v>1</v>
      </c>
      <c r="G3" s="299">
        <v>1</v>
      </c>
      <c r="H3" s="299">
        <v>1</v>
      </c>
      <c r="I3" s="299">
        <v>1</v>
      </c>
      <c r="J3" s="299"/>
      <c r="K3" s="299"/>
      <c r="L3" s="299">
        <v>1</v>
      </c>
      <c r="M3" s="299">
        <v>1</v>
      </c>
      <c r="N3" s="299">
        <v>1</v>
      </c>
      <c r="O3" s="299">
        <v>1</v>
      </c>
      <c r="P3" s="299">
        <v>1</v>
      </c>
      <c r="Q3" s="299"/>
      <c r="R3" s="299"/>
      <c r="S3" s="299">
        <v>1</v>
      </c>
      <c r="T3" s="299">
        <v>1</v>
      </c>
      <c r="U3" s="299">
        <v>1</v>
      </c>
      <c r="V3" s="299">
        <v>1</v>
      </c>
      <c r="W3" s="299">
        <v>1</v>
      </c>
      <c r="X3" s="299"/>
      <c r="Y3" s="299"/>
      <c r="Z3" s="299">
        <v>1</v>
      </c>
      <c r="AA3" s="299">
        <v>1</v>
      </c>
      <c r="AB3" s="299">
        <v>1</v>
      </c>
      <c r="AC3" s="299">
        <v>1</v>
      </c>
      <c r="AD3" s="299">
        <v>1</v>
      </c>
      <c r="AE3" s="299"/>
      <c r="AF3" s="299"/>
      <c r="AG3" s="299">
        <v>1</v>
      </c>
      <c r="AH3" s="299">
        <v>1</v>
      </c>
      <c r="AI3" s="300">
        <v>1</v>
      </c>
      <c r="AJ3" s="301"/>
      <c r="AK3" s="301"/>
      <c r="AL3" s="302" t="e">
        <f ca="1">SUBTOTAL(9,AL5:AL107)</f>
        <v>#N/A</v>
      </c>
      <c r="AM3" s="303" t="e">
        <f ca="1">-SUBTOTAL(9,AM5:AM107)</f>
        <v>#N/A</v>
      </c>
      <c r="AN3" s="304">
        <f>SUBTOTAL(9,AN5:AN107)</f>
        <v>0</v>
      </c>
      <c r="AO3" s="304" t="e">
        <f ca="1">SUBTOTAL(9,AO5:AO107)</f>
        <v>#N/A</v>
      </c>
      <c r="AQ3" s="284"/>
      <c r="AW3" s="305" t="s">
        <v>217</v>
      </c>
      <c r="AY3" s="306" t="s">
        <v>218</v>
      </c>
      <c r="BA3" s="307"/>
      <c r="BB3" s="680"/>
      <c r="BC3" s="680"/>
      <c r="BE3" s="297">
        <v>43738</v>
      </c>
      <c r="BG3" s="284"/>
    </row>
    <row r="4" spans="1:66" ht="12.75" customHeight="1" x14ac:dyDescent="0.15">
      <c r="A4" s="308"/>
      <c r="B4" s="309"/>
      <c r="C4" s="309"/>
      <c r="D4" s="310"/>
      <c r="E4" s="311">
        <f>График!D6</f>
        <v>43709</v>
      </c>
      <c r="F4" s="312">
        <f t="shared" ref="F4:AF4" si="0">E4+1</f>
        <v>43710</v>
      </c>
      <c r="G4" s="312">
        <f t="shared" si="0"/>
        <v>43711</v>
      </c>
      <c r="H4" s="312">
        <f t="shared" si="0"/>
        <v>43712</v>
      </c>
      <c r="I4" s="312">
        <f t="shared" si="0"/>
        <v>43713</v>
      </c>
      <c r="J4" s="312">
        <f t="shared" si="0"/>
        <v>43714</v>
      </c>
      <c r="K4" s="312">
        <f t="shared" si="0"/>
        <v>43715</v>
      </c>
      <c r="L4" s="312">
        <f t="shared" si="0"/>
        <v>43716</v>
      </c>
      <c r="M4" s="312">
        <f t="shared" si="0"/>
        <v>43717</v>
      </c>
      <c r="N4" s="312">
        <f t="shared" si="0"/>
        <v>43718</v>
      </c>
      <c r="O4" s="312">
        <f t="shared" si="0"/>
        <v>43719</v>
      </c>
      <c r="P4" s="312">
        <f t="shared" si="0"/>
        <v>43720</v>
      </c>
      <c r="Q4" s="312">
        <f t="shared" si="0"/>
        <v>43721</v>
      </c>
      <c r="R4" s="312">
        <f t="shared" si="0"/>
        <v>43722</v>
      </c>
      <c r="S4" s="312">
        <f t="shared" si="0"/>
        <v>43723</v>
      </c>
      <c r="T4" s="312">
        <f t="shared" si="0"/>
        <v>43724</v>
      </c>
      <c r="U4" s="312">
        <f t="shared" si="0"/>
        <v>43725</v>
      </c>
      <c r="V4" s="312">
        <f t="shared" si="0"/>
        <v>43726</v>
      </c>
      <c r="W4" s="312">
        <f t="shared" si="0"/>
        <v>43727</v>
      </c>
      <c r="X4" s="312">
        <f t="shared" si="0"/>
        <v>43728</v>
      </c>
      <c r="Y4" s="312">
        <f t="shared" si="0"/>
        <v>43729</v>
      </c>
      <c r="Z4" s="312">
        <f t="shared" si="0"/>
        <v>43730</v>
      </c>
      <c r="AA4" s="312">
        <f t="shared" si="0"/>
        <v>43731</v>
      </c>
      <c r="AB4" s="312">
        <f t="shared" si="0"/>
        <v>43732</v>
      </c>
      <c r="AC4" s="312">
        <f t="shared" si="0"/>
        <v>43733</v>
      </c>
      <c r="AD4" s="312">
        <f t="shared" si="0"/>
        <v>43734</v>
      </c>
      <c r="AE4" s="312">
        <f t="shared" si="0"/>
        <v>43735</v>
      </c>
      <c r="AF4" s="312">
        <f t="shared" si="0"/>
        <v>43736</v>
      </c>
      <c r="AG4" s="312">
        <f>IF(DAY(AF4+1)&lt;(DAY(AF4)+1),0,AF4+1)</f>
        <v>43737</v>
      </c>
      <c r="AH4" s="312">
        <f>IF(OR(AG4=0,DAY(AG4+1)&lt;(DAY(AG4)+1)),0,AG4+1)</f>
        <v>43738</v>
      </c>
      <c r="AI4" s="672" t="s">
        <v>204</v>
      </c>
      <c r="AJ4" s="281" t="s">
        <v>219</v>
      </c>
      <c r="AK4" s="681" t="s">
        <v>220</v>
      </c>
      <c r="AL4" s="313" t="s">
        <v>221</v>
      </c>
      <c r="AM4" s="314" t="s">
        <v>222</v>
      </c>
      <c r="AN4" s="683" t="str">
        <f>"Было до "&amp;TEXT(H4,"[$-FC19]ММММ")</f>
        <v>Было до сентября</v>
      </c>
      <c r="AO4" s="683" t="s">
        <v>66</v>
      </c>
      <c r="AR4" s="315"/>
      <c r="AS4" s="315"/>
      <c r="AT4" s="316"/>
      <c r="AU4" s="316"/>
      <c r="AW4" s="685" t="s">
        <v>223</v>
      </c>
      <c r="AY4" s="306" t="s">
        <v>224</v>
      </c>
      <c r="BB4" s="687"/>
      <c r="BC4" s="687"/>
      <c r="BE4" s="672" t="s">
        <v>204</v>
      </c>
      <c r="BF4" s="281" t="s">
        <v>219</v>
      </c>
      <c r="BH4" s="315"/>
      <c r="BI4" s="315"/>
      <c r="BJ4" s="316"/>
      <c r="BK4" s="316"/>
      <c r="BN4" s="317"/>
    </row>
    <row r="5" spans="1:66" ht="10.5" customHeight="1" x14ac:dyDescent="0.15">
      <c r="A5" s="318"/>
      <c r="B5" s="319"/>
      <c r="C5" s="319"/>
      <c r="D5" s="320" t="s">
        <v>225</v>
      </c>
      <c r="E5" s="321">
        <f t="shared" ref="E5:AH5" si="1">E4</f>
        <v>43709</v>
      </c>
      <c r="F5" s="321">
        <f t="shared" si="1"/>
        <v>43710</v>
      </c>
      <c r="G5" s="321">
        <f t="shared" si="1"/>
        <v>43711</v>
      </c>
      <c r="H5" s="321">
        <f t="shared" si="1"/>
        <v>43712</v>
      </c>
      <c r="I5" s="321">
        <f t="shared" si="1"/>
        <v>43713</v>
      </c>
      <c r="J5" s="321">
        <f t="shared" si="1"/>
        <v>43714</v>
      </c>
      <c r="K5" s="321">
        <f t="shared" si="1"/>
        <v>43715</v>
      </c>
      <c r="L5" s="321">
        <f t="shared" si="1"/>
        <v>43716</v>
      </c>
      <c r="M5" s="321">
        <f t="shared" si="1"/>
        <v>43717</v>
      </c>
      <c r="N5" s="321">
        <f t="shared" si="1"/>
        <v>43718</v>
      </c>
      <c r="O5" s="321">
        <f t="shared" si="1"/>
        <v>43719</v>
      </c>
      <c r="P5" s="321">
        <f t="shared" si="1"/>
        <v>43720</v>
      </c>
      <c r="Q5" s="321">
        <f t="shared" si="1"/>
        <v>43721</v>
      </c>
      <c r="R5" s="321">
        <f t="shared" si="1"/>
        <v>43722</v>
      </c>
      <c r="S5" s="321">
        <f t="shared" si="1"/>
        <v>43723</v>
      </c>
      <c r="T5" s="321">
        <f t="shared" si="1"/>
        <v>43724</v>
      </c>
      <c r="U5" s="321">
        <f t="shared" si="1"/>
        <v>43725</v>
      </c>
      <c r="V5" s="321">
        <f t="shared" si="1"/>
        <v>43726</v>
      </c>
      <c r="W5" s="321">
        <f t="shared" si="1"/>
        <v>43727</v>
      </c>
      <c r="X5" s="321">
        <f t="shared" si="1"/>
        <v>43728</v>
      </c>
      <c r="Y5" s="321">
        <f t="shared" si="1"/>
        <v>43729</v>
      </c>
      <c r="Z5" s="321">
        <f t="shared" si="1"/>
        <v>43730</v>
      </c>
      <c r="AA5" s="321">
        <f t="shared" si="1"/>
        <v>43731</v>
      </c>
      <c r="AB5" s="321">
        <f t="shared" si="1"/>
        <v>43732</v>
      </c>
      <c r="AC5" s="321">
        <f t="shared" si="1"/>
        <v>43733</v>
      </c>
      <c r="AD5" s="321">
        <f t="shared" si="1"/>
        <v>43734</v>
      </c>
      <c r="AE5" s="321">
        <f t="shared" si="1"/>
        <v>43735</v>
      </c>
      <c r="AF5" s="321">
        <f t="shared" si="1"/>
        <v>43736</v>
      </c>
      <c r="AG5" s="321">
        <f t="shared" si="1"/>
        <v>43737</v>
      </c>
      <c r="AH5" s="321">
        <f t="shared" si="1"/>
        <v>43738</v>
      </c>
      <c r="AI5" s="673"/>
      <c r="AJ5" s="322">
        <f>SUM(E3:AH3)*8</f>
        <v>176</v>
      </c>
      <c r="AK5" s="682"/>
      <c r="AL5" s="674" t="s">
        <v>226</v>
      </c>
      <c r="AM5" s="675"/>
      <c r="AN5" s="684"/>
      <c r="AO5" s="684"/>
      <c r="AQ5" s="323" t="s">
        <v>46</v>
      </c>
      <c r="AR5" s="323" t="s">
        <v>51</v>
      </c>
      <c r="AS5" s="324" t="s">
        <v>209</v>
      </c>
      <c r="AT5" s="325" t="s">
        <v>205</v>
      </c>
      <c r="AU5" s="325" t="s">
        <v>60</v>
      </c>
      <c r="AW5" s="686"/>
      <c r="AY5" s="306" t="s">
        <v>227</v>
      </c>
      <c r="BE5" s="673"/>
      <c r="BF5" s="322">
        <f>SUM(INDEX(E3:AH3,MATCH(BE2,E4:AH4,)):INDEX(E3:AH3,MATCH(BE3,E4:AH4,)))*8</f>
        <v>176</v>
      </c>
      <c r="BG5" s="323" t="s">
        <v>46</v>
      </c>
      <c r="BH5" s="323" t="s">
        <v>51</v>
      </c>
      <c r="BI5" s="324" t="s">
        <v>209</v>
      </c>
      <c r="BJ5" s="325" t="s">
        <v>203</v>
      </c>
      <c r="BK5" s="325" t="s">
        <v>205</v>
      </c>
    </row>
    <row r="6" spans="1:66" ht="15" customHeight="1" x14ac:dyDescent="0.15">
      <c r="A6" s="326">
        <f>SUBTOTAL(3,B$5:B6)</f>
        <v>1</v>
      </c>
      <c r="B6" s="327" t="str">
        <f>График!B7</f>
        <v>Сотрудник 1</v>
      </c>
      <c r="C6" s="328"/>
      <c r="D6" s="320"/>
      <c r="E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E$4,2),{1;6;7},{1;2;3}))))</f>
        <v>9</v>
      </c>
      <c r="F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F$4,2),{1;6;7},{1;2;3}))))</f>
        <v>8</v>
      </c>
      <c r="G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G$4,2),{1;6;7},{1;2;3}))))</f>
        <v>8</v>
      </c>
      <c r="H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H$4,2),{1;6;7},{1;2;3}))))</f>
        <v>9</v>
      </c>
      <c r="I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I$4,2),{1;6;7},{1;2;3}))))</f>
        <v>9</v>
      </c>
      <c r="J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J$4,2),{1;6;7},{1;2;3}))))</f>
        <v>0</v>
      </c>
      <c r="K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K$4,2),{1;6;7},{1;2;3}))))</f>
        <v>0</v>
      </c>
      <c r="L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L$4,2),{1;6;7},{1;2;3}))))</f>
        <v>8</v>
      </c>
      <c r="M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M$4,2),{1;6;7},{1;2;3}))))</f>
        <v>8</v>
      </c>
      <c r="N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N$4,2),{1;6;7},{1;2;3}))))</f>
        <v>8</v>
      </c>
      <c r="O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O$4,2),{1;6;7},{1;2;3}))))</f>
        <v>9</v>
      </c>
      <c r="P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P$4,2),{1;6;7},{1;2;3}))))</f>
        <v>0</v>
      </c>
      <c r="Q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Q$4,2),{1;6;7},{1;2;3}))))</f>
        <v>0</v>
      </c>
      <c r="R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R$4,2),{1;6;7},{1;2;3}))))</f>
        <v>0</v>
      </c>
      <c r="S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S$4,2),{1;6;7},{1;2;3}))))</f>
        <v>10</v>
      </c>
      <c r="T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T$4,2),{1;6;7},{1;2;3}))))</f>
        <v>8</v>
      </c>
      <c r="U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U$4,2),{1;6;7},{1;2;3}))))</f>
        <v>8</v>
      </c>
      <c r="V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V$4,2),{1;6;7},{1;2;3}))))</f>
        <v>9</v>
      </c>
      <c r="W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W$4,2),{1;6;7},{1;2;3}))))</f>
        <v>9</v>
      </c>
      <c r="X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X$4,2),{1;6;7},{1;2;3}))))</f>
        <v>0</v>
      </c>
      <c r="Y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Y$4,2),{1;6;7},{1;2;3}))))</f>
        <v>0</v>
      </c>
      <c r="Z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Z$4,2),{1;6;7},{1;2;3}))))</f>
        <v>10</v>
      </c>
      <c r="AA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A$4,2),{1;6;7},{1;2;3}))))</f>
        <v>8</v>
      </c>
      <c r="AB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B$4,2),{1;6;7},{1;2;3}))))</f>
        <v>8</v>
      </c>
      <c r="AC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C$4,2),{1;6;7},{1;2;3}))))</f>
        <v>9</v>
      </c>
      <c r="AD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D$4,2),{1;6;7},{1;2;3}))))</f>
        <v>0</v>
      </c>
      <c r="AE6" s="383" t="e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E$4,2),{1;6;7},{1;2;3}))))</f>
        <v>#N/A</v>
      </c>
      <c r="AF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F$4,2),{1;6;7},{1;2;3}))))</f>
        <v>0</v>
      </c>
      <c r="AG6" s="383" t="e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G$4,2),{1;6;7},{1;2;3}))))</f>
        <v>#N/A</v>
      </c>
      <c r="AH6" s="383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H$4,2),{1;6;7},{1;2;3}))))</f>
        <v>0</v>
      </c>
      <c r="AI6" s="387" t="e">
        <f t="shared" ref="AI6" ca="1" si="2">SUM(E6:AH6)</f>
        <v>#N/A</v>
      </c>
      <c r="AJ6" s="388">
        <f ca="1">IF(COUNTA(E6:AH6),AJ$5-SUM(SUMIF($E6:$AH6,{"О","Б","А","У","---"},$E$3:$AH$3))*8,0)</f>
        <v>176</v>
      </c>
      <c r="AK6" s="404"/>
      <c r="AL6" s="389" t="e">
        <f t="shared" ref="AL6" ca="1" si="3">MAX(AI6-AJ6-AK6,0)</f>
        <v>#N/A</v>
      </c>
      <c r="AM6" s="390" t="e">
        <f t="shared" ref="AM6" ca="1" si="4">MAX(AJ6-AI6+AK6,0)</f>
        <v>#N/A</v>
      </c>
      <c r="AN6" s="335"/>
      <c r="AO6" s="335" t="e">
        <f t="shared" ref="AO6" ca="1" si="5">ROUND((AI6-AJ6-AW6-AK6)+AN6,2)</f>
        <v>#N/A</v>
      </c>
      <c r="AP6" s="336">
        <f>SUBTOTAL(3,B$6:B6)</f>
        <v>1</v>
      </c>
      <c r="AQ6" s="337">
        <f t="shared" ref="AQ6:AS6" ca="1" si="6">SUMIF($E6:$AH6,AQ$5,$E$3:$AH$3)</f>
        <v>0</v>
      </c>
      <c r="AR6" s="337">
        <f t="shared" ca="1" si="6"/>
        <v>0</v>
      </c>
      <c r="AS6" s="337">
        <f t="shared" ca="1" si="6"/>
        <v>0</v>
      </c>
      <c r="AT6" s="337">
        <f t="shared" ref="AT6" ca="1" si="7">COUNTIF($E6:$AH6,AT$5)</f>
        <v>0</v>
      </c>
      <c r="AU6" s="337">
        <f t="shared" ref="AU6" ca="1" si="8">SUMIF($E6:$AH6,AU$5,$E$3:$AH$3)</f>
        <v>0</v>
      </c>
      <c r="AX6" s="338"/>
      <c r="AY6" s="339"/>
      <c r="AZ6" s="340" t="e">
        <f ca="1">RANK(AO6,AO$6:AO$100)+COUNTIF(AO$6:AO6,AO6)-1</f>
        <v>#N/A</v>
      </c>
      <c r="BA6" s="285" t="e">
        <f t="array" aca="1" ref="BA6" ca="1">INDEX(B$6:B$105,MATCH(SMALL(IF(SUBTOTAL(2,OFFSET(AZ$5,ROW($1:$100),)),AZ$6:AZ$105),AP6),AZ$6:AZ$105,))</f>
        <v>#NUM!</v>
      </c>
      <c r="BB6" s="341" t="e">
        <f t="shared" ref="BB6" ca="1" si="9">INDEX(AO$6:AO$100,MATCH(BA6,B$6:B$100,))</f>
        <v>#NUM!</v>
      </c>
      <c r="BC6" s="342">
        <f t="shared" ref="BC6" ca="1" si="10">$AJ$5-AJ6*24</f>
        <v>-4048</v>
      </c>
      <c r="BD6" s="343"/>
      <c r="BE6" s="344" t="e">
        <f ca="1">(SUM(INDEX(E6:AH6,MATCH($BE$2,$E$4:$AH$4,)):INDEX(E6:AH6,MATCH($BE$3,$E$4:$AH$4,)))+COUNTIF(INDEX(E6:AH6,MATCH($BE$2,$E$4:$AH$4,)):INDEX(E6:AH6,MATCH($BE$3,$E$4:$AH$4,)),"У")/3)/24</f>
        <v>#N/A</v>
      </c>
      <c r="BF6" s="317">
        <f t="shared" ref="BF6" ca="1" si="11">(BF$5/8-SUM(BG6:BK6))/3</f>
        <v>7.333333333333333</v>
      </c>
      <c r="BG6" s="337">
        <f ca="1">SUMIF(INDEX($E6:$AH6,MATCH($BE$2,$E$4:$AH$4,)):INDEX($E6:$AH6,MATCH($BE$3,$E$4:$AH$4,)),BG$5,INDEX($E$3:$AH$3,MATCH($BE$2,$E$4:$AH$4,)):INDEX($E$3:$AH$3,MATCH($BE$3,$E$4:$AH$4,)))</f>
        <v>0</v>
      </c>
      <c r="BH6" s="337">
        <f ca="1">SUMIF(INDEX($E6:$AH6,MATCH($BE$2,$E$4:$AH$4,)):INDEX($E6:$AH6,MATCH($BE$3,$E$4:$AH$4,)),BH$5,INDEX($E$3:$AH$3,MATCH($BE$2,$E$4:$AH$4,)):INDEX($E$3:$AH$3,MATCH($BE$3,$E$4:$AH$4,)))</f>
        <v>0</v>
      </c>
      <c r="BI6" s="337">
        <f ca="1">SUMIF(INDEX($E6:$AH6,MATCH($BE$2,$E$4:$AH$4,)):INDEX($E6:$AH6,MATCH($BE$3,$E$4:$AH$4,)),BI$5,INDEX($E$3:$AH$3,MATCH($BE$2,$E$4:$AH$4,)):INDEX($E$3:$AH$3,MATCH($BE$3,$E$4:$AH$4,)))</f>
        <v>0</v>
      </c>
      <c r="BJ6" s="337">
        <f ca="1">SUMIF(INDEX($E6:$AH6,MATCH($BE$2,$E$4:$AH$4,)):INDEX($E6:$AH6,MATCH($BE$3,$E$4:$AH$4,)),BJ$5,INDEX($E$3:$AH$3,MATCH($BE$2,$E$4:$AH$4,)):INDEX($E$3:$AH$3,MATCH($BE$3,$E$4:$AH$4,)))</f>
        <v>0</v>
      </c>
      <c r="BK6" s="337">
        <f ca="1">COUNTIF(INDEX($E6:$AH6,MATCH($BE$2,$E$4:$AH$4,)):INDEX($E6:$AH6,MATCH($BE$3,$E$4:$AH$4,)),BK$5)</f>
        <v>0</v>
      </c>
    </row>
    <row r="7" spans="1:66" ht="15" customHeight="1" x14ac:dyDescent="0.15">
      <c r="A7" s="326">
        <f>SUBTOTAL(3,B$5:B7)</f>
        <v>2</v>
      </c>
      <c r="B7" s="327" t="str">
        <f>График!B8</f>
        <v>Сотрудник 2</v>
      </c>
      <c r="C7" s="328"/>
      <c r="D7" s="320"/>
      <c r="E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E$4,2),{1;6;7},{1;2;3}))))</f>
        <v>0</v>
      </c>
      <c r="F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F$4,2),{1;6;7},{1;2;3}))))</f>
        <v>0</v>
      </c>
      <c r="G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G$4,2),{1;6;7},{1;2;3}))))</f>
        <v>0</v>
      </c>
      <c r="H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H$4,2),{1;6;7},{1;2;3}))))</f>
        <v>9</v>
      </c>
      <c r="I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I$4,2),{1;6;7},{1;2;3}))))</f>
        <v>9</v>
      </c>
      <c r="J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J$4,2),{1;6;7},{1;2;3}))))</f>
        <v>9</v>
      </c>
      <c r="K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K$4,2),{1;6;7},{1;2;3}))))</f>
        <v>9</v>
      </c>
      <c r="L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L$4,2),{1;6;7},{1;2;3}))))</f>
        <v>9</v>
      </c>
      <c r="M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M$4,2),{1;6;7},{1;2;3}))))</f>
        <v>0</v>
      </c>
      <c r="N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N$4,2),{1;6;7},{1;2;3}))))</f>
        <v>0</v>
      </c>
      <c r="O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O$4,2),{1;6;7},{1;2;3}))))</f>
        <v>10</v>
      </c>
      <c r="P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P$4,2),{1;6;7},{1;2;3}))))</f>
        <v>10</v>
      </c>
      <c r="Q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Q$4,2),{1;6;7},{1;2;3}))))</f>
        <v>8</v>
      </c>
      <c r="R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R$4,2),{1;6;7},{1;2;3}))))</f>
        <v>9</v>
      </c>
      <c r="S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S$4,2),{1;6;7},{1;2;3}))))</f>
        <v>0</v>
      </c>
      <c r="T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T$4,2),{1;6;7},{1;2;3}))))</f>
        <v>0</v>
      </c>
      <c r="U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U$4,2),{1;6;7},{1;2;3}))))</f>
        <v>10</v>
      </c>
      <c r="V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V$4,2),{1;6;7},{1;2;3}))))</f>
        <v>8</v>
      </c>
      <c r="W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W$4,2),{1;6;7},{1;2;3}))))</f>
        <v>0</v>
      </c>
      <c r="X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X$4,2),{1;6;7},{1;2;3}))))</f>
        <v>0</v>
      </c>
      <c r="Y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Y$4,2),{1;6;7},{1;2;3}))))</f>
        <v>10</v>
      </c>
      <c r="Z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Z$4,2),{1;6;7},{1;2;3}))))</f>
        <v>9</v>
      </c>
      <c r="AA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A$4,2),{1;6;7},{1;2;3}))))</f>
        <v>8</v>
      </c>
      <c r="AB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B$4,2),{1;6;7},{1;2;3}))))</f>
        <v>10</v>
      </c>
      <c r="AC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C$4,2),{1;6;7},{1;2;3}))))</f>
        <v>9</v>
      </c>
      <c r="AD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D$4,2),{1;6;7},{1;2;3}))))</f>
        <v>0</v>
      </c>
      <c r="AE7" s="383" t="e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E$4,2),{1;6;7},{1;2;3}))))</f>
        <v>#N/A</v>
      </c>
      <c r="AF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F$4,2),{1;6;7},{1;2;3}))))</f>
        <v>0</v>
      </c>
      <c r="AG7" s="383" t="e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G$4,2),{1;6;7},{1;2;3}))))</f>
        <v>#N/A</v>
      </c>
      <c r="AH7" s="383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H$4,2),{1;6;7},{1;2;3}))))</f>
        <v>0</v>
      </c>
      <c r="AI7" s="387" t="e">
        <f t="shared" ref="AI7:AI38" ca="1" si="12">SUM(E7:AH7)</f>
        <v>#N/A</v>
      </c>
      <c r="AJ7" s="388">
        <f ca="1">IF(COUNTA(E7:AH7),AJ$5-SUM(SUMIF($E7:$AH7,{"О","Б","А","У","---"},$E$3:$AH$3))*8,0)</f>
        <v>176</v>
      </c>
      <c r="AK7" s="404"/>
      <c r="AL7" s="389" t="e">
        <f t="shared" ref="AL7:AL38" ca="1" si="13">MAX(AI7-AJ7-AK7,0)</f>
        <v>#N/A</v>
      </c>
      <c r="AM7" s="390" t="e">
        <f t="shared" ref="AM7:AM38" ca="1" si="14">MAX(AJ7-AI7+AK7,0)</f>
        <v>#N/A</v>
      </c>
      <c r="AN7" s="335"/>
      <c r="AO7" s="335" t="e">
        <f t="shared" ref="AO7:AO38" ca="1" si="15">ROUND((AI7-AJ7-AW7-AK7)+AN7,2)</f>
        <v>#N/A</v>
      </c>
      <c r="AP7" s="336">
        <f>SUBTOTAL(3,B$6:B7)</f>
        <v>2</v>
      </c>
      <c r="AQ7" s="337">
        <f t="shared" ref="AQ7:AS26" ca="1" si="16">SUMIF($E7:$AH7,AQ$5,$E$3:$AH$3)</f>
        <v>0</v>
      </c>
      <c r="AR7" s="337">
        <f t="shared" ca="1" si="16"/>
        <v>0</v>
      </c>
      <c r="AS7" s="337">
        <f t="shared" ca="1" si="16"/>
        <v>0</v>
      </c>
      <c r="AT7" s="337">
        <f t="shared" ref="AT7:AT38" ca="1" si="17">COUNTIF($E7:$AH7,AT$5)</f>
        <v>0</v>
      </c>
      <c r="AU7" s="337">
        <f t="shared" ref="AU7:AU38" ca="1" si="18">SUMIF($E7:$AH7,AU$5,$E$3:$AH$3)</f>
        <v>0</v>
      </c>
      <c r="AV7" s="572"/>
      <c r="AW7" s="377"/>
      <c r="AX7" s="338"/>
      <c r="AY7" s="339"/>
      <c r="AZ7" s="340" t="e">
        <f ca="1">RANK(AO7,AO$6:AO$100)+COUNTIF(AO$6:AO7,AO7)-1</f>
        <v>#N/A</v>
      </c>
      <c r="BA7" s="285" t="e">
        <f t="array" aca="1" ref="BA7" ca="1">INDEX(B$6:B$105,MATCH(SMALL(IF(SUBTOTAL(2,OFFSET(AZ$5,ROW($1:$100),)),AZ$6:AZ$105),AP7),AZ$6:AZ$105,))</f>
        <v>#NUM!</v>
      </c>
      <c r="BB7" s="341" t="e">
        <f t="shared" ref="BB7:BB38" ca="1" si="19">INDEX(AO$6:AO$100,MATCH(BA7,B$6:B$100,))</f>
        <v>#NUM!</v>
      </c>
      <c r="BC7" s="342">
        <f t="shared" ref="BC7:BC38" ca="1" si="20">$AJ$5-AJ7*24</f>
        <v>-4048</v>
      </c>
      <c r="BD7" s="343"/>
      <c r="BE7" s="344" t="e">
        <f ca="1">(SUM(INDEX(E7:AH7,MATCH($BE$2,$E$4:$AH$4,)):INDEX(E7:AH7,MATCH($BE$3,$E$4:$AH$4,)))+COUNTIF(INDEX(E7:AH7,MATCH($BE$2,$E$4:$AH$4,)):INDEX(E7:AH7,MATCH($BE$3,$E$4:$AH$4,)),"У")/3)/24</f>
        <v>#N/A</v>
      </c>
      <c r="BF7" s="317">
        <f t="shared" ref="BF7:BF38" ca="1" si="21">(BF$5/8-SUM(BG7:BK7))/3</f>
        <v>7.333333333333333</v>
      </c>
      <c r="BG7" s="337">
        <f ca="1">SUMIF(INDEX($E7:$AH7,MATCH($BE$2,$E$4:$AH$4,)):INDEX($E7:$AH7,MATCH($BE$3,$E$4:$AH$4,)),BG$5,INDEX($E$3:$AH$3,MATCH($BE$2,$E$4:$AH$4,)):INDEX($E$3:$AH$3,MATCH($BE$3,$E$4:$AH$4,)))</f>
        <v>0</v>
      </c>
      <c r="BH7" s="337">
        <f ca="1">SUMIF(INDEX($E7:$AH7,MATCH($BE$2,$E$4:$AH$4,)):INDEX($E7:$AH7,MATCH($BE$3,$E$4:$AH$4,)),BH$5,INDEX($E$3:$AH$3,MATCH($BE$2,$E$4:$AH$4,)):INDEX($E$3:$AH$3,MATCH($BE$3,$E$4:$AH$4,)))</f>
        <v>0</v>
      </c>
      <c r="BI7" s="337">
        <f ca="1">SUMIF(INDEX($E7:$AH7,MATCH($BE$2,$E$4:$AH$4,)):INDEX($E7:$AH7,MATCH($BE$3,$E$4:$AH$4,)),BI$5,INDEX($E$3:$AH$3,MATCH($BE$2,$E$4:$AH$4,)):INDEX($E$3:$AH$3,MATCH($BE$3,$E$4:$AH$4,)))</f>
        <v>0</v>
      </c>
      <c r="BJ7" s="337">
        <f ca="1">SUMIF(INDEX($E7:$AH7,MATCH($BE$2,$E$4:$AH$4,)):INDEX($E7:$AH7,MATCH($BE$3,$E$4:$AH$4,)),BJ$5,INDEX($E$3:$AH$3,MATCH($BE$2,$E$4:$AH$4,)):INDEX($E$3:$AH$3,MATCH($BE$3,$E$4:$AH$4,)))</f>
        <v>0</v>
      </c>
      <c r="BK7" s="337">
        <f ca="1">COUNTIF(INDEX($E7:$AH7,MATCH($BE$2,$E$4:$AH$4,)):INDEX($E7:$AH7,MATCH($BE$3,$E$4:$AH$4,)),BK$5)</f>
        <v>0</v>
      </c>
    </row>
    <row r="8" spans="1:66" ht="15" customHeight="1" x14ac:dyDescent="0.15">
      <c r="A8" s="326">
        <f>SUBTOTAL(3,B$5:B8)</f>
        <v>3</v>
      </c>
      <c r="B8" s="327" t="str">
        <f>График!B9</f>
        <v>Сотрудник 3</v>
      </c>
      <c r="C8" s="328"/>
      <c r="D8" s="320"/>
      <c r="E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E$4,2),{1;6;7},{1;2;3}))))</f>
        <v>0</v>
      </c>
      <c r="F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F$4,2),{1;6;7},{1;2;3}))))</f>
        <v>0</v>
      </c>
      <c r="G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G$4,2),{1;6;7},{1;2;3}))))</f>
        <v>10</v>
      </c>
      <c r="H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H$4,2),{1;6;7},{1;2;3}))))</f>
        <v>10</v>
      </c>
      <c r="I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I$4,2),{1;6;7},{1;2;3}))))</f>
        <v>9</v>
      </c>
      <c r="J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J$4,2),{1;6;7},{1;2;3}))))</f>
        <v>9</v>
      </c>
      <c r="K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K$4,2),{1;6;7},{1;2;3}))))</f>
        <v>0</v>
      </c>
      <c r="L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L$4,2),{1;6;7},{1;2;3}))))</f>
        <v>0</v>
      </c>
      <c r="M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M$4,2),{1;6;7},{1;2;3}))))</f>
        <v>0</v>
      </c>
      <c r="N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N$4,2),{1;6;7},{1;2;3}))))</f>
        <v>0</v>
      </c>
      <c r="O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O$4,2),{1;6;7},{1;2;3}))))</f>
        <v>9</v>
      </c>
      <c r="P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P$4,2),{1;6;7},{1;2;3}))))</f>
        <v>9</v>
      </c>
      <c r="Q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Q$4,2),{1;6;7},{1;2;3}))))</f>
        <v>9</v>
      </c>
      <c r="R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R$4,2),{1;6;7},{1;2;3}))))</f>
        <v>9</v>
      </c>
      <c r="S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S$4,2),{1;6;7},{1;2;3}))))</f>
        <v>9</v>
      </c>
      <c r="T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T$4,2),{1;6;7},{1;2;3}))))</f>
        <v>0</v>
      </c>
      <c r="U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U$4,2),{1;6;7},{1;2;3}))))</f>
        <v>0</v>
      </c>
      <c r="V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V$4,2),{1;6;7},{1;2;3}))))</f>
        <v>10</v>
      </c>
      <c r="W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W$4,2),{1;6;7},{1;2;3}))))</f>
        <v>10</v>
      </c>
      <c r="X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X$4,2),{1;6;7},{1;2;3}))))</f>
        <v>9</v>
      </c>
      <c r="Y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Y$4,2),{1;6;7},{1;2;3}))))</f>
        <v>10</v>
      </c>
      <c r="Z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Z$4,2),{1;6;7},{1;2;3}))))</f>
        <v>0</v>
      </c>
      <c r="AA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A$4,2),{1;6;7},{1;2;3}))))</f>
        <v>0</v>
      </c>
      <c r="AB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B$4,2),{1;6;7},{1;2;3}))))</f>
        <v>8</v>
      </c>
      <c r="AC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C$4,2),{1;6;7},{1;2;3}))))</f>
        <v>9</v>
      </c>
      <c r="AD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D$4,2),{1;6;7},{1;2;3}))))</f>
        <v>0</v>
      </c>
      <c r="AE8" s="383" t="e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E$4,2),{1;6;7},{1;2;3}))))</f>
        <v>#N/A</v>
      </c>
      <c r="AF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F$4,2),{1;6;7},{1;2;3}))))</f>
        <v>0</v>
      </c>
      <c r="AG8" s="383" t="e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G$4,2),{1;6;7},{1;2;3}))))</f>
        <v>#N/A</v>
      </c>
      <c r="AH8" s="383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H$4,2),{1;6;7},{1;2;3}))))</f>
        <v>0</v>
      </c>
      <c r="AI8" s="387" t="e">
        <f t="shared" ca="1" si="12"/>
        <v>#N/A</v>
      </c>
      <c r="AJ8" s="388">
        <f ca="1">IF(COUNTA(E8:AH8),AJ$5-SUM(SUMIF($E8:$AH8,{"О","Б","А","У","---"},$E$3:$AH$3))*8,0)</f>
        <v>176</v>
      </c>
      <c r="AK8" s="404"/>
      <c r="AL8" s="389" t="e">
        <f t="shared" ca="1" si="13"/>
        <v>#N/A</v>
      </c>
      <c r="AM8" s="390" t="e">
        <f t="shared" ca="1" si="14"/>
        <v>#N/A</v>
      </c>
      <c r="AN8" s="335"/>
      <c r="AO8" s="335" t="e">
        <f t="shared" ca="1" si="15"/>
        <v>#N/A</v>
      </c>
      <c r="AP8" s="336">
        <f>SUBTOTAL(3,B$6:B8)</f>
        <v>3</v>
      </c>
      <c r="AQ8" s="337">
        <f t="shared" ca="1" si="16"/>
        <v>0</v>
      </c>
      <c r="AR8" s="337">
        <f t="shared" ca="1" si="16"/>
        <v>0</v>
      </c>
      <c r="AS8" s="337">
        <f t="shared" ca="1" si="16"/>
        <v>0</v>
      </c>
      <c r="AT8" s="337">
        <f t="shared" ca="1" si="17"/>
        <v>0</v>
      </c>
      <c r="AU8" s="337">
        <f t="shared" ca="1" si="18"/>
        <v>0</v>
      </c>
      <c r="AV8" s="377"/>
      <c r="AW8" s="377"/>
      <c r="AX8" s="338"/>
      <c r="AY8" s="339"/>
      <c r="AZ8" s="340" t="e">
        <f ca="1">RANK(AO8,AO$6:AO$100)+COUNTIF(AO$6:AO8,AO8)-1</f>
        <v>#N/A</v>
      </c>
      <c r="BA8" s="285" t="e">
        <f t="array" aca="1" ref="BA8" ca="1">INDEX(B$6:B$105,MATCH(SMALL(IF(SUBTOTAL(2,OFFSET(AZ$5,ROW($1:$100),)),AZ$6:AZ$105),AP8),AZ$6:AZ$105,))</f>
        <v>#NUM!</v>
      </c>
      <c r="BB8" s="341" t="e">
        <f t="shared" ca="1" si="19"/>
        <v>#NUM!</v>
      </c>
      <c r="BC8" s="342">
        <f t="shared" ca="1" si="20"/>
        <v>-4048</v>
      </c>
      <c r="BD8" s="525"/>
      <c r="BE8" s="344" t="e">
        <f ca="1">(SUM(INDEX(E8:AH8,MATCH($BE$2,$E$4:$AH$4,)):INDEX(E8:AH8,MATCH($BE$3,$E$4:$AH$4,)))+COUNTIF(INDEX(E8:AH8,MATCH($BE$2,$E$4:$AH$4,)):INDEX(E8:AH8,MATCH($BE$3,$E$4:$AH$4,)),"У")/3)/24</f>
        <v>#N/A</v>
      </c>
      <c r="BF8" s="317">
        <f t="shared" ca="1" si="21"/>
        <v>7.333333333333333</v>
      </c>
      <c r="BG8" s="337">
        <f ca="1">SUMIF(INDEX($E8:$AH8,MATCH($BE$2,$E$4:$AH$4,)):INDEX($E8:$AH8,MATCH($BE$3,$E$4:$AH$4,)),BG$5,INDEX($E$3:$AH$3,MATCH($BE$2,$E$4:$AH$4,)):INDEX($E$3:$AH$3,MATCH($BE$3,$E$4:$AH$4,)))</f>
        <v>0</v>
      </c>
      <c r="BH8" s="337">
        <f ca="1">SUMIF(INDEX($E8:$AH8,MATCH($BE$2,$E$4:$AH$4,)):INDEX($E8:$AH8,MATCH($BE$3,$E$4:$AH$4,)),BH$5,INDEX($E$3:$AH$3,MATCH($BE$2,$E$4:$AH$4,)):INDEX($E$3:$AH$3,MATCH($BE$3,$E$4:$AH$4,)))</f>
        <v>0</v>
      </c>
      <c r="BI8" s="337">
        <f ca="1">SUMIF(INDEX($E8:$AH8,MATCH($BE$2,$E$4:$AH$4,)):INDEX($E8:$AH8,MATCH($BE$3,$E$4:$AH$4,)),BI$5,INDEX($E$3:$AH$3,MATCH($BE$2,$E$4:$AH$4,)):INDEX($E$3:$AH$3,MATCH($BE$3,$E$4:$AH$4,)))</f>
        <v>0</v>
      </c>
      <c r="BJ8" s="337">
        <f ca="1">SUMIF(INDEX($E8:$AH8,MATCH($BE$2,$E$4:$AH$4,)):INDEX($E8:$AH8,MATCH($BE$3,$E$4:$AH$4,)),BJ$5,INDEX($E$3:$AH$3,MATCH($BE$2,$E$4:$AH$4,)):INDEX($E$3:$AH$3,MATCH($BE$3,$E$4:$AH$4,)))</f>
        <v>0</v>
      </c>
      <c r="BK8" s="337">
        <f ca="1">COUNTIF(INDEX($E8:$AH8,MATCH($BE$2,$E$4:$AH$4,)):INDEX($E8:$AH8,MATCH($BE$3,$E$4:$AH$4,)),BK$5)</f>
        <v>0</v>
      </c>
    </row>
    <row r="9" spans="1:66" ht="15" customHeight="1" x14ac:dyDescent="0.15">
      <c r="A9" s="326">
        <f>SUBTOTAL(3,B$5:B9)</f>
        <v>4</v>
      </c>
      <c r="B9" s="327" t="str">
        <f>График!B10</f>
        <v>Сотрудник 4</v>
      </c>
      <c r="C9" s="328"/>
      <c r="D9" s="320"/>
      <c r="E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E$4,2),{1;6;7},{1;2;3}))))</f>
        <v>10</v>
      </c>
      <c r="F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F$4,2),{1;6;7},{1;2;3}))))</f>
        <v>10</v>
      </c>
      <c r="G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G$4,2),{1;6;7},{1;2;3}))))</f>
        <v>10</v>
      </c>
      <c r="H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H$4,2),{1;6;7},{1;2;3}))))</f>
        <v>10</v>
      </c>
      <c r="I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I$4,2),{1;6;7},{1;2;3}))))</f>
        <v>0</v>
      </c>
      <c r="J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J$4,2),{1;6;7},{1;2;3}))))</f>
        <v>0</v>
      </c>
      <c r="K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K$4,2),{1;6;7},{1;2;3}))))</f>
        <v>10</v>
      </c>
      <c r="L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L$4,2),{1;6;7},{1;2;3}))))</f>
        <v>10</v>
      </c>
      <c r="M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M$4,2),{1;6;7},{1;2;3}))))</f>
        <v>10</v>
      </c>
      <c r="N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N$4,2),{1;6;7},{1;2;3}))))</f>
        <v>10</v>
      </c>
      <c r="O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O$4,2),{1;6;7},{1;2;3}))))</f>
        <v>0</v>
      </c>
      <c r="P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P$4,2),{1;6;7},{1;2;3}))))</f>
        <v>0</v>
      </c>
      <c r="Q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Q$4,2),{1;6;7},{1;2;3}))))</f>
        <v>9</v>
      </c>
      <c r="R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R$4,2),{1;6;7},{1;2;3}))))</f>
        <v>9</v>
      </c>
      <c r="S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S$4,2),{1;6;7},{1;2;3}))))</f>
        <v>9</v>
      </c>
      <c r="T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T$4,2),{1;6;7},{1;2;3}))))</f>
        <v>10</v>
      </c>
      <c r="U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U$4,2),{1;6;7},{1;2;3}))))</f>
        <v>10</v>
      </c>
      <c r="V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V$4,2),{1;6;7},{1;2;3}))))</f>
        <v>0</v>
      </c>
      <c r="W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W$4,2),{1;6;7},{1;2;3}))))</f>
        <v>10</v>
      </c>
      <c r="X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X$4,2),{1;6;7},{1;2;3}))))</f>
        <v>10</v>
      </c>
      <c r="Y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Y$4,2),{1;6;7},{1;2;3}))))</f>
        <v>8</v>
      </c>
      <c r="Z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Z$4,2),{1;6;7},{1;2;3}))))</f>
        <v>0</v>
      </c>
      <c r="AA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A$4,2),{1;6;7},{1;2;3}))))</f>
        <v>0</v>
      </c>
      <c r="AB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B$4,2),{1;6;7},{1;2;3}))))</f>
        <v>0</v>
      </c>
      <c r="AC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C$4,2),{1;6;7},{1;2;3}))))</f>
        <v>10</v>
      </c>
      <c r="AD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D$4,2),{1;6;7},{1;2;3}))))</f>
        <v>0</v>
      </c>
      <c r="AE9" s="383" t="e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E$4,2),{1;6;7},{1;2;3}))))</f>
        <v>#N/A</v>
      </c>
      <c r="AF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F$4,2),{1;6;7},{1;2;3}))))</f>
        <v>0</v>
      </c>
      <c r="AG9" s="383" t="e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G$4,2),{1;6;7},{1;2;3}))))</f>
        <v>#N/A</v>
      </c>
      <c r="AH9" s="383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H$4,2),{1;6;7},{1;2;3}))))</f>
        <v>0</v>
      </c>
      <c r="AI9" s="387" t="e">
        <f t="shared" ca="1" si="12"/>
        <v>#N/A</v>
      </c>
      <c r="AJ9" s="388">
        <f ca="1">IF(COUNTA(E9:AH9),AJ$5-SUM(SUMIF($E9:$AH9,{"О","Б","А","У","---"},$E$3:$AH$3))*8,0)</f>
        <v>176</v>
      </c>
      <c r="AK9" s="404"/>
      <c r="AL9" s="389" t="e">
        <f t="shared" ca="1" si="13"/>
        <v>#N/A</v>
      </c>
      <c r="AM9" s="390" t="e">
        <f t="shared" ca="1" si="14"/>
        <v>#N/A</v>
      </c>
      <c r="AN9" s="335"/>
      <c r="AO9" s="335" t="e">
        <f t="shared" ca="1" si="15"/>
        <v>#N/A</v>
      </c>
      <c r="AP9" s="336">
        <f>SUBTOTAL(3,B$6:B9)</f>
        <v>4</v>
      </c>
      <c r="AQ9" s="337">
        <f t="shared" ca="1" si="16"/>
        <v>0</v>
      </c>
      <c r="AR9" s="337">
        <f t="shared" ca="1" si="16"/>
        <v>0</v>
      </c>
      <c r="AS9" s="337">
        <f t="shared" ca="1" si="16"/>
        <v>0</v>
      </c>
      <c r="AT9" s="337">
        <f t="shared" ca="1" si="17"/>
        <v>0</v>
      </c>
      <c r="AU9" s="337">
        <f t="shared" ca="1" si="18"/>
        <v>0</v>
      </c>
      <c r="AV9" s="377"/>
      <c r="AW9" s="529"/>
      <c r="AX9" s="338"/>
      <c r="AY9" s="339"/>
      <c r="AZ9" s="340" t="e">
        <f ca="1">RANK(AO9,AO$6:AO$100)+COUNTIF(AO$6:AO9,AO9)-1</f>
        <v>#N/A</v>
      </c>
      <c r="BA9" s="285" t="e">
        <f t="array" aca="1" ref="BA9" ca="1">INDEX(B$6:B$105,MATCH(SMALL(IF(SUBTOTAL(2,OFFSET(AZ$5,ROW($1:$100),)),AZ$6:AZ$105),AP9),AZ$6:AZ$105,))</f>
        <v>#NUM!</v>
      </c>
      <c r="BB9" s="341" t="e">
        <f t="shared" ca="1" si="19"/>
        <v>#NUM!</v>
      </c>
      <c r="BC9" s="342">
        <f t="shared" ca="1" si="20"/>
        <v>-4048</v>
      </c>
      <c r="BD9" s="525"/>
      <c r="BE9" s="344" t="e">
        <f ca="1">(SUM(INDEX(E9:AH9,MATCH($BE$2,$E$4:$AH$4,)):INDEX(E9:AH9,MATCH($BE$3,$E$4:$AH$4,)))+COUNTIF(INDEX(E9:AH9,MATCH($BE$2,$E$4:$AH$4,)):INDEX(E9:AH9,MATCH($BE$3,$E$4:$AH$4,)),"У")/3)/24</f>
        <v>#N/A</v>
      </c>
      <c r="BF9" s="317">
        <f t="shared" ca="1" si="21"/>
        <v>7.333333333333333</v>
      </c>
      <c r="BG9" s="337">
        <f ca="1">SUMIF(INDEX($E9:$AH9,MATCH($BE$2,$E$4:$AH$4,)):INDEX($E9:$AH9,MATCH($BE$3,$E$4:$AH$4,)),BG$5,INDEX($E$3:$AH$3,MATCH($BE$2,$E$4:$AH$4,)):INDEX($E$3:$AH$3,MATCH($BE$3,$E$4:$AH$4,)))</f>
        <v>0</v>
      </c>
      <c r="BH9" s="337">
        <f ca="1">SUMIF(INDEX($E9:$AH9,MATCH($BE$2,$E$4:$AH$4,)):INDEX($E9:$AH9,MATCH($BE$3,$E$4:$AH$4,)),BH$5,INDEX($E$3:$AH$3,MATCH($BE$2,$E$4:$AH$4,)):INDEX($E$3:$AH$3,MATCH($BE$3,$E$4:$AH$4,)))</f>
        <v>0</v>
      </c>
      <c r="BI9" s="337">
        <f ca="1">SUMIF(INDEX($E9:$AH9,MATCH($BE$2,$E$4:$AH$4,)):INDEX($E9:$AH9,MATCH($BE$3,$E$4:$AH$4,)),BI$5,INDEX($E$3:$AH$3,MATCH($BE$2,$E$4:$AH$4,)):INDEX($E$3:$AH$3,MATCH($BE$3,$E$4:$AH$4,)))</f>
        <v>0</v>
      </c>
      <c r="BJ9" s="337">
        <f ca="1">SUMIF(INDEX($E9:$AH9,MATCH($BE$2,$E$4:$AH$4,)):INDEX($E9:$AH9,MATCH($BE$3,$E$4:$AH$4,)),BJ$5,INDEX($E$3:$AH$3,MATCH($BE$2,$E$4:$AH$4,)):INDEX($E$3:$AH$3,MATCH($BE$3,$E$4:$AH$4,)))</f>
        <v>0</v>
      </c>
      <c r="BK9" s="337">
        <f ca="1">COUNTIF(INDEX($E9:$AH9,MATCH($BE$2,$E$4:$AH$4,)):INDEX($E9:$AH9,MATCH($BE$3,$E$4:$AH$4,)),BK$5)</f>
        <v>0</v>
      </c>
    </row>
    <row r="10" spans="1:66" ht="15" customHeight="1" x14ac:dyDescent="0.15">
      <c r="A10" s="326">
        <f>SUBTOTAL(3,B$5:B10)</f>
        <v>5</v>
      </c>
      <c r="B10" s="327" t="str">
        <f>График!B11</f>
        <v>Сотрудник 5</v>
      </c>
      <c r="C10" s="328"/>
      <c r="D10" s="320"/>
      <c r="E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E$4,2),{1;6;7},{1;2;3}))))</f>
        <v>10</v>
      </c>
      <c r="F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F$4,2),{1;6;7},{1;2;3}))))</f>
        <v>8</v>
      </c>
      <c r="G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G$4,2),{1;6;7},{1;2;3}))))</f>
        <v>0</v>
      </c>
      <c r="H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H$4,2),{1;6;7},{1;2;3}))))</f>
        <v>0</v>
      </c>
      <c r="I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I$4,2),{1;6;7},{1;2;3}))))</f>
        <v>8</v>
      </c>
      <c r="J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J$4,2),{1;6;7},{1;2;3}))))</f>
        <v>9</v>
      </c>
      <c r="K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K$4,2),{1;6;7},{1;2;3}))))</f>
        <v>9</v>
      </c>
      <c r="L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L$4,2),{1;6;7},{1;2;3}))))</f>
        <v>9</v>
      </c>
      <c r="M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M$4,2),{1;6;7},{1;2;3}))))</f>
        <v>0</v>
      </c>
      <c r="N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N$4,2),{1;6;7},{1;2;3}))))</f>
        <v>0</v>
      </c>
      <c r="O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O$4,2),{1;6;7},{1;2;3}))))</f>
        <v>9</v>
      </c>
      <c r="P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P$4,2),{1;6;7},{1;2;3}))))</f>
        <v>9</v>
      </c>
      <c r="Q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Q$4,2),{1;6;7},{1;2;3}))))</f>
        <v>10</v>
      </c>
      <c r="R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R$4,2),{1;6;7},{1;2;3}))))</f>
        <v>10</v>
      </c>
      <c r="S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S$4,2),{1;6;7},{1;2;3}))))</f>
        <v>9</v>
      </c>
      <c r="T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T$4,2),{1;6;7},{1;2;3}))))</f>
        <v>0</v>
      </c>
      <c r="U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U$4,2),{1;6;7},{1;2;3}))))</f>
        <v>0</v>
      </c>
      <c r="V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V$4,2),{1;6;7},{1;2;3}))))</f>
        <v>9</v>
      </c>
      <c r="W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W$4,2),{1;6;7},{1;2;3}))))</f>
        <v>9</v>
      </c>
      <c r="X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X$4,2),{1;6;7},{1;2;3}))))</f>
        <v>9</v>
      </c>
      <c r="Y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Y$4,2),{1;6;7},{1;2;3}))))</f>
        <v>9</v>
      </c>
      <c r="Z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Z$4,2),{1;6;7},{1;2;3}))))</f>
        <v>10</v>
      </c>
      <c r="AA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A$4,2),{1;6;7},{1;2;3}))))</f>
        <v>0</v>
      </c>
      <c r="AB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B$4,2),{1;6;7},{1;2;3}))))</f>
        <v>0</v>
      </c>
      <c r="AC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C$4,2),{1;6;7},{1;2;3}))))</f>
        <v>9</v>
      </c>
      <c r="AD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D$4,2),{1;6;7},{1;2;3}))))</f>
        <v>0</v>
      </c>
      <c r="AE10" s="383" t="e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E$4,2),{1;6;7},{1;2;3}))))</f>
        <v>#N/A</v>
      </c>
      <c r="AF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F$4,2),{1;6;7},{1;2;3}))))</f>
        <v>0</v>
      </c>
      <c r="AG10" s="383" t="e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G$4,2),{1;6;7},{1;2;3}))))</f>
        <v>#N/A</v>
      </c>
      <c r="AH10" s="383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H$4,2),{1;6;7},{1;2;3}))))</f>
        <v>0</v>
      </c>
      <c r="AI10" s="387" t="e">
        <f t="shared" ca="1" si="12"/>
        <v>#N/A</v>
      </c>
      <c r="AJ10" s="388">
        <f ca="1">IF(COUNTA(E10:AH10),AJ$5-SUM(SUMIF($E10:$AH10,{"О","Б","А","У","---"},$E$3:$AH$3))*8,0)</f>
        <v>176</v>
      </c>
      <c r="AK10" s="404"/>
      <c r="AL10" s="389" t="e">
        <f t="shared" ca="1" si="13"/>
        <v>#N/A</v>
      </c>
      <c r="AM10" s="390" t="e">
        <f t="shared" ca="1" si="14"/>
        <v>#N/A</v>
      </c>
      <c r="AN10" s="335"/>
      <c r="AO10" s="335" t="e">
        <f t="shared" ca="1" si="15"/>
        <v>#N/A</v>
      </c>
      <c r="AP10" s="336">
        <f>SUBTOTAL(3,B$6:B10)</f>
        <v>5</v>
      </c>
      <c r="AQ10" s="337">
        <f t="shared" ca="1" si="16"/>
        <v>0</v>
      </c>
      <c r="AR10" s="337">
        <f t="shared" ca="1" si="16"/>
        <v>0</v>
      </c>
      <c r="AS10" s="337">
        <f t="shared" ca="1" si="16"/>
        <v>0</v>
      </c>
      <c r="AT10" s="337">
        <f t="shared" ca="1" si="17"/>
        <v>0</v>
      </c>
      <c r="AU10" s="337">
        <f t="shared" ca="1" si="18"/>
        <v>0</v>
      </c>
      <c r="AV10" s="377"/>
      <c r="AW10" s="529"/>
      <c r="AX10" s="338"/>
      <c r="AY10" s="339"/>
      <c r="AZ10" s="340" t="e">
        <f ca="1">RANK(AO10,AO$6:AO$100)+COUNTIF(AO$6:AO10,AO10)-1</f>
        <v>#N/A</v>
      </c>
      <c r="BA10" s="285" t="e">
        <f t="array" aca="1" ref="BA10" ca="1">INDEX(B$6:B$105,MATCH(SMALL(IF(SUBTOTAL(2,OFFSET(AZ$5,ROW($1:$100),)),AZ$6:AZ$105),AP10),AZ$6:AZ$105,))</f>
        <v>#NUM!</v>
      </c>
      <c r="BB10" s="341" t="e">
        <f t="shared" ca="1" si="19"/>
        <v>#NUM!</v>
      </c>
      <c r="BC10" s="342">
        <f t="shared" ca="1" si="20"/>
        <v>-4048</v>
      </c>
      <c r="BD10" s="525"/>
      <c r="BE10" s="344" t="e">
        <f ca="1">(SUM(INDEX(E10:AH10,MATCH($BE$2,$E$4:$AH$4,)):INDEX(E10:AH10,MATCH($BE$3,$E$4:$AH$4,)))+COUNTIF(INDEX(E10:AH10,MATCH($BE$2,$E$4:$AH$4,)):INDEX(E10:AH10,MATCH($BE$3,$E$4:$AH$4,)),"У")/3)/24</f>
        <v>#N/A</v>
      </c>
      <c r="BF10" s="317">
        <f t="shared" ca="1" si="21"/>
        <v>7.333333333333333</v>
      </c>
      <c r="BG10" s="337">
        <f ca="1">SUMIF(INDEX($E10:$AH10,MATCH($BE$2,$E$4:$AH$4,)):INDEX($E10:$AH10,MATCH($BE$3,$E$4:$AH$4,)),BG$5,INDEX($E$3:$AH$3,MATCH($BE$2,$E$4:$AH$4,)):INDEX($E$3:$AH$3,MATCH($BE$3,$E$4:$AH$4,)))</f>
        <v>0</v>
      </c>
      <c r="BH10" s="337">
        <f ca="1">SUMIF(INDEX($E10:$AH10,MATCH($BE$2,$E$4:$AH$4,)):INDEX($E10:$AH10,MATCH($BE$3,$E$4:$AH$4,)),BH$5,INDEX($E$3:$AH$3,MATCH($BE$2,$E$4:$AH$4,)):INDEX($E$3:$AH$3,MATCH($BE$3,$E$4:$AH$4,)))</f>
        <v>0</v>
      </c>
      <c r="BI10" s="337">
        <f ca="1">SUMIF(INDEX($E10:$AH10,MATCH($BE$2,$E$4:$AH$4,)):INDEX($E10:$AH10,MATCH($BE$3,$E$4:$AH$4,)),BI$5,INDEX($E$3:$AH$3,MATCH($BE$2,$E$4:$AH$4,)):INDEX($E$3:$AH$3,MATCH($BE$3,$E$4:$AH$4,)))</f>
        <v>0</v>
      </c>
      <c r="BJ10" s="337">
        <f ca="1">SUMIF(INDEX($E10:$AH10,MATCH($BE$2,$E$4:$AH$4,)):INDEX($E10:$AH10,MATCH($BE$3,$E$4:$AH$4,)),BJ$5,INDEX($E$3:$AH$3,MATCH($BE$2,$E$4:$AH$4,)):INDEX($E$3:$AH$3,MATCH($BE$3,$E$4:$AH$4,)))</f>
        <v>0</v>
      </c>
      <c r="BK10" s="337">
        <f ca="1">COUNTIF(INDEX($E10:$AH10,MATCH($BE$2,$E$4:$AH$4,)):INDEX($E10:$AH10,MATCH($BE$3,$E$4:$AH$4,)),BK$5)</f>
        <v>0</v>
      </c>
    </row>
    <row r="11" spans="1:66" ht="15" customHeight="1" x14ac:dyDescent="0.15">
      <c r="A11" s="326">
        <f>SUBTOTAL(3,B$5:B11)</f>
        <v>6</v>
      </c>
      <c r="B11" s="327" t="str">
        <f>График!B12</f>
        <v>Сотрудник 6</v>
      </c>
      <c r="C11" s="328"/>
      <c r="D11" s="320"/>
      <c r="E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E$4,2),{1;6;7},{1;2;3}))))</f>
        <v>8</v>
      </c>
      <c r="F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F$4,2),{1;6;7},{1;2;3}))))</f>
        <v>8</v>
      </c>
      <c r="G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G$4,2),{1;6;7},{1;2;3}))))</f>
        <v>8</v>
      </c>
      <c r="H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H$4,2),{1;6;7},{1;2;3}))))</f>
        <v>0</v>
      </c>
      <c r="I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I$4,2),{1;6;7},{1;2;3}))))</f>
        <v>0</v>
      </c>
      <c r="J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J$4,2),{1;6;7},{1;2;3}))))</f>
        <v>0</v>
      </c>
      <c r="K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K$4,2),{1;6;7},{1;2;3}))))</f>
        <v>0</v>
      </c>
      <c r="L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L$4,2),{1;6;7},{1;2;3}))))</f>
        <v>0</v>
      </c>
      <c r="M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M$4,2),{1;6;7},{1;2;3}))))</f>
        <v>10</v>
      </c>
      <c r="N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N$4,2),{1;6;7},{1;2;3}))))</f>
        <v>10</v>
      </c>
      <c r="O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O$4,2),{1;6;7},{1;2;3}))))</f>
        <v>10</v>
      </c>
      <c r="P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P$4,2),{1;6;7},{1;2;3}))))</f>
        <v>0</v>
      </c>
      <c r="Q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Q$4,2),{1;6;7},{1;2;3}))))</f>
        <v>0</v>
      </c>
      <c r="R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R$4,2),{1;6;7},{1;2;3}))))</f>
        <v>10</v>
      </c>
      <c r="S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S$4,2),{1;6;7},{1;2;3}))))</f>
        <v>10</v>
      </c>
      <c r="T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T$4,2),{1;6;7},{1;2;3}))))</f>
        <v>10</v>
      </c>
      <c r="U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U$4,2),{1;6;7},{1;2;3}))))</f>
        <v>10</v>
      </c>
      <c r="V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V$4,2),{1;6;7},{1;2;3}))))</f>
        <v>10</v>
      </c>
      <c r="W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W$4,2),{1;6;7},{1;2;3}))))</f>
        <v>0</v>
      </c>
      <c r="X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X$4,2),{1;6;7},{1;2;3}))))</f>
        <v>0</v>
      </c>
      <c r="Y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Y$4,2),{1;6;7},{1;2;3}))))</f>
        <v>0</v>
      </c>
      <c r="Z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Z$4,2),{1;6;7},{1;2;3}))))</f>
        <v>10</v>
      </c>
      <c r="AA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A$4,2),{1;6;7},{1;2;3}))))</f>
        <v>10</v>
      </c>
      <c r="AB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B$4,2),{1;6;7},{1;2;3}))))</f>
        <v>10</v>
      </c>
      <c r="AC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C$4,2),{1;6;7},{1;2;3}))))</f>
        <v>10</v>
      </c>
      <c r="AD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D$4,2),{1;6;7},{1;2;3}))))</f>
        <v>0</v>
      </c>
      <c r="AE11" s="383" t="e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E$4,2),{1;6;7},{1;2;3}))))</f>
        <v>#N/A</v>
      </c>
      <c r="AF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F$4,2),{1;6;7},{1;2;3}))))</f>
        <v>0</v>
      </c>
      <c r="AG11" s="383" t="e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G$4,2),{1;6;7},{1;2;3}))))</f>
        <v>#N/A</v>
      </c>
      <c r="AH11" s="383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H$4,2),{1;6;7},{1;2;3}))))</f>
        <v>0</v>
      </c>
      <c r="AI11" s="387" t="e">
        <f t="shared" ca="1" si="12"/>
        <v>#N/A</v>
      </c>
      <c r="AJ11" s="388">
        <f ca="1">IF(COUNTA(E11:AH11),AJ$5-SUM(SUMIF($E11:$AH11,{"О","Б","А","У","---"},$E$3:$AH$3))*8,0)</f>
        <v>176</v>
      </c>
      <c r="AK11" s="404"/>
      <c r="AL11" s="389" t="e">
        <f t="shared" ca="1" si="13"/>
        <v>#N/A</v>
      </c>
      <c r="AM11" s="390" t="e">
        <f t="shared" ca="1" si="14"/>
        <v>#N/A</v>
      </c>
      <c r="AN11" s="335"/>
      <c r="AO11" s="335" t="e">
        <f t="shared" ca="1" si="15"/>
        <v>#N/A</v>
      </c>
      <c r="AP11" s="336">
        <f>SUBTOTAL(3,B$6:B11)</f>
        <v>6</v>
      </c>
      <c r="AQ11" s="337">
        <f t="shared" ca="1" si="16"/>
        <v>0</v>
      </c>
      <c r="AR11" s="337">
        <f t="shared" ca="1" si="16"/>
        <v>0</v>
      </c>
      <c r="AS11" s="337">
        <f t="shared" ca="1" si="16"/>
        <v>0</v>
      </c>
      <c r="AT11" s="337">
        <f t="shared" ca="1" si="17"/>
        <v>0</v>
      </c>
      <c r="AU11" s="337">
        <f t="shared" ca="1" si="18"/>
        <v>0</v>
      </c>
      <c r="AV11" s="377"/>
      <c r="AW11" s="529"/>
      <c r="AX11" s="338"/>
      <c r="AY11" s="339"/>
      <c r="AZ11" s="340" t="e">
        <f ca="1">RANK(AO11,AO$6:AO$100)+COUNTIF(AO$6:AO11,AO11)-1</f>
        <v>#N/A</v>
      </c>
      <c r="BA11" s="285" t="e">
        <f t="array" aca="1" ref="BA11" ca="1">INDEX(B$6:B$105,MATCH(SMALL(IF(SUBTOTAL(2,OFFSET(AZ$5,ROW($1:$100),)),AZ$6:AZ$105),AP11),AZ$6:AZ$105,))</f>
        <v>#NUM!</v>
      </c>
      <c r="BB11" s="341" t="e">
        <f t="shared" ca="1" si="19"/>
        <v>#NUM!</v>
      </c>
      <c r="BC11" s="342">
        <f t="shared" ca="1" si="20"/>
        <v>-4048</v>
      </c>
      <c r="BD11" s="525"/>
      <c r="BE11" s="344" t="e">
        <f ca="1">(SUM(INDEX(E11:AH11,MATCH($BE$2,$E$4:$AH$4,)):INDEX(E11:AH11,MATCH($BE$3,$E$4:$AH$4,)))+COUNTIF(INDEX(E11:AH11,MATCH($BE$2,$E$4:$AH$4,)):INDEX(E11:AH11,MATCH($BE$3,$E$4:$AH$4,)),"У")/3)/24</f>
        <v>#N/A</v>
      </c>
      <c r="BF11" s="317">
        <f t="shared" ca="1" si="21"/>
        <v>7.333333333333333</v>
      </c>
      <c r="BG11" s="337">
        <f ca="1">SUMIF(INDEX($E11:$AH11,MATCH($BE$2,$E$4:$AH$4,)):INDEX($E11:$AH11,MATCH($BE$3,$E$4:$AH$4,)),BG$5,INDEX($E$3:$AH$3,MATCH($BE$2,$E$4:$AH$4,)):INDEX($E$3:$AH$3,MATCH($BE$3,$E$4:$AH$4,)))</f>
        <v>0</v>
      </c>
      <c r="BH11" s="337">
        <f ca="1">SUMIF(INDEX($E11:$AH11,MATCH($BE$2,$E$4:$AH$4,)):INDEX($E11:$AH11,MATCH($BE$3,$E$4:$AH$4,)),BH$5,INDEX($E$3:$AH$3,MATCH($BE$2,$E$4:$AH$4,)):INDEX($E$3:$AH$3,MATCH($BE$3,$E$4:$AH$4,)))</f>
        <v>0</v>
      </c>
      <c r="BI11" s="337">
        <f ca="1">SUMIF(INDEX($E11:$AH11,MATCH($BE$2,$E$4:$AH$4,)):INDEX($E11:$AH11,MATCH($BE$3,$E$4:$AH$4,)),BI$5,INDEX($E$3:$AH$3,MATCH($BE$2,$E$4:$AH$4,)):INDEX($E$3:$AH$3,MATCH($BE$3,$E$4:$AH$4,)))</f>
        <v>0</v>
      </c>
      <c r="BJ11" s="337">
        <f ca="1">SUMIF(INDEX($E11:$AH11,MATCH($BE$2,$E$4:$AH$4,)):INDEX($E11:$AH11,MATCH($BE$3,$E$4:$AH$4,)),BJ$5,INDEX($E$3:$AH$3,MATCH($BE$2,$E$4:$AH$4,)):INDEX($E$3:$AH$3,MATCH($BE$3,$E$4:$AH$4,)))</f>
        <v>0</v>
      </c>
      <c r="BK11" s="337">
        <f ca="1">COUNTIF(INDEX($E11:$AH11,MATCH($BE$2,$E$4:$AH$4,)):INDEX($E11:$AH11,MATCH($BE$3,$E$4:$AH$4,)),BK$5)</f>
        <v>0</v>
      </c>
    </row>
    <row r="12" spans="1:66" ht="15" customHeight="1" x14ac:dyDescent="0.15">
      <c r="A12" s="326">
        <f>SUBTOTAL(3,B$5:B12)</f>
        <v>7</v>
      </c>
      <c r="B12" s="327" t="str">
        <f>График!B13</f>
        <v>Сотрудник 7</v>
      </c>
      <c r="C12" s="328"/>
      <c r="D12" s="320"/>
      <c r="E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E$4,2),{1;6;7},{1;2;3}))))</f>
        <v>10</v>
      </c>
      <c r="F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F$4,2),{1;6;7},{1;2;3}))))</f>
        <v>0</v>
      </c>
      <c r="G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G$4,2),{1;6;7},{1;2;3}))))</f>
        <v>0</v>
      </c>
      <c r="H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H$4,2),{1;6;7},{1;2;3}))))</f>
        <v>10</v>
      </c>
      <c r="I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I$4,2),{1;6;7},{1;2;3}))))</f>
        <v>10</v>
      </c>
      <c r="J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J$4,2),{1;6;7},{1;2;3}))))</f>
        <v>10</v>
      </c>
      <c r="K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K$4,2),{1;6;7},{1;2;3}))))</f>
        <v>0</v>
      </c>
      <c r="L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L$4,2),{1;6;7},{1;2;3}))))</f>
        <v>0</v>
      </c>
      <c r="M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M$4,2),{1;6;7},{1;2;3}))))</f>
        <v>10</v>
      </c>
      <c r="N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N$4,2),{1;6;7},{1;2;3}))))</f>
        <v>10</v>
      </c>
      <c r="O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O$4,2),{1;6;7},{1;2;3}))))</f>
        <v>10</v>
      </c>
      <c r="P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P$4,2),{1;6;7},{1;2;3}))))</f>
        <v>10</v>
      </c>
      <c r="Q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Q$4,2),{1;6;7},{1;2;3}))))</f>
        <v>0</v>
      </c>
      <c r="R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R$4,2),{1;6;7},{1;2;3}))))</f>
        <v>0</v>
      </c>
      <c r="S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S$4,2),{1;6;7},{1;2;3}))))</f>
        <v>8</v>
      </c>
      <c r="T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T$4,2),{1;6;7},{1;2;3}))))</f>
        <v>10</v>
      </c>
      <c r="U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U$4,2),{1;6;7},{1;2;3}))))</f>
        <v>0</v>
      </c>
      <c r="V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V$4,2),{1;6;7},{1;2;3}))))</f>
        <v>10</v>
      </c>
      <c r="W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W$4,2),{1;6;7},{1;2;3}))))</f>
        <v>10</v>
      </c>
      <c r="X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X$4,2),{1;6;7},{1;2;3}))))</f>
        <v>9</v>
      </c>
      <c r="Y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Y$4,2),{1;6;7},{1;2;3}))))</f>
        <v>10</v>
      </c>
      <c r="Z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Z$4,2),{1;6;7},{1;2;3}))))</f>
        <v>9</v>
      </c>
      <c r="AA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A$4,2),{1;6;7},{1;2;3}))))</f>
        <v>0</v>
      </c>
      <c r="AB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B$4,2),{1;6;7},{1;2;3}))))</f>
        <v>0</v>
      </c>
      <c r="AC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C$4,2),{1;6;7},{1;2;3}))))</f>
        <v>10</v>
      </c>
      <c r="AD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D$4,2),{1;6;7},{1;2;3}))))</f>
        <v>0</v>
      </c>
      <c r="AE12" s="383" t="e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E$4,2),{1;6;7},{1;2;3}))))</f>
        <v>#N/A</v>
      </c>
      <c r="AF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F$4,2),{1;6;7},{1;2;3}))))</f>
        <v>0</v>
      </c>
      <c r="AG12" s="383" t="e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G$4,2),{1;6;7},{1;2;3}))))</f>
        <v>#N/A</v>
      </c>
      <c r="AH12" s="383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H$4,2),{1;6;7},{1;2;3}))))</f>
        <v>0</v>
      </c>
      <c r="AI12" s="387" t="e">
        <f t="shared" ca="1" si="12"/>
        <v>#N/A</v>
      </c>
      <c r="AJ12" s="388">
        <f ca="1">IF(COUNTA(E12:AH12),AJ$5-SUM(SUMIF($E12:$AH12,{"О","Б","А","У","---"},$E$3:$AH$3))*8,0)</f>
        <v>176</v>
      </c>
      <c r="AK12" s="404"/>
      <c r="AL12" s="389" t="e">
        <f t="shared" ca="1" si="13"/>
        <v>#N/A</v>
      </c>
      <c r="AM12" s="390" t="e">
        <f t="shared" ca="1" si="14"/>
        <v>#N/A</v>
      </c>
      <c r="AN12" s="335"/>
      <c r="AO12" s="335" t="e">
        <f t="shared" ca="1" si="15"/>
        <v>#N/A</v>
      </c>
      <c r="AP12" s="336">
        <f>SUBTOTAL(3,B$6:B12)</f>
        <v>7</v>
      </c>
      <c r="AQ12" s="337">
        <f t="shared" ca="1" si="16"/>
        <v>0</v>
      </c>
      <c r="AR12" s="337">
        <f t="shared" ca="1" si="16"/>
        <v>0</v>
      </c>
      <c r="AS12" s="337">
        <f t="shared" ca="1" si="16"/>
        <v>0</v>
      </c>
      <c r="AT12" s="337">
        <f t="shared" ca="1" si="17"/>
        <v>0</v>
      </c>
      <c r="AU12" s="337">
        <f t="shared" ca="1" si="18"/>
        <v>0</v>
      </c>
      <c r="AV12" s="572"/>
      <c r="AW12" s="377"/>
      <c r="AX12" s="338"/>
      <c r="AY12" s="339"/>
      <c r="AZ12" s="340" t="e">
        <f ca="1">RANK(AO12,AO$6:AO$100)+COUNTIF(AO$6:AO12,AO12)-1</f>
        <v>#N/A</v>
      </c>
      <c r="BA12" s="285" t="e">
        <f t="array" aca="1" ref="BA12" ca="1">INDEX(B$6:B$105,MATCH(SMALL(IF(SUBTOTAL(2,OFFSET(AZ$5,ROW($1:$100),)),AZ$6:AZ$105),AP12),AZ$6:AZ$105,))</f>
        <v>#NUM!</v>
      </c>
      <c r="BB12" s="341" t="e">
        <f t="shared" ca="1" si="19"/>
        <v>#NUM!</v>
      </c>
      <c r="BC12" s="342">
        <f t="shared" ca="1" si="20"/>
        <v>-4048</v>
      </c>
      <c r="BD12" s="343"/>
      <c r="BE12" s="344" t="e">
        <f ca="1">(SUM(INDEX(E12:AH12,MATCH($BE$2,$E$4:$AH$4,)):INDEX(E12:AH12,MATCH($BE$3,$E$4:$AH$4,)))+COUNTIF(INDEX(E12:AH12,MATCH($BE$2,$E$4:$AH$4,)):INDEX(E12:AH12,MATCH($BE$3,$E$4:$AH$4,)),"У")/3)/24</f>
        <v>#N/A</v>
      </c>
      <c r="BF12" s="317">
        <f t="shared" ca="1" si="21"/>
        <v>7.333333333333333</v>
      </c>
      <c r="BG12" s="337">
        <f ca="1">SUMIF(INDEX($E12:$AH12,MATCH($BE$2,$E$4:$AH$4,)):INDEX($E12:$AH12,MATCH($BE$3,$E$4:$AH$4,)),BG$5,INDEX($E$3:$AH$3,MATCH($BE$2,$E$4:$AH$4,)):INDEX($E$3:$AH$3,MATCH($BE$3,$E$4:$AH$4,)))</f>
        <v>0</v>
      </c>
      <c r="BH12" s="337">
        <f ca="1">SUMIF(INDEX($E12:$AH12,MATCH($BE$2,$E$4:$AH$4,)):INDEX($E12:$AH12,MATCH($BE$3,$E$4:$AH$4,)),BH$5,INDEX($E$3:$AH$3,MATCH($BE$2,$E$4:$AH$4,)):INDEX($E$3:$AH$3,MATCH($BE$3,$E$4:$AH$4,)))</f>
        <v>0</v>
      </c>
      <c r="BI12" s="337">
        <f ca="1">SUMIF(INDEX($E12:$AH12,MATCH($BE$2,$E$4:$AH$4,)):INDEX($E12:$AH12,MATCH($BE$3,$E$4:$AH$4,)),BI$5,INDEX($E$3:$AH$3,MATCH($BE$2,$E$4:$AH$4,)):INDEX($E$3:$AH$3,MATCH($BE$3,$E$4:$AH$4,)))</f>
        <v>0</v>
      </c>
      <c r="BJ12" s="337">
        <f ca="1">SUMIF(INDEX($E12:$AH12,MATCH($BE$2,$E$4:$AH$4,)):INDEX($E12:$AH12,MATCH($BE$3,$E$4:$AH$4,)),BJ$5,INDEX($E$3:$AH$3,MATCH($BE$2,$E$4:$AH$4,)):INDEX($E$3:$AH$3,MATCH($BE$3,$E$4:$AH$4,)))</f>
        <v>0</v>
      </c>
      <c r="BK12" s="337">
        <f ca="1">COUNTIF(INDEX($E12:$AH12,MATCH($BE$2,$E$4:$AH$4,)):INDEX($E12:$AH12,MATCH($BE$3,$E$4:$AH$4,)),BK$5)</f>
        <v>0</v>
      </c>
    </row>
    <row r="13" spans="1:66" ht="15" customHeight="1" x14ac:dyDescent="0.15">
      <c r="A13" s="326">
        <f>SUBTOTAL(3,B$5:B13)</f>
        <v>8</v>
      </c>
      <c r="B13" s="327" t="str">
        <f>График!B14</f>
        <v>Сотрудник 8</v>
      </c>
      <c r="C13" s="328"/>
      <c r="D13" s="320"/>
      <c r="E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E$4,2),{1;6;7},{1;2;3}))))</f>
        <v>0</v>
      </c>
      <c r="F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F$4,2),{1;6;7},{1;2;3}))))</f>
        <v>0</v>
      </c>
      <c r="G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G$4,2),{1;6;7},{1;2;3}))))</f>
        <v>10</v>
      </c>
      <c r="H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H$4,2),{1;6;7},{1;2;3}))))</f>
        <v>10</v>
      </c>
      <c r="I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I$4,2),{1;6;7},{1;2;3}))))</f>
        <v>9</v>
      </c>
      <c r="J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J$4,2),{1;6;7},{1;2;3}))))</f>
        <v>9</v>
      </c>
      <c r="K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K$4,2),{1;6;7},{1;2;3}))))</f>
        <v>9</v>
      </c>
      <c r="L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L$4,2),{1;6;7},{1;2;3}))))</f>
        <v>0</v>
      </c>
      <c r="M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M$4,2),{1;6;7},{1;2;3}))))</f>
        <v>0</v>
      </c>
      <c r="N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N$4,2),{1;6;7},{1;2;3}))))</f>
        <v>10</v>
      </c>
      <c r="O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O$4,2),{1;6;7},{1;2;3}))))</f>
        <v>9</v>
      </c>
      <c r="P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P$4,2),{1;6;7},{1;2;3}))))</f>
        <v>8</v>
      </c>
      <c r="Q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Q$4,2),{1;6;7},{1;2;3}))))</f>
        <v>9</v>
      </c>
      <c r="R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R$4,2),{1;6;7},{1;2;3}))))</f>
        <v>9</v>
      </c>
      <c r="S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S$4,2),{1;6;7},{1;2;3}))))</f>
        <v>0</v>
      </c>
      <c r="T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T$4,2),{1;6;7},{1;2;3}))))</f>
        <v>0</v>
      </c>
      <c r="U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U$4,2),{1;6;7},{1;2;3}))))</f>
        <v>8</v>
      </c>
      <c r="V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V$4,2),{1;6;7},{1;2;3}))))</f>
        <v>9</v>
      </c>
      <c r="W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W$4,2),{1;6;7},{1;2;3}))))</f>
        <v>9</v>
      </c>
      <c r="X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X$4,2),{1;6;7},{1;2;3}))))</f>
        <v>9</v>
      </c>
      <c r="Y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Y$4,2),{1;6;7},{1;2;3}))))</f>
        <v>0</v>
      </c>
      <c r="Z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Z$4,2),{1;6;7},{1;2;3}))))</f>
        <v>0</v>
      </c>
      <c r="AA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A$4,2),{1;6;7},{1;2;3}))))</f>
        <v>0</v>
      </c>
      <c r="AB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B$4,2),{1;6;7},{1;2;3}))))</f>
        <v>10</v>
      </c>
      <c r="AC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C$4,2),{1;6;7},{1;2;3}))))</f>
        <v>9</v>
      </c>
      <c r="AD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D$4,2),{1;6;7},{1;2;3}))))</f>
        <v>0</v>
      </c>
      <c r="AE13" s="383" t="e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E$4,2),{1;6;7},{1;2;3}))))</f>
        <v>#N/A</v>
      </c>
      <c r="AF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F$4,2),{1;6;7},{1;2;3}))))</f>
        <v>0</v>
      </c>
      <c r="AG13" s="383" t="e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G$4,2),{1;6;7},{1;2;3}))))</f>
        <v>#N/A</v>
      </c>
      <c r="AH13" s="383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H$4,2),{1;6;7},{1;2;3}))))</f>
        <v>0</v>
      </c>
      <c r="AI13" s="387" t="e">
        <f t="shared" ca="1" si="12"/>
        <v>#N/A</v>
      </c>
      <c r="AJ13" s="388">
        <f ca="1">IF(COUNTA(E13:AH13),AJ$5-SUM(SUMIF($E13:$AH13,{"О","Б","А","У","---"},$E$3:$AH$3))*8,0)</f>
        <v>176</v>
      </c>
      <c r="AK13" s="404"/>
      <c r="AL13" s="389" t="e">
        <f t="shared" ca="1" si="13"/>
        <v>#N/A</v>
      </c>
      <c r="AM13" s="390" t="e">
        <f t="shared" ca="1" si="14"/>
        <v>#N/A</v>
      </c>
      <c r="AN13" s="335"/>
      <c r="AO13" s="335" t="e">
        <f t="shared" ca="1" si="15"/>
        <v>#N/A</v>
      </c>
      <c r="AP13" s="336">
        <f>SUBTOTAL(3,B$6:B13)</f>
        <v>8</v>
      </c>
      <c r="AQ13" s="337">
        <f t="shared" ca="1" si="16"/>
        <v>0</v>
      </c>
      <c r="AR13" s="337">
        <f t="shared" ca="1" si="16"/>
        <v>0</v>
      </c>
      <c r="AS13" s="337">
        <f t="shared" ca="1" si="16"/>
        <v>0</v>
      </c>
      <c r="AT13" s="337">
        <f t="shared" ca="1" si="17"/>
        <v>0</v>
      </c>
      <c r="AU13" s="337">
        <f t="shared" ca="1" si="18"/>
        <v>0</v>
      </c>
      <c r="AV13" s="377"/>
      <c r="AW13" s="377"/>
      <c r="AX13" s="338"/>
      <c r="AY13" s="339"/>
      <c r="AZ13" s="340" t="e">
        <f ca="1">RANK(AO13,AO$6:AO$100)+COUNTIF(AO$6:AO13,AO13)-1</f>
        <v>#N/A</v>
      </c>
      <c r="BA13" s="285" t="e">
        <f t="array" aca="1" ref="BA13" ca="1">INDEX(B$6:B$105,MATCH(SMALL(IF(SUBTOTAL(2,OFFSET(AZ$5,ROW($1:$100),)),AZ$6:AZ$105),AP13),AZ$6:AZ$105,))</f>
        <v>#NUM!</v>
      </c>
      <c r="BB13" s="341" t="e">
        <f t="shared" ca="1" si="19"/>
        <v>#NUM!</v>
      </c>
      <c r="BC13" s="342">
        <f t="shared" ca="1" si="20"/>
        <v>-4048</v>
      </c>
      <c r="BD13" s="525"/>
      <c r="BE13" s="344" t="e">
        <f ca="1">(SUM(INDEX(E13:AH13,MATCH($BE$2,$E$4:$AH$4,)):INDEX(E13:AH13,MATCH($BE$3,$E$4:$AH$4,)))+COUNTIF(INDEX(E13:AH13,MATCH($BE$2,$E$4:$AH$4,)):INDEX(E13:AH13,MATCH($BE$3,$E$4:$AH$4,)),"У")/3)/24</f>
        <v>#N/A</v>
      </c>
      <c r="BF13" s="317">
        <f t="shared" ca="1" si="21"/>
        <v>7.333333333333333</v>
      </c>
      <c r="BG13" s="337">
        <f ca="1">SUMIF(INDEX($E13:$AH13,MATCH($BE$2,$E$4:$AH$4,)):INDEX($E13:$AH13,MATCH($BE$3,$E$4:$AH$4,)),BG$5,INDEX($E$3:$AH$3,MATCH($BE$2,$E$4:$AH$4,)):INDEX($E$3:$AH$3,MATCH($BE$3,$E$4:$AH$4,)))</f>
        <v>0</v>
      </c>
      <c r="BH13" s="337">
        <f ca="1">SUMIF(INDEX($E13:$AH13,MATCH($BE$2,$E$4:$AH$4,)):INDEX($E13:$AH13,MATCH($BE$3,$E$4:$AH$4,)),BH$5,INDEX($E$3:$AH$3,MATCH($BE$2,$E$4:$AH$4,)):INDEX($E$3:$AH$3,MATCH($BE$3,$E$4:$AH$4,)))</f>
        <v>0</v>
      </c>
      <c r="BI13" s="337">
        <f ca="1">SUMIF(INDEX($E13:$AH13,MATCH($BE$2,$E$4:$AH$4,)):INDEX($E13:$AH13,MATCH($BE$3,$E$4:$AH$4,)),BI$5,INDEX($E$3:$AH$3,MATCH($BE$2,$E$4:$AH$4,)):INDEX($E$3:$AH$3,MATCH($BE$3,$E$4:$AH$4,)))</f>
        <v>0</v>
      </c>
      <c r="BJ13" s="337">
        <f ca="1">SUMIF(INDEX($E13:$AH13,MATCH($BE$2,$E$4:$AH$4,)):INDEX($E13:$AH13,MATCH($BE$3,$E$4:$AH$4,)),BJ$5,INDEX($E$3:$AH$3,MATCH($BE$2,$E$4:$AH$4,)):INDEX($E$3:$AH$3,MATCH($BE$3,$E$4:$AH$4,)))</f>
        <v>0</v>
      </c>
      <c r="BK13" s="337">
        <f ca="1">COUNTIF(INDEX($E13:$AH13,MATCH($BE$2,$E$4:$AH$4,)):INDEX($E13:$AH13,MATCH($BE$3,$E$4:$AH$4,)),BK$5)</f>
        <v>0</v>
      </c>
    </row>
    <row r="14" spans="1:66" ht="15" customHeight="1" x14ac:dyDescent="0.15">
      <c r="A14" s="326">
        <f>SUBTOTAL(3,B$5:B14)</f>
        <v>9</v>
      </c>
      <c r="B14" s="327" t="str">
        <f>График!B15</f>
        <v>Сотрудник 9</v>
      </c>
      <c r="C14" s="328"/>
      <c r="D14" s="320"/>
      <c r="E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E$4,2),{1;6;7},{1;2;3}))))</f>
        <v>9</v>
      </c>
      <c r="F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F$4,2),{1;6;7},{1;2;3}))))</f>
        <v>0</v>
      </c>
      <c r="G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G$4,2),{1;6;7},{1;2;3}))))</f>
        <v>0</v>
      </c>
      <c r="H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H$4,2),{1;6;7},{1;2;3}))))</f>
        <v>8</v>
      </c>
      <c r="I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I$4,2),{1;6;7},{1;2;3}))))</f>
        <v>0</v>
      </c>
      <c r="J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J$4,2),{1;6;7},{1;2;3}))))</f>
        <v>10</v>
      </c>
      <c r="K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K$4,2),{1;6;7},{1;2;3}))))</f>
        <v>10</v>
      </c>
      <c r="L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L$4,2),{1;6;7},{1;2;3}))))</f>
        <v>9</v>
      </c>
      <c r="M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M$4,2),{1;6;7},{1;2;3}))))</f>
        <v>8</v>
      </c>
      <c r="N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N$4,2),{1;6;7},{1;2;3}))))</f>
        <v>8</v>
      </c>
      <c r="O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O$4,2),{1;6;7},{1;2;3}))))</f>
        <v>0</v>
      </c>
      <c r="P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P$4,2),{1;6;7},{1;2;3}))))</f>
        <v>0</v>
      </c>
      <c r="Q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Q$4,2),{1;6;7},{1;2;3}))))</f>
        <v>10</v>
      </c>
      <c r="R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R$4,2),{1;6;7},{1;2;3}))))</f>
        <v>10</v>
      </c>
      <c r="S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S$4,2),{1;6;7},{1;2;3}))))</f>
        <v>9</v>
      </c>
      <c r="T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T$4,2),{1;6;7},{1;2;3}))))</f>
        <v>8</v>
      </c>
      <c r="U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U$4,2),{1;6;7},{1;2;3}))))</f>
        <v>0</v>
      </c>
      <c r="V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V$4,2),{1;6;7},{1;2;3}))))</f>
        <v>10</v>
      </c>
      <c r="W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W$4,2),{1;6;7},{1;2;3}))))</f>
        <v>10</v>
      </c>
      <c r="X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X$4,2),{1;6;7},{1;2;3}))))</f>
        <v>10</v>
      </c>
      <c r="Y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Y$4,2),{1;6;7},{1;2;3}))))</f>
        <v>0</v>
      </c>
      <c r="Z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Z$4,2),{1;6;7},{1;2;3}))))</f>
        <v>0</v>
      </c>
      <c r="AA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A$4,2),{1;6;7},{1;2;3}))))</f>
        <v>10</v>
      </c>
      <c r="AB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B$4,2),{1;6;7},{1;2;3}))))</f>
        <v>10</v>
      </c>
      <c r="AC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C$4,2),{1;6;7},{1;2;3}))))</f>
        <v>8</v>
      </c>
      <c r="AD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D$4,2),{1;6;7},{1;2;3}))))</f>
        <v>0</v>
      </c>
      <c r="AE14" s="383" t="e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E$4,2),{1;6;7},{1;2;3}))))</f>
        <v>#N/A</v>
      </c>
      <c r="AF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F$4,2),{1;6;7},{1;2;3}))))</f>
        <v>0</v>
      </c>
      <c r="AG14" s="383" t="e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G$4,2),{1;6;7},{1;2;3}))))</f>
        <v>#N/A</v>
      </c>
      <c r="AH14" s="383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H$4,2),{1;6;7},{1;2;3}))))</f>
        <v>0</v>
      </c>
      <c r="AI14" s="387" t="e">
        <f t="shared" ca="1" si="12"/>
        <v>#N/A</v>
      </c>
      <c r="AJ14" s="388">
        <f ca="1">IF(COUNTA(E14:AH14),AJ$5-SUM(SUMIF($E14:$AH14,{"О","Б","А","У","---"},$E$3:$AH$3))*8,0)</f>
        <v>176</v>
      </c>
      <c r="AK14" s="404"/>
      <c r="AL14" s="389" t="e">
        <f t="shared" ca="1" si="13"/>
        <v>#N/A</v>
      </c>
      <c r="AM14" s="390" t="e">
        <f t="shared" ca="1" si="14"/>
        <v>#N/A</v>
      </c>
      <c r="AN14" s="335"/>
      <c r="AO14" s="335" t="e">
        <f t="shared" ca="1" si="15"/>
        <v>#N/A</v>
      </c>
      <c r="AP14" s="336">
        <f>SUBTOTAL(3,B$6:B14)</f>
        <v>9</v>
      </c>
      <c r="AQ14" s="337">
        <f t="shared" ca="1" si="16"/>
        <v>0</v>
      </c>
      <c r="AR14" s="337">
        <f t="shared" ca="1" si="16"/>
        <v>0</v>
      </c>
      <c r="AS14" s="337">
        <f t="shared" ca="1" si="16"/>
        <v>0</v>
      </c>
      <c r="AT14" s="337">
        <f t="shared" ca="1" si="17"/>
        <v>0</v>
      </c>
      <c r="AU14" s="337">
        <f t="shared" ca="1" si="18"/>
        <v>0</v>
      </c>
      <c r="AV14" s="569"/>
      <c r="AW14" s="377"/>
      <c r="AX14" s="338"/>
      <c r="AY14" s="339"/>
      <c r="AZ14" s="340" t="e">
        <f ca="1">RANK(AO14,AO$6:AO$100)+COUNTIF(AO$6:AO14,AO14)-1</f>
        <v>#N/A</v>
      </c>
      <c r="BA14" s="285" t="e">
        <f t="array" aca="1" ref="BA14" ca="1">INDEX(B$6:B$105,MATCH(SMALL(IF(SUBTOTAL(2,OFFSET(AZ$5,ROW($1:$100),)),AZ$6:AZ$105),AP14),AZ$6:AZ$105,))</f>
        <v>#NUM!</v>
      </c>
      <c r="BB14" s="341" t="e">
        <f t="shared" ca="1" si="19"/>
        <v>#NUM!</v>
      </c>
      <c r="BC14" s="342">
        <f t="shared" ca="1" si="20"/>
        <v>-4048</v>
      </c>
      <c r="BD14" s="343"/>
      <c r="BE14" s="344" t="e">
        <f ca="1">(SUM(INDEX(E14:AH14,MATCH($BE$2,$E$4:$AH$4,)):INDEX(E14:AH14,MATCH($BE$3,$E$4:$AH$4,)))+COUNTIF(INDEX(E14:AH14,MATCH($BE$2,$E$4:$AH$4,)):INDEX(E14:AH14,MATCH($BE$3,$E$4:$AH$4,)),"У")/3)/24</f>
        <v>#N/A</v>
      </c>
      <c r="BF14" s="317">
        <f t="shared" ca="1" si="21"/>
        <v>7.333333333333333</v>
      </c>
      <c r="BG14" s="337">
        <f ca="1">SUMIF(INDEX($E14:$AH14,MATCH($BE$2,$E$4:$AH$4,)):INDEX($E14:$AH14,MATCH($BE$3,$E$4:$AH$4,)),BG$5,INDEX($E$3:$AH$3,MATCH($BE$2,$E$4:$AH$4,)):INDEX($E$3:$AH$3,MATCH($BE$3,$E$4:$AH$4,)))</f>
        <v>0</v>
      </c>
      <c r="BH14" s="337">
        <f ca="1">SUMIF(INDEX($E14:$AH14,MATCH($BE$2,$E$4:$AH$4,)):INDEX($E14:$AH14,MATCH($BE$3,$E$4:$AH$4,)),BH$5,INDEX($E$3:$AH$3,MATCH($BE$2,$E$4:$AH$4,)):INDEX($E$3:$AH$3,MATCH($BE$3,$E$4:$AH$4,)))</f>
        <v>0</v>
      </c>
      <c r="BI14" s="337">
        <f ca="1">SUMIF(INDEX($E14:$AH14,MATCH($BE$2,$E$4:$AH$4,)):INDEX($E14:$AH14,MATCH($BE$3,$E$4:$AH$4,)),BI$5,INDEX($E$3:$AH$3,MATCH($BE$2,$E$4:$AH$4,)):INDEX($E$3:$AH$3,MATCH($BE$3,$E$4:$AH$4,)))</f>
        <v>0</v>
      </c>
      <c r="BJ14" s="337">
        <f ca="1">SUMIF(INDEX($E14:$AH14,MATCH($BE$2,$E$4:$AH$4,)):INDEX($E14:$AH14,MATCH($BE$3,$E$4:$AH$4,)),BJ$5,INDEX($E$3:$AH$3,MATCH($BE$2,$E$4:$AH$4,)):INDEX($E$3:$AH$3,MATCH($BE$3,$E$4:$AH$4,)))</f>
        <v>0</v>
      </c>
      <c r="BK14" s="337">
        <f ca="1">COUNTIF(INDEX($E14:$AH14,MATCH($BE$2,$E$4:$AH$4,)):INDEX($E14:$AH14,MATCH($BE$3,$E$4:$AH$4,)),BK$5)</f>
        <v>0</v>
      </c>
    </row>
    <row r="15" spans="1:66" ht="15" customHeight="1" x14ac:dyDescent="0.15">
      <c r="A15" s="326">
        <f>SUBTOTAL(3,B$5:B15)</f>
        <v>10</v>
      </c>
      <c r="B15" s="327" t="str">
        <f>График!B16</f>
        <v>Сотрудник 10</v>
      </c>
      <c r="C15" s="328"/>
      <c r="D15" s="320"/>
      <c r="E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E$4,2),{1;6;7},{1;2;3}))))</f>
        <v>9</v>
      </c>
      <c r="F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F$4,2),{1;6;7},{1;2;3}))))</f>
        <v>10</v>
      </c>
      <c r="G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G$4,2),{1;6;7},{1;2;3}))))</f>
        <v>8</v>
      </c>
      <c r="H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H$4,2),{1;6;7},{1;2;3}))))</f>
        <v>9</v>
      </c>
      <c r="I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I$4,2),{1;6;7},{1;2;3}))))</f>
        <v>10</v>
      </c>
      <c r="J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J$4,2),{1;6;7},{1;2;3}))))</f>
        <v>0</v>
      </c>
      <c r="K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K$4,2),{1;6;7},{1;2;3}))))</f>
        <v>0</v>
      </c>
      <c r="L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L$4,2),{1;6;7},{1;2;3}))))</f>
        <v>0</v>
      </c>
      <c r="M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M$4,2),{1;6;7},{1;2;3}))))</f>
        <v>0</v>
      </c>
      <c r="N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N$4,2),{1;6;7},{1;2;3}))))</f>
        <v>10</v>
      </c>
      <c r="O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O$4,2),{1;6;7},{1;2;3}))))</f>
        <v>10</v>
      </c>
      <c r="P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P$4,2),{1;6;7},{1;2;3}))))</f>
        <v>10</v>
      </c>
      <c r="Q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Q$4,2),{1;6;7},{1;2;3}))))</f>
        <v>10</v>
      </c>
      <c r="R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R$4,2),{1;6;7},{1;2;3}))))</f>
        <v>0</v>
      </c>
      <c r="S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S$4,2),{1;6;7},{1;2;3}))))</f>
        <v>0</v>
      </c>
      <c r="T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T$4,2),{1;6;7},{1;2;3}))))</f>
        <v>10</v>
      </c>
      <c r="U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U$4,2),{1;6;7},{1;2;3}))))</f>
        <v>0</v>
      </c>
      <c r="V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V$4,2),{1;6;7},{1;2;3}))))</f>
        <v>10</v>
      </c>
      <c r="W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W$4,2),{1;6;7},{1;2;3}))))</f>
        <v>10</v>
      </c>
      <c r="X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X$4,2),{1;6;7},{1;2;3}))))</f>
        <v>10</v>
      </c>
      <c r="Y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Y$4,2),{1;6;7},{1;2;3}))))</f>
        <v>10</v>
      </c>
      <c r="Z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Z$4,2),{1;6;7},{1;2;3}))))</f>
        <v>0</v>
      </c>
      <c r="AA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A$4,2),{1;6;7},{1;2;3}))))</f>
        <v>0</v>
      </c>
      <c r="AB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B$4,2),{1;6;7},{1;2;3}))))</f>
        <v>8</v>
      </c>
      <c r="AC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C$4,2),{1;6;7},{1;2;3}))))</f>
        <v>10</v>
      </c>
      <c r="AD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D$4,2),{1;6;7},{1;2;3}))))</f>
        <v>0</v>
      </c>
      <c r="AE15" s="383" t="e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E$4,2),{1;6;7},{1;2;3}))))</f>
        <v>#N/A</v>
      </c>
      <c r="AF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F$4,2),{1;6;7},{1;2;3}))))</f>
        <v>0</v>
      </c>
      <c r="AG15" s="383" t="e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G$4,2),{1;6;7},{1;2;3}))))</f>
        <v>#N/A</v>
      </c>
      <c r="AH15" s="383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H$4,2),{1;6;7},{1;2;3}))))</f>
        <v>0</v>
      </c>
      <c r="AI15" s="387" t="e">
        <f t="shared" ca="1" si="12"/>
        <v>#N/A</v>
      </c>
      <c r="AJ15" s="388">
        <f ca="1">IF(COUNTA(E15:AH15),AJ$5-SUM(SUMIF($E15:$AH15,{"О","Б","А","У","---"},$E$3:$AH$3))*8,0)</f>
        <v>176</v>
      </c>
      <c r="AK15" s="404"/>
      <c r="AL15" s="389" t="e">
        <f t="shared" ca="1" si="13"/>
        <v>#N/A</v>
      </c>
      <c r="AM15" s="390" t="e">
        <f t="shared" ca="1" si="14"/>
        <v>#N/A</v>
      </c>
      <c r="AN15" s="335"/>
      <c r="AO15" s="335" t="e">
        <f t="shared" ca="1" si="15"/>
        <v>#N/A</v>
      </c>
      <c r="AP15" s="336">
        <f>SUBTOTAL(3,B$6:B15)</f>
        <v>10</v>
      </c>
      <c r="AQ15" s="337">
        <f t="shared" ca="1" si="16"/>
        <v>0</v>
      </c>
      <c r="AR15" s="337">
        <f t="shared" ca="1" si="16"/>
        <v>0</v>
      </c>
      <c r="AS15" s="337">
        <f t="shared" ca="1" si="16"/>
        <v>0</v>
      </c>
      <c r="AT15" s="337">
        <f t="shared" ca="1" si="17"/>
        <v>0</v>
      </c>
      <c r="AU15" s="337">
        <f t="shared" ca="1" si="18"/>
        <v>0</v>
      </c>
      <c r="AV15" s="571"/>
      <c r="AW15" s="529"/>
      <c r="AX15" s="338"/>
      <c r="AY15" s="339"/>
      <c r="AZ15" s="340" t="e">
        <f ca="1">RANK(AO15,AO$6:AO$100)+COUNTIF(AO$6:AO15,AO15)-1</f>
        <v>#N/A</v>
      </c>
      <c r="BA15" s="285" t="e">
        <f t="array" aca="1" ref="BA15" ca="1">INDEX(B$6:B$105,MATCH(SMALL(IF(SUBTOTAL(2,OFFSET(AZ$5,ROW($1:$100),)),AZ$6:AZ$105),AP15),AZ$6:AZ$105,))</f>
        <v>#NUM!</v>
      </c>
      <c r="BB15" s="341" t="e">
        <f t="shared" ca="1" si="19"/>
        <v>#NUM!</v>
      </c>
      <c r="BC15" s="342">
        <f t="shared" ca="1" si="20"/>
        <v>-4048</v>
      </c>
      <c r="BD15" s="343"/>
      <c r="BE15" s="344" t="e">
        <f ca="1">(SUM(INDEX(E15:AH15,MATCH($BE$2,$E$4:$AH$4,)):INDEX(E15:AH15,MATCH($BE$3,$E$4:$AH$4,)))+COUNTIF(INDEX(E15:AH15,MATCH($BE$2,$E$4:$AH$4,)):INDEX(E15:AH15,MATCH($BE$3,$E$4:$AH$4,)),"У")/3)/24</f>
        <v>#N/A</v>
      </c>
      <c r="BF15" s="317">
        <f t="shared" ca="1" si="21"/>
        <v>7.333333333333333</v>
      </c>
      <c r="BG15" s="337">
        <f ca="1">SUMIF(INDEX($E15:$AH15,MATCH($BE$2,$E$4:$AH$4,)):INDEX($E15:$AH15,MATCH($BE$3,$E$4:$AH$4,)),BG$5,INDEX($E$3:$AH$3,MATCH($BE$2,$E$4:$AH$4,)):INDEX($E$3:$AH$3,MATCH($BE$3,$E$4:$AH$4,)))</f>
        <v>0</v>
      </c>
      <c r="BH15" s="337">
        <f ca="1">SUMIF(INDEX($E15:$AH15,MATCH($BE$2,$E$4:$AH$4,)):INDEX($E15:$AH15,MATCH($BE$3,$E$4:$AH$4,)),BH$5,INDEX($E$3:$AH$3,MATCH($BE$2,$E$4:$AH$4,)):INDEX($E$3:$AH$3,MATCH($BE$3,$E$4:$AH$4,)))</f>
        <v>0</v>
      </c>
      <c r="BI15" s="337">
        <f ca="1">SUMIF(INDEX($E15:$AH15,MATCH($BE$2,$E$4:$AH$4,)):INDEX($E15:$AH15,MATCH($BE$3,$E$4:$AH$4,)),BI$5,INDEX($E$3:$AH$3,MATCH($BE$2,$E$4:$AH$4,)):INDEX($E$3:$AH$3,MATCH($BE$3,$E$4:$AH$4,)))</f>
        <v>0</v>
      </c>
      <c r="BJ15" s="337">
        <f ca="1">SUMIF(INDEX($E15:$AH15,MATCH($BE$2,$E$4:$AH$4,)):INDEX($E15:$AH15,MATCH($BE$3,$E$4:$AH$4,)),BJ$5,INDEX($E$3:$AH$3,MATCH($BE$2,$E$4:$AH$4,)):INDEX($E$3:$AH$3,MATCH($BE$3,$E$4:$AH$4,)))</f>
        <v>0</v>
      </c>
      <c r="BK15" s="337">
        <f ca="1">COUNTIF(INDEX($E15:$AH15,MATCH($BE$2,$E$4:$AH$4,)):INDEX($E15:$AH15,MATCH($BE$3,$E$4:$AH$4,)),BK$5)</f>
        <v>0</v>
      </c>
    </row>
    <row r="16" spans="1:66" ht="15" customHeight="1" x14ac:dyDescent="0.15">
      <c r="A16" s="326">
        <f>SUBTOTAL(3,B$5:B16)</f>
        <v>11</v>
      </c>
      <c r="B16" s="327" t="str">
        <f>График!B17</f>
        <v>Сотрудник 11</v>
      </c>
      <c r="C16" s="328"/>
      <c r="D16" s="320"/>
      <c r="E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E$4,2),{1;6;7},{1;2;3}))))</f>
        <v>О</v>
      </c>
      <c r="F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F$4,2),{1;6;7},{1;2;3}))))</f>
        <v>О</v>
      </c>
      <c r="G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G$4,2),{1;6;7},{1;2;3}))))</f>
        <v>О</v>
      </c>
      <c r="H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H$4,2),{1;6;7},{1;2;3}))))</f>
        <v>О</v>
      </c>
      <c r="I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I$4,2),{1;6;7},{1;2;3}))))</f>
        <v>О</v>
      </c>
      <c r="J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J$4,2),{1;6;7},{1;2;3}))))</f>
        <v>О</v>
      </c>
      <c r="K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K$4,2),{1;6;7},{1;2;3}))))</f>
        <v>О</v>
      </c>
      <c r="L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L$4,2),{1;6;7},{1;2;3}))))</f>
        <v>О</v>
      </c>
      <c r="M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M$4,2),{1;6;7},{1;2;3}))))</f>
        <v>О</v>
      </c>
      <c r="N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N$4,2),{1;6;7},{1;2;3}))))</f>
        <v>О</v>
      </c>
      <c r="O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O$4,2),{1;6;7},{1;2;3}))))</f>
        <v>О</v>
      </c>
      <c r="P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P$4,2),{1;6;7},{1;2;3}))))</f>
        <v>О</v>
      </c>
      <c r="Q16" s="383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Q$4,2),{1;6;7},{1;2;3}))))</f>
        <v>О</v>
      </c>
      <c r="R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R$4,2),{1;6;7},{1;2;3}))))</f>
        <v>0</v>
      </c>
      <c r="S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S$4,2),{1;6;7},{1;2;3}))))</f>
        <v>10</v>
      </c>
      <c r="T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T$4,2),{1;6;7},{1;2;3}))))</f>
        <v>10</v>
      </c>
      <c r="U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U$4,2),{1;6;7},{1;2;3}))))</f>
        <v>10</v>
      </c>
      <c r="V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V$4,2),{1;6;7},{1;2;3}))))</f>
        <v>10</v>
      </c>
      <c r="W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W$4,2),{1;6;7},{1;2;3}))))</f>
        <v>0</v>
      </c>
      <c r="X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X$4,2),{1;6;7},{1;2;3}))))</f>
        <v>0</v>
      </c>
      <c r="Y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Y$4,2),{1;6;7},{1;2;3}))))</f>
        <v>0</v>
      </c>
      <c r="Z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Z$4,2),{1;6;7},{1;2;3}))))</f>
        <v>9</v>
      </c>
      <c r="AA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A$4,2),{1;6;7},{1;2;3}))))</f>
        <v>10</v>
      </c>
      <c r="AB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B$4,2),{1;6;7},{1;2;3}))))</f>
        <v>10</v>
      </c>
      <c r="AC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C$4,2),{1;6;7},{1;2;3}))))</f>
        <v>10</v>
      </c>
      <c r="AD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D$4,2),{1;6;7},{1;2;3}))))</f>
        <v>0</v>
      </c>
      <c r="AE16" s="383" t="e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E$4,2),{1;6;7},{1;2;3}))))</f>
        <v>#N/A</v>
      </c>
      <c r="AF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F$4,2),{1;6;7},{1;2;3}))))</f>
        <v>0</v>
      </c>
      <c r="AG16" s="383" t="e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G$4,2),{1;6;7},{1;2;3}))))</f>
        <v>#N/A</v>
      </c>
      <c r="AH16" s="383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H$4,2),{1;6;7},{1;2;3}))))</f>
        <v>0</v>
      </c>
      <c r="AI16" s="387" t="e">
        <f t="shared" ca="1" si="12"/>
        <v>#N/A</v>
      </c>
      <c r="AJ16" s="388">
        <f ca="1">IF(COUNTA(E16:AH16),AJ$5-SUM(SUMIF($E16:$AH16,{"О","Б","А","У","---"},$E$3:$AH$3))*8,0)</f>
        <v>96</v>
      </c>
      <c r="AK16" s="404"/>
      <c r="AL16" s="389" t="e">
        <f t="shared" ca="1" si="13"/>
        <v>#N/A</v>
      </c>
      <c r="AM16" s="390" t="e">
        <f t="shared" ca="1" si="14"/>
        <v>#N/A</v>
      </c>
      <c r="AN16" s="335"/>
      <c r="AO16" s="335" t="e">
        <f t="shared" ca="1" si="15"/>
        <v>#N/A</v>
      </c>
      <c r="AP16" s="336">
        <f>SUBTOTAL(3,B$6:B16)</f>
        <v>11</v>
      </c>
      <c r="AQ16" s="337">
        <f t="shared" ca="1" si="16"/>
        <v>10</v>
      </c>
      <c r="AR16" s="337">
        <f t="shared" ca="1" si="16"/>
        <v>0</v>
      </c>
      <c r="AS16" s="337">
        <f t="shared" ca="1" si="16"/>
        <v>0</v>
      </c>
      <c r="AT16" s="337">
        <f t="shared" ca="1" si="17"/>
        <v>0</v>
      </c>
      <c r="AU16" s="337">
        <f t="shared" ca="1" si="18"/>
        <v>0</v>
      </c>
      <c r="AV16" s="377"/>
      <c r="AW16" s="377"/>
      <c r="AX16" s="338"/>
      <c r="AY16" s="339"/>
      <c r="AZ16" s="340" t="e">
        <f ca="1">RANK(AO16,AO$6:AO$100)+COUNTIF(AO$6:AO16,AO16)-1</f>
        <v>#N/A</v>
      </c>
      <c r="BA16" s="285" t="e">
        <f t="array" aca="1" ref="BA16" ca="1">INDEX(B$6:B$105,MATCH(SMALL(IF(SUBTOTAL(2,OFFSET(AZ$5,ROW($1:$100),)),AZ$6:AZ$105),AP16),AZ$6:AZ$105,))</f>
        <v>#NUM!</v>
      </c>
      <c r="BB16" s="341" t="e">
        <f t="shared" ca="1" si="19"/>
        <v>#NUM!</v>
      </c>
      <c r="BC16" s="342">
        <f t="shared" ca="1" si="20"/>
        <v>-2128</v>
      </c>
      <c r="BD16" s="525"/>
      <c r="BE16" s="344" t="e">
        <f ca="1">(SUM(INDEX(E16:AH16,MATCH($BE$2,$E$4:$AH$4,)):INDEX(E16:AH16,MATCH($BE$3,$E$4:$AH$4,)))+COUNTIF(INDEX(E16:AH16,MATCH($BE$2,$E$4:$AH$4,)):INDEX(E16:AH16,MATCH($BE$3,$E$4:$AH$4,)),"У")/3)/24</f>
        <v>#N/A</v>
      </c>
      <c r="BF16" s="317">
        <f t="shared" ca="1" si="21"/>
        <v>4</v>
      </c>
      <c r="BG16" s="337">
        <f ca="1">SUMIF(INDEX($E16:$AH16,MATCH($BE$2,$E$4:$AH$4,)):INDEX($E16:$AH16,MATCH($BE$3,$E$4:$AH$4,)),BG$5,INDEX($E$3:$AH$3,MATCH($BE$2,$E$4:$AH$4,)):INDEX($E$3:$AH$3,MATCH($BE$3,$E$4:$AH$4,)))</f>
        <v>10</v>
      </c>
      <c r="BH16" s="337">
        <f ca="1">SUMIF(INDEX($E16:$AH16,MATCH($BE$2,$E$4:$AH$4,)):INDEX($E16:$AH16,MATCH($BE$3,$E$4:$AH$4,)),BH$5,INDEX($E$3:$AH$3,MATCH($BE$2,$E$4:$AH$4,)):INDEX($E$3:$AH$3,MATCH($BE$3,$E$4:$AH$4,)))</f>
        <v>0</v>
      </c>
      <c r="BI16" s="337">
        <f ca="1">SUMIF(INDEX($E16:$AH16,MATCH($BE$2,$E$4:$AH$4,)):INDEX($E16:$AH16,MATCH($BE$3,$E$4:$AH$4,)),BI$5,INDEX($E$3:$AH$3,MATCH($BE$2,$E$4:$AH$4,)):INDEX($E$3:$AH$3,MATCH($BE$3,$E$4:$AH$4,)))</f>
        <v>0</v>
      </c>
      <c r="BJ16" s="337">
        <f ca="1">SUMIF(INDEX($E16:$AH16,MATCH($BE$2,$E$4:$AH$4,)):INDEX($E16:$AH16,MATCH($BE$3,$E$4:$AH$4,)),BJ$5,INDEX($E$3:$AH$3,MATCH($BE$2,$E$4:$AH$4,)):INDEX($E$3:$AH$3,MATCH($BE$3,$E$4:$AH$4,)))</f>
        <v>0</v>
      </c>
      <c r="BK16" s="337">
        <f ca="1">COUNTIF(INDEX($E16:$AH16,MATCH($BE$2,$E$4:$AH$4,)):INDEX($E16:$AH16,MATCH($BE$3,$E$4:$AH$4,)),BK$5)</f>
        <v>0</v>
      </c>
    </row>
    <row r="17" spans="1:63" ht="15" customHeight="1" x14ac:dyDescent="0.15">
      <c r="A17" s="326">
        <f>SUBTOTAL(3,B$5:B17)</f>
        <v>12</v>
      </c>
      <c r="B17" s="327" t="str">
        <f>График!B18</f>
        <v>Сотрудник 12</v>
      </c>
      <c r="C17" s="328"/>
      <c r="D17" s="320"/>
      <c r="E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E$4,2),{1;6;7},{1;2;3}))))</f>
        <v>10</v>
      </c>
      <c r="F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F$4,2),{1;6;7},{1;2;3}))))</f>
        <v>10</v>
      </c>
      <c r="G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G$4,2),{1;6;7},{1;2;3}))))</f>
        <v>0</v>
      </c>
      <c r="H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H$4,2),{1;6;7},{1;2;3}))))</f>
        <v>0</v>
      </c>
      <c r="I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I$4,2),{1;6;7},{1;2;3}))))</f>
        <v>9</v>
      </c>
      <c r="J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J$4,2),{1;6;7},{1;2;3}))))</f>
        <v>9</v>
      </c>
      <c r="K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K$4,2),{1;6;7},{1;2;3}))))</f>
        <v>10</v>
      </c>
      <c r="L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L$4,2),{1;6;7},{1;2;3}))))</f>
        <v>9</v>
      </c>
      <c r="M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M$4,2),{1;6;7},{1;2;3}))))</f>
        <v>10</v>
      </c>
      <c r="N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N$4,2),{1;6;7},{1;2;3}))))</f>
        <v>0</v>
      </c>
      <c r="O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O$4,2),{1;6;7},{1;2;3}))))</f>
        <v>0</v>
      </c>
      <c r="P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P$4,2),{1;6;7},{1;2;3}))))</f>
        <v>10</v>
      </c>
      <c r="Q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Q$4,2),{1;6;7},{1;2;3}))))</f>
        <v>10</v>
      </c>
      <c r="R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R$4,2),{1;6;7},{1;2;3}))))</f>
        <v>10</v>
      </c>
      <c r="S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S$4,2),{1;6;7},{1;2;3}))))</f>
        <v>10</v>
      </c>
      <c r="T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T$4,2),{1;6;7},{1;2;3}))))</f>
        <v>0</v>
      </c>
      <c r="U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U$4,2),{1;6;7},{1;2;3}))))</f>
        <v>0</v>
      </c>
      <c r="V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V$4,2),{1;6;7},{1;2;3}))))</f>
        <v>0</v>
      </c>
      <c r="W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W$4,2),{1;6;7},{1;2;3}))))</f>
        <v>10</v>
      </c>
      <c r="X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X$4,2),{1;6;7},{1;2;3}))))</f>
        <v>10</v>
      </c>
      <c r="Y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Y$4,2),{1;6;7},{1;2;3}))))</f>
        <v>10</v>
      </c>
      <c r="Z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Z$4,2),{1;6;7},{1;2;3}))))</f>
        <v>10</v>
      </c>
      <c r="AA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A$4,2),{1;6;7},{1;2;3}))))</f>
        <v>10</v>
      </c>
      <c r="AB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B$4,2),{1;6;7},{1;2;3}))))</f>
        <v>0</v>
      </c>
      <c r="AC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C$4,2),{1;6;7},{1;2;3}))))</f>
        <v>0</v>
      </c>
      <c r="AD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D$4,2),{1;6;7},{1;2;3}))))</f>
        <v>0</v>
      </c>
      <c r="AE17" s="383" t="e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E$4,2),{1;6;7},{1;2;3}))))</f>
        <v>#N/A</v>
      </c>
      <c r="AF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F$4,2),{1;6;7},{1;2;3}))))</f>
        <v>0</v>
      </c>
      <c r="AG17" s="383" t="e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G$4,2),{1;6;7},{1;2;3}))))</f>
        <v>#N/A</v>
      </c>
      <c r="AH17" s="383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H$4,2),{1;6;7},{1;2;3}))))</f>
        <v>0</v>
      </c>
      <c r="AI17" s="387" t="e">
        <f t="shared" ca="1" si="12"/>
        <v>#N/A</v>
      </c>
      <c r="AJ17" s="388">
        <f ca="1">IF(COUNTA(E17:AH17),AJ$5-SUM(SUMIF($E17:$AH17,{"О","Б","А","У","---"},$E$3:$AH$3))*8,0)</f>
        <v>176</v>
      </c>
      <c r="AK17" s="404"/>
      <c r="AL17" s="389" t="e">
        <f t="shared" ca="1" si="13"/>
        <v>#N/A</v>
      </c>
      <c r="AM17" s="390" t="e">
        <f t="shared" ca="1" si="14"/>
        <v>#N/A</v>
      </c>
      <c r="AN17" s="335"/>
      <c r="AO17" s="335" t="e">
        <f t="shared" ca="1" si="15"/>
        <v>#N/A</v>
      </c>
      <c r="AP17" s="336">
        <f>SUBTOTAL(3,B$6:B17)</f>
        <v>12</v>
      </c>
      <c r="AQ17" s="337">
        <f t="shared" ca="1" si="16"/>
        <v>0</v>
      </c>
      <c r="AR17" s="337">
        <f t="shared" ca="1" si="16"/>
        <v>0</v>
      </c>
      <c r="AS17" s="337">
        <f t="shared" ca="1" si="16"/>
        <v>0</v>
      </c>
      <c r="AT17" s="337">
        <f t="shared" ca="1" si="17"/>
        <v>0</v>
      </c>
      <c r="AU17" s="337">
        <f t="shared" ca="1" si="18"/>
        <v>0</v>
      </c>
      <c r="AV17" s="377"/>
      <c r="AW17" s="377"/>
      <c r="AX17" s="338"/>
      <c r="AY17" s="339"/>
      <c r="AZ17" s="340" t="e">
        <f ca="1">RANK(AO17,AO$6:AO$100)+COUNTIF(AO$6:AO17,AO17)-1</f>
        <v>#N/A</v>
      </c>
      <c r="BA17" s="285" t="e">
        <f t="array" aca="1" ref="BA17" ca="1">INDEX(B$6:B$105,MATCH(SMALL(IF(SUBTOTAL(2,OFFSET(AZ$5,ROW($1:$100),)),AZ$6:AZ$105),AP17),AZ$6:AZ$105,))</f>
        <v>#NUM!</v>
      </c>
      <c r="BB17" s="341" t="e">
        <f t="shared" ca="1" si="19"/>
        <v>#NUM!</v>
      </c>
      <c r="BC17" s="342">
        <f t="shared" ca="1" si="20"/>
        <v>-4048</v>
      </c>
      <c r="BD17" s="525"/>
      <c r="BE17" s="344" t="e">
        <f ca="1">(SUM(INDEX(E17:AH17,MATCH($BE$2,$E$4:$AH$4,)):INDEX(E17:AH17,MATCH($BE$3,$E$4:$AH$4,)))+COUNTIF(INDEX(E17:AH17,MATCH($BE$2,$E$4:$AH$4,)):INDEX(E17:AH17,MATCH($BE$3,$E$4:$AH$4,)),"У")/3)/24</f>
        <v>#N/A</v>
      </c>
      <c r="BF17" s="317">
        <f t="shared" ca="1" si="21"/>
        <v>7.333333333333333</v>
      </c>
      <c r="BG17" s="337">
        <f ca="1">SUMIF(INDEX($E17:$AH17,MATCH($BE$2,$E$4:$AH$4,)):INDEX($E17:$AH17,MATCH($BE$3,$E$4:$AH$4,)),BG$5,INDEX($E$3:$AH$3,MATCH($BE$2,$E$4:$AH$4,)):INDEX($E$3:$AH$3,MATCH($BE$3,$E$4:$AH$4,)))</f>
        <v>0</v>
      </c>
      <c r="BH17" s="337">
        <f ca="1">SUMIF(INDEX($E17:$AH17,MATCH($BE$2,$E$4:$AH$4,)):INDEX($E17:$AH17,MATCH($BE$3,$E$4:$AH$4,)),BH$5,INDEX($E$3:$AH$3,MATCH($BE$2,$E$4:$AH$4,)):INDEX($E$3:$AH$3,MATCH($BE$3,$E$4:$AH$4,)))</f>
        <v>0</v>
      </c>
      <c r="BI17" s="337">
        <f ca="1">SUMIF(INDEX($E17:$AH17,MATCH($BE$2,$E$4:$AH$4,)):INDEX($E17:$AH17,MATCH($BE$3,$E$4:$AH$4,)),BI$5,INDEX($E$3:$AH$3,MATCH($BE$2,$E$4:$AH$4,)):INDEX($E$3:$AH$3,MATCH($BE$3,$E$4:$AH$4,)))</f>
        <v>0</v>
      </c>
      <c r="BJ17" s="337">
        <f ca="1">SUMIF(INDEX($E17:$AH17,MATCH($BE$2,$E$4:$AH$4,)):INDEX($E17:$AH17,MATCH($BE$3,$E$4:$AH$4,)),BJ$5,INDEX($E$3:$AH$3,MATCH($BE$2,$E$4:$AH$4,)):INDEX($E$3:$AH$3,MATCH($BE$3,$E$4:$AH$4,)))</f>
        <v>0</v>
      </c>
      <c r="BK17" s="337">
        <f ca="1">COUNTIF(INDEX($E17:$AH17,MATCH($BE$2,$E$4:$AH$4,)):INDEX($E17:$AH17,MATCH($BE$3,$E$4:$AH$4,)),BK$5)</f>
        <v>0</v>
      </c>
    </row>
    <row r="18" spans="1:63" ht="15" customHeight="1" x14ac:dyDescent="0.15">
      <c r="A18" s="326">
        <f>SUBTOTAL(3,B$5:B18)</f>
        <v>13</v>
      </c>
      <c r="B18" s="327" t="str">
        <f>График!B19</f>
        <v>Сотрудник 13</v>
      </c>
      <c r="C18" s="328"/>
      <c r="D18" s="320"/>
      <c r="E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E$4,2),{1;6;7},{1;2;3}))))</f>
        <v>9</v>
      </c>
      <c r="F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F$4,2),{1;6;7},{1;2;3}))))</f>
        <v>0</v>
      </c>
      <c r="G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G$4,2),{1;6;7},{1;2;3}))))</f>
        <v>10</v>
      </c>
      <c r="H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H$4,2),{1;6;7},{1;2;3}))))</f>
        <v>0</v>
      </c>
      <c r="I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I$4,2),{1;6;7},{1;2;3}))))</f>
        <v>0</v>
      </c>
      <c r="J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J$4,2),{1;6;7},{1;2;3}))))</f>
        <v>10</v>
      </c>
      <c r="K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K$4,2),{1;6;7},{1;2;3}))))</f>
        <v>10</v>
      </c>
      <c r="L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L$4,2),{1;6;7},{1;2;3}))))</f>
        <v>10</v>
      </c>
      <c r="M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M$4,2),{1;6;7},{1;2;3}))))</f>
        <v>0</v>
      </c>
      <c r="N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N$4,2),{1;6;7},{1;2;3}))))</f>
        <v>0</v>
      </c>
      <c r="O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O$4,2),{1;6;7},{1;2;3}))))</f>
        <v>8</v>
      </c>
      <c r="P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P$4,2),{1;6;7},{1;2;3}))))</f>
        <v>9</v>
      </c>
      <c r="Q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Q$4,2),{1;6;7},{1;2;3}))))</f>
        <v>0</v>
      </c>
      <c r="R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R$4,2),{1;6;7},{1;2;3}))))</f>
        <v>0</v>
      </c>
      <c r="S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S$4,2),{1;6;7},{1;2;3}))))</f>
        <v>10</v>
      </c>
      <c r="T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T$4,2),{1;6;7},{1;2;3}))))</f>
        <v>10</v>
      </c>
      <c r="U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U$4,2),{1;6;7},{1;2;3}))))</f>
        <v>8</v>
      </c>
      <c r="V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V$4,2),{1;6;7},{1;2;3}))))</f>
        <v>9</v>
      </c>
      <c r="W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W$4,2),{1;6;7},{1;2;3}))))</f>
        <v>9</v>
      </c>
      <c r="X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X$4,2),{1;6;7},{1;2;3}))))</f>
        <v>0</v>
      </c>
      <c r="Y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Y$4,2),{1;6;7},{1;2;3}))))</f>
        <v>0</v>
      </c>
      <c r="Z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Z$4,2),{1;6;7},{1;2;3}))))</f>
        <v>10</v>
      </c>
      <c r="AA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A$4,2),{1;6;7},{1;2;3}))))</f>
        <v>10</v>
      </c>
      <c r="AB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B$4,2),{1;6;7},{1;2;3}))))</f>
        <v>10</v>
      </c>
      <c r="AC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C$4,2),{1;6;7},{1;2;3}))))</f>
        <v>0</v>
      </c>
      <c r="AD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D$4,2),{1;6;7},{1;2;3}))))</f>
        <v>0</v>
      </c>
      <c r="AE18" s="383" t="e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E$4,2),{1;6;7},{1;2;3}))))</f>
        <v>#N/A</v>
      </c>
      <c r="AF18" s="383" t="e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F$4,2),{1;6;7},{1;2;3}))))</f>
        <v>#N/A</v>
      </c>
      <c r="AG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G$4,2),{1;6;7},{1;2;3}))))</f>
        <v>10</v>
      </c>
      <c r="AH18" s="383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H$4,2),{1;6;7},{1;2;3}))))</f>
        <v>0</v>
      </c>
      <c r="AI18" s="387" t="e">
        <f t="shared" ca="1" si="12"/>
        <v>#N/A</v>
      </c>
      <c r="AJ18" s="388">
        <f ca="1">IF(COUNTA(E18:AH18),AJ$5-SUM(SUMIF($E18:$AH18,{"О","Б","А","У","---"},$E$3:$AH$3))*8,0)</f>
        <v>176</v>
      </c>
      <c r="AK18" s="404"/>
      <c r="AL18" s="389" t="e">
        <f t="shared" ca="1" si="13"/>
        <v>#N/A</v>
      </c>
      <c r="AM18" s="390" t="e">
        <f t="shared" ca="1" si="14"/>
        <v>#N/A</v>
      </c>
      <c r="AN18" s="335"/>
      <c r="AO18" s="335" t="e">
        <f t="shared" ca="1" si="15"/>
        <v>#N/A</v>
      </c>
      <c r="AP18" s="336">
        <f>SUBTOTAL(3,B$6:B18)</f>
        <v>13</v>
      </c>
      <c r="AQ18" s="337">
        <f t="shared" ca="1" si="16"/>
        <v>0</v>
      </c>
      <c r="AR18" s="337">
        <f t="shared" ca="1" si="16"/>
        <v>0</v>
      </c>
      <c r="AS18" s="337">
        <f t="shared" ca="1" si="16"/>
        <v>0</v>
      </c>
      <c r="AT18" s="337">
        <f t="shared" ca="1" si="17"/>
        <v>0</v>
      </c>
      <c r="AU18" s="337">
        <f t="shared" ca="1" si="18"/>
        <v>0</v>
      </c>
      <c r="AV18" s="572"/>
      <c r="AW18" s="377"/>
      <c r="AX18" s="338"/>
      <c r="AY18" s="339"/>
      <c r="AZ18" s="340" t="e">
        <f ca="1">RANK(AO18,AO$6:AO$100)+COUNTIF(AO$6:AO18,AO18)-1</f>
        <v>#N/A</v>
      </c>
      <c r="BA18" s="285" t="e">
        <f t="array" aca="1" ref="BA18" ca="1">INDEX(B$6:B$105,MATCH(SMALL(IF(SUBTOTAL(2,OFFSET(AZ$5,ROW($1:$100),)),AZ$6:AZ$105),AP18),AZ$6:AZ$105,))</f>
        <v>#NUM!</v>
      </c>
      <c r="BB18" s="341" t="e">
        <f t="shared" ca="1" si="19"/>
        <v>#NUM!</v>
      </c>
      <c r="BC18" s="342">
        <f t="shared" ca="1" si="20"/>
        <v>-4048</v>
      </c>
      <c r="BD18" s="343"/>
      <c r="BE18" s="344" t="e">
        <f ca="1">(SUM(INDEX(E18:AH18,MATCH($BE$2,$E$4:$AH$4,)):INDEX(E18:AH18,MATCH($BE$3,$E$4:$AH$4,)))+COUNTIF(INDEX(E18:AH18,MATCH($BE$2,$E$4:$AH$4,)):INDEX(E18:AH18,MATCH($BE$3,$E$4:$AH$4,)),"У")/3)/24</f>
        <v>#N/A</v>
      </c>
      <c r="BF18" s="317">
        <f t="shared" ca="1" si="21"/>
        <v>7.333333333333333</v>
      </c>
      <c r="BG18" s="337">
        <f ca="1">SUMIF(INDEX($E18:$AH18,MATCH($BE$2,$E$4:$AH$4,)):INDEX($E18:$AH18,MATCH($BE$3,$E$4:$AH$4,)),BG$5,INDEX($E$3:$AH$3,MATCH($BE$2,$E$4:$AH$4,)):INDEX($E$3:$AH$3,MATCH($BE$3,$E$4:$AH$4,)))</f>
        <v>0</v>
      </c>
      <c r="BH18" s="337">
        <f ca="1">SUMIF(INDEX($E18:$AH18,MATCH($BE$2,$E$4:$AH$4,)):INDEX($E18:$AH18,MATCH($BE$3,$E$4:$AH$4,)),BH$5,INDEX($E$3:$AH$3,MATCH($BE$2,$E$4:$AH$4,)):INDEX($E$3:$AH$3,MATCH($BE$3,$E$4:$AH$4,)))</f>
        <v>0</v>
      </c>
      <c r="BI18" s="337">
        <f ca="1">SUMIF(INDEX($E18:$AH18,MATCH($BE$2,$E$4:$AH$4,)):INDEX($E18:$AH18,MATCH($BE$3,$E$4:$AH$4,)),BI$5,INDEX($E$3:$AH$3,MATCH($BE$2,$E$4:$AH$4,)):INDEX($E$3:$AH$3,MATCH($BE$3,$E$4:$AH$4,)))</f>
        <v>0</v>
      </c>
      <c r="BJ18" s="337">
        <f ca="1">SUMIF(INDEX($E18:$AH18,MATCH($BE$2,$E$4:$AH$4,)):INDEX($E18:$AH18,MATCH($BE$3,$E$4:$AH$4,)),BJ$5,INDEX($E$3:$AH$3,MATCH($BE$2,$E$4:$AH$4,)):INDEX($E$3:$AH$3,MATCH($BE$3,$E$4:$AH$4,)))</f>
        <v>0</v>
      </c>
      <c r="BK18" s="337">
        <f ca="1">COUNTIF(INDEX($E18:$AH18,MATCH($BE$2,$E$4:$AH$4,)):INDEX($E18:$AH18,MATCH($BE$3,$E$4:$AH$4,)),BK$5)</f>
        <v>0</v>
      </c>
    </row>
    <row r="19" spans="1:63" ht="15" customHeight="1" x14ac:dyDescent="0.15">
      <c r="A19" s="326">
        <f>SUBTOTAL(3,B$5:B19)</f>
        <v>14</v>
      </c>
      <c r="B19" s="327" t="str">
        <f>График!B20</f>
        <v>Сотрудник 14</v>
      </c>
      <c r="C19" s="328"/>
      <c r="D19" s="320"/>
      <c r="E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E$4,2),{1;6;7},{1;2;3}))))</f>
        <v>9</v>
      </c>
      <c r="F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F$4,2),{1;6;7},{1;2;3}))))</f>
        <v>0</v>
      </c>
      <c r="G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G$4,2),{1;6;7},{1;2;3}))))</f>
        <v>0</v>
      </c>
      <c r="H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H$4,2),{1;6;7},{1;2;3}))))</f>
        <v>0</v>
      </c>
      <c r="I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I$4,2),{1;6;7},{1;2;3}))))</f>
        <v>9</v>
      </c>
      <c r="J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J$4,2),{1;6;7},{1;2;3}))))</f>
        <v>10</v>
      </c>
      <c r="K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K$4,2),{1;6;7},{1;2;3}))))</f>
        <v>9</v>
      </c>
      <c r="L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L$4,2),{1;6;7},{1;2;3}))))</f>
        <v>10</v>
      </c>
      <c r="M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M$4,2),{1;6;7},{1;2;3}))))</f>
        <v>0</v>
      </c>
      <c r="N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N$4,2),{1;6;7},{1;2;3}))))</f>
        <v>0</v>
      </c>
      <c r="O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O$4,2),{1;6;7},{1;2;3}))))</f>
        <v>10</v>
      </c>
      <c r="P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P$4,2),{1;6;7},{1;2;3}))))</f>
        <v>9</v>
      </c>
      <c r="Q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Q$4,2),{1;6;7},{1;2;3}))))</f>
        <v>10</v>
      </c>
      <c r="R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R$4,2),{1;6;7},{1;2;3}))))</f>
        <v>8</v>
      </c>
      <c r="S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S$4,2),{1;6;7},{1;2;3}))))</f>
        <v>9</v>
      </c>
      <c r="T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T$4,2),{1;6;7},{1;2;3}))))</f>
        <v>0</v>
      </c>
      <c r="U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U$4,2),{1;6;7},{1;2;3}))))</f>
        <v>0</v>
      </c>
      <c r="V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V$4,2),{1;6;7},{1;2;3}))))</f>
        <v>9</v>
      </c>
      <c r="W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W$4,2),{1;6;7},{1;2;3}))))</f>
        <v>10</v>
      </c>
      <c r="X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X$4,2),{1;6;7},{1;2;3}))))</f>
        <v>9</v>
      </c>
      <c r="Y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Y$4,2),{1;6;7},{1;2;3}))))</f>
        <v>9</v>
      </c>
      <c r="Z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Z$4,2),{1;6;7},{1;2;3}))))</f>
        <v>9</v>
      </c>
      <c r="AA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A$4,2),{1;6;7},{1;2;3}))))</f>
        <v>0</v>
      </c>
      <c r="AB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B$4,2),{1;6;7},{1;2;3}))))</f>
        <v>0</v>
      </c>
      <c r="AC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C$4,2),{1;6;7},{1;2;3}))))</f>
        <v>9</v>
      </c>
      <c r="AD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D$4,2),{1;6;7},{1;2;3}))))</f>
        <v>0</v>
      </c>
      <c r="AE19" s="383" t="e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E$4,2),{1;6;7},{1;2;3}))))</f>
        <v>#N/A</v>
      </c>
      <c r="AF19" s="383" t="e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F$4,2),{1;6;7},{1;2;3}))))</f>
        <v>#N/A</v>
      </c>
      <c r="AG19" s="383" t="e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G$4,2),{1;6;7},{1;2;3}))))</f>
        <v>#N/A</v>
      </c>
      <c r="AH19" s="383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H$4,2),{1;6;7},{1;2;3}))))</f>
        <v>0</v>
      </c>
      <c r="AI19" s="387" t="e">
        <f t="shared" ca="1" si="12"/>
        <v>#N/A</v>
      </c>
      <c r="AJ19" s="388">
        <f ca="1">IF(COUNTA(E19:AH19),AJ$5-SUM(SUMIF($E19:$AH19,{"О","Б","А","У","---"},$E$3:$AH$3))*8,0)</f>
        <v>176</v>
      </c>
      <c r="AK19" s="404"/>
      <c r="AL19" s="389" t="e">
        <f t="shared" ca="1" si="13"/>
        <v>#N/A</v>
      </c>
      <c r="AM19" s="390" t="e">
        <f t="shared" ca="1" si="14"/>
        <v>#N/A</v>
      </c>
      <c r="AN19" s="335"/>
      <c r="AO19" s="335" t="e">
        <f t="shared" ca="1" si="15"/>
        <v>#N/A</v>
      </c>
      <c r="AP19" s="336">
        <f>SUBTOTAL(3,B$6:B19)</f>
        <v>14</v>
      </c>
      <c r="AQ19" s="337">
        <f t="shared" ca="1" si="16"/>
        <v>0</v>
      </c>
      <c r="AR19" s="337">
        <f t="shared" ca="1" si="16"/>
        <v>0</v>
      </c>
      <c r="AS19" s="337">
        <f t="shared" ca="1" si="16"/>
        <v>0</v>
      </c>
      <c r="AT19" s="337">
        <f t="shared" ca="1" si="17"/>
        <v>0</v>
      </c>
      <c r="AU19" s="337">
        <f t="shared" ca="1" si="18"/>
        <v>0</v>
      </c>
      <c r="AV19" s="571"/>
      <c r="AW19" s="377"/>
      <c r="AX19" s="338"/>
      <c r="AY19" s="339"/>
      <c r="AZ19" s="340" t="e">
        <f ca="1">RANK(AO19,AO$6:AO$100)+COUNTIF(AO$6:AO19,AO19)-1</f>
        <v>#N/A</v>
      </c>
      <c r="BA19" s="285" t="e">
        <f t="array" aca="1" ref="BA19" ca="1">INDEX(B$6:B$105,MATCH(SMALL(IF(SUBTOTAL(2,OFFSET(AZ$5,ROW($1:$100),)),AZ$6:AZ$105),AP19),AZ$6:AZ$105,))</f>
        <v>#NUM!</v>
      </c>
      <c r="BB19" s="341" t="e">
        <f t="shared" ca="1" si="19"/>
        <v>#NUM!</v>
      </c>
      <c r="BC19" s="342">
        <f t="shared" ca="1" si="20"/>
        <v>-4048</v>
      </c>
      <c r="BD19" s="343"/>
      <c r="BE19" s="344" t="e">
        <f ca="1">(SUM(INDEX(E19:AH19,MATCH($BE$2,$E$4:$AH$4,)):INDEX(E19:AH19,MATCH($BE$3,$E$4:$AH$4,)))+COUNTIF(INDEX(E19:AH19,MATCH($BE$2,$E$4:$AH$4,)):INDEX(E19:AH19,MATCH($BE$3,$E$4:$AH$4,)),"У")/3)/24</f>
        <v>#N/A</v>
      </c>
      <c r="BF19" s="317">
        <f t="shared" ca="1" si="21"/>
        <v>7.333333333333333</v>
      </c>
      <c r="BG19" s="337">
        <f ca="1">SUMIF(INDEX($E19:$AH19,MATCH($BE$2,$E$4:$AH$4,)):INDEX($E19:$AH19,MATCH($BE$3,$E$4:$AH$4,)),BG$5,INDEX($E$3:$AH$3,MATCH($BE$2,$E$4:$AH$4,)):INDEX($E$3:$AH$3,MATCH($BE$3,$E$4:$AH$4,)))</f>
        <v>0</v>
      </c>
      <c r="BH19" s="337">
        <f ca="1">SUMIF(INDEX($E19:$AH19,MATCH($BE$2,$E$4:$AH$4,)):INDEX($E19:$AH19,MATCH($BE$3,$E$4:$AH$4,)),BH$5,INDEX($E$3:$AH$3,MATCH($BE$2,$E$4:$AH$4,)):INDEX($E$3:$AH$3,MATCH($BE$3,$E$4:$AH$4,)))</f>
        <v>0</v>
      </c>
      <c r="BI19" s="337">
        <f ca="1">SUMIF(INDEX($E19:$AH19,MATCH($BE$2,$E$4:$AH$4,)):INDEX($E19:$AH19,MATCH($BE$3,$E$4:$AH$4,)),BI$5,INDEX($E$3:$AH$3,MATCH($BE$2,$E$4:$AH$4,)):INDEX($E$3:$AH$3,MATCH($BE$3,$E$4:$AH$4,)))</f>
        <v>0</v>
      </c>
      <c r="BJ19" s="337">
        <f ca="1">SUMIF(INDEX($E19:$AH19,MATCH($BE$2,$E$4:$AH$4,)):INDEX($E19:$AH19,MATCH($BE$3,$E$4:$AH$4,)),BJ$5,INDEX($E$3:$AH$3,MATCH($BE$2,$E$4:$AH$4,)):INDEX($E$3:$AH$3,MATCH($BE$3,$E$4:$AH$4,)))</f>
        <v>0</v>
      </c>
      <c r="BK19" s="337">
        <f ca="1">COUNTIF(INDEX($E19:$AH19,MATCH($BE$2,$E$4:$AH$4,)):INDEX($E19:$AH19,MATCH($BE$3,$E$4:$AH$4,)),BK$5)</f>
        <v>0</v>
      </c>
    </row>
    <row r="20" spans="1:63" ht="15" customHeight="1" x14ac:dyDescent="0.15">
      <c r="A20" s="326">
        <f>SUBTOTAL(3,B$5:B20)</f>
        <v>15</v>
      </c>
      <c r="B20" s="327" t="str">
        <f>График!B21</f>
        <v>Сотрудник 15</v>
      </c>
      <c r="C20" s="328"/>
      <c r="D20" s="320"/>
      <c r="E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E$4,2),{1;6;7},{1;2;3}))))</f>
        <v>0</v>
      </c>
      <c r="F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F$4,2),{1;6;7},{1;2;3}))))</f>
        <v>10</v>
      </c>
      <c r="G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G$4,2),{1;6;7},{1;2;3}))))</f>
        <v>10</v>
      </c>
      <c r="H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H$4,2),{1;6;7},{1;2;3}))))</f>
        <v>0</v>
      </c>
      <c r="I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I$4,2),{1;6;7},{1;2;3}))))</f>
        <v>0</v>
      </c>
      <c r="J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J$4,2),{1;6;7},{1;2;3}))))</f>
        <v>0</v>
      </c>
      <c r="K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K$4,2),{1;6;7},{1;2;3}))))</f>
        <v>10</v>
      </c>
      <c r="L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L$4,2),{1;6;7},{1;2;3}))))</f>
        <v>10</v>
      </c>
      <c r="M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M$4,2),{1;6;7},{1;2;3}))))</f>
        <v>0</v>
      </c>
      <c r="N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N$4,2),{1;6;7},{1;2;3}))))</f>
        <v>10</v>
      </c>
      <c r="O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O$4,2),{1;6;7},{1;2;3}))))</f>
        <v>10</v>
      </c>
      <c r="P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P$4,2),{1;6;7},{1;2;3}))))</f>
        <v>10</v>
      </c>
      <c r="Q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Q$4,2),{1;6;7},{1;2;3}))))</f>
        <v>10</v>
      </c>
      <c r="R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R$4,2),{1;6;7},{1;2;3}))))</f>
        <v>10</v>
      </c>
      <c r="S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S$4,2),{1;6;7},{1;2;3}))))</f>
        <v>0</v>
      </c>
      <c r="T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T$4,2),{1;6;7},{1;2;3}))))</f>
        <v>0</v>
      </c>
      <c r="U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U$4,2),{1;6;7},{1;2;3}))))</f>
        <v>10</v>
      </c>
      <c r="V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V$4,2),{1;6;7},{1;2;3}))))</f>
        <v>9</v>
      </c>
      <c r="W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W$4,2),{1;6;7},{1;2;3}))))</f>
        <v>9</v>
      </c>
      <c r="X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X$4,2),{1;6;7},{1;2;3}))))</f>
        <v>8</v>
      </c>
      <c r="Y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Y$4,2),{1;6;7},{1;2;3}))))</f>
        <v>10</v>
      </c>
      <c r="Z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Z$4,2),{1;6;7},{1;2;3}))))</f>
        <v>0</v>
      </c>
      <c r="AA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A$4,2),{1;6;7},{1;2;3}))))</f>
        <v>0</v>
      </c>
      <c r="AB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B$4,2),{1;6;7},{1;2;3}))))</f>
        <v>10</v>
      </c>
      <c r="AC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C$4,2),{1;6;7},{1;2;3}))))</f>
        <v>0</v>
      </c>
      <c r="AD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D$4,2),{1;6;7},{1;2;3}))))</f>
        <v>0</v>
      </c>
      <c r="AE20" s="383" t="e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E$4,2),{1;6;7},{1;2;3}))))</f>
        <v>#N/A</v>
      </c>
      <c r="AF20" s="383" t="e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F$4,2),{1;6;7},{1;2;3}))))</f>
        <v>#N/A</v>
      </c>
      <c r="AG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G$4,2),{1;6;7},{1;2;3}))))</f>
        <v>10</v>
      </c>
      <c r="AH20" s="383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H$4,2),{1;6;7},{1;2;3}))))</f>
        <v>0</v>
      </c>
      <c r="AI20" s="387" t="e">
        <f t="shared" ca="1" si="12"/>
        <v>#N/A</v>
      </c>
      <c r="AJ20" s="388">
        <f ca="1">IF(COUNTA(E20:AH20),AJ$5-SUM(SUMIF($E20:$AH20,{"О","Б","А","У","---"},$E$3:$AH$3))*8,0)</f>
        <v>176</v>
      </c>
      <c r="AK20" s="404"/>
      <c r="AL20" s="389" t="e">
        <f t="shared" ca="1" si="13"/>
        <v>#N/A</v>
      </c>
      <c r="AM20" s="390" t="e">
        <f t="shared" ca="1" si="14"/>
        <v>#N/A</v>
      </c>
      <c r="AN20" s="335"/>
      <c r="AO20" s="335" t="e">
        <f t="shared" ca="1" si="15"/>
        <v>#N/A</v>
      </c>
      <c r="AP20" s="336">
        <f>SUBTOTAL(3,B$6:B20)</f>
        <v>15</v>
      </c>
      <c r="AQ20" s="337">
        <f t="shared" ca="1" si="16"/>
        <v>0</v>
      </c>
      <c r="AR20" s="337">
        <f t="shared" ca="1" si="16"/>
        <v>0</v>
      </c>
      <c r="AS20" s="337">
        <f t="shared" ca="1" si="16"/>
        <v>0</v>
      </c>
      <c r="AT20" s="337">
        <f t="shared" ca="1" si="17"/>
        <v>0</v>
      </c>
      <c r="AU20" s="337">
        <f t="shared" ca="1" si="18"/>
        <v>0</v>
      </c>
      <c r="AV20" s="572"/>
      <c r="AW20" s="377"/>
      <c r="AX20" s="338"/>
      <c r="AY20" s="339"/>
      <c r="AZ20" s="340" t="e">
        <f ca="1">RANK(AO20,AO$6:AO$100)+COUNTIF(AO$6:AO20,AO20)-1</f>
        <v>#N/A</v>
      </c>
      <c r="BA20" s="285" t="e">
        <f t="array" aca="1" ref="BA20" ca="1">INDEX(B$6:B$105,MATCH(SMALL(IF(SUBTOTAL(2,OFFSET(AZ$5,ROW($1:$100),)),AZ$6:AZ$105),AP20),AZ$6:AZ$105,))</f>
        <v>#NUM!</v>
      </c>
      <c r="BB20" s="341" t="e">
        <f t="shared" ca="1" si="19"/>
        <v>#NUM!</v>
      </c>
      <c r="BC20" s="342">
        <f t="shared" ca="1" si="20"/>
        <v>-4048</v>
      </c>
      <c r="BD20" s="343"/>
      <c r="BE20" s="344" t="e">
        <f ca="1">(SUM(INDEX(E20:AH20,MATCH($BE$2,$E$4:$AH$4,)):INDEX(E20:AH20,MATCH($BE$3,$E$4:$AH$4,)))+COUNTIF(INDEX(E20:AH20,MATCH($BE$2,$E$4:$AH$4,)):INDEX(E20:AH20,MATCH($BE$3,$E$4:$AH$4,)),"У")/3)/24</f>
        <v>#N/A</v>
      </c>
      <c r="BF20" s="317">
        <f t="shared" ca="1" si="21"/>
        <v>7.333333333333333</v>
      </c>
      <c r="BG20" s="337">
        <f ca="1">SUMIF(INDEX($E20:$AH20,MATCH($BE$2,$E$4:$AH$4,)):INDEX($E20:$AH20,MATCH($BE$3,$E$4:$AH$4,)),BG$5,INDEX($E$3:$AH$3,MATCH($BE$2,$E$4:$AH$4,)):INDEX($E$3:$AH$3,MATCH($BE$3,$E$4:$AH$4,)))</f>
        <v>0</v>
      </c>
      <c r="BH20" s="337">
        <f ca="1">SUMIF(INDEX($E20:$AH20,MATCH($BE$2,$E$4:$AH$4,)):INDEX($E20:$AH20,MATCH($BE$3,$E$4:$AH$4,)),BH$5,INDEX($E$3:$AH$3,MATCH($BE$2,$E$4:$AH$4,)):INDEX($E$3:$AH$3,MATCH($BE$3,$E$4:$AH$4,)))</f>
        <v>0</v>
      </c>
      <c r="BI20" s="337">
        <f ca="1">SUMIF(INDEX($E20:$AH20,MATCH($BE$2,$E$4:$AH$4,)):INDEX($E20:$AH20,MATCH($BE$3,$E$4:$AH$4,)),BI$5,INDEX($E$3:$AH$3,MATCH($BE$2,$E$4:$AH$4,)):INDEX($E$3:$AH$3,MATCH($BE$3,$E$4:$AH$4,)))</f>
        <v>0</v>
      </c>
      <c r="BJ20" s="337">
        <f ca="1">SUMIF(INDEX($E20:$AH20,MATCH($BE$2,$E$4:$AH$4,)):INDEX($E20:$AH20,MATCH($BE$3,$E$4:$AH$4,)),BJ$5,INDEX($E$3:$AH$3,MATCH($BE$2,$E$4:$AH$4,)):INDEX($E$3:$AH$3,MATCH($BE$3,$E$4:$AH$4,)))</f>
        <v>0</v>
      </c>
      <c r="BK20" s="337">
        <f ca="1">COUNTIF(INDEX($E20:$AH20,MATCH($BE$2,$E$4:$AH$4,)):INDEX($E20:$AH20,MATCH($BE$3,$E$4:$AH$4,)),BK$5)</f>
        <v>0</v>
      </c>
    </row>
    <row r="21" spans="1:63" ht="15" customHeight="1" x14ac:dyDescent="0.15">
      <c r="A21" s="326">
        <f>SUBTOTAL(3,B$5:B21)</f>
        <v>16</v>
      </c>
      <c r="B21" s="327" t="str">
        <f>График!B22</f>
        <v>Сотрудник 16</v>
      </c>
      <c r="C21" s="328"/>
      <c r="D21" s="320"/>
      <c r="E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E$4,2),{1;6;7},{1;2;3}))))</f>
        <v>10</v>
      </c>
      <c r="F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F$4,2),{1;6;7},{1;2;3}))))</f>
        <v>0</v>
      </c>
      <c r="G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G$4,2),{1;6;7},{1;2;3}))))</f>
        <v>0</v>
      </c>
      <c r="H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H$4,2),{1;6;7},{1;2;3}))))</f>
        <v>9</v>
      </c>
      <c r="I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I$4,2),{1;6;7},{1;2;3}))))</f>
        <v>10</v>
      </c>
      <c r="J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J$4,2),{1;6;7},{1;2;3}))))</f>
        <v>10</v>
      </c>
      <c r="K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K$4,2),{1;6;7},{1;2;3}))))</f>
        <v>10</v>
      </c>
      <c r="L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L$4,2),{1;6;7},{1;2;3}))))</f>
        <v>10</v>
      </c>
      <c r="M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M$4,2),{1;6;7},{1;2;3}))))</f>
        <v>0</v>
      </c>
      <c r="N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N$4,2),{1;6;7},{1;2;3}))))</f>
        <v>0</v>
      </c>
      <c r="O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O$4,2),{1;6;7},{1;2;3}))))</f>
        <v>10</v>
      </c>
      <c r="P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P$4,2),{1;6;7},{1;2;3}))))</f>
        <v>10</v>
      </c>
      <c r="Q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Q$4,2),{1;6;7},{1;2;3}))))</f>
        <v>10</v>
      </c>
      <c r="R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R$4,2),{1;6;7},{1;2;3}))))</f>
        <v>10</v>
      </c>
      <c r="S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S$4,2),{1;6;7},{1;2;3}))))</f>
        <v>10</v>
      </c>
      <c r="T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T$4,2),{1;6;7},{1;2;3}))))</f>
        <v>0</v>
      </c>
      <c r="U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U$4,2),{1;6;7},{1;2;3}))))</f>
        <v>0</v>
      </c>
      <c r="V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V$4,2),{1;6;7},{1;2;3}))))</f>
        <v>9</v>
      </c>
      <c r="W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W$4,2),{1;6;7},{1;2;3}))))</f>
        <v>9</v>
      </c>
      <c r="X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X$4,2),{1;6;7},{1;2;3}))))</f>
        <v>9</v>
      </c>
      <c r="Y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Y$4,2),{1;6;7},{1;2;3}))))</f>
        <v>9</v>
      </c>
      <c r="Z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Z$4,2),{1;6;7},{1;2;3}))))</f>
        <v>9</v>
      </c>
      <c r="AA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A$4,2),{1;6;7},{1;2;3}))))</f>
        <v>0</v>
      </c>
      <c r="AB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B$4,2),{1;6;7},{1;2;3}))))</f>
        <v>0</v>
      </c>
      <c r="AC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C$4,2),{1;6;7},{1;2;3}))))</f>
        <v>0</v>
      </c>
      <c r="AD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D$4,2),{1;6;7},{1;2;3}))))</f>
        <v>0</v>
      </c>
      <c r="AE21" s="383" t="e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E$4,2),{1;6;7},{1;2;3}))))</f>
        <v>#N/A</v>
      </c>
      <c r="AF21" s="383" t="e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F$4,2),{1;6;7},{1;2;3}))))</f>
        <v>#N/A</v>
      </c>
      <c r="AG21" s="383" t="e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G$4,2),{1;6;7},{1;2;3}))))</f>
        <v>#N/A</v>
      </c>
      <c r="AH21" s="383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H$4,2),{1;6;7},{1;2;3}))))</f>
        <v>0</v>
      </c>
      <c r="AI21" s="387" t="e">
        <f t="shared" ca="1" si="12"/>
        <v>#N/A</v>
      </c>
      <c r="AJ21" s="388">
        <f ca="1">IF(COUNTA(E21:AH21),AJ$5-SUM(SUMIF($E21:$AH21,{"О","Б","А","У","---"},$E$3:$AH$3))*8,0)</f>
        <v>176</v>
      </c>
      <c r="AK21" s="404"/>
      <c r="AL21" s="389" t="e">
        <f t="shared" ca="1" si="13"/>
        <v>#N/A</v>
      </c>
      <c r="AM21" s="390" t="e">
        <f t="shared" ca="1" si="14"/>
        <v>#N/A</v>
      </c>
      <c r="AN21" s="335"/>
      <c r="AO21" s="335" t="e">
        <f t="shared" ca="1" si="15"/>
        <v>#N/A</v>
      </c>
      <c r="AP21" s="336">
        <f>SUBTOTAL(3,B$6:B21)</f>
        <v>16</v>
      </c>
      <c r="AQ21" s="337">
        <f t="shared" ca="1" si="16"/>
        <v>0</v>
      </c>
      <c r="AR21" s="337">
        <f t="shared" ca="1" si="16"/>
        <v>0</v>
      </c>
      <c r="AS21" s="337">
        <f t="shared" ca="1" si="16"/>
        <v>0</v>
      </c>
      <c r="AT21" s="337">
        <f t="shared" ca="1" si="17"/>
        <v>0</v>
      </c>
      <c r="AU21" s="337">
        <f t="shared" ca="1" si="18"/>
        <v>0</v>
      </c>
      <c r="AV21" s="572"/>
      <c r="AW21" s="377"/>
      <c r="AX21" s="338"/>
      <c r="AY21" s="339"/>
      <c r="AZ21" s="340" t="e">
        <f ca="1">RANK(AO21,AO$6:AO$100)+COUNTIF(AO$6:AO21,AO21)-1</f>
        <v>#N/A</v>
      </c>
      <c r="BA21" s="285" t="e">
        <f t="array" aca="1" ref="BA21" ca="1">INDEX(B$6:B$105,MATCH(SMALL(IF(SUBTOTAL(2,OFFSET(AZ$5,ROW($1:$100),)),AZ$6:AZ$105),AP21),AZ$6:AZ$105,))</f>
        <v>#NUM!</v>
      </c>
      <c r="BB21" s="341" t="e">
        <f t="shared" ca="1" si="19"/>
        <v>#NUM!</v>
      </c>
      <c r="BC21" s="342">
        <f t="shared" ca="1" si="20"/>
        <v>-4048</v>
      </c>
      <c r="BD21" s="343"/>
      <c r="BE21" s="344" t="e">
        <f ca="1">(SUM(INDEX(E21:AH21,MATCH($BE$2,$E$4:$AH$4,)):INDEX(E21:AH21,MATCH($BE$3,$E$4:$AH$4,)))+COUNTIF(INDEX(E21:AH21,MATCH($BE$2,$E$4:$AH$4,)):INDEX(E21:AH21,MATCH($BE$3,$E$4:$AH$4,)),"У")/3)/24</f>
        <v>#N/A</v>
      </c>
      <c r="BF21" s="317">
        <f t="shared" ca="1" si="21"/>
        <v>7.333333333333333</v>
      </c>
      <c r="BG21" s="337">
        <f ca="1">SUMIF(INDEX($E21:$AH21,MATCH($BE$2,$E$4:$AH$4,)):INDEX($E21:$AH21,MATCH($BE$3,$E$4:$AH$4,)),BG$5,INDEX($E$3:$AH$3,MATCH($BE$2,$E$4:$AH$4,)):INDEX($E$3:$AH$3,MATCH($BE$3,$E$4:$AH$4,)))</f>
        <v>0</v>
      </c>
      <c r="BH21" s="337">
        <f ca="1">SUMIF(INDEX($E21:$AH21,MATCH($BE$2,$E$4:$AH$4,)):INDEX($E21:$AH21,MATCH($BE$3,$E$4:$AH$4,)),BH$5,INDEX($E$3:$AH$3,MATCH($BE$2,$E$4:$AH$4,)):INDEX($E$3:$AH$3,MATCH($BE$3,$E$4:$AH$4,)))</f>
        <v>0</v>
      </c>
      <c r="BI21" s="337">
        <f ca="1">SUMIF(INDEX($E21:$AH21,MATCH($BE$2,$E$4:$AH$4,)):INDEX($E21:$AH21,MATCH($BE$3,$E$4:$AH$4,)),BI$5,INDEX($E$3:$AH$3,MATCH($BE$2,$E$4:$AH$4,)):INDEX($E$3:$AH$3,MATCH($BE$3,$E$4:$AH$4,)))</f>
        <v>0</v>
      </c>
      <c r="BJ21" s="337">
        <f ca="1">SUMIF(INDEX($E21:$AH21,MATCH($BE$2,$E$4:$AH$4,)):INDEX($E21:$AH21,MATCH($BE$3,$E$4:$AH$4,)),BJ$5,INDEX($E$3:$AH$3,MATCH($BE$2,$E$4:$AH$4,)):INDEX($E$3:$AH$3,MATCH($BE$3,$E$4:$AH$4,)))</f>
        <v>0</v>
      </c>
      <c r="BK21" s="337">
        <f ca="1">COUNTIF(INDEX($E21:$AH21,MATCH($BE$2,$E$4:$AH$4,)):INDEX($E21:$AH21,MATCH($BE$3,$E$4:$AH$4,)),BK$5)</f>
        <v>0</v>
      </c>
    </row>
    <row r="22" spans="1:63" ht="15" customHeight="1" x14ac:dyDescent="0.15">
      <c r="A22" s="326">
        <f>SUBTOTAL(3,B$5:B22)</f>
        <v>17</v>
      </c>
      <c r="B22" s="327" t="str">
        <f>График!B23</f>
        <v>Сотрудник 17</v>
      </c>
      <c r="C22" s="328"/>
      <c r="D22" s="320"/>
      <c r="E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E$4,2),{1;6;7},{1;2;3}))))</f>
        <v>0</v>
      </c>
      <c r="F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F$4,2),{1;6;7},{1;2;3}))))</f>
        <v>10</v>
      </c>
      <c r="G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G$4,2),{1;6;7},{1;2;3}))))</f>
        <v>10</v>
      </c>
      <c r="H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H$4,2),{1;6;7},{1;2;3}))))</f>
        <v>10</v>
      </c>
      <c r="I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I$4,2),{1;6;7},{1;2;3}))))</f>
        <v>10</v>
      </c>
      <c r="J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J$4,2),{1;6;7},{1;2;3}))))</f>
        <v>0</v>
      </c>
      <c r="K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K$4,2),{1;6;7},{1;2;3}))))</f>
        <v>0</v>
      </c>
      <c r="L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L$4,2),{1;6;7},{1;2;3}))))</f>
        <v>10</v>
      </c>
      <c r="M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M$4,2),{1;6;7},{1;2;3}))))</f>
        <v>10</v>
      </c>
      <c r="N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N$4,2),{1;6;7},{1;2;3}))))</f>
        <v>0</v>
      </c>
      <c r="O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O$4,2),{1;6;7},{1;2;3}))))</f>
        <v>10</v>
      </c>
      <c r="P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P$4,2),{1;6;7},{1;2;3}))))</f>
        <v>9</v>
      </c>
      <c r="Q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Q$4,2),{1;6;7},{1;2;3}))))</f>
        <v>9</v>
      </c>
      <c r="R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R$4,2),{1;6;7},{1;2;3}))))</f>
        <v>9</v>
      </c>
      <c r="S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S$4,2),{1;6;7},{1;2;3}))))</f>
        <v>О</v>
      </c>
      <c r="T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T$4,2),{1;6;7},{1;2;3}))))</f>
        <v>О</v>
      </c>
      <c r="U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U$4,2),{1;6;7},{1;2;3}))))</f>
        <v>О</v>
      </c>
      <c r="V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V$4,2),{1;6;7},{1;2;3}))))</f>
        <v>О</v>
      </c>
      <c r="W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W$4,2),{1;6;7},{1;2;3}))))</f>
        <v>О</v>
      </c>
      <c r="X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X$4,2),{1;6;7},{1;2;3}))))</f>
        <v>О</v>
      </c>
      <c r="Y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Y$4,2),{1;6;7},{1;2;3}))))</f>
        <v>О</v>
      </c>
      <c r="Z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Z$4,2),{1;6;7},{1;2;3}))))</f>
        <v>О</v>
      </c>
      <c r="AA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A$4,2),{1;6;7},{1;2;3}))))</f>
        <v>О</v>
      </c>
      <c r="AB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B$4,2),{1;6;7},{1;2;3}))))</f>
        <v>О</v>
      </c>
      <c r="AC22" s="383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C$4,2),{1;6;7},{1;2;3}))))</f>
        <v>О</v>
      </c>
      <c r="AD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D$4,2),{1;6;7},{1;2;3}))))</f>
        <v>0</v>
      </c>
      <c r="AE22" s="383" t="e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E$4,2),{1;6;7},{1;2;3}))))</f>
        <v>#N/A</v>
      </c>
      <c r="AF22" s="383" t="e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F$4,2),{1;6;7},{1;2;3}))))</f>
        <v>#N/A</v>
      </c>
      <c r="AG22" s="383" t="e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G$4,2),{1;6;7},{1;2;3}))))</f>
        <v>#N/A</v>
      </c>
      <c r="AH22" s="383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H$4,2),{1;6;7},{1;2;3}))))</f>
        <v>0</v>
      </c>
      <c r="AI22" s="387" t="e">
        <f t="shared" ca="1" si="12"/>
        <v>#N/A</v>
      </c>
      <c r="AJ22" s="388">
        <f ca="1">IF(COUNTA(E22:AH22),AJ$5-SUM(SUMIF($E22:$AH22,{"О","Б","А","У","---"},$E$3:$AH$3))*8,0)</f>
        <v>104</v>
      </c>
      <c r="AK22" s="404"/>
      <c r="AL22" s="389" t="e">
        <f t="shared" ca="1" si="13"/>
        <v>#N/A</v>
      </c>
      <c r="AM22" s="390" t="e">
        <f t="shared" ca="1" si="14"/>
        <v>#N/A</v>
      </c>
      <c r="AN22" s="335"/>
      <c r="AO22" s="335" t="e">
        <f t="shared" ca="1" si="15"/>
        <v>#N/A</v>
      </c>
      <c r="AP22" s="336">
        <f>SUBTOTAL(3,B$6:B22)</f>
        <v>17</v>
      </c>
      <c r="AQ22" s="337">
        <f t="shared" ca="1" si="16"/>
        <v>9</v>
      </c>
      <c r="AR22" s="337">
        <f t="shared" ca="1" si="16"/>
        <v>0</v>
      </c>
      <c r="AS22" s="337">
        <f t="shared" ca="1" si="16"/>
        <v>0</v>
      </c>
      <c r="AT22" s="337">
        <f t="shared" ca="1" si="17"/>
        <v>0</v>
      </c>
      <c r="AU22" s="337">
        <f t="shared" ca="1" si="18"/>
        <v>0</v>
      </c>
      <c r="AV22" s="377"/>
      <c r="AW22" s="529"/>
      <c r="AX22" s="338"/>
      <c r="AY22" s="339"/>
      <c r="AZ22" s="340" t="e">
        <f ca="1">RANK(AO22,AO$6:AO$100)+COUNTIF(AO$6:AO22,AO22)-1</f>
        <v>#N/A</v>
      </c>
      <c r="BA22" s="285" t="e">
        <f t="array" aca="1" ref="BA22" ca="1">INDEX(B$6:B$105,MATCH(SMALL(IF(SUBTOTAL(2,OFFSET(AZ$5,ROW($1:$100),)),AZ$6:AZ$105),AP22),AZ$6:AZ$105,))</f>
        <v>#NUM!</v>
      </c>
      <c r="BB22" s="341" t="e">
        <f t="shared" ca="1" si="19"/>
        <v>#NUM!</v>
      </c>
      <c r="BC22" s="342">
        <f t="shared" ca="1" si="20"/>
        <v>-2320</v>
      </c>
      <c r="BD22" s="525"/>
      <c r="BE22" s="344" t="e">
        <f ca="1">(SUM(INDEX(E22:AH22,MATCH($BE$2,$E$4:$AH$4,)):INDEX(E22:AH22,MATCH($BE$3,$E$4:$AH$4,)))+COUNTIF(INDEX(E22:AH22,MATCH($BE$2,$E$4:$AH$4,)):INDEX(E22:AH22,MATCH($BE$3,$E$4:$AH$4,)),"У")/3)/24</f>
        <v>#N/A</v>
      </c>
      <c r="BF22" s="317">
        <f t="shared" ca="1" si="21"/>
        <v>4.333333333333333</v>
      </c>
      <c r="BG22" s="337">
        <f ca="1">SUMIF(INDEX($E22:$AH22,MATCH($BE$2,$E$4:$AH$4,)):INDEX($E22:$AH22,MATCH($BE$3,$E$4:$AH$4,)),BG$5,INDEX($E$3:$AH$3,MATCH($BE$2,$E$4:$AH$4,)):INDEX($E$3:$AH$3,MATCH($BE$3,$E$4:$AH$4,)))</f>
        <v>9</v>
      </c>
      <c r="BH22" s="337">
        <f ca="1">SUMIF(INDEX($E22:$AH22,MATCH($BE$2,$E$4:$AH$4,)):INDEX($E22:$AH22,MATCH($BE$3,$E$4:$AH$4,)),BH$5,INDEX($E$3:$AH$3,MATCH($BE$2,$E$4:$AH$4,)):INDEX($E$3:$AH$3,MATCH($BE$3,$E$4:$AH$4,)))</f>
        <v>0</v>
      </c>
      <c r="BI22" s="337">
        <f ca="1">SUMIF(INDEX($E22:$AH22,MATCH($BE$2,$E$4:$AH$4,)):INDEX($E22:$AH22,MATCH($BE$3,$E$4:$AH$4,)),BI$5,INDEX($E$3:$AH$3,MATCH($BE$2,$E$4:$AH$4,)):INDEX($E$3:$AH$3,MATCH($BE$3,$E$4:$AH$4,)))</f>
        <v>0</v>
      </c>
      <c r="BJ22" s="337">
        <f ca="1">SUMIF(INDEX($E22:$AH22,MATCH($BE$2,$E$4:$AH$4,)):INDEX($E22:$AH22,MATCH($BE$3,$E$4:$AH$4,)),BJ$5,INDEX($E$3:$AH$3,MATCH($BE$2,$E$4:$AH$4,)):INDEX($E$3:$AH$3,MATCH($BE$3,$E$4:$AH$4,)))</f>
        <v>0</v>
      </c>
      <c r="BK22" s="337">
        <f ca="1">COUNTIF(INDEX($E22:$AH22,MATCH($BE$2,$E$4:$AH$4,)):INDEX($E22:$AH22,MATCH($BE$3,$E$4:$AH$4,)),BK$5)</f>
        <v>0</v>
      </c>
    </row>
    <row r="23" spans="1:63" ht="15" customHeight="1" x14ac:dyDescent="0.15">
      <c r="A23" s="326">
        <f>SUBTOTAL(3,B$5:B23)</f>
        <v>18</v>
      </c>
      <c r="B23" s="327" t="str">
        <f>График!B24</f>
        <v>Сотрудник 18</v>
      </c>
      <c r="C23" s="328"/>
      <c r="D23" s="320"/>
      <c r="E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E$4,2),{1;6;7},{1;2;3}))))</f>
        <v>О</v>
      </c>
      <c r="F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F$4,2),{1;6;7},{1;2;3}))))</f>
        <v>О</v>
      </c>
      <c r="G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G$4,2),{1;6;7},{1;2;3}))))</f>
        <v>О</v>
      </c>
      <c r="H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H$4,2),{1;6;7},{1;2;3}))))</f>
        <v>О</v>
      </c>
      <c r="I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I$4,2),{1;6;7},{1;2;3}))))</f>
        <v>О</v>
      </c>
      <c r="J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J$4,2),{1;6;7},{1;2;3}))))</f>
        <v>О</v>
      </c>
      <c r="K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K$4,2),{1;6;7},{1;2;3}))))</f>
        <v>О</v>
      </c>
      <c r="L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L$4,2),{1;6;7},{1;2;3}))))</f>
        <v>О</v>
      </c>
      <c r="M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M$4,2),{1;6;7},{1;2;3}))))</f>
        <v>О</v>
      </c>
      <c r="N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N$4,2),{1;6;7},{1;2;3}))))</f>
        <v>О</v>
      </c>
      <c r="O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O$4,2),{1;6;7},{1;2;3}))))</f>
        <v>О</v>
      </c>
      <c r="P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P$4,2),{1;6;7},{1;2;3}))))</f>
        <v>О</v>
      </c>
      <c r="Q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Q$4,2),{1;6;7},{1;2;3}))))</f>
        <v>О</v>
      </c>
      <c r="R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R$4,2),{1;6;7},{1;2;3}))))</f>
        <v>О</v>
      </c>
      <c r="S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S$4,2),{1;6;7},{1;2;3}))))</f>
        <v>О</v>
      </c>
      <c r="T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T$4,2),{1;6;7},{1;2;3}))))</f>
        <v>О</v>
      </c>
      <c r="U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U$4,2),{1;6;7},{1;2;3}))))</f>
        <v>О</v>
      </c>
      <c r="V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V$4,2),{1;6;7},{1;2;3}))))</f>
        <v>О</v>
      </c>
      <c r="W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W$4,2),{1;6;7},{1;2;3}))))</f>
        <v>О</v>
      </c>
      <c r="X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X$4,2),{1;6;7},{1;2;3}))))</f>
        <v>О</v>
      </c>
      <c r="Y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Y$4,2),{1;6;7},{1;2;3}))))</f>
        <v>О</v>
      </c>
      <c r="Z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Z$4,2),{1;6;7},{1;2;3}))))</f>
        <v>О</v>
      </c>
      <c r="AA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A$4,2),{1;6;7},{1;2;3}))))</f>
        <v>О</v>
      </c>
      <c r="AB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B$4,2),{1;6;7},{1;2;3}))))</f>
        <v>О</v>
      </c>
      <c r="AC23" s="383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C$4,2),{1;6;7},{1;2;3}))))</f>
        <v>О</v>
      </c>
      <c r="AD23" s="383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D$4,2),{1;6;7},{1;2;3}))))</f>
        <v>0</v>
      </c>
      <c r="AE23" s="383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E$4,2),{1;6;7},{1;2;3}))))</f>
        <v>0</v>
      </c>
      <c r="AF23" s="383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F$4,2),{1;6;7},{1;2;3}))))</f>
        <v>0</v>
      </c>
      <c r="AG23" s="383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G$4,2),{1;6;7},{1;2;3}))))</f>
        <v>0</v>
      </c>
      <c r="AH23" s="383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H$4,2),{1;6;7},{1;2;3}))))</f>
        <v>0</v>
      </c>
      <c r="AI23" s="387">
        <f t="shared" ca="1" si="12"/>
        <v>0</v>
      </c>
      <c r="AJ23" s="388">
        <f ca="1">IF(COUNTA(E23:AH23),AJ$5-SUM(SUMIF($E23:$AH23,{"О","Б","А","У","---"},$E$3:$AH$3))*8,0)</f>
        <v>24</v>
      </c>
      <c r="AK23" s="404"/>
      <c r="AL23" s="389">
        <f t="shared" ca="1" si="13"/>
        <v>0</v>
      </c>
      <c r="AM23" s="390">
        <f t="shared" ca="1" si="14"/>
        <v>24</v>
      </c>
      <c r="AN23" s="335"/>
      <c r="AO23" s="335">
        <f t="shared" ca="1" si="15"/>
        <v>-24</v>
      </c>
      <c r="AP23" s="336">
        <f>SUBTOTAL(3,B$6:B23)</f>
        <v>18</v>
      </c>
      <c r="AQ23" s="337">
        <f t="shared" ca="1" si="16"/>
        <v>19</v>
      </c>
      <c r="AR23" s="337">
        <f t="shared" ca="1" si="16"/>
        <v>0</v>
      </c>
      <c r="AS23" s="337">
        <f t="shared" ca="1" si="16"/>
        <v>0</v>
      </c>
      <c r="AT23" s="337">
        <f t="shared" ca="1" si="17"/>
        <v>0</v>
      </c>
      <c r="AU23" s="337">
        <f t="shared" ca="1" si="18"/>
        <v>0</v>
      </c>
      <c r="AV23" s="572"/>
      <c r="AW23" s="377"/>
      <c r="AX23" s="338"/>
      <c r="AY23" s="339"/>
      <c r="AZ23" s="340" t="e">
        <f ca="1">RANK(AO23,AO$6:AO$100)+COUNTIF(AO$6:AO23,AO23)-1</f>
        <v>#N/A</v>
      </c>
      <c r="BA23" s="285" t="e">
        <f t="array" aca="1" ref="BA23" ca="1">INDEX(B$6:B$105,MATCH(SMALL(IF(SUBTOTAL(2,OFFSET(AZ$5,ROW($1:$100),)),AZ$6:AZ$105),AP23),AZ$6:AZ$105,))</f>
        <v>#NUM!</v>
      </c>
      <c r="BB23" s="341" t="e">
        <f t="shared" ca="1" si="19"/>
        <v>#NUM!</v>
      </c>
      <c r="BC23" s="342">
        <f t="shared" ca="1" si="20"/>
        <v>-400</v>
      </c>
      <c r="BD23" s="343"/>
      <c r="BE23" s="344">
        <f ca="1">(SUM(INDEX(E23:AH23,MATCH($BE$2,$E$4:$AH$4,)):INDEX(E23:AH23,MATCH($BE$3,$E$4:$AH$4,)))+COUNTIF(INDEX(E23:AH23,MATCH($BE$2,$E$4:$AH$4,)):INDEX(E23:AH23,MATCH($BE$3,$E$4:$AH$4,)),"У")/3)/24</f>
        <v>0</v>
      </c>
      <c r="BF23" s="317">
        <f t="shared" ca="1" si="21"/>
        <v>1</v>
      </c>
      <c r="BG23" s="337">
        <f ca="1">SUMIF(INDEX($E23:$AH23,MATCH($BE$2,$E$4:$AH$4,)):INDEX($E23:$AH23,MATCH($BE$3,$E$4:$AH$4,)),BG$5,INDEX($E$3:$AH$3,MATCH($BE$2,$E$4:$AH$4,)):INDEX($E$3:$AH$3,MATCH($BE$3,$E$4:$AH$4,)))</f>
        <v>19</v>
      </c>
      <c r="BH23" s="337">
        <f ca="1">SUMIF(INDEX($E23:$AH23,MATCH($BE$2,$E$4:$AH$4,)):INDEX($E23:$AH23,MATCH($BE$3,$E$4:$AH$4,)),BH$5,INDEX($E$3:$AH$3,MATCH($BE$2,$E$4:$AH$4,)):INDEX($E$3:$AH$3,MATCH($BE$3,$E$4:$AH$4,)))</f>
        <v>0</v>
      </c>
      <c r="BI23" s="337">
        <f ca="1">SUMIF(INDEX($E23:$AH23,MATCH($BE$2,$E$4:$AH$4,)):INDEX($E23:$AH23,MATCH($BE$3,$E$4:$AH$4,)),BI$5,INDEX($E$3:$AH$3,MATCH($BE$2,$E$4:$AH$4,)):INDEX($E$3:$AH$3,MATCH($BE$3,$E$4:$AH$4,)))</f>
        <v>0</v>
      </c>
      <c r="BJ23" s="337">
        <f ca="1">SUMIF(INDEX($E23:$AH23,MATCH($BE$2,$E$4:$AH$4,)):INDEX($E23:$AH23,MATCH($BE$3,$E$4:$AH$4,)),BJ$5,INDEX($E$3:$AH$3,MATCH($BE$2,$E$4:$AH$4,)):INDEX($E$3:$AH$3,MATCH($BE$3,$E$4:$AH$4,)))</f>
        <v>0</v>
      </c>
      <c r="BK23" s="337">
        <f ca="1">COUNTIF(INDEX($E23:$AH23,MATCH($BE$2,$E$4:$AH$4,)):INDEX($E23:$AH23,MATCH($BE$3,$E$4:$AH$4,)),BK$5)</f>
        <v>0</v>
      </c>
    </row>
    <row r="24" spans="1:63" ht="15" customHeight="1" x14ac:dyDescent="0.15">
      <c r="A24" s="326">
        <f>SUBTOTAL(3,B$5:B24)</f>
        <v>19</v>
      </c>
      <c r="B24" s="327" t="str">
        <f>График!B25</f>
        <v>Сотрудник 19</v>
      </c>
      <c r="C24" s="328"/>
      <c r="D24" s="320"/>
      <c r="E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E$4,2),{1;6;7},{1;2;3}))))</f>
        <v>9</v>
      </c>
      <c r="F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F$4,2),{1;6;7},{1;2;3}))))</f>
        <v>0</v>
      </c>
      <c r="G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G$4,2),{1;6;7},{1;2;3}))))</f>
        <v>0</v>
      </c>
      <c r="H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H$4,2),{1;6;7},{1;2;3}))))</f>
        <v>10</v>
      </c>
      <c r="I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I$4,2),{1;6;7},{1;2;3}))))</f>
        <v>10</v>
      </c>
      <c r="J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J$4,2),{1;6;7},{1;2;3}))))</f>
        <v>8</v>
      </c>
      <c r="K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K$4,2),{1;6;7},{1;2;3}))))</f>
        <v>9</v>
      </c>
      <c r="L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L$4,2),{1;6;7},{1;2;3}))))</f>
        <v>9</v>
      </c>
      <c r="M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M$4,2),{1;6;7},{1;2;3}))))</f>
        <v>0</v>
      </c>
      <c r="N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N$4,2),{1;6;7},{1;2;3}))))</f>
        <v>0</v>
      </c>
      <c r="O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O$4,2),{1;6;7},{1;2;3}))))</f>
        <v>9</v>
      </c>
      <c r="P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P$4,2),{1;6;7},{1;2;3}))))</f>
        <v>10</v>
      </c>
      <c r="Q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Q$4,2),{1;6;7},{1;2;3}))))</f>
        <v>9</v>
      </c>
      <c r="R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R$4,2),{1;6;7},{1;2;3}))))</f>
        <v>9</v>
      </c>
      <c r="S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S$4,2),{1;6;7},{1;2;3}))))</f>
        <v>0</v>
      </c>
      <c r="T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T$4,2),{1;6;7},{1;2;3}))))</f>
        <v>0</v>
      </c>
      <c r="U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U$4,2),{1;6;7},{1;2;3}))))</f>
        <v>10</v>
      </c>
      <c r="V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V$4,2),{1;6;7},{1;2;3}))))</f>
        <v>0</v>
      </c>
      <c r="W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W$4,2),{1;6;7},{1;2;3}))))</f>
        <v>0</v>
      </c>
      <c r="X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X$4,2),{1;6;7},{1;2;3}))))</f>
        <v>10</v>
      </c>
      <c r="Y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Y$4,2),{1;6;7},{1;2;3}))))</f>
        <v>9</v>
      </c>
      <c r="Z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Z$4,2),{1;6;7},{1;2;3}))))</f>
        <v>9</v>
      </c>
      <c r="AA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A$4,2),{1;6;7},{1;2;3}))))</f>
        <v>8</v>
      </c>
      <c r="AB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B$4,2),{1;6;7},{1;2;3}))))</f>
        <v>8</v>
      </c>
      <c r="AC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C$4,2),{1;6;7},{1;2;3}))))</f>
        <v>0</v>
      </c>
      <c r="AD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D$4,2),{1;6;7},{1;2;3}))))</f>
        <v>0</v>
      </c>
      <c r="AE24" s="383" t="e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E$4,2),{1;6;7},{1;2;3}))))</f>
        <v>#N/A</v>
      </c>
      <c r="AF24" s="383" t="e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F$4,2),{1;6;7},{1;2;3}))))</f>
        <v>#N/A</v>
      </c>
      <c r="AG24" s="383" t="e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G$4,2),{1;6;7},{1;2;3}))))</f>
        <v>#N/A</v>
      </c>
      <c r="AH24" s="383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H$4,2),{1;6;7},{1;2;3}))))</f>
        <v>0</v>
      </c>
      <c r="AI24" s="387" t="e">
        <f t="shared" ca="1" si="12"/>
        <v>#N/A</v>
      </c>
      <c r="AJ24" s="388">
        <f ca="1">IF(COUNTA(E24:AH24),AJ$5-SUM(SUMIF($E24:$AH24,{"О","Б","А","У","---"},$E$3:$AH$3))*8,0)</f>
        <v>176</v>
      </c>
      <c r="AK24" s="404"/>
      <c r="AL24" s="389" t="e">
        <f t="shared" ca="1" si="13"/>
        <v>#N/A</v>
      </c>
      <c r="AM24" s="390" t="e">
        <f t="shared" ca="1" si="14"/>
        <v>#N/A</v>
      </c>
      <c r="AN24" s="335"/>
      <c r="AO24" s="335" t="e">
        <f t="shared" ca="1" si="15"/>
        <v>#N/A</v>
      </c>
      <c r="AP24" s="336">
        <f>SUBTOTAL(3,B$6:B24)</f>
        <v>19</v>
      </c>
      <c r="AQ24" s="337">
        <f t="shared" ca="1" si="16"/>
        <v>0</v>
      </c>
      <c r="AR24" s="337">
        <f t="shared" ca="1" si="16"/>
        <v>0</v>
      </c>
      <c r="AS24" s="337">
        <f t="shared" ca="1" si="16"/>
        <v>0</v>
      </c>
      <c r="AT24" s="337">
        <f t="shared" ca="1" si="17"/>
        <v>0</v>
      </c>
      <c r="AU24" s="337">
        <f t="shared" ca="1" si="18"/>
        <v>0</v>
      </c>
      <c r="AV24" s="571"/>
      <c r="AW24" s="377"/>
      <c r="AX24" s="338"/>
      <c r="AY24" s="339"/>
      <c r="AZ24" s="340" t="e">
        <f ca="1">RANK(AO24,AO$6:AO$100)+COUNTIF(AO$6:AO24,AO24)-1</f>
        <v>#N/A</v>
      </c>
      <c r="BA24" s="285" t="e">
        <f t="array" aca="1" ref="BA24" ca="1">INDEX(B$6:B$105,MATCH(SMALL(IF(SUBTOTAL(2,OFFSET(AZ$5,ROW($1:$100),)),AZ$6:AZ$105),AP24),AZ$6:AZ$105,))</f>
        <v>#NUM!</v>
      </c>
      <c r="BB24" s="341" t="e">
        <f t="shared" ca="1" si="19"/>
        <v>#NUM!</v>
      </c>
      <c r="BC24" s="342">
        <f t="shared" ca="1" si="20"/>
        <v>-4048</v>
      </c>
      <c r="BD24" s="343"/>
      <c r="BE24" s="344" t="e">
        <f ca="1">(SUM(INDEX(E24:AH24,MATCH($BE$2,$E$4:$AH$4,)):INDEX(E24:AH24,MATCH($BE$3,$E$4:$AH$4,)))+COUNTIF(INDEX(E24:AH24,MATCH($BE$2,$E$4:$AH$4,)):INDEX(E24:AH24,MATCH($BE$3,$E$4:$AH$4,)),"У")/3)/24</f>
        <v>#N/A</v>
      </c>
      <c r="BF24" s="317">
        <f t="shared" ca="1" si="21"/>
        <v>7.333333333333333</v>
      </c>
      <c r="BG24" s="337">
        <f ca="1">SUMIF(INDEX($E24:$AH24,MATCH($BE$2,$E$4:$AH$4,)):INDEX($E24:$AH24,MATCH($BE$3,$E$4:$AH$4,)),BG$5,INDEX($E$3:$AH$3,MATCH($BE$2,$E$4:$AH$4,)):INDEX($E$3:$AH$3,MATCH($BE$3,$E$4:$AH$4,)))</f>
        <v>0</v>
      </c>
      <c r="BH24" s="337">
        <f ca="1">SUMIF(INDEX($E24:$AH24,MATCH($BE$2,$E$4:$AH$4,)):INDEX($E24:$AH24,MATCH($BE$3,$E$4:$AH$4,)),BH$5,INDEX($E$3:$AH$3,MATCH($BE$2,$E$4:$AH$4,)):INDEX($E$3:$AH$3,MATCH($BE$3,$E$4:$AH$4,)))</f>
        <v>0</v>
      </c>
      <c r="BI24" s="337">
        <f ca="1">SUMIF(INDEX($E24:$AH24,MATCH($BE$2,$E$4:$AH$4,)):INDEX($E24:$AH24,MATCH($BE$3,$E$4:$AH$4,)),BI$5,INDEX($E$3:$AH$3,MATCH($BE$2,$E$4:$AH$4,)):INDEX($E$3:$AH$3,MATCH($BE$3,$E$4:$AH$4,)))</f>
        <v>0</v>
      </c>
      <c r="BJ24" s="337">
        <f ca="1">SUMIF(INDEX($E24:$AH24,MATCH($BE$2,$E$4:$AH$4,)):INDEX($E24:$AH24,MATCH($BE$3,$E$4:$AH$4,)),BJ$5,INDEX($E$3:$AH$3,MATCH($BE$2,$E$4:$AH$4,)):INDEX($E$3:$AH$3,MATCH($BE$3,$E$4:$AH$4,)))</f>
        <v>0</v>
      </c>
      <c r="BK24" s="337">
        <f ca="1">COUNTIF(INDEX($E24:$AH24,MATCH($BE$2,$E$4:$AH$4,)):INDEX($E24:$AH24,MATCH($BE$3,$E$4:$AH$4,)),BK$5)</f>
        <v>0</v>
      </c>
    </row>
    <row r="25" spans="1:63" ht="15" customHeight="1" x14ac:dyDescent="0.15">
      <c r="A25" s="326">
        <f>SUBTOTAL(3,B$5:B25)</f>
        <v>20</v>
      </c>
      <c r="B25" s="327" t="str">
        <f>График!B26</f>
        <v>Сотрудник 20</v>
      </c>
      <c r="C25" s="328"/>
      <c r="D25" s="320"/>
      <c r="E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E$4,2),{1;6;7},{1;2;3}))))</f>
        <v>0</v>
      </c>
      <c r="F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F$4,2),{1;6;7},{1;2;3}))))</f>
        <v>9</v>
      </c>
      <c r="G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G$4,2),{1;6;7},{1;2;3}))))</f>
        <v>8</v>
      </c>
      <c r="H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H$4,2),{1;6;7},{1;2;3}))))</f>
        <v>9</v>
      </c>
      <c r="I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I$4,2),{1;6;7},{1;2;3}))))</f>
        <v>0</v>
      </c>
      <c r="J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J$4,2),{1;6;7},{1;2;3}))))</f>
        <v>9</v>
      </c>
      <c r="K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K$4,2),{1;6;7},{1;2;3}))))</f>
        <v>0</v>
      </c>
      <c r="L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L$4,2),{1;6;7},{1;2;3}))))</f>
        <v>9</v>
      </c>
      <c r="M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M$4,2),{1;6;7},{1;2;3}))))</f>
        <v>8</v>
      </c>
      <c r="N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N$4,2),{1;6;7},{1;2;3}))))</f>
        <v>8</v>
      </c>
      <c r="O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O$4,2),{1;6;7},{1;2;3}))))</f>
        <v>9</v>
      </c>
      <c r="P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P$4,2),{1;6;7},{1;2;3}))))</f>
        <v>9</v>
      </c>
      <c r="Q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Q$4,2),{1;6;7},{1;2;3}))))</f>
        <v>0</v>
      </c>
      <c r="R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R$4,2),{1;6;7},{1;2;3}))))</f>
        <v>0</v>
      </c>
      <c r="S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S$4,2),{1;6;7},{1;2;3}))))</f>
        <v>9</v>
      </c>
      <c r="T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T$4,2),{1;6;7},{1;2;3}))))</f>
        <v>9</v>
      </c>
      <c r="U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U$4,2),{1;6;7},{1;2;3}))))</f>
        <v>0</v>
      </c>
      <c r="V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V$4,2),{1;6;7},{1;2;3}))))</f>
        <v>0</v>
      </c>
      <c r="W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W$4,2),{1;6;7},{1;2;3}))))</f>
        <v>9</v>
      </c>
      <c r="X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X$4,2),{1;6;7},{1;2;3}))))</f>
        <v>10</v>
      </c>
      <c r="Y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Y$4,2),{1;6;7},{1;2;3}))))</f>
        <v>9</v>
      </c>
      <c r="Z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Z$4,2),{1;6;7},{1;2;3}))))</f>
        <v>9</v>
      </c>
      <c r="AA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A$4,2),{1;6;7},{1;2;3}))))</f>
        <v>0</v>
      </c>
      <c r="AB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B$4,2),{1;6;7},{1;2;3}))))</f>
        <v>0</v>
      </c>
      <c r="AC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C$4,2),{1;6;7},{1;2;3}))))</f>
        <v>9</v>
      </c>
      <c r="AD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D$4,2),{1;6;7},{1;2;3}))))</f>
        <v>0</v>
      </c>
      <c r="AE25" s="383" t="e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E$4,2),{1;6;7},{1;2;3}))))</f>
        <v>#N/A</v>
      </c>
      <c r="AF25" s="383" t="e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F$4,2),{1;6;7},{1;2;3}))))</f>
        <v>#N/A</v>
      </c>
      <c r="AG25" s="383" t="e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G$4,2),{1;6;7},{1;2;3}))))</f>
        <v>#N/A</v>
      </c>
      <c r="AH25" s="383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H$4,2),{1;6;7},{1;2;3}))))</f>
        <v>0</v>
      </c>
      <c r="AI25" s="387" t="e">
        <f t="shared" ca="1" si="12"/>
        <v>#N/A</v>
      </c>
      <c r="AJ25" s="388">
        <f ca="1">IF(COUNTA(E25:AH25),AJ$5-SUM(SUMIF($E25:$AH25,{"О","Б","А","У","---"},$E$3:$AH$3))*8,0)</f>
        <v>176</v>
      </c>
      <c r="AK25" s="404"/>
      <c r="AL25" s="389" t="e">
        <f t="shared" ca="1" si="13"/>
        <v>#N/A</v>
      </c>
      <c r="AM25" s="390" t="e">
        <f t="shared" ca="1" si="14"/>
        <v>#N/A</v>
      </c>
      <c r="AN25" s="335"/>
      <c r="AO25" s="335" t="e">
        <f t="shared" ca="1" si="15"/>
        <v>#N/A</v>
      </c>
      <c r="AP25" s="336">
        <f>SUBTOTAL(3,B$6:B25)</f>
        <v>20</v>
      </c>
      <c r="AQ25" s="337">
        <f t="shared" ca="1" si="16"/>
        <v>0</v>
      </c>
      <c r="AR25" s="337">
        <f t="shared" ca="1" si="16"/>
        <v>0</v>
      </c>
      <c r="AS25" s="337">
        <f t="shared" ca="1" si="16"/>
        <v>0</v>
      </c>
      <c r="AT25" s="337">
        <f t="shared" ca="1" si="17"/>
        <v>0</v>
      </c>
      <c r="AU25" s="337">
        <f t="shared" ca="1" si="18"/>
        <v>0</v>
      </c>
      <c r="AV25" s="571"/>
      <c r="AW25" s="377"/>
      <c r="AX25" s="338"/>
      <c r="AY25" s="339"/>
      <c r="AZ25" s="340" t="e">
        <f ca="1">RANK(AO25,AO$6:AO$100)+COUNTIF(AO$6:AO25,AO25)-1</f>
        <v>#N/A</v>
      </c>
      <c r="BA25" s="285" t="e">
        <f t="array" aca="1" ref="BA25" ca="1">INDEX(B$6:B$105,MATCH(SMALL(IF(SUBTOTAL(2,OFFSET(AZ$5,ROW($1:$100),)),AZ$6:AZ$105),AP25),AZ$6:AZ$105,))</f>
        <v>#NUM!</v>
      </c>
      <c r="BB25" s="341" t="e">
        <f t="shared" ca="1" si="19"/>
        <v>#NUM!</v>
      </c>
      <c r="BC25" s="342">
        <f t="shared" ca="1" si="20"/>
        <v>-4048</v>
      </c>
      <c r="BD25" s="343"/>
      <c r="BE25" s="344" t="e">
        <f ca="1">(SUM(INDEX(E25:AH25,MATCH($BE$2,$E$4:$AH$4,)):INDEX(E25:AH25,MATCH($BE$3,$E$4:$AH$4,)))+COUNTIF(INDEX(E25:AH25,MATCH($BE$2,$E$4:$AH$4,)):INDEX(E25:AH25,MATCH($BE$3,$E$4:$AH$4,)),"У")/3)/24</f>
        <v>#N/A</v>
      </c>
      <c r="BF25" s="317">
        <f t="shared" ca="1" si="21"/>
        <v>7.333333333333333</v>
      </c>
      <c r="BG25" s="337">
        <f ca="1">SUMIF(INDEX($E25:$AH25,MATCH($BE$2,$E$4:$AH$4,)):INDEX($E25:$AH25,MATCH($BE$3,$E$4:$AH$4,)),BG$5,INDEX($E$3:$AH$3,MATCH($BE$2,$E$4:$AH$4,)):INDEX($E$3:$AH$3,MATCH($BE$3,$E$4:$AH$4,)))</f>
        <v>0</v>
      </c>
      <c r="BH25" s="337">
        <f ca="1">SUMIF(INDEX($E25:$AH25,MATCH($BE$2,$E$4:$AH$4,)):INDEX($E25:$AH25,MATCH($BE$3,$E$4:$AH$4,)),BH$5,INDEX($E$3:$AH$3,MATCH($BE$2,$E$4:$AH$4,)):INDEX($E$3:$AH$3,MATCH($BE$3,$E$4:$AH$4,)))</f>
        <v>0</v>
      </c>
      <c r="BI25" s="337">
        <f ca="1">SUMIF(INDEX($E25:$AH25,MATCH($BE$2,$E$4:$AH$4,)):INDEX($E25:$AH25,MATCH($BE$3,$E$4:$AH$4,)),BI$5,INDEX($E$3:$AH$3,MATCH($BE$2,$E$4:$AH$4,)):INDEX($E$3:$AH$3,MATCH($BE$3,$E$4:$AH$4,)))</f>
        <v>0</v>
      </c>
      <c r="BJ25" s="337">
        <f ca="1">SUMIF(INDEX($E25:$AH25,MATCH($BE$2,$E$4:$AH$4,)):INDEX($E25:$AH25,MATCH($BE$3,$E$4:$AH$4,)),BJ$5,INDEX($E$3:$AH$3,MATCH($BE$2,$E$4:$AH$4,)):INDEX($E$3:$AH$3,MATCH($BE$3,$E$4:$AH$4,)))</f>
        <v>0</v>
      </c>
      <c r="BK25" s="337">
        <f ca="1">COUNTIF(INDEX($E25:$AH25,MATCH($BE$2,$E$4:$AH$4,)):INDEX($E25:$AH25,MATCH($BE$3,$E$4:$AH$4,)),BK$5)</f>
        <v>0</v>
      </c>
    </row>
    <row r="26" spans="1:63" ht="15" customHeight="1" x14ac:dyDescent="0.15">
      <c r="A26" s="326">
        <f>SUBTOTAL(3,B$5:B26)</f>
        <v>21</v>
      </c>
      <c r="B26" s="327" t="str">
        <f>График!B27</f>
        <v>Сотрудник 21</v>
      </c>
      <c r="C26" s="328"/>
      <c r="D26" s="320"/>
      <c r="E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E$4,2),{1;6;7},{1;2;3}))))</f>
        <v>10</v>
      </c>
      <c r="F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F$4,2),{1;6;7},{1;2;3}))))</f>
        <v>0</v>
      </c>
      <c r="G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G$4,2),{1;6;7},{1;2;3}))))</f>
        <v>0</v>
      </c>
      <c r="H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H$4,2),{1;6;7},{1;2;3}))))</f>
        <v>10</v>
      </c>
      <c r="I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I$4,2),{1;6;7},{1;2;3}))))</f>
        <v>10</v>
      </c>
      <c r="J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J$4,2),{1;6;7},{1;2;3}))))</f>
        <v>10</v>
      </c>
      <c r="K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K$4,2),{1;6;7},{1;2;3}))))</f>
        <v>10</v>
      </c>
      <c r="L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L$4,2),{1;6;7},{1;2;3}))))</f>
        <v>0</v>
      </c>
      <c r="M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M$4,2),{1;6;7},{1;2;3}))))</f>
        <v>0</v>
      </c>
      <c r="N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N$4,2),{1;6;7},{1;2;3}))))</f>
        <v>0</v>
      </c>
      <c r="O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O$4,2),{1;6;7},{1;2;3}))))</f>
        <v>8</v>
      </c>
      <c r="P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P$4,2),{1;6;7},{1;2;3}))))</f>
        <v>8</v>
      </c>
      <c r="Q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Q$4,2),{1;6;7},{1;2;3}))))</f>
        <v>10</v>
      </c>
      <c r="R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R$4,2),{1;6;7},{1;2;3}))))</f>
        <v>10</v>
      </c>
      <c r="S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S$4,2),{1;6;7},{1;2;3}))))</f>
        <v>0</v>
      </c>
      <c r="T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T$4,2),{1;6;7},{1;2;3}))))</f>
        <v>0</v>
      </c>
      <c r="U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U$4,2),{1;6;7},{1;2;3}))))</f>
        <v>0</v>
      </c>
      <c r="V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V$4,2),{1;6;7},{1;2;3}))))</f>
        <v>10</v>
      </c>
      <c r="W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W$4,2),{1;6;7},{1;2;3}))))</f>
        <v>8</v>
      </c>
      <c r="X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X$4,2),{1;6;7},{1;2;3}))))</f>
        <v>8</v>
      </c>
      <c r="Y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Y$4,2),{1;6;7},{1;2;3}))))</f>
        <v>10</v>
      </c>
      <c r="Z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Z$4,2),{1;6;7},{1;2;3}))))</f>
        <v>10</v>
      </c>
      <c r="AA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A$4,2),{1;6;7},{1;2;3}))))</f>
        <v>0</v>
      </c>
      <c r="AB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B$4,2),{1;6;7},{1;2;3}))))</f>
        <v>0</v>
      </c>
      <c r="AC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C$4,2),{1;6;7},{1;2;3}))))</f>
        <v>10</v>
      </c>
      <c r="AD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D$4,2),{1;6;7},{1;2;3}))))</f>
        <v>0</v>
      </c>
      <c r="AE26" s="383" t="e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E$4,2),{1;6;7},{1;2;3}))))</f>
        <v>#N/A</v>
      </c>
      <c r="AF26" s="383" t="e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F$4,2),{1;6;7},{1;2;3}))))</f>
        <v>#N/A</v>
      </c>
      <c r="AG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G$4,2),{1;6;7},{1;2;3}))))</f>
        <v>10</v>
      </c>
      <c r="AH26" s="383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H$4,2),{1;6;7},{1;2;3}))))</f>
        <v>0</v>
      </c>
      <c r="AI26" s="387" t="e">
        <f t="shared" ca="1" si="12"/>
        <v>#N/A</v>
      </c>
      <c r="AJ26" s="388">
        <f ca="1">IF(COUNTA(E26:AH26),AJ$5-SUM(SUMIF($E26:$AH26,{"О","Б","А","У","---"},$E$3:$AH$3))*8,0)</f>
        <v>176</v>
      </c>
      <c r="AK26" s="404"/>
      <c r="AL26" s="389" t="e">
        <f t="shared" ca="1" si="13"/>
        <v>#N/A</v>
      </c>
      <c r="AM26" s="390" t="e">
        <f t="shared" ca="1" si="14"/>
        <v>#N/A</v>
      </c>
      <c r="AN26" s="335"/>
      <c r="AO26" s="335" t="e">
        <f t="shared" ca="1" si="15"/>
        <v>#N/A</v>
      </c>
      <c r="AP26" s="336">
        <f>SUBTOTAL(3,B$6:B26)</f>
        <v>21</v>
      </c>
      <c r="AQ26" s="337">
        <f t="shared" ca="1" si="16"/>
        <v>0</v>
      </c>
      <c r="AR26" s="337">
        <f t="shared" ca="1" si="16"/>
        <v>0</v>
      </c>
      <c r="AS26" s="337">
        <f t="shared" ca="1" si="16"/>
        <v>0</v>
      </c>
      <c r="AT26" s="337">
        <f t="shared" ca="1" si="17"/>
        <v>0</v>
      </c>
      <c r="AU26" s="337">
        <f t="shared" ca="1" si="18"/>
        <v>0</v>
      </c>
      <c r="AV26" s="571"/>
      <c r="AW26" s="531"/>
      <c r="AX26" s="338"/>
      <c r="AY26" s="339"/>
      <c r="AZ26" s="340" t="e">
        <f ca="1">RANK(AO26,AO$6:AO$100)+COUNTIF(AO$6:AO26,AO26)-1</f>
        <v>#N/A</v>
      </c>
      <c r="BA26" s="285" t="e">
        <f t="array" aca="1" ref="BA26" ca="1">INDEX(B$6:B$105,MATCH(SMALL(IF(SUBTOTAL(2,OFFSET(AZ$5,ROW($1:$100),)),AZ$6:AZ$105),AP26),AZ$6:AZ$105,))</f>
        <v>#NUM!</v>
      </c>
      <c r="BB26" s="341" t="e">
        <f t="shared" ca="1" si="19"/>
        <v>#NUM!</v>
      </c>
      <c r="BC26" s="342">
        <f t="shared" ca="1" si="20"/>
        <v>-4048</v>
      </c>
      <c r="BD26" s="343"/>
      <c r="BE26" s="344" t="e">
        <f ca="1">(SUM(INDEX(E26:AH26,MATCH($BE$2,$E$4:$AH$4,)):INDEX(E26:AH26,MATCH($BE$3,$E$4:$AH$4,)))+COUNTIF(INDEX(E26:AH26,MATCH($BE$2,$E$4:$AH$4,)):INDEX(E26:AH26,MATCH($BE$3,$E$4:$AH$4,)),"У")/3)/24</f>
        <v>#N/A</v>
      </c>
      <c r="BF26" s="317">
        <f t="shared" ca="1" si="21"/>
        <v>7.333333333333333</v>
      </c>
      <c r="BG26" s="337">
        <f ca="1">SUMIF(INDEX($E26:$AH26,MATCH($BE$2,$E$4:$AH$4,)):INDEX($E26:$AH26,MATCH($BE$3,$E$4:$AH$4,)),BG$5,INDEX($E$3:$AH$3,MATCH($BE$2,$E$4:$AH$4,)):INDEX($E$3:$AH$3,MATCH($BE$3,$E$4:$AH$4,)))</f>
        <v>0</v>
      </c>
      <c r="BH26" s="337">
        <f ca="1">SUMIF(INDEX($E26:$AH26,MATCH($BE$2,$E$4:$AH$4,)):INDEX($E26:$AH26,MATCH($BE$3,$E$4:$AH$4,)),BH$5,INDEX($E$3:$AH$3,MATCH($BE$2,$E$4:$AH$4,)):INDEX($E$3:$AH$3,MATCH($BE$3,$E$4:$AH$4,)))</f>
        <v>0</v>
      </c>
      <c r="BI26" s="337">
        <f ca="1">SUMIF(INDEX($E26:$AH26,MATCH($BE$2,$E$4:$AH$4,)):INDEX($E26:$AH26,MATCH($BE$3,$E$4:$AH$4,)),BI$5,INDEX($E$3:$AH$3,MATCH($BE$2,$E$4:$AH$4,)):INDEX($E$3:$AH$3,MATCH($BE$3,$E$4:$AH$4,)))</f>
        <v>0</v>
      </c>
      <c r="BJ26" s="337">
        <f ca="1">SUMIF(INDEX($E26:$AH26,MATCH($BE$2,$E$4:$AH$4,)):INDEX($E26:$AH26,MATCH($BE$3,$E$4:$AH$4,)),BJ$5,INDEX($E$3:$AH$3,MATCH($BE$2,$E$4:$AH$4,)):INDEX($E$3:$AH$3,MATCH($BE$3,$E$4:$AH$4,)))</f>
        <v>0</v>
      </c>
      <c r="BK26" s="337">
        <f ca="1">COUNTIF(INDEX($E26:$AH26,MATCH($BE$2,$E$4:$AH$4,)):INDEX($E26:$AH26,MATCH($BE$3,$E$4:$AH$4,)),BK$5)</f>
        <v>0</v>
      </c>
    </row>
    <row r="27" spans="1:63" ht="15" customHeight="1" x14ac:dyDescent="0.15">
      <c r="A27" s="326">
        <f>SUBTOTAL(3,B$5:B27)</f>
        <v>22</v>
      </c>
      <c r="B27" s="327" t="str">
        <f>График!B28</f>
        <v>Сотрудник 22</v>
      </c>
      <c r="C27" s="328"/>
      <c r="D27" s="320"/>
      <c r="E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E$4,2),{1;6;7},{1;2;3}))))</f>
        <v>0</v>
      </c>
      <c r="F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F$4,2),{1;6;7},{1;2;3}))))</f>
        <v>0</v>
      </c>
      <c r="G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G$4,2),{1;6;7},{1;2;3}))))</f>
        <v>10</v>
      </c>
      <c r="H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H$4,2),{1;6;7},{1;2;3}))))</f>
        <v>9</v>
      </c>
      <c r="I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I$4,2),{1;6;7},{1;2;3}))))</f>
        <v>9</v>
      </c>
      <c r="J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J$4,2),{1;6;7},{1;2;3}))))</f>
        <v>0</v>
      </c>
      <c r="K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K$4,2),{1;6;7},{1;2;3}))))</f>
        <v>9</v>
      </c>
      <c r="L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L$4,2),{1;6;7},{1;2;3}))))</f>
        <v>10</v>
      </c>
      <c r="M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M$4,2),{1;6;7},{1;2;3}))))</f>
        <v>9</v>
      </c>
      <c r="N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N$4,2),{1;6;7},{1;2;3}))))</f>
        <v>8</v>
      </c>
      <c r="O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O$4,2),{1;6;7},{1;2;3}))))</f>
        <v>О</v>
      </c>
      <c r="P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P$4,2),{1;6;7},{1;2;3}))))</f>
        <v>О</v>
      </c>
      <c r="Q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Q$4,2),{1;6;7},{1;2;3}))))</f>
        <v>О</v>
      </c>
      <c r="R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R$4,2),{1;6;7},{1;2;3}))))</f>
        <v>О</v>
      </c>
      <c r="S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S$4,2),{1;6;7},{1;2;3}))))</f>
        <v>О</v>
      </c>
      <c r="T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T$4,2),{1;6;7},{1;2;3}))))</f>
        <v>О</v>
      </c>
      <c r="U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U$4,2),{1;6;7},{1;2;3}))))</f>
        <v>О</v>
      </c>
      <c r="V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V$4,2),{1;6;7},{1;2;3}))))</f>
        <v>О</v>
      </c>
      <c r="W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W$4,2),{1;6;7},{1;2;3}))))</f>
        <v>О</v>
      </c>
      <c r="X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X$4,2),{1;6;7},{1;2;3}))))</f>
        <v>О</v>
      </c>
      <c r="Y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Y$4,2),{1;6;7},{1;2;3}))))</f>
        <v>О</v>
      </c>
      <c r="Z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Z$4,2),{1;6;7},{1;2;3}))))</f>
        <v>О</v>
      </c>
      <c r="AA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A$4,2),{1;6;7},{1;2;3}))))</f>
        <v>О</v>
      </c>
      <c r="AB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B$4,2),{1;6;7},{1;2;3}))))</f>
        <v>О</v>
      </c>
      <c r="AC27" s="383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C$4,2),{1;6;7},{1;2;3}))))</f>
        <v>О</v>
      </c>
      <c r="AD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D$4,2),{1;6;7},{1;2;3}))))</f>
        <v>0</v>
      </c>
      <c r="AE27" s="383" t="e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E$4,2),{1;6;7},{1;2;3}))))</f>
        <v>#N/A</v>
      </c>
      <c r="AF27" s="383" t="e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F$4,2),{1;6;7},{1;2;3}))))</f>
        <v>#N/A</v>
      </c>
      <c r="AG27" s="383" t="e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G$4,2),{1;6;7},{1;2;3}))))</f>
        <v>#N/A</v>
      </c>
      <c r="AH27" s="383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H$4,2),{1;6;7},{1;2;3}))))</f>
        <v>0</v>
      </c>
      <c r="AI27" s="387" t="e">
        <f t="shared" ca="1" si="12"/>
        <v>#N/A</v>
      </c>
      <c r="AJ27" s="388">
        <f ca="1">IF(COUNTA(E27:AH27),AJ$5-SUM(SUMIF($E27:$AH27,{"О","Б","А","У","---"},$E$3:$AH$3))*8,0)</f>
        <v>88</v>
      </c>
      <c r="AK27" s="404"/>
      <c r="AL27" s="389" t="e">
        <f t="shared" ca="1" si="13"/>
        <v>#N/A</v>
      </c>
      <c r="AM27" s="390" t="e">
        <f t="shared" ca="1" si="14"/>
        <v>#N/A</v>
      </c>
      <c r="AN27" s="335"/>
      <c r="AO27" s="335" t="e">
        <f t="shared" ca="1" si="15"/>
        <v>#N/A</v>
      </c>
      <c r="AP27" s="336">
        <f>SUBTOTAL(3,B$6:B27)</f>
        <v>22</v>
      </c>
      <c r="AQ27" s="337">
        <f t="shared" ref="AQ27:AS46" ca="1" si="22">SUMIF($E27:$AH27,AQ$5,$E$3:$AH$3)</f>
        <v>11</v>
      </c>
      <c r="AR27" s="337">
        <f t="shared" ca="1" si="22"/>
        <v>0</v>
      </c>
      <c r="AS27" s="337">
        <f t="shared" ca="1" si="22"/>
        <v>0</v>
      </c>
      <c r="AT27" s="337">
        <f t="shared" ca="1" si="17"/>
        <v>0</v>
      </c>
      <c r="AU27" s="337">
        <f t="shared" ca="1" si="18"/>
        <v>0</v>
      </c>
      <c r="AV27" s="571"/>
      <c r="AW27" s="529"/>
      <c r="AX27" s="338"/>
      <c r="AY27" s="339"/>
      <c r="AZ27" s="340" t="e">
        <f ca="1">RANK(AO27,AO$6:AO$100)+COUNTIF(AO$6:AO27,AO27)-1</f>
        <v>#N/A</v>
      </c>
      <c r="BA27" s="285" t="e">
        <f t="array" aca="1" ref="BA27" ca="1">INDEX(B$6:B$105,MATCH(SMALL(IF(SUBTOTAL(2,OFFSET(AZ$5,ROW($1:$100),)),AZ$6:AZ$105),AP27),AZ$6:AZ$105,))</f>
        <v>#NUM!</v>
      </c>
      <c r="BB27" s="341" t="e">
        <f t="shared" ca="1" si="19"/>
        <v>#NUM!</v>
      </c>
      <c r="BC27" s="342">
        <f t="shared" ca="1" si="20"/>
        <v>-1936</v>
      </c>
      <c r="BD27" s="343"/>
      <c r="BE27" s="344" t="e">
        <f ca="1">(SUM(INDEX(E27:AH27,MATCH($BE$2,$E$4:$AH$4,)):INDEX(E27:AH27,MATCH($BE$3,$E$4:$AH$4,)))+COUNTIF(INDEX(E27:AH27,MATCH($BE$2,$E$4:$AH$4,)):INDEX(E27:AH27,MATCH($BE$3,$E$4:$AH$4,)),"У")/3)/24</f>
        <v>#N/A</v>
      </c>
      <c r="BF27" s="317">
        <f t="shared" ca="1" si="21"/>
        <v>3.6666666666666665</v>
      </c>
      <c r="BG27" s="337">
        <f ca="1">SUMIF(INDEX($E27:$AH27,MATCH($BE$2,$E$4:$AH$4,)):INDEX($E27:$AH27,MATCH($BE$3,$E$4:$AH$4,)),BG$5,INDEX($E$3:$AH$3,MATCH($BE$2,$E$4:$AH$4,)):INDEX($E$3:$AH$3,MATCH($BE$3,$E$4:$AH$4,)))</f>
        <v>11</v>
      </c>
      <c r="BH27" s="337">
        <f ca="1">SUMIF(INDEX($E27:$AH27,MATCH($BE$2,$E$4:$AH$4,)):INDEX($E27:$AH27,MATCH($BE$3,$E$4:$AH$4,)),BH$5,INDEX($E$3:$AH$3,MATCH($BE$2,$E$4:$AH$4,)):INDEX($E$3:$AH$3,MATCH($BE$3,$E$4:$AH$4,)))</f>
        <v>0</v>
      </c>
      <c r="BI27" s="337">
        <f ca="1">SUMIF(INDEX($E27:$AH27,MATCH($BE$2,$E$4:$AH$4,)):INDEX($E27:$AH27,MATCH($BE$3,$E$4:$AH$4,)),BI$5,INDEX($E$3:$AH$3,MATCH($BE$2,$E$4:$AH$4,)):INDEX($E$3:$AH$3,MATCH($BE$3,$E$4:$AH$4,)))</f>
        <v>0</v>
      </c>
      <c r="BJ27" s="337">
        <f ca="1">SUMIF(INDEX($E27:$AH27,MATCH($BE$2,$E$4:$AH$4,)):INDEX($E27:$AH27,MATCH($BE$3,$E$4:$AH$4,)),BJ$5,INDEX($E$3:$AH$3,MATCH($BE$2,$E$4:$AH$4,)):INDEX($E$3:$AH$3,MATCH($BE$3,$E$4:$AH$4,)))</f>
        <v>0</v>
      </c>
      <c r="BK27" s="337">
        <f ca="1">COUNTIF(INDEX($E27:$AH27,MATCH($BE$2,$E$4:$AH$4,)):INDEX($E27:$AH27,MATCH($BE$3,$E$4:$AH$4,)),BK$5)</f>
        <v>0</v>
      </c>
    </row>
    <row r="28" spans="1:63" ht="15" customHeight="1" x14ac:dyDescent="0.15">
      <c r="A28" s="326">
        <f>SUBTOTAL(3,B$5:B28)</f>
        <v>23</v>
      </c>
      <c r="B28" s="327" t="str">
        <f>График!B29</f>
        <v>Сотрудник 23</v>
      </c>
      <c r="C28" s="328"/>
      <c r="D28" s="320"/>
      <c r="E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E$4,2),{1;6;7},{1;2;3}))))</f>
        <v>10</v>
      </c>
      <c r="F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F$4,2),{1;6;7},{1;2;3}))))</f>
        <v>10</v>
      </c>
      <c r="G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G$4,2),{1;6;7},{1;2;3}))))</f>
        <v>0</v>
      </c>
      <c r="H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H$4,2),{1;6;7},{1;2;3}))))</f>
        <v>0</v>
      </c>
      <c r="I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I$4,2),{1;6;7},{1;2;3}))))</f>
        <v>0</v>
      </c>
      <c r="J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J$4,2),{1;6;7},{1;2;3}))))</f>
        <v>10</v>
      </c>
      <c r="K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K$4,2),{1;6;7},{1;2;3}))))</f>
        <v>10</v>
      </c>
      <c r="L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L$4,2),{1;6;7},{1;2;3}))))</f>
        <v>10</v>
      </c>
      <c r="M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M$4,2),{1;6;7},{1;2;3}))))</f>
        <v>10</v>
      </c>
      <c r="N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N$4,2),{1;6;7},{1;2;3}))))</f>
        <v>0</v>
      </c>
      <c r="O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O$4,2),{1;6;7},{1;2;3}))))</f>
        <v>0</v>
      </c>
      <c r="P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P$4,2),{1;6;7},{1;2;3}))))</f>
        <v>9</v>
      </c>
      <c r="Q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Q$4,2),{1;6;7},{1;2;3}))))</f>
        <v>9</v>
      </c>
      <c r="R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R$4,2),{1;6;7},{1;2;3}))))</f>
        <v>10</v>
      </c>
      <c r="S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S$4,2),{1;6;7},{1;2;3}))))</f>
        <v>9</v>
      </c>
      <c r="T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T$4,2),{1;6;7},{1;2;3}))))</f>
        <v>0</v>
      </c>
      <c r="U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U$4,2),{1;6;7},{1;2;3}))))</f>
        <v>0</v>
      </c>
      <c r="V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V$4,2),{1;6;7},{1;2;3}))))</f>
        <v>10</v>
      </c>
      <c r="W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W$4,2),{1;6;7},{1;2;3}))))</f>
        <v>10</v>
      </c>
      <c r="X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X$4,2),{1;6;7},{1;2;3}))))</f>
        <v>10</v>
      </c>
      <c r="Y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Y$4,2),{1;6;7},{1;2;3}))))</f>
        <v>10</v>
      </c>
      <c r="Z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Z$4,2),{1;6;7},{1;2;3}))))</f>
        <v>10</v>
      </c>
      <c r="AA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A$4,2),{1;6;7},{1;2;3}))))</f>
        <v>0</v>
      </c>
      <c r="AB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B$4,2),{1;6;7},{1;2;3}))))</f>
        <v>0</v>
      </c>
      <c r="AC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C$4,2),{1;6;7},{1;2;3}))))</f>
        <v>10</v>
      </c>
      <c r="AD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D$4,2),{1;6;7},{1;2;3}))))</f>
        <v>0</v>
      </c>
      <c r="AE28" s="383" t="e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E$4,2),{1;6;7},{1;2;3}))))</f>
        <v>#N/A</v>
      </c>
      <c r="AF28" s="383" t="e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F$4,2),{1;6;7},{1;2;3}))))</f>
        <v>#N/A</v>
      </c>
      <c r="AG28" s="383" t="e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G$4,2),{1;6;7},{1;2;3}))))</f>
        <v>#N/A</v>
      </c>
      <c r="AH28" s="383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H$4,2),{1;6;7},{1;2;3}))))</f>
        <v>0</v>
      </c>
      <c r="AI28" s="387" t="e">
        <f t="shared" ca="1" si="12"/>
        <v>#N/A</v>
      </c>
      <c r="AJ28" s="388">
        <f ca="1">IF(COUNTA(E28:AH28),AJ$5-SUM(SUMIF($E28:$AH28,{"О","Б","А","У","---"},$E$3:$AH$3))*8,0)</f>
        <v>176</v>
      </c>
      <c r="AK28" s="404"/>
      <c r="AL28" s="389" t="e">
        <f t="shared" ca="1" si="13"/>
        <v>#N/A</v>
      </c>
      <c r="AM28" s="390" t="e">
        <f t="shared" ca="1" si="14"/>
        <v>#N/A</v>
      </c>
      <c r="AN28" s="335"/>
      <c r="AO28" s="335" t="e">
        <f t="shared" ca="1" si="15"/>
        <v>#N/A</v>
      </c>
      <c r="AP28" s="336">
        <f>SUBTOTAL(3,B$6:B28)</f>
        <v>23</v>
      </c>
      <c r="AQ28" s="337">
        <f t="shared" ca="1" si="22"/>
        <v>0</v>
      </c>
      <c r="AR28" s="337">
        <f t="shared" ca="1" si="22"/>
        <v>0</v>
      </c>
      <c r="AS28" s="337">
        <f t="shared" ca="1" si="22"/>
        <v>0</v>
      </c>
      <c r="AT28" s="337">
        <f t="shared" ca="1" si="17"/>
        <v>0</v>
      </c>
      <c r="AU28" s="337">
        <f t="shared" ca="1" si="18"/>
        <v>0</v>
      </c>
      <c r="AV28" s="377"/>
      <c r="AW28" s="377"/>
      <c r="AX28" s="338"/>
      <c r="AY28" s="339"/>
      <c r="AZ28" s="340" t="e">
        <f ca="1">RANK(AO28,AO$6:AO$100)+COUNTIF(AO$6:AO28,AO28)-1</f>
        <v>#N/A</v>
      </c>
      <c r="BA28" s="285" t="e">
        <f t="array" aca="1" ref="BA28" ca="1">INDEX(B$6:B$105,MATCH(SMALL(IF(SUBTOTAL(2,OFFSET(AZ$5,ROW($1:$100),)),AZ$6:AZ$105),AP28),AZ$6:AZ$105,))</f>
        <v>#NUM!</v>
      </c>
      <c r="BB28" s="341" t="e">
        <f t="shared" ca="1" si="19"/>
        <v>#NUM!</v>
      </c>
      <c r="BC28" s="342">
        <f t="shared" ca="1" si="20"/>
        <v>-4048</v>
      </c>
      <c r="BD28" s="525"/>
      <c r="BE28" s="344" t="e">
        <f ca="1">(SUM(INDEX(E28:AH28,MATCH($BE$2,$E$4:$AH$4,)):INDEX(E28:AH28,MATCH($BE$3,$E$4:$AH$4,)))+COUNTIF(INDEX(E28:AH28,MATCH($BE$2,$E$4:$AH$4,)):INDEX(E28:AH28,MATCH($BE$3,$E$4:$AH$4,)),"У")/3)/24</f>
        <v>#N/A</v>
      </c>
      <c r="BF28" s="317">
        <f t="shared" ca="1" si="21"/>
        <v>7.333333333333333</v>
      </c>
      <c r="BG28" s="337">
        <f ca="1">SUMIF(INDEX($E28:$AH28,MATCH($BE$2,$E$4:$AH$4,)):INDEX($E28:$AH28,MATCH($BE$3,$E$4:$AH$4,)),BG$5,INDEX($E$3:$AH$3,MATCH($BE$2,$E$4:$AH$4,)):INDEX($E$3:$AH$3,MATCH($BE$3,$E$4:$AH$4,)))</f>
        <v>0</v>
      </c>
      <c r="BH28" s="337">
        <f ca="1">SUMIF(INDEX($E28:$AH28,MATCH($BE$2,$E$4:$AH$4,)):INDEX($E28:$AH28,MATCH($BE$3,$E$4:$AH$4,)),BH$5,INDEX($E$3:$AH$3,MATCH($BE$2,$E$4:$AH$4,)):INDEX($E$3:$AH$3,MATCH($BE$3,$E$4:$AH$4,)))</f>
        <v>0</v>
      </c>
      <c r="BI28" s="337">
        <f ca="1">SUMIF(INDEX($E28:$AH28,MATCH($BE$2,$E$4:$AH$4,)):INDEX($E28:$AH28,MATCH($BE$3,$E$4:$AH$4,)),BI$5,INDEX($E$3:$AH$3,MATCH($BE$2,$E$4:$AH$4,)):INDEX($E$3:$AH$3,MATCH($BE$3,$E$4:$AH$4,)))</f>
        <v>0</v>
      </c>
      <c r="BJ28" s="337">
        <f ca="1">SUMIF(INDEX($E28:$AH28,MATCH($BE$2,$E$4:$AH$4,)):INDEX($E28:$AH28,MATCH($BE$3,$E$4:$AH$4,)),BJ$5,INDEX($E$3:$AH$3,MATCH($BE$2,$E$4:$AH$4,)):INDEX($E$3:$AH$3,MATCH($BE$3,$E$4:$AH$4,)))</f>
        <v>0</v>
      </c>
      <c r="BK28" s="337">
        <f ca="1">COUNTIF(INDEX($E28:$AH28,MATCH($BE$2,$E$4:$AH$4,)):INDEX($E28:$AH28,MATCH($BE$3,$E$4:$AH$4,)),BK$5)</f>
        <v>0</v>
      </c>
    </row>
    <row r="29" spans="1:63" ht="15" customHeight="1" x14ac:dyDescent="0.15">
      <c r="A29" s="326">
        <f>SUBTOTAL(3,B$5:B29)</f>
        <v>24</v>
      </c>
      <c r="B29" s="327" t="str">
        <f>График!B30</f>
        <v>Сотрудник 24</v>
      </c>
      <c r="C29" s="328"/>
      <c r="D29" s="320"/>
      <c r="E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E$4,2),{1;6;7},{1;2;3}))))</f>
        <v>9</v>
      </c>
      <c r="F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F$4,2),{1;6;7},{1;2;3}))))</f>
        <v>0</v>
      </c>
      <c r="G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G$4,2),{1;6;7},{1;2;3}))))</f>
        <v>0</v>
      </c>
      <c r="H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H$4,2),{1;6;7},{1;2;3}))))</f>
        <v>10</v>
      </c>
      <c r="I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I$4,2),{1;6;7},{1;2;3}))))</f>
        <v>10</v>
      </c>
      <c r="J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J$4,2),{1;6;7},{1;2;3}))))</f>
        <v>10</v>
      </c>
      <c r="K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K$4,2),{1;6;7},{1;2;3}))))</f>
        <v>8</v>
      </c>
      <c r="L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L$4,2),{1;6;7},{1;2;3}))))</f>
        <v>0</v>
      </c>
      <c r="M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M$4,2),{1;6;7},{1;2;3}))))</f>
        <v>0</v>
      </c>
      <c r="N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N$4,2),{1;6;7},{1;2;3}))))</f>
        <v>10</v>
      </c>
      <c r="O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O$4,2),{1;6;7},{1;2;3}))))</f>
        <v>9</v>
      </c>
      <c r="P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P$4,2),{1;6;7},{1;2;3}))))</f>
        <v>0</v>
      </c>
      <c r="Q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Q$4,2),{1;6;7},{1;2;3}))))</f>
        <v>0</v>
      </c>
      <c r="R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R$4,2),{1;6;7},{1;2;3}))))</f>
        <v>0</v>
      </c>
      <c r="S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S$4,2),{1;6;7},{1;2;3}))))</f>
        <v>10</v>
      </c>
      <c r="T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T$4,2),{1;6;7},{1;2;3}))))</f>
        <v>10</v>
      </c>
      <c r="U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U$4,2),{1;6;7},{1;2;3}))))</f>
        <v>8</v>
      </c>
      <c r="V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V$4,2),{1;6;7},{1;2;3}))))</f>
        <v>0</v>
      </c>
      <c r="W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W$4,2),{1;6;7},{1;2;3}))))</f>
        <v>0</v>
      </c>
      <c r="X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X$4,2),{1;6;7},{1;2;3}))))</f>
        <v>0</v>
      </c>
      <c r="Y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Y$4,2),{1;6;7},{1;2;3}))))</f>
        <v>9</v>
      </c>
      <c r="Z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Z$4,2),{1;6;7},{1;2;3}))))</f>
        <v>8</v>
      </c>
      <c r="AA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A$4,2),{1;6;7},{1;2;3}))))</f>
        <v>9</v>
      </c>
      <c r="AB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B$4,2),{1;6;7},{1;2;3}))))</f>
        <v>0</v>
      </c>
      <c r="AC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C$4,2),{1;6;7},{1;2;3}))))</f>
        <v>10</v>
      </c>
      <c r="AD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D$4,2),{1;6;7},{1;2;3}))))</f>
        <v>0</v>
      </c>
      <c r="AE29" s="383" t="e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E$4,2),{1;6;7},{1;2;3}))))</f>
        <v>#N/A</v>
      </c>
      <c r="AF29" s="383" t="e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F$4,2),{1;6;7},{1;2;3}))))</f>
        <v>#N/A</v>
      </c>
      <c r="AG29" s="383" t="e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G$4,2),{1;6;7},{1;2;3}))))</f>
        <v>#N/A</v>
      </c>
      <c r="AH29" s="383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H$4,2),{1;6;7},{1;2;3}))))</f>
        <v>0</v>
      </c>
      <c r="AI29" s="387" t="e">
        <f t="shared" ca="1" si="12"/>
        <v>#N/A</v>
      </c>
      <c r="AJ29" s="388">
        <f ca="1">IF(COUNTA(E29:AH29),AJ$5-SUM(SUMIF($E29:$AH29,{"О","Б","А","У","---"},$E$3:$AH$3))*8,0)</f>
        <v>176</v>
      </c>
      <c r="AK29" s="404"/>
      <c r="AL29" s="389" t="e">
        <f t="shared" ca="1" si="13"/>
        <v>#N/A</v>
      </c>
      <c r="AM29" s="390" t="e">
        <f t="shared" ca="1" si="14"/>
        <v>#N/A</v>
      </c>
      <c r="AN29" s="335"/>
      <c r="AO29" s="335" t="e">
        <f t="shared" ca="1" si="15"/>
        <v>#N/A</v>
      </c>
      <c r="AP29" s="336">
        <f>SUBTOTAL(3,B$6:B29)</f>
        <v>24</v>
      </c>
      <c r="AQ29" s="337">
        <f t="shared" ca="1" si="22"/>
        <v>0</v>
      </c>
      <c r="AR29" s="337">
        <f t="shared" ca="1" si="22"/>
        <v>0</v>
      </c>
      <c r="AS29" s="337">
        <f t="shared" ca="1" si="22"/>
        <v>0</v>
      </c>
      <c r="AT29" s="337">
        <f t="shared" ca="1" si="17"/>
        <v>0</v>
      </c>
      <c r="AU29" s="337">
        <f t="shared" ca="1" si="18"/>
        <v>0</v>
      </c>
      <c r="AV29" s="572"/>
      <c r="AW29" s="377"/>
      <c r="AX29" s="338"/>
      <c r="AY29" s="339"/>
      <c r="AZ29" s="340" t="e">
        <f ca="1">RANK(AO29,AO$6:AO$100)+COUNTIF(AO$6:AO29,AO29)-1</f>
        <v>#N/A</v>
      </c>
      <c r="BA29" s="285" t="e">
        <f t="array" aca="1" ref="BA29" ca="1">INDEX(B$6:B$105,MATCH(SMALL(IF(SUBTOTAL(2,OFFSET(AZ$5,ROW($1:$100),)),AZ$6:AZ$105),AP29),AZ$6:AZ$105,))</f>
        <v>#NUM!</v>
      </c>
      <c r="BB29" s="341" t="e">
        <f t="shared" ca="1" si="19"/>
        <v>#NUM!</v>
      </c>
      <c r="BC29" s="342">
        <f t="shared" ca="1" si="20"/>
        <v>-4048</v>
      </c>
      <c r="BD29" s="343"/>
      <c r="BE29" s="344" t="e">
        <f ca="1">(SUM(INDEX(E29:AH29,MATCH($BE$2,$E$4:$AH$4,)):INDEX(E29:AH29,MATCH($BE$3,$E$4:$AH$4,)))+COUNTIF(INDEX(E29:AH29,MATCH($BE$2,$E$4:$AH$4,)):INDEX(E29:AH29,MATCH($BE$3,$E$4:$AH$4,)),"У")/3)/24</f>
        <v>#N/A</v>
      </c>
      <c r="BF29" s="317">
        <f t="shared" ca="1" si="21"/>
        <v>7.333333333333333</v>
      </c>
      <c r="BG29" s="337">
        <f ca="1">SUMIF(INDEX($E29:$AH29,MATCH($BE$2,$E$4:$AH$4,)):INDEX($E29:$AH29,MATCH($BE$3,$E$4:$AH$4,)),BG$5,INDEX($E$3:$AH$3,MATCH($BE$2,$E$4:$AH$4,)):INDEX($E$3:$AH$3,MATCH($BE$3,$E$4:$AH$4,)))</f>
        <v>0</v>
      </c>
      <c r="BH29" s="337">
        <f ca="1">SUMIF(INDEX($E29:$AH29,MATCH($BE$2,$E$4:$AH$4,)):INDEX($E29:$AH29,MATCH($BE$3,$E$4:$AH$4,)),BH$5,INDEX($E$3:$AH$3,MATCH($BE$2,$E$4:$AH$4,)):INDEX($E$3:$AH$3,MATCH($BE$3,$E$4:$AH$4,)))</f>
        <v>0</v>
      </c>
      <c r="BI29" s="337">
        <f ca="1">SUMIF(INDEX($E29:$AH29,MATCH($BE$2,$E$4:$AH$4,)):INDEX($E29:$AH29,MATCH($BE$3,$E$4:$AH$4,)),BI$5,INDEX($E$3:$AH$3,MATCH($BE$2,$E$4:$AH$4,)):INDEX($E$3:$AH$3,MATCH($BE$3,$E$4:$AH$4,)))</f>
        <v>0</v>
      </c>
      <c r="BJ29" s="337">
        <f ca="1">SUMIF(INDEX($E29:$AH29,MATCH($BE$2,$E$4:$AH$4,)):INDEX($E29:$AH29,MATCH($BE$3,$E$4:$AH$4,)),BJ$5,INDEX($E$3:$AH$3,MATCH($BE$2,$E$4:$AH$4,)):INDEX($E$3:$AH$3,MATCH($BE$3,$E$4:$AH$4,)))</f>
        <v>0</v>
      </c>
      <c r="BK29" s="337">
        <f ca="1">COUNTIF(INDEX($E29:$AH29,MATCH($BE$2,$E$4:$AH$4,)):INDEX($E29:$AH29,MATCH($BE$3,$E$4:$AH$4,)),BK$5)</f>
        <v>0</v>
      </c>
    </row>
    <row r="30" spans="1:63" ht="15" customHeight="1" x14ac:dyDescent="0.15">
      <c r="A30" s="326">
        <f>SUBTOTAL(3,B$5:B30)</f>
        <v>25</v>
      </c>
      <c r="B30" s="327" t="str">
        <f>График!B31</f>
        <v>Сотрудник 25</v>
      </c>
      <c r="C30" s="328"/>
      <c r="D30" s="320"/>
      <c r="E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E$4,2),{1;6;7},{1;2;3}))))</f>
        <v>10</v>
      </c>
      <c r="F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F$4,2),{1;6;7},{1;2;3}))))</f>
        <v>0</v>
      </c>
      <c r="G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G$4,2),{1;6;7},{1;2;3}))))</f>
        <v>0</v>
      </c>
      <c r="H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H$4,2),{1;6;7},{1;2;3}))))</f>
        <v>9</v>
      </c>
      <c r="I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I$4,2),{1;6;7},{1;2;3}))))</f>
        <v>10</v>
      </c>
      <c r="J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J$4,2),{1;6;7},{1;2;3}))))</f>
        <v>9</v>
      </c>
      <c r="K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K$4,2),{1;6;7},{1;2;3}))))</f>
        <v>9</v>
      </c>
      <c r="L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L$4,2),{1;6;7},{1;2;3}))))</f>
        <v>9</v>
      </c>
      <c r="M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M$4,2),{1;6;7},{1;2;3}))))</f>
        <v>0</v>
      </c>
      <c r="N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N$4,2),{1;6;7},{1;2;3}))))</f>
        <v>0</v>
      </c>
      <c r="O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O$4,2),{1;6;7},{1;2;3}))))</f>
        <v>0</v>
      </c>
      <c r="P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P$4,2),{1;6;7},{1;2;3}))))</f>
        <v>10</v>
      </c>
      <c r="Q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Q$4,2),{1;6;7},{1;2;3}))))</f>
        <v>9</v>
      </c>
      <c r="R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R$4,2),{1;6;7},{1;2;3}))))</f>
        <v>9</v>
      </c>
      <c r="S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S$4,2),{1;6;7},{1;2;3}))))</f>
        <v>10</v>
      </c>
      <c r="T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T$4,2),{1;6;7},{1;2;3}))))</f>
        <v>8</v>
      </c>
      <c r="U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U$4,2),{1;6;7},{1;2;3}))))</f>
        <v>0</v>
      </c>
      <c r="V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V$4,2),{1;6;7},{1;2;3}))))</f>
        <v>0</v>
      </c>
      <c r="W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W$4,2),{1;6;7},{1;2;3}))))</f>
        <v>8</v>
      </c>
      <c r="X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X$4,2),{1;6;7},{1;2;3}))))</f>
        <v>9</v>
      </c>
      <c r="Y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Y$4,2),{1;6;7},{1;2;3}))))</f>
        <v>9</v>
      </c>
      <c r="Z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Z$4,2),{1;6;7},{1;2;3}))))</f>
        <v>10</v>
      </c>
      <c r="AA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A$4,2),{1;6;7},{1;2;3}))))</f>
        <v>10</v>
      </c>
      <c r="AB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B$4,2),{1;6;7},{1;2;3}))))</f>
        <v>0</v>
      </c>
      <c r="AC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C$4,2),{1;6;7},{1;2;3}))))</f>
        <v>0</v>
      </c>
      <c r="AD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D$4,2),{1;6;7},{1;2;3}))))</f>
        <v>0</v>
      </c>
      <c r="AE30" s="383" t="e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E$4,2),{1;6;7},{1;2;3}))))</f>
        <v>#N/A</v>
      </c>
      <c r="AF30" s="383" t="e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F$4,2),{1;6;7},{1;2;3}))))</f>
        <v>#N/A</v>
      </c>
      <c r="AG30" s="383" t="e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G$4,2),{1;6;7},{1;2;3}))))</f>
        <v>#N/A</v>
      </c>
      <c r="AH30" s="383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H$4,2),{1;6;7},{1;2;3}))))</f>
        <v>0</v>
      </c>
      <c r="AI30" s="387" t="e">
        <f t="shared" ca="1" si="12"/>
        <v>#N/A</v>
      </c>
      <c r="AJ30" s="388">
        <f ca="1">IF(COUNTA(E30:AH30),AJ$5-SUM(SUMIF($E30:$AH30,{"О","Б","А","У","---"},$E$3:$AH$3))*8,0)</f>
        <v>176</v>
      </c>
      <c r="AK30" s="404"/>
      <c r="AL30" s="389" t="e">
        <f t="shared" ca="1" si="13"/>
        <v>#N/A</v>
      </c>
      <c r="AM30" s="390" t="e">
        <f t="shared" ca="1" si="14"/>
        <v>#N/A</v>
      </c>
      <c r="AN30" s="335"/>
      <c r="AO30" s="335" t="e">
        <f t="shared" ca="1" si="15"/>
        <v>#N/A</v>
      </c>
      <c r="AP30" s="336">
        <f>SUBTOTAL(3,B$6:B30)</f>
        <v>25</v>
      </c>
      <c r="AQ30" s="337">
        <f t="shared" ca="1" si="22"/>
        <v>0</v>
      </c>
      <c r="AR30" s="337">
        <f t="shared" ca="1" si="22"/>
        <v>0</v>
      </c>
      <c r="AS30" s="337">
        <f t="shared" ca="1" si="22"/>
        <v>0</v>
      </c>
      <c r="AT30" s="337">
        <f t="shared" ca="1" si="17"/>
        <v>0</v>
      </c>
      <c r="AU30" s="337">
        <f t="shared" ca="1" si="18"/>
        <v>0</v>
      </c>
      <c r="AV30" s="572"/>
      <c r="AW30" s="377"/>
      <c r="AX30" s="338"/>
      <c r="AY30" s="339"/>
      <c r="AZ30" s="340" t="e">
        <f ca="1">RANK(AO30,AO$6:AO$100)+COUNTIF(AO$6:AO30,AO30)-1</f>
        <v>#N/A</v>
      </c>
      <c r="BA30" s="285" t="e">
        <f t="array" aca="1" ref="BA30" ca="1">INDEX(B$6:B$105,MATCH(SMALL(IF(SUBTOTAL(2,OFFSET(AZ$5,ROW($1:$100),)),AZ$6:AZ$105),AP30),AZ$6:AZ$105,))</f>
        <v>#NUM!</v>
      </c>
      <c r="BB30" s="341" t="e">
        <f t="shared" ca="1" si="19"/>
        <v>#NUM!</v>
      </c>
      <c r="BC30" s="342">
        <f t="shared" ca="1" si="20"/>
        <v>-4048</v>
      </c>
      <c r="BD30" s="343"/>
      <c r="BE30" s="344" t="e">
        <f ca="1">(SUM(INDEX(E30:AH30,MATCH($BE$2,$E$4:$AH$4,)):INDEX(E30:AH30,MATCH($BE$3,$E$4:$AH$4,)))+COUNTIF(INDEX(E30:AH30,MATCH($BE$2,$E$4:$AH$4,)):INDEX(E30:AH30,MATCH($BE$3,$E$4:$AH$4,)),"У")/3)/24</f>
        <v>#N/A</v>
      </c>
      <c r="BF30" s="317">
        <f t="shared" ca="1" si="21"/>
        <v>7.333333333333333</v>
      </c>
      <c r="BG30" s="337">
        <f ca="1">SUMIF(INDEX($E30:$AH30,MATCH($BE$2,$E$4:$AH$4,)):INDEX($E30:$AH30,MATCH($BE$3,$E$4:$AH$4,)),BG$5,INDEX($E$3:$AH$3,MATCH($BE$2,$E$4:$AH$4,)):INDEX($E$3:$AH$3,MATCH($BE$3,$E$4:$AH$4,)))</f>
        <v>0</v>
      </c>
      <c r="BH30" s="337">
        <f ca="1">SUMIF(INDEX($E30:$AH30,MATCH($BE$2,$E$4:$AH$4,)):INDEX($E30:$AH30,MATCH($BE$3,$E$4:$AH$4,)),BH$5,INDEX($E$3:$AH$3,MATCH($BE$2,$E$4:$AH$4,)):INDEX($E$3:$AH$3,MATCH($BE$3,$E$4:$AH$4,)))</f>
        <v>0</v>
      </c>
      <c r="BI30" s="337">
        <f ca="1">SUMIF(INDEX($E30:$AH30,MATCH($BE$2,$E$4:$AH$4,)):INDEX($E30:$AH30,MATCH($BE$3,$E$4:$AH$4,)),BI$5,INDEX($E$3:$AH$3,MATCH($BE$2,$E$4:$AH$4,)):INDEX($E$3:$AH$3,MATCH($BE$3,$E$4:$AH$4,)))</f>
        <v>0</v>
      </c>
      <c r="BJ30" s="337">
        <f ca="1">SUMIF(INDEX($E30:$AH30,MATCH($BE$2,$E$4:$AH$4,)):INDEX($E30:$AH30,MATCH($BE$3,$E$4:$AH$4,)),BJ$5,INDEX($E$3:$AH$3,MATCH($BE$2,$E$4:$AH$4,)):INDEX($E$3:$AH$3,MATCH($BE$3,$E$4:$AH$4,)))</f>
        <v>0</v>
      </c>
      <c r="BK30" s="337">
        <f ca="1">COUNTIF(INDEX($E30:$AH30,MATCH($BE$2,$E$4:$AH$4,)):INDEX($E30:$AH30,MATCH($BE$3,$E$4:$AH$4,)),BK$5)</f>
        <v>0</v>
      </c>
    </row>
    <row r="31" spans="1:63" ht="15" customHeight="1" x14ac:dyDescent="0.15">
      <c r="A31" s="326">
        <f>SUBTOTAL(3,B$5:B31)</f>
        <v>26</v>
      </c>
      <c r="B31" s="327" t="str">
        <f>График!B32</f>
        <v>Водитель 1</v>
      </c>
      <c r="C31" s="328"/>
      <c r="D31" s="320"/>
      <c r="E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E$4,2),{1;6;7},{1;2;3}))))</f>
        <v>0</v>
      </c>
      <c r="F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F$4,2),{1;6;7},{1;2;3}))))</f>
        <v>0</v>
      </c>
      <c r="G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G$4,2),{1;6;7},{1;2;3}))))</f>
        <v>8</v>
      </c>
      <c r="H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H$4,2),{1;6;7},{1;2;3}))))</f>
        <v>9</v>
      </c>
      <c r="I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I$4,2),{1;6;7},{1;2;3}))))</f>
        <v>0</v>
      </c>
      <c r="J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J$4,2),{1;6;7},{1;2;3}))))</f>
        <v>10</v>
      </c>
      <c r="K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K$4,2),{1;6;7},{1;2;3}))))</f>
        <v>10</v>
      </c>
      <c r="L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L$4,2),{1;6;7},{1;2;3}))))</f>
        <v>10</v>
      </c>
      <c r="M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M$4,2),{1;6;7},{1;2;3}))))</f>
        <v>0</v>
      </c>
      <c r="N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N$4,2),{1;6;7},{1;2;3}))))</f>
        <v>0</v>
      </c>
      <c r="O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O$4,2),{1;6;7},{1;2;3}))))</f>
        <v>10</v>
      </c>
      <c r="P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P$4,2),{1;6;7},{1;2;3}))))</f>
        <v>10</v>
      </c>
      <c r="Q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Q$4,2),{1;6;7},{1;2;3}))))</f>
        <v>10</v>
      </c>
      <c r="R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R$4,2),{1;6;7},{1;2;3}))))</f>
        <v>0</v>
      </c>
      <c r="S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S$4,2),{1;6;7},{1;2;3}))))</f>
        <v>9</v>
      </c>
      <c r="T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T$4,2),{1;6;7},{1;2;3}))))</f>
        <v>10</v>
      </c>
      <c r="U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U$4,2),{1;6;7},{1;2;3}))))</f>
        <v>0</v>
      </c>
      <c r="V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V$4,2),{1;6;7},{1;2;3}))))</f>
        <v>0</v>
      </c>
      <c r="W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W$4,2),{1;6;7},{1;2;3}))))</f>
        <v>9</v>
      </c>
      <c r="X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X$4,2),{1;6;7},{1;2;3}))))</f>
        <v>9</v>
      </c>
      <c r="Y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Y$4,2),{1;6;7},{1;2;3}))))</f>
        <v>9</v>
      </c>
      <c r="Z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Z$4,2),{1;6;7},{1;2;3}))))</f>
        <v>8</v>
      </c>
      <c r="AA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A$4,2),{1;6;7},{1;2;3}))))</f>
        <v>0</v>
      </c>
      <c r="AB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B$4,2),{1;6;7},{1;2;3}))))</f>
        <v>0</v>
      </c>
      <c r="AC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C$4,2),{1;6;7},{1;2;3}))))</f>
        <v>9</v>
      </c>
      <c r="AD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D$4,2),{1;6;7},{1;2;3}))))</f>
        <v>0</v>
      </c>
      <c r="AE31" s="383" t="e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E$4,2),{1;6;7},{1;2;3}))))</f>
        <v>#N/A</v>
      </c>
      <c r="AF31" s="383" t="e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F$4,2),{1;6;7},{1;2;3}))))</f>
        <v>#N/A</v>
      </c>
      <c r="AG31" s="383" t="e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G$4,2),{1;6;7},{1;2;3}))))</f>
        <v>#N/A</v>
      </c>
      <c r="AH31" s="383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H$4,2),{1;6;7},{1;2;3}))))</f>
        <v>0</v>
      </c>
      <c r="AI31" s="387" t="e">
        <f t="shared" ca="1" si="12"/>
        <v>#N/A</v>
      </c>
      <c r="AJ31" s="388">
        <f ca="1">IF(COUNTA(E31:AH31),AJ$5-SUM(SUMIF($E31:$AH31,{"О","Б","А","У","---"},$E$3:$AH$3))*8,0)</f>
        <v>176</v>
      </c>
      <c r="AK31" s="404"/>
      <c r="AL31" s="389" t="e">
        <f t="shared" ca="1" si="13"/>
        <v>#N/A</v>
      </c>
      <c r="AM31" s="390" t="e">
        <f t="shared" ca="1" si="14"/>
        <v>#N/A</v>
      </c>
      <c r="AN31" s="335"/>
      <c r="AO31" s="335" t="e">
        <f t="shared" ca="1" si="15"/>
        <v>#N/A</v>
      </c>
      <c r="AP31" s="336">
        <f>SUBTOTAL(3,B$6:B31)</f>
        <v>26</v>
      </c>
      <c r="AQ31" s="337">
        <f t="shared" ca="1" si="22"/>
        <v>0</v>
      </c>
      <c r="AR31" s="337">
        <f t="shared" ca="1" si="22"/>
        <v>0</v>
      </c>
      <c r="AS31" s="337">
        <f t="shared" ca="1" si="22"/>
        <v>0</v>
      </c>
      <c r="AT31" s="337">
        <f t="shared" ca="1" si="17"/>
        <v>0</v>
      </c>
      <c r="AU31" s="337">
        <f t="shared" ca="1" si="18"/>
        <v>0</v>
      </c>
      <c r="AV31" s="571"/>
      <c r="AW31" s="529"/>
      <c r="AX31" s="338"/>
      <c r="AY31" s="339"/>
      <c r="AZ31" s="340" t="e">
        <f ca="1">RANK(AO31,AO$6:AO$100)+COUNTIF(AO$6:AO31,AO31)-1</f>
        <v>#N/A</v>
      </c>
      <c r="BA31" s="285" t="e">
        <f t="array" aca="1" ref="BA31" ca="1">INDEX(B$6:B$105,MATCH(SMALL(IF(SUBTOTAL(2,OFFSET(AZ$5,ROW($1:$100),)),AZ$6:AZ$105),AP31),AZ$6:AZ$105,))</f>
        <v>#NUM!</v>
      </c>
      <c r="BB31" s="341" t="e">
        <f t="shared" ca="1" si="19"/>
        <v>#NUM!</v>
      </c>
      <c r="BC31" s="342">
        <f t="shared" ca="1" si="20"/>
        <v>-4048</v>
      </c>
      <c r="BD31" s="343"/>
      <c r="BE31" s="344" t="e">
        <f ca="1">(SUM(INDEX(E31:AH31,MATCH($BE$2,$E$4:$AH$4,)):INDEX(E31:AH31,MATCH($BE$3,$E$4:$AH$4,)))+COUNTIF(INDEX(E31:AH31,MATCH($BE$2,$E$4:$AH$4,)):INDEX(E31:AH31,MATCH($BE$3,$E$4:$AH$4,)),"У")/3)/24</f>
        <v>#N/A</v>
      </c>
      <c r="BF31" s="317">
        <f t="shared" ca="1" si="21"/>
        <v>7.333333333333333</v>
      </c>
      <c r="BG31" s="337">
        <f ca="1">SUMIF(INDEX($E31:$AH31,MATCH($BE$2,$E$4:$AH$4,)):INDEX($E31:$AH31,MATCH($BE$3,$E$4:$AH$4,)),BG$5,INDEX($E$3:$AH$3,MATCH($BE$2,$E$4:$AH$4,)):INDEX($E$3:$AH$3,MATCH($BE$3,$E$4:$AH$4,)))</f>
        <v>0</v>
      </c>
      <c r="BH31" s="337">
        <f ca="1">SUMIF(INDEX($E31:$AH31,MATCH($BE$2,$E$4:$AH$4,)):INDEX($E31:$AH31,MATCH($BE$3,$E$4:$AH$4,)),BH$5,INDEX($E$3:$AH$3,MATCH($BE$2,$E$4:$AH$4,)):INDEX($E$3:$AH$3,MATCH($BE$3,$E$4:$AH$4,)))</f>
        <v>0</v>
      </c>
      <c r="BI31" s="337">
        <f ca="1">SUMIF(INDEX($E31:$AH31,MATCH($BE$2,$E$4:$AH$4,)):INDEX($E31:$AH31,MATCH($BE$3,$E$4:$AH$4,)),BI$5,INDEX($E$3:$AH$3,MATCH($BE$2,$E$4:$AH$4,)):INDEX($E$3:$AH$3,MATCH($BE$3,$E$4:$AH$4,)))</f>
        <v>0</v>
      </c>
      <c r="BJ31" s="337">
        <f ca="1">SUMIF(INDEX($E31:$AH31,MATCH($BE$2,$E$4:$AH$4,)):INDEX($E31:$AH31,MATCH($BE$3,$E$4:$AH$4,)),BJ$5,INDEX($E$3:$AH$3,MATCH($BE$2,$E$4:$AH$4,)):INDEX($E$3:$AH$3,MATCH($BE$3,$E$4:$AH$4,)))</f>
        <v>0</v>
      </c>
      <c r="BK31" s="337">
        <f ca="1">COUNTIF(INDEX($E31:$AH31,MATCH($BE$2,$E$4:$AH$4,)):INDEX($E31:$AH31,MATCH($BE$3,$E$4:$AH$4,)),BK$5)</f>
        <v>0</v>
      </c>
    </row>
    <row r="32" spans="1:63" ht="15" customHeight="1" x14ac:dyDescent="0.15">
      <c r="A32" s="326">
        <f>SUBTOTAL(3,B$5:B32)</f>
        <v>27</v>
      </c>
      <c r="B32" s="327" t="str">
        <f>График!B33</f>
        <v>Водитель 2</v>
      </c>
      <c r="C32" s="328"/>
      <c r="D32" s="320"/>
      <c r="E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E$4,2),{1;6;7},{1;2;3}))))</f>
        <v>8</v>
      </c>
      <c r="F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F$4,2),{1;6;7},{1;2;3}))))</f>
        <v>0</v>
      </c>
      <c r="G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G$4,2),{1;6;7},{1;2;3}))))</f>
        <v>0</v>
      </c>
      <c r="H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H$4,2),{1;6;7},{1;2;3}))))</f>
        <v>8</v>
      </c>
      <c r="I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I$4,2),{1;6;7},{1;2;3}))))</f>
        <v>8</v>
      </c>
      <c r="J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J$4,2),{1;6;7},{1;2;3}))))</f>
        <v>8</v>
      </c>
      <c r="K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K$4,2),{1;6;7},{1;2;3}))))</f>
        <v>8</v>
      </c>
      <c r="L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L$4,2),{1;6;7},{1;2;3}))))</f>
        <v>8</v>
      </c>
      <c r="M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M$4,2),{1;6;7},{1;2;3}))))</f>
        <v>О</v>
      </c>
      <c r="N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N$4,2),{1;6;7},{1;2;3}))))</f>
        <v>О</v>
      </c>
      <c r="O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O$4,2),{1;6;7},{1;2;3}))))</f>
        <v>О</v>
      </c>
      <c r="P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P$4,2),{1;6;7},{1;2;3}))))</f>
        <v>О</v>
      </c>
      <c r="Q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Q$4,2),{1;6;7},{1;2;3}))))</f>
        <v>О</v>
      </c>
      <c r="R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R$4,2),{1;6;7},{1;2;3}))))</f>
        <v>О</v>
      </c>
      <c r="S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S$4,2),{1;6;7},{1;2;3}))))</f>
        <v>О</v>
      </c>
      <c r="T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T$4,2),{1;6;7},{1;2;3}))))</f>
        <v>О</v>
      </c>
      <c r="U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U$4,2),{1;6;7},{1;2;3}))))</f>
        <v>О</v>
      </c>
      <c r="V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V$4,2),{1;6;7},{1;2;3}))))</f>
        <v>О</v>
      </c>
      <c r="W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W$4,2),{1;6;7},{1;2;3}))))</f>
        <v>О</v>
      </c>
      <c r="X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X$4,2),{1;6;7},{1;2;3}))))</f>
        <v>О</v>
      </c>
      <c r="Y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Y$4,2),{1;6;7},{1;2;3}))))</f>
        <v>О</v>
      </c>
      <c r="Z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Z$4,2),{1;6;7},{1;2;3}))))</f>
        <v>О</v>
      </c>
      <c r="AA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A$4,2),{1;6;7},{1;2;3}))))</f>
        <v>О</v>
      </c>
      <c r="AB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B$4,2),{1;6;7},{1;2;3}))))</f>
        <v>О</v>
      </c>
      <c r="AC32" s="383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C$4,2),{1;6;7},{1;2;3}))))</f>
        <v>О</v>
      </c>
      <c r="AD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D$4,2),{1;6;7},{1;2;3}))))</f>
        <v>0</v>
      </c>
      <c r="AE32" s="383" t="e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E$4,2),{1;6;7},{1;2;3}))))</f>
        <v>#N/A</v>
      </c>
      <c r="AF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F$4,2),{1;6;7},{1;2;3}))))</f>
        <v>10</v>
      </c>
      <c r="AG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G$4,2),{1;6;7},{1;2;3}))))</f>
        <v>0</v>
      </c>
      <c r="AH32" s="383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H$4,2),{1;6;7},{1;2;3}))))</f>
        <v>0</v>
      </c>
      <c r="AI32" s="387" t="e">
        <f t="shared" ca="1" si="12"/>
        <v>#N/A</v>
      </c>
      <c r="AJ32" s="388">
        <f ca="1">IF(COUNTA(E32:AH32),AJ$5-SUM(SUMIF($E32:$AH32,{"О","Б","А","У","---"},$E$3:$AH$3))*8,0)</f>
        <v>72</v>
      </c>
      <c r="AK32" s="404"/>
      <c r="AL32" s="389" t="e">
        <f t="shared" ca="1" si="13"/>
        <v>#N/A</v>
      </c>
      <c r="AM32" s="390" t="e">
        <f t="shared" ca="1" si="14"/>
        <v>#N/A</v>
      </c>
      <c r="AN32" s="335"/>
      <c r="AO32" s="335" t="e">
        <f t="shared" ca="1" si="15"/>
        <v>#N/A</v>
      </c>
      <c r="AP32" s="336">
        <f>SUBTOTAL(3,B$6:B32)</f>
        <v>27</v>
      </c>
      <c r="AQ32" s="337">
        <f t="shared" ca="1" si="22"/>
        <v>13</v>
      </c>
      <c r="AR32" s="337">
        <f t="shared" ca="1" si="22"/>
        <v>0</v>
      </c>
      <c r="AS32" s="337">
        <f t="shared" ca="1" si="22"/>
        <v>0</v>
      </c>
      <c r="AT32" s="337">
        <f t="shared" ca="1" si="17"/>
        <v>0</v>
      </c>
      <c r="AU32" s="337">
        <f t="shared" ca="1" si="18"/>
        <v>0</v>
      </c>
      <c r="AV32" s="377"/>
      <c r="AW32" s="377"/>
      <c r="AX32" s="338"/>
      <c r="AY32" s="339"/>
      <c r="AZ32" s="340" t="e">
        <f ca="1">RANK(AO32,AO$6:AO$100)+COUNTIF(AO$6:AO32,AO32)-1</f>
        <v>#N/A</v>
      </c>
      <c r="BA32" s="285" t="e">
        <f t="array" aca="1" ref="BA32" ca="1">INDEX(B$6:B$105,MATCH(SMALL(IF(SUBTOTAL(2,OFFSET(AZ$5,ROW($1:$100),)),AZ$6:AZ$105),AP32),AZ$6:AZ$105,))</f>
        <v>#NUM!</v>
      </c>
      <c r="BB32" s="341" t="e">
        <f t="shared" ca="1" si="19"/>
        <v>#NUM!</v>
      </c>
      <c r="BC32" s="342">
        <f t="shared" ca="1" si="20"/>
        <v>-1552</v>
      </c>
      <c r="BD32" s="525"/>
      <c r="BE32" s="344" t="e">
        <f ca="1">(SUM(INDEX(E32:AH32,MATCH($BE$2,$E$4:$AH$4,)):INDEX(E32:AH32,MATCH($BE$3,$E$4:$AH$4,)))+COUNTIF(INDEX(E32:AH32,MATCH($BE$2,$E$4:$AH$4,)):INDEX(E32:AH32,MATCH($BE$3,$E$4:$AH$4,)),"У")/3)/24</f>
        <v>#N/A</v>
      </c>
      <c r="BF32" s="317">
        <f t="shared" ca="1" si="21"/>
        <v>3</v>
      </c>
      <c r="BG32" s="337">
        <f ca="1">SUMIF(INDEX($E32:$AH32,MATCH($BE$2,$E$4:$AH$4,)):INDEX($E32:$AH32,MATCH($BE$3,$E$4:$AH$4,)),BG$5,INDEX($E$3:$AH$3,MATCH($BE$2,$E$4:$AH$4,)):INDEX($E$3:$AH$3,MATCH($BE$3,$E$4:$AH$4,)))</f>
        <v>13</v>
      </c>
      <c r="BH32" s="337">
        <f ca="1">SUMIF(INDEX($E32:$AH32,MATCH($BE$2,$E$4:$AH$4,)):INDEX($E32:$AH32,MATCH($BE$3,$E$4:$AH$4,)),BH$5,INDEX($E$3:$AH$3,MATCH($BE$2,$E$4:$AH$4,)):INDEX($E$3:$AH$3,MATCH($BE$3,$E$4:$AH$4,)))</f>
        <v>0</v>
      </c>
      <c r="BI32" s="337">
        <f ca="1">SUMIF(INDEX($E32:$AH32,MATCH($BE$2,$E$4:$AH$4,)):INDEX($E32:$AH32,MATCH($BE$3,$E$4:$AH$4,)),BI$5,INDEX($E$3:$AH$3,MATCH($BE$2,$E$4:$AH$4,)):INDEX($E$3:$AH$3,MATCH($BE$3,$E$4:$AH$4,)))</f>
        <v>0</v>
      </c>
      <c r="BJ32" s="337">
        <f ca="1">SUMIF(INDEX($E32:$AH32,MATCH($BE$2,$E$4:$AH$4,)):INDEX($E32:$AH32,MATCH($BE$3,$E$4:$AH$4,)),BJ$5,INDEX($E$3:$AH$3,MATCH($BE$2,$E$4:$AH$4,)):INDEX($E$3:$AH$3,MATCH($BE$3,$E$4:$AH$4,)))</f>
        <v>0</v>
      </c>
      <c r="BK32" s="337">
        <f ca="1">COUNTIF(INDEX($E32:$AH32,MATCH($BE$2,$E$4:$AH$4,)):INDEX($E32:$AH32,MATCH($BE$3,$E$4:$AH$4,)),BK$5)</f>
        <v>0</v>
      </c>
    </row>
    <row r="33" spans="1:63" ht="15" customHeight="1" x14ac:dyDescent="0.15">
      <c r="A33" s="326">
        <f>SUBTOTAL(3,B$5:B33)</f>
        <v>28</v>
      </c>
      <c r="B33" s="327" t="str">
        <f>График!B34</f>
        <v>Водитель 3</v>
      </c>
      <c r="C33" s="328"/>
      <c r="D33" s="320"/>
      <c r="E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E$4,2),{1;6;7},{1;2;3}))))</f>
        <v>10</v>
      </c>
      <c r="F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F$4,2),{1;6;7},{1;2;3}))))</f>
        <v>0</v>
      </c>
      <c r="G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G$4,2),{1;6;7},{1;2;3}))))</f>
        <v>0</v>
      </c>
      <c r="H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H$4,2),{1;6;7},{1;2;3}))))</f>
        <v>0</v>
      </c>
      <c r="I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I$4,2),{1;6;7},{1;2;3}))))</f>
        <v>9</v>
      </c>
      <c r="J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J$4,2),{1;6;7},{1;2;3}))))</f>
        <v>8</v>
      </c>
      <c r="K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K$4,2),{1;6;7},{1;2;3}))))</f>
        <v>10</v>
      </c>
      <c r="L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L$4,2),{1;6;7},{1;2;3}))))</f>
        <v>9</v>
      </c>
      <c r="M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M$4,2),{1;6;7},{1;2;3}))))</f>
        <v>8</v>
      </c>
      <c r="N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N$4,2),{1;6;7},{1;2;3}))))</f>
        <v>0</v>
      </c>
      <c r="O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O$4,2),{1;6;7},{1;2;3}))))</f>
        <v>0</v>
      </c>
      <c r="P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P$4,2),{1;6;7},{1;2;3}))))</f>
        <v>10</v>
      </c>
      <c r="Q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Q$4,2),{1;6;7},{1;2;3}))))</f>
        <v>10</v>
      </c>
      <c r="R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R$4,2),{1;6;7},{1;2;3}))))</f>
        <v>10</v>
      </c>
      <c r="S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S$4,2),{1;6;7},{1;2;3}))))</f>
        <v>8</v>
      </c>
      <c r="T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T$4,2),{1;6;7},{1;2;3}))))</f>
        <v>0</v>
      </c>
      <c r="U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U$4,2),{1;6;7},{1;2;3}))))</f>
        <v>0</v>
      </c>
      <c r="V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V$4,2),{1;6;7},{1;2;3}))))</f>
        <v>10</v>
      </c>
      <c r="W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W$4,2),{1;6;7},{1;2;3}))))</f>
        <v>10</v>
      </c>
      <c r="X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X$4,2),{1;6;7},{1;2;3}))))</f>
        <v>10</v>
      </c>
      <c r="Y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Y$4,2),{1;6;7},{1;2;3}))))</f>
        <v>10</v>
      </c>
      <c r="Z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Z$4,2),{1;6;7},{1;2;3}))))</f>
        <v>10</v>
      </c>
      <c r="AA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A$4,2),{1;6;7},{1;2;3}))))</f>
        <v>0</v>
      </c>
      <c r="AB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B$4,2),{1;6;7},{1;2;3}))))</f>
        <v>0</v>
      </c>
      <c r="AC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C$4,2),{1;6;7},{1;2;3}))))</f>
        <v>8</v>
      </c>
      <c r="AD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D$4,2),{1;6;7},{1;2;3}))))</f>
        <v>0</v>
      </c>
      <c r="AE33" s="383" t="e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E$4,2),{1;6;7},{1;2;3}))))</f>
        <v>#N/A</v>
      </c>
      <c r="AF33" s="383" t="e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F$4,2),{1;6;7},{1;2;3}))))</f>
        <v>#N/A</v>
      </c>
      <c r="AG33" s="383" t="e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G$4,2),{1;6;7},{1;2;3}))))</f>
        <v>#N/A</v>
      </c>
      <c r="AH33" s="383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H$4,2),{1;6;7},{1;2;3}))))</f>
        <v>0</v>
      </c>
      <c r="AI33" s="387" t="e">
        <f t="shared" ca="1" si="12"/>
        <v>#N/A</v>
      </c>
      <c r="AJ33" s="388">
        <f ca="1">IF(COUNTA(E33:AH33),AJ$5-SUM(SUMIF($E33:$AH33,{"О","Б","А","У","---"},$E$3:$AH$3))*8,0)</f>
        <v>176</v>
      </c>
      <c r="AK33" s="404"/>
      <c r="AL33" s="389" t="e">
        <f t="shared" ca="1" si="13"/>
        <v>#N/A</v>
      </c>
      <c r="AM33" s="390" t="e">
        <f t="shared" ca="1" si="14"/>
        <v>#N/A</v>
      </c>
      <c r="AN33" s="335"/>
      <c r="AO33" s="335" t="e">
        <f t="shared" ca="1" si="15"/>
        <v>#N/A</v>
      </c>
      <c r="AP33" s="336">
        <f>SUBTOTAL(3,B$6:B33)</f>
        <v>28</v>
      </c>
      <c r="AQ33" s="337">
        <f t="shared" ca="1" si="22"/>
        <v>0</v>
      </c>
      <c r="AR33" s="337">
        <f t="shared" ca="1" si="22"/>
        <v>0</v>
      </c>
      <c r="AS33" s="337">
        <f t="shared" ca="1" si="22"/>
        <v>0</v>
      </c>
      <c r="AT33" s="337">
        <f t="shared" ca="1" si="17"/>
        <v>0</v>
      </c>
      <c r="AU33" s="337">
        <f t="shared" ca="1" si="18"/>
        <v>0</v>
      </c>
      <c r="AV33" s="572"/>
      <c r="AW33" s="377"/>
      <c r="AX33" s="338"/>
      <c r="AY33" s="339"/>
      <c r="AZ33" s="340" t="e">
        <f ca="1">RANK(AO33,AO$6:AO$100)+COUNTIF(AO$6:AO33,AO33)-1</f>
        <v>#N/A</v>
      </c>
      <c r="BA33" s="285" t="e">
        <f t="array" aca="1" ref="BA33" ca="1">INDEX(B$6:B$105,MATCH(SMALL(IF(SUBTOTAL(2,OFFSET(AZ$5,ROW($1:$100),)),AZ$6:AZ$105),AP33),AZ$6:AZ$105,))</f>
        <v>#NUM!</v>
      </c>
      <c r="BB33" s="341" t="e">
        <f t="shared" ca="1" si="19"/>
        <v>#NUM!</v>
      </c>
      <c r="BC33" s="342">
        <f t="shared" ca="1" si="20"/>
        <v>-4048</v>
      </c>
      <c r="BD33" s="343"/>
      <c r="BE33" s="344" t="e">
        <f ca="1">(SUM(INDEX(E33:AH33,MATCH($BE$2,$E$4:$AH$4,)):INDEX(E33:AH33,MATCH($BE$3,$E$4:$AH$4,)))+COUNTIF(INDEX(E33:AH33,MATCH($BE$2,$E$4:$AH$4,)):INDEX(E33:AH33,MATCH($BE$3,$E$4:$AH$4,)),"У")/3)/24</f>
        <v>#N/A</v>
      </c>
      <c r="BF33" s="317">
        <f t="shared" ca="1" si="21"/>
        <v>7.333333333333333</v>
      </c>
      <c r="BG33" s="337">
        <f ca="1">SUMIF(INDEX($E33:$AH33,MATCH($BE$2,$E$4:$AH$4,)):INDEX($E33:$AH33,MATCH($BE$3,$E$4:$AH$4,)),BG$5,INDEX($E$3:$AH$3,MATCH($BE$2,$E$4:$AH$4,)):INDEX($E$3:$AH$3,MATCH($BE$3,$E$4:$AH$4,)))</f>
        <v>0</v>
      </c>
      <c r="BH33" s="337">
        <f ca="1">SUMIF(INDEX($E33:$AH33,MATCH($BE$2,$E$4:$AH$4,)):INDEX($E33:$AH33,MATCH($BE$3,$E$4:$AH$4,)),BH$5,INDEX($E$3:$AH$3,MATCH($BE$2,$E$4:$AH$4,)):INDEX($E$3:$AH$3,MATCH($BE$3,$E$4:$AH$4,)))</f>
        <v>0</v>
      </c>
      <c r="BI33" s="337">
        <f ca="1">SUMIF(INDEX($E33:$AH33,MATCH($BE$2,$E$4:$AH$4,)):INDEX($E33:$AH33,MATCH($BE$3,$E$4:$AH$4,)),BI$5,INDEX($E$3:$AH$3,MATCH($BE$2,$E$4:$AH$4,)):INDEX($E$3:$AH$3,MATCH($BE$3,$E$4:$AH$4,)))</f>
        <v>0</v>
      </c>
      <c r="BJ33" s="337">
        <f ca="1">SUMIF(INDEX($E33:$AH33,MATCH($BE$2,$E$4:$AH$4,)):INDEX($E33:$AH33,MATCH($BE$3,$E$4:$AH$4,)),BJ$5,INDEX($E$3:$AH$3,MATCH($BE$2,$E$4:$AH$4,)):INDEX($E$3:$AH$3,MATCH($BE$3,$E$4:$AH$4,)))</f>
        <v>0</v>
      </c>
      <c r="BK33" s="337">
        <f ca="1">COUNTIF(INDEX($E33:$AH33,MATCH($BE$2,$E$4:$AH$4,)):INDEX($E33:$AH33,MATCH($BE$3,$E$4:$AH$4,)),BK$5)</f>
        <v>0</v>
      </c>
    </row>
    <row r="34" spans="1:63" ht="15" customHeight="1" x14ac:dyDescent="0.15">
      <c r="A34" s="326">
        <f>SUBTOTAL(3,B$5:B34)</f>
        <v>29</v>
      </c>
      <c r="B34" s="327" t="str">
        <f>График!B35</f>
        <v>Водитель 4</v>
      </c>
      <c r="C34" s="328"/>
      <c r="D34" s="320"/>
      <c r="E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E$4,2),{1;6;7},{1;2;3}))))</f>
        <v>9</v>
      </c>
      <c r="F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F$4,2),{1;6;7},{1;2;3}))))</f>
        <v>0</v>
      </c>
      <c r="G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G$4,2),{1;6;7},{1;2;3}))))</f>
        <v>0</v>
      </c>
      <c r="H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H$4,2),{1;6;7},{1;2;3}))))</f>
        <v>10</v>
      </c>
      <c r="I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I$4,2),{1;6;7},{1;2;3}))))</f>
        <v>10</v>
      </c>
      <c r="J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J$4,2),{1;6;7},{1;2;3}))))</f>
        <v>9</v>
      </c>
      <c r="K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K$4,2),{1;6;7},{1;2;3}))))</f>
        <v>9</v>
      </c>
      <c r="L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L$4,2),{1;6;7},{1;2;3}))))</f>
        <v>9</v>
      </c>
      <c r="M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M$4,2),{1;6;7},{1;2;3}))))</f>
        <v>0</v>
      </c>
      <c r="N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N$4,2),{1;6;7},{1;2;3}))))</f>
        <v>0</v>
      </c>
      <c r="O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O$4,2),{1;6;7},{1;2;3}))))</f>
        <v>10</v>
      </c>
      <c r="P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P$4,2),{1;6;7},{1;2;3}))))</f>
        <v>9</v>
      </c>
      <c r="Q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Q$4,2),{1;6;7},{1;2;3}))))</f>
        <v>9</v>
      </c>
      <c r="R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R$4,2),{1;6;7},{1;2;3}))))</f>
        <v>9</v>
      </c>
      <c r="S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S$4,2),{1;6;7},{1;2;3}))))</f>
        <v>9</v>
      </c>
      <c r="T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T$4,2),{1;6;7},{1;2;3}))))</f>
        <v>0</v>
      </c>
      <c r="U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U$4,2),{1;6;7},{1;2;3}))))</f>
        <v>0</v>
      </c>
      <c r="V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V$4,2),{1;6;7},{1;2;3}))))</f>
        <v>9</v>
      </c>
      <c r="W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W$4,2),{1;6;7},{1;2;3}))))</f>
        <v>9</v>
      </c>
      <c r="X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X$4,2),{1;6;7},{1;2;3}))))</f>
        <v>9</v>
      </c>
      <c r="Y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Y$4,2),{1;6;7},{1;2;3}))))</f>
        <v>0</v>
      </c>
      <c r="Z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Z$4,2),{1;6;7},{1;2;3}))))</f>
        <v>0</v>
      </c>
      <c r="AA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A$4,2),{1;6;7},{1;2;3}))))</f>
        <v>0</v>
      </c>
      <c r="AB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B$4,2),{1;6;7},{1;2;3}))))</f>
        <v>10</v>
      </c>
      <c r="AC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C$4,2),{1;6;7},{1;2;3}))))</f>
        <v>10</v>
      </c>
      <c r="AD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D$4,2),{1;6;7},{1;2;3}))))</f>
        <v>0</v>
      </c>
      <c r="AE34" s="383" t="e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E$4,2),{1;6;7},{1;2;3}))))</f>
        <v>#N/A</v>
      </c>
      <c r="AF34" s="383" t="e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F$4,2),{1;6;7},{1;2;3}))))</f>
        <v>#N/A</v>
      </c>
      <c r="AG34" s="383" t="e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G$4,2),{1;6;7},{1;2;3}))))</f>
        <v>#N/A</v>
      </c>
      <c r="AH34" s="383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H$4,2),{1;6;7},{1;2;3}))))</f>
        <v>0</v>
      </c>
      <c r="AI34" s="387" t="e">
        <f t="shared" ca="1" si="12"/>
        <v>#N/A</v>
      </c>
      <c r="AJ34" s="388">
        <f ca="1">IF(COUNTA(E34:AH34),AJ$5-SUM(SUMIF($E34:$AH34,{"О","Б","А","У","---"},$E$3:$AH$3))*8,0)</f>
        <v>176</v>
      </c>
      <c r="AK34" s="404"/>
      <c r="AL34" s="389" t="e">
        <f t="shared" ca="1" si="13"/>
        <v>#N/A</v>
      </c>
      <c r="AM34" s="390" t="e">
        <f t="shared" ca="1" si="14"/>
        <v>#N/A</v>
      </c>
      <c r="AN34" s="335"/>
      <c r="AO34" s="335" t="e">
        <f t="shared" ca="1" si="15"/>
        <v>#N/A</v>
      </c>
      <c r="AP34" s="336">
        <f>SUBTOTAL(3,B$6:B34)</f>
        <v>29</v>
      </c>
      <c r="AQ34" s="337">
        <f t="shared" ca="1" si="22"/>
        <v>0</v>
      </c>
      <c r="AR34" s="337">
        <f t="shared" ca="1" si="22"/>
        <v>0</v>
      </c>
      <c r="AS34" s="337">
        <f t="shared" ca="1" si="22"/>
        <v>0</v>
      </c>
      <c r="AT34" s="337">
        <f t="shared" ca="1" si="17"/>
        <v>0</v>
      </c>
      <c r="AU34" s="337">
        <f t="shared" ca="1" si="18"/>
        <v>0</v>
      </c>
      <c r="AV34" s="571"/>
      <c r="AW34" s="377"/>
      <c r="AX34" s="338"/>
      <c r="AY34" s="339"/>
      <c r="AZ34" s="340" t="e">
        <f ca="1">RANK(AO34,AO$6:AO$100)+COUNTIF(AO$6:AO34,AO34)-1</f>
        <v>#N/A</v>
      </c>
      <c r="BA34" s="285" t="e">
        <f t="array" aca="1" ref="BA34" ca="1">INDEX(B$6:B$105,MATCH(SMALL(IF(SUBTOTAL(2,OFFSET(AZ$5,ROW($1:$100),)),AZ$6:AZ$105),AP34),AZ$6:AZ$105,))</f>
        <v>#NUM!</v>
      </c>
      <c r="BB34" s="341" t="e">
        <f t="shared" ca="1" si="19"/>
        <v>#NUM!</v>
      </c>
      <c r="BC34" s="342">
        <f t="shared" ca="1" si="20"/>
        <v>-4048</v>
      </c>
      <c r="BD34" s="343"/>
      <c r="BE34" s="344" t="e">
        <f ca="1">(SUM(INDEX(E34:AH34,MATCH($BE$2,$E$4:$AH$4,)):INDEX(E34:AH34,MATCH($BE$3,$E$4:$AH$4,)))+COUNTIF(INDEX(E34:AH34,MATCH($BE$2,$E$4:$AH$4,)):INDEX(E34:AH34,MATCH($BE$3,$E$4:$AH$4,)),"У")/3)/24</f>
        <v>#N/A</v>
      </c>
      <c r="BF34" s="317">
        <f t="shared" ca="1" si="21"/>
        <v>7.333333333333333</v>
      </c>
      <c r="BG34" s="337">
        <f ca="1">SUMIF(INDEX($E34:$AH34,MATCH($BE$2,$E$4:$AH$4,)):INDEX($E34:$AH34,MATCH($BE$3,$E$4:$AH$4,)),BG$5,INDEX($E$3:$AH$3,MATCH($BE$2,$E$4:$AH$4,)):INDEX($E$3:$AH$3,MATCH($BE$3,$E$4:$AH$4,)))</f>
        <v>0</v>
      </c>
      <c r="BH34" s="337">
        <f ca="1">SUMIF(INDEX($E34:$AH34,MATCH($BE$2,$E$4:$AH$4,)):INDEX($E34:$AH34,MATCH($BE$3,$E$4:$AH$4,)),BH$5,INDEX($E$3:$AH$3,MATCH($BE$2,$E$4:$AH$4,)):INDEX($E$3:$AH$3,MATCH($BE$3,$E$4:$AH$4,)))</f>
        <v>0</v>
      </c>
      <c r="BI34" s="337">
        <f ca="1">SUMIF(INDEX($E34:$AH34,MATCH($BE$2,$E$4:$AH$4,)):INDEX($E34:$AH34,MATCH($BE$3,$E$4:$AH$4,)),BI$5,INDEX($E$3:$AH$3,MATCH($BE$2,$E$4:$AH$4,)):INDEX($E$3:$AH$3,MATCH($BE$3,$E$4:$AH$4,)))</f>
        <v>0</v>
      </c>
      <c r="BJ34" s="337">
        <f ca="1">SUMIF(INDEX($E34:$AH34,MATCH($BE$2,$E$4:$AH$4,)):INDEX($E34:$AH34,MATCH($BE$3,$E$4:$AH$4,)),BJ$5,INDEX($E$3:$AH$3,MATCH($BE$2,$E$4:$AH$4,)):INDEX($E$3:$AH$3,MATCH($BE$3,$E$4:$AH$4,)))</f>
        <v>0</v>
      </c>
      <c r="BK34" s="337">
        <f ca="1">COUNTIF(INDEX($E34:$AH34,MATCH($BE$2,$E$4:$AH$4,)):INDEX($E34:$AH34,MATCH($BE$3,$E$4:$AH$4,)),BK$5)</f>
        <v>0</v>
      </c>
    </row>
    <row r="35" spans="1:63" ht="15" customHeight="1" x14ac:dyDescent="0.15">
      <c r="A35" s="326">
        <f>SUBTOTAL(3,B$5:B35)</f>
        <v>30</v>
      </c>
      <c r="B35" s="327" t="str">
        <f>График!B36</f>
        <v>Водитель 5</v>
      </c>
      <c r="C35" s="328"/>
      <c r="D35" s="320"/>
      <c r="E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E$4,2),{1;6;7},{1;2;3}))))</f>
        <v>0</v>
      </c>
      <c r="F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F$4,2),{1;6;7},{1;2;3}))))</f>
        <v>0</v>
      </c>
      <c r="G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G$4,2),{1;6;7},{1;2;3}))))</f>
        <v>10</v>
      </c>
      <c r="H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H$4,2),{1;6;7},{1;2;3}))))</f>
        <v>10</v>
      </c>
      <c r="I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I$4,2),{1;6;7},{1;2;3}))))</f>
        <v>10</v>
      </c>
      <c r="J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J$4,2),{1;6;7},{1;2;3}))))</f>
        <v>10</v>
      </c>
      <c r="K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K$4,2),{1;6;7},{1;2;3}))))</f>
        <v>10</v>
      </c>
      <c r="L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L$4,2),{1;6;7},{1;2;3}))))</f>
        <v>0</v>
      </c>
      <c r="M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M$4,2),{1;6;7},{1;2;3}))))</f>
        <v>0</v>
      </c>
      <c r="N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N$4,2),{1;6;7},{1;2;3}))))</f>
        <v>10</v>
      </c>
      <c r="O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O$4,2),{1;6;7},{1;2;3}))))</f>
        <v>10</v>
      </c>
      <c r="P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P$4,2),{1;6;7},{1;2;3}))))</f>
        <v>10</v>
      </c>
      <c r="Q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Q$4,2),{1;6;7},{1;2;3}))))</f>
        <v>10</v>
      </c>
      <c r="R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R$4,2),{1;6;7},{1;2;3}))))</f>
        <v>0</v>
      </c>
      <c r="S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S$4,2),{1;6;7},{1;2;3}))))</f>
        <v>0</v>
      </c>
      <c r="T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T$4,2),{1;6;7},{1;2;3}))))</f>
        <v>0</v>
      </c>
      <c r="U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U$4,2),{1;6;7},{1;2;3}))))</f>
        <v>0</v>
      </c>
      <c r="V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V$4,2),{1;6;7},{1;2;3}))))</f>
        <v>10</v>
      </c>
      <c r="W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W$4,2),{1;6;7},{1;2;3}))))</f>
        <v>10</v>
      </c>
      <c r="X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X$4,2),{1;6;7},{1;2;3}))))</f>
        <v>9</v>
      </c>
      <c r="Y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Y$4,2),{1;6;7},{1;2;3}))))</f>
        <v>10</v>
      </c>
      <c r="Z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Z$4,2),{1;6;7},{1;2;3}))))</f>
        <v>0</v>
      </c>
      <c r="AA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A$4,2),{1;6;7},{1;2;3}))))</f>
        <v>0</v>
      </c>
      <c r="AB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B$4,2),{1;6;7},{1;2;3}))))</f>
        <v>0</v>
      </c>
      <c r="AC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C$4,2),{1;6;7},{1;2;3}))))</f>
        <v>10</v>
      </c>
      <c r="AD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D$4,2),{1;6;7},{1;2;3}))))</f>
        <v>0</v>
      </c>
      <c r="AE35" s="383" t="e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E$4,2),{1;6;7},{1;2;3}))))</f>
        <v>#N/A</v>
      </c>
      <c r="AF35" s="383" t="e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F$4,2),{1;6;7},{1;2;3}))))</f>
        <v>#N/A</v>
      </c>
      <c r="AG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G$4,2),{1;6;7},{1;2;3}))))</f>
        <v>0</v>
      </c>
      <c r="AH35" s="383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H$4,2),{1;6;7},{1;2;3}))))</f>
        <v>0</v>
      </c>
      <c r="AI35" s="387" t="e">
        <f t="shared" ca="1" si="12"/>
        <v>#N/A</v>
      </c>
      <c r="AJ35" s="388">
        <f ca="1">IF(COUNTA(E35:AH35),AJ$5-SUM(SUMIF($E35:$AH35,{"О","Б","А","У","---"},$E$3:$AH$3))*8,0)</f>
        <v>176</v>
      </c>
      <c r="AK35" s="404"/>
      <c r="AL35" s="389" t="e">
        <f t="shared" ca="1" si="13"/>
        <v>#N/A</v>
      </c>
      <c r="AM35" s="390" t="e">
        <f t="shared" ca="1" si="14"/>
        <v>#N/A</v>
      </c>
      <c r="AN35" s="335"/>
      <c r="AO35" s="335" t="e">
        <f t="shared" ca="1" si="15"/>
        <v>#N/A</v>
      </c>
      <c r="AP35" s="336">
        <f>SUBTOTAL(3,B$6:B35)</f>
        <v>30</v>
      </c>
      <c r="AQ35" s="337">
        <f t="shared" ca="1" si="22"/>
        <v>0</v>
      </c>
      <c r="AR35" s="337">
        <f t="shared" ca="1" si="22"/>
        <v>0</v>
      </c>
      <c r="AS35" s="337">
        <f t="shared" ca="1" si="22"/>
        <v>0</v>
      </c>
      <c r="AT35" s="337">
        <f t="shared" ca="1" si="17"/>
        <v>0</v>
      </c>
      <c r="AU35" s="337">
        <f t="shared" ca="1" si="18"/>
        <v>0</v>
      </c>
      <c r="AV35" s="571"/>
      <c r="AW35" s="377"/>
      <c r="AX35" s="338"/>
      <c r="AY35" s="339"/>
      <c r="AZ35" s="340" t="e">
        <f ca="1">RANK(AO35,AO$6:AO$100)+COUNTIF(AO$6:AO35,AO35)-1</f>
        <v>#N/A</v>
      </c>
      <c r="BA35" s="285" t="e">
        <f t="array" aca="1" ref="BA35" ca="1">INDEX(B$6:B$105,MATCH(SMALL(IF(SUBTOTAL(2,OFFSET(AZ$5,ROW($1:$100),)),AZ$6:AZ$105),AP35),AZ$6:AZ$105,))</f>
        <v>#NUM!</v>
      </c>
      <c r="BB35" s="341" t="e">
        <f t="shared" ca="1" si="19"/>
        <v>#NUM!</v>
      </c>
      <c r="BC35" s="342">
        <f t="shared" ca="1" si="20"/>
        <v>-4048</v>
      </c>
      <c r="BD35" s="343"/>
      <c r="BE35" s="344" t="e">
        <f ca="1">(SUM(INDEX(E35:AH35,MATCH($BE$2,$E$4:$AH$4,)):INDEX(E35:AH35,MATCH($BE$3,$E$4:$AH$4,)))+COUNTIF(INDEX(E35:AH35,MATCH($BE$2,$E$4:$AH$4,)):INDEX(E35:AH35,MATCH($BE$3,$E$4:$AH$4,)),"У")/3)/24</f>
        <v>#N/A</v>
      </c>
      <c r="BF35" s="317">
        <f t="shared" ca="1" si="21"/>
        <v>7.333333333333333</v>
      </c>
      <c r="BG35" s="337">
        <f ca="1">SUMIF(INDEX($E35:$AH35,MATCH($BE$2,$E$4:$AH$4,)):INDEX($E35:$AH35,MATCH($BE$3,$E$4:$AH$4,)),BG$5,INDEX($E$3:$AH$3,MATCH($BE$2,$E$4:$AH$4,)):INDEX($E$3:$AH$3,MATCH($BE$3,$E$4:$AH$4,)))</f>
        <v>0</v>
      </c>
      <c r="BH35" s="337">
        <f ca="1">SUMIF(INDEX($E35:$AH35,MATCH($BE$2,$E$4:$AH$4,)):INDEX($E35:$AH35,MATCH($BE$3,$E$4:$AH$4,)),BH$5,INDEX($E$3:$AH$3,MATCH($BE$2,$E$4:$AH$4,)):INDEX($E$3:$AH$3,MATCH($BE$3,$E$4:$AH$4,)))</f>
        <v>0</v>
      </c>
      <c r="BI35" s="337">
        <f ca="1">SUMIF(INDEX($E35:$AH35,MATCH($BE$2,$E$4:$AH$4,)):INDEX($E35:$AH35,MATCH($BE$3,$E$4:$AH$4,)),BI$5,INDEX($E$3:$AH$3,MATCH($BE$2,$E$4:$AH$4,)):INDEX($E$3:$AH$3,MATCH($BE$3,$E$4:$AH$4,)))</f>
        <v>0</v>
      </c>
      <c r="BJ35" s="337">
        <f ca="1">SUMIF(INDEX($E35:$AH35,MATCH($BE$2,$E$4:$AH$4,)):INDEX($E35:$AH35,MATCH($BE$3,$E$4:$AH$4,)),BJ$5,INDEX($E$3:$AH$3,MATCH($BE$2,$E$4:$AH$4,)):INDEX($E$3:$AH$3,MATCH($BE$3,$E$4:$AH$4,)))</f>
        <v>0</v>
      </c>
      <c r="BK35" s="337">
        <f ca="1">COUNTIF(INDEX($E35:$AH35,MATCH($BE$2,$E$4:$AH$4,)):INDEX($E35:$AH35,MATCH($BE$3,$E$4:$AH$4,)),BK$5)</f>
        <v>0</v>
      </c>
    </row>
    <row r="36" spans="1:63" ht="15" customHeight="1" x14ac:dyDescent="0.15">
      <c r="A36" s="326">
        <f>SUBTOTAL(3,B$5:B36)</f>
        <v>31</v>
      </c>
      <c r="B36" s="327" t="str">
        <f>График!B37</f>
        <v>Водитель 6</v>
      </c>
      <c r="C36" s="328"/>
      <c r="D36" s="320"/>
      <c r="E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E$4,2),{1;6;7},{1;2;3}))))</f>
        <v>0</v>
      </c>
      <c r="F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F$4,2),{1;6;7},{1;2;3}))))</f>
        <v>0</v>
      </c>
      <c r="G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G$4,2),{1;6;7},{1;2;3}))))</f>
        <v>0</v>
      </c>
      <c r="H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H$4,2),{1;6;7},{1;2;3}))))</f>
        <v>10</v>
      </c>
      <c r="I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I$4,2),{1;6;7},{1;2;3}))))</f>
        <v>10</v>
      </c>
      <c r="J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J$4,2),{1;6;7},{1;2;3}))))</f>
        <v>9</v>
      </c>
      <c r="K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K$4,2),{1;6;7},{1;2;3}))))</f>
        <v>9</v>
      </c>
      <c r="L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L$4,2),{1;6;7},{1;2;3}))))</f>
        <v>10</v>
      </c>
      <c r="M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M$4,2),{1;6;7},{1;2;3}))))</f>
        <v>0</v>
      </c>
      <c r="N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N$4,2),{1;6;7},{1;2;3}))))</f>
        <v>0</v>
      </c>
      <c r="O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O$4,2),{1;6;7},{1;2;3}))))</f>
        <v>9</v>
      </c>
      <c r="P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P$4,2),{1;6;7},{1;2;3}))))</f>
        <v>10</v>
      </c>
      <c r="Q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Q$4,2),{1;6;7},{1;2;3}))))</f>
        <v>9</v>
      </c>
      <c r="R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R$4,2),{1;6;7},{1;2;3}))))</f>
        <v>0</v>
      </c>
      <c r="S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S$4,2),{1;6;7},{1;2;3}))))</f>
        <v>0</v>
      </c>
      <c r="T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T$4,2),{1;6;7},{1;2;3}))))</f>
        <v>0</v>
      </c>
      <c r="U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U$4,2),{1;6;7},{1;2;3}))))</f>
        <v>10</v>
      </c>
      <c r="V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V$4,2),{1;6;7},{1;2;3}))))</f>
        <v>10</v>
      </c>
      <c r="W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W$4,2),{1;6;7},{1;2;3}))))</f>
        <v>10</v>
      </c>
      <c r="X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X$4,2),{1;6;7},{1;2;3}))))</f>
        <v>0</v>
      </c>
      <c r="Y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Y$4,2),{1;6;7},{1;2;3}))))</f>
        <v>0</v>
      </c>
      <c r="Z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Z$4,2),{1;6;7},{1;2;3}))))</f>
        <v>10</v>
      </c>
      <c r="AA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A$4,2),{1;6;7},{1;2;3}))))</f>
        <v>8</v>
      </c>
      <c r="AB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B$4,2),{1;6;7},{1;2;3}))))</f>
        <v>0</v>
      </c>
      <c r="AC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C$4,2),{1;6;7},{1;2;3}))))</f>
        <v>10</v>
      </c>
      <c r="AD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D$4,2),{1;6;7},{1;2;3}))))</f>
        <v>0</v>
      </c>
      <c r="AE36" s="383" t="e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E$4,2),{1;6;7},{1;2;3}))))</f>
        <v>#N/A</v>
      </c>
      <c r="AF36" s="383" t="e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F$4,2),{1;6;7},{1;2;3}))))</f>
        <v>#N/A</v>
      </c>
      <c r="AG36" s="383" t="e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G$4,2),{1;6;7},{1;2;3}))))</f>
        <v>#N/A</v>
      </c>
      <c r="AH36" s="383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H$4,2),{1;6;7},{1;2;3}))))</f>
        <v>0</v>
      </c>
      <c r="AI36" s="387" t="e">
        <f t="shared" ca="1" si="12"/>
        <v>#N/A</v>
      </c>
      <c r="AJ36" s="388">
        <f ca="1">IF(COUNTA(E36:AH36),AJ$5-SUM(SUMIF($E36:$AH36,{"О","Б","А","У","---"},$E$3:$AH$3))*8,0)</f>
        <v>176</v>
      </c>
      <c r="AK36" s="404"/>
      <c r="AL36" s="389" t="e">
        <f t="shared" ca="1" si="13"/>
        <v>#N/A</v>
      </c>
      <c r="AM36" s="390" t="e">
        <f t="shared" ca="1" si="14"/>
        <v>#N/A</v>
      </c>
      <c r="AN36" s="335"/>
      <c r="AO36" s="335" t="e">
        <f t="shared" ca="1" si="15"/>
        <v>#N/A</v>
      </c>
      <c r="AP36" s="336">
        <f>SUBTOTAL(3,B$6:B36)</f>
        <v>31</v>
      </c>
      <c r="AQ36" s="337">
        <f t="shared" ca="1" si="22"/>
        <v>0</v>
      </c>
      <c r="AR36" s="337">
        <f t="shared" ca="1" si="22"/>
        <v>0</v>
      </c>
      <c r="AS36" s="337">
        <f t="shared" ca="1" si="22"/>
        <v>0</v>
      </c>
      <c r="AT36" s="337">
        <f t="shared" ca="1" si="17"/>
        <v>0</v>
      </c>
      <c r="AU36" s="337">
        <f t="shared" ca="1" si="18"/>
        <v>0</v>
      </c>
      <c r="AV36" s="569"/>
      <c r="AW36" s="529"/>
      <c r="AX36" s="338"/>
      <c r="AY36" s="339"/>
      <c r="AZ36" s="340" t="e">
        <f ca="1">RANK(AO36,AO$6:AO$100)+COUNTIF(AO$6:AO36,AO36)-1</f>
        <v>#N/A</v>
      </c>
      <c r="BA36" s="285" t="e">
        <f t="array" aca="1" ref="BA36" ca="1">INDEX(B$6:B$105,MATCH(SMALL(IF(SUBTOTAL(2,OFFSET(AZ$5,ROW($1:$100),)),AZ$6:AZ$105),AP36),AZ$6:AZ$105,))</f>
        <v>#NUM!</v>
      </c>
      <c r="BB36" s="341" t="e">
        <f t="shared" ca="1" si="19"/>
        <v>#NUM!</v>
      </c>
      <c r="BC36" s="342">
        <f t="shared" ca="1" si="20"/>
        <v>-4048</v>
      </c>
      <c r="BD36" s="343"/>
      <c r="BE36" s="344" t="e">
        <f ca="1">(SUM(INDEX(E36:AH36,MATCH($BE$2,$E$4:$AH$4,)):INDEX(E36:AH36,MATCH($BE$3,$E$4:$AH$4,)))+COUNTIF(INDEX(E36:AH36,MATCH($BE$2,$E$4:$AH$4,)):INDEX(E36:AH36,MATCH($BE$3,$E$4:$AH$4,)),"У")/3)/24</f>
        <v>#N/A</v>
      </c>
      <c r="BF36" s="317">
        <f t="shared" ca="1" si="21"/>
        <v>7.333333333333333</v>
      </c>
      <c r="BG36" s="337">
        <f ca="1">SUMIF(INDEX($E36:$AH36,MATCH($BE$2,$E$4:$AH$4,)):INDEX($E36:$AH36,MATCH($BE$3,$E$4:$AH$4,)),BG$5,INDEX($E$3:$AH$3,MATCH($BE$2,$E$4:$AH$4,)):INDEX($E$3:$AH$3,MATCH($BE$3,$E$4:$AH$4,)))</f>
        <v>0</v>
      </c>
      <c r="BH36" s="337">
        <f ca="1">SUMIF(INDEX($E36:$AH36,MATCH($BE$2,$E$4:$AH$4,)):INDEX($E36:$AH36,MATCH($BE$3,$E$4:$AH$4,)),BH$5,INDEX($E$3:$AH$3,MATCH($BE$2,$E$4:$AH$4,)):INDEX($E$3:$AH$3,MATCH($BE$3,$E$4:$AH$4,)))</f>
        <v>0</v>
      </c>
      <c r="BI36" s="337">
        <f ca="1">SUMIF(INDEX($E36:$AH36,MATCH($BE$2,$E$4:$AH$4,)):INDEX($E36:$AH36,MATCH($BE$3,$E$4:$AH$4,)),BI$5,INDEX($E$3:$AH$3,MATCH($BE$2,$E$4:$AH$4,)):INDEX($E$3:$AH$3,MATCH($BE$3,$E$4:$AH$4,)))</f>
        <v>0</v>
      </c>
      <c r="BJ36" s="337">
        <f ca="1">SUMIF(INDEX($E36:$AH36,MATCH($BE$2,$E$4:$AH$4,)):INDEX($E36:$AH36,MATCH($BE$3,$E$4:$AH$4,)),BJ$5,INDEX($E$3:$AH$3,MATCH($BE$2,$E$4:$AH$4,)):INDEX($E$3:$AH$3,MATCH($BE$3,$E$4:$AH$4,)))</f>
        <v>0</v>
      </c>
      <c r="BK36" s="337">
        <f ca="1">COUNTIF(INDEX($E36:$AH36,MATCH($BE$2,$E$4:$AH$4,)):INDEX($E36:$AH36,MATCH($BE$3,$E$4:$AH$4,)),BK$5)</f>
        <v>0</v>
      </c>
    </row>
    <row r="37" spans="1:63" ht="15" customHeight="1" x14ac:dyDescent="0.15">
      <c r="A37" s="326">
        <f>SUBTOTAL(3,B$5:B37)</f>
        <v>32</v>
      </c>
      <c r="B37" s="327" t="str">
        <f>График!B38</f>
        <v>Водитель 7</v>
      </c>
      <c r="C37" s="328"/>
      <c r="D37" s="320"/>
      <c r="E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E$4,2),{1;6;7},{1;2;3}))))</f>
        <v>0</v>
      </c>
      <c r="F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F$4,2),{1;6;7},{1;2;3}))))</f>
        <v>0</v>
      </c>
      <c r="G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G$4,2),{1;6;7},{1;2;3}))))</f>
        <v>8</v>
      </c>
      <c r="H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H$4,2),{1;6;7},{1;2;3}))))</f>
        <v>9</v>
      </c>
      <c r="I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I$4,2),{1;6;7},{1;2;3}))))</f>
        <v>9</v>
      </c>
      <c r="J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J$4,2),{1;6;7},{1;2;3}))))</f>
        <v>9</v>
      </c>
      <c r="K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K$4,2),{1;6;7},{1;2;3}))))</f>
        <v>9</v>
      </c>
      <c r="L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L$4,2),{1;6;7},{1;2;3}))))</f>
        <v>0</v>
      </c>
      <c r="M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M$4,2),{1;6;7},{1;2;3}))))</f>
        <v>0</v>
      </c>
      <c r="N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N$4,2),{1;6;7},{1;2;3}))))</f>
        <v>8</v>
      </c>
      <c r="O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O$4,2),{1;6;7},{1;2;3}))))</f>
        <v>10</v>
      </c>
      <c r="P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P$4,2),{1;6;7},{1;2;3}))))</f>
        <v>9</v>
      </c>
      <c r="Q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Q$4,2),{1;6;7},{1;2;3}))))</f>
        <v>10</v>
      </c>
      <c r="R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R$4,2),{1;6;7},{1;2;3}))))</f>
        <v>9</v>
      </c>
      <c r="S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S$4,2),{1;6;7},{1;2;3}))))</f>
        <v>0</v>
      </c>
      <c r="T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T$4,2),{1;6;7},{1;2;3}))))</f>
        <v>0</v>
      </c>
      <c r="U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U$4,2),{1;6;7},{1;2;3}))))</f>
        <v>10</v>
      </c>
      <c r="V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V$4,2),{1;6;7},{1;2;3}))))</f>
        <v>8</v>
      </c>
      <c r="W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W$4,2),{1;6;7},{1;2;3}))))</f>
        <v>8</v>
      </c>
      <c r="X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X$4,2),{1;6;7},{1;2;3}))))</f>
        <v>9</v>
      </c>
      <c r="Y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Y$4,2),{1;6;7},{1;2;3}))))</f>
        <v>9</v>
      </c>
      <c r="Z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Z$4,2),{1;6;7},{1;2;3}))))</f>
        <v>0</v>
      </c>
      <c r="AA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A$4,2),{1;6;7},{1;2;3}))))</f>
        <v>0</v>
      </c>
      <c r="AB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B$4,2),{1;6;7},{1;2;3}))))</f>
        <v>0</v>
      </c>
      <c r="AC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C$4,2),{1;6;7},{1;2;3}))))</f>
        <v>8</v>
      </c>
      <c r="AD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D$4,2),{1;6;7},{1;2;3}))))</f>
        <v>0</v>
      </c>
      <c r="AE37" s="383" t="e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E$4,2),{1;6;7},{1;2;3}))))</f>
        <v>#N/A</v>
      </c>
      <c r="AF37" s="383" t="e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F$4,2),{1;6;7},{1;2;3}))))</f>
        <v>#N/A</v>
      </c>
      <c r="AG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G$4,2),{1;6;7},{1;2;3}))))</f>
        <v>10</v>
      </c>
      <c r="AH37" s="383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H$4,2),{1;6;7},{1;2;3}))))</f>
        <v>0</v>
      </c>
      <c r="AI37" s="387" t="e">
        <f t="shared" ca="1" si="12"/>
        <v>#N/A</v>
      </c>
      <c r="AJ37" s="388">
        <f ca="1">IF(COUNTA(E37:AH37),AJ$5-SUM(SUMIF($E37:$AH37,{"О","Б","А","У","---"},$E$3:$AH$3))*8,0)</f>
        <v>176</v>
      </c>
      <c r="AK37" s="404"/>
      <c r="AL37" s="389" t="e">
        <f t="shared" ca="1" si="13"/>
        <v>#N/A</v>
      </c>
      <c r="AM37" s="390" t="e">
        <f t="shared" ca="1" si="14"/>
        <v>#N/A</v>
      </c>
      <c r="AN37" s="335"/>
      <c r="AO37" s="335" t="e">
        <f t="shared" ca="1" si="15"/>
        <v>#N/A</v>
      </c>
      <c r="AP37" s="336">
        <f>SUBTOTAL(3,B$6:B37)</f>
        <v>32</v>
      </c>
      <c r="AQ37" s="337">
        <f t="shared" ca="1" si="22"/>
        <v>0</v>
      </c>
      <c r="AR37" s="337">
        <f t="shared" ca="1" si="22"/>
        <v>0</v>
      </c>
      <c r="AS37" s="337">
        <f t="shared" ca="1" si="22"/>
        <v>0</v>
      </c>
      <c r="AT37" s="337">
        <f t="shared" ca="1" si="17"/>
        <v>0</v>
      </c>
      <c r="AU37" s="337">
        <f t="shared" ca="1" si="18"/>
        <v>0</v>
      </c>
      <c r="AV37" s="572"/>
      <c r="AW37" s="377"/>
      <c r="AX37" s="338"/>
      <c r="AY37" s="339"/>
      <c r="AZ37" s="340" t="e">
        <f ca="1">RANK(AO37,AO$6:AO$100)+COUNTIF(AO$6:AO37,AO37)-1</f>
        <v>#N/A</v>
      </c>
      <c r="BA37" s="285" t="e">
        <f t="array" aca="1" ref="BA37" ca="1">INDEX(B$6:B$105,MATCH(SMALL(IF(SUBTOTAL(2,OFFSET(AZ$5,ROW($1:$100),)),AZ$6:AZ$105),AP37),AZ$6:AZ$105,))</f>
        <v>#NUM!</v>
      </c>
      <c r="BB37" s="341" t="e">
        <f t="shared" ca="1" si="19"/>
        <v>#NUM!</v>
      </c>
      <c r="BC37" s="342">
        <f t="shared" ca="1" si="20"/>
        <v>-4048</v>
      </c>
      <c r="BD37" s="343"/>
      <c r="BE37" s="344" t="e">
        <f ca="1">(SUM(INDEX(E37:AH37,MATCH($BE$2,$E$4:$AH$4,)):INDEX(E37:AH37,MATCH($BE$3,$E$4:$AH$4,)))+COUNTIF(INDEX(E37:AH37,MATCH($BE$2,$E$4:$AH$4,)):INDEX(E37:AH37,MATCH($BE$3,$E$4:$AH$4,)),"У")/3)/24</f>
        <v>#N/A</v>
      </c>
      <c r="BF37" s="317">
        <f t="shared" ca="1" si="21"/>
        <v>7.333333333333333</v>
      </c>
      <c r="BG37" s="337">
        <f ca="1">SUMIF(INDEX($E37:$AH37,MATCH($BE$2,$E$4:$AH$4,)):INDEX($E37:$AH37,MATCH($BE$3,$E$4:$AH$4,)),BG$5,INDEX($E$3:$AH$3,MATCH($BE$2,$E$4:$AH$4,)):INDEX($E$3:$AH$3,MATCH($BE$3,$E$4:$AH$4,)))</f>
        <v>0</v>
      </c>
      <c r="BH37" s="337">
        <f ca="1">SUMIF(INDEX($E37:$AH37,MATCH($BE$2,$E$4:$AH$4,)):INDEX($E37:$AH37,MATCH($BE$3,$E$4:$AH$4,)),BH$5,INDEX($E$3:$AH$3,MATCH($BE$2,$E$4:$AH$4,)):INDEX($E$3:$AH$3,MATCH($BE$3,$E$4:$AH$4,)))</f>
        <v>0</v>
      </c>
      <c r="BI37" s="337">
        <f ca="1">SUMIF(INDEX($E37:$AH37,MATCH($BE$2,$E$4:$AH$4,)):INDEX($E37:$AH37,MATCH($BE$3,$E$4:$AH$4,)),BI$5,INDEX($E$3:$AH$3,MATCH($BE$2,$E$4:$AH$4,)):INDEX($E$3:$AH$3,MATCH($BE$3,$E$4:$AH$4,)))</f>
        <v>0</v>
      </c>
      <c r="BJ37" s="337">
        <f ca="1">SUMIF(INDEX($E37:$AH37,MATCH($BE$2,$E$4:$AH$4,)):INDEX($E37:$AH37,MATCH($BE$3,$E$4:$AH$4,)),BJ$5,INDEX($E$3:$AH$3,MATCH($BE$2,$E$4:$AH$4,)):INDEX($E$3:$AH$3,MATCH($BE$3,$E$4:$AH$4,)))</f>
        <v>0</v>
      </c>
      <c r="BK37" s="337">
        <f ca="1">COUNTIF(INDEX($E37:$AH37,MATCH($BE$2,$E$4:$AH$4,)):INDEX($E37:$AH37,MATCH($BE$3,$E$4:$AH$4,)),BK$5)</f>
        <v>0</v>
      </c>
    </row>
    <row r="38" spans="1:63" ht="15" customHeight="1" x14ac:dyDescent="0.15">
      <c r="A38" s="326">
        <f>SUBTOTAL(3,B$5:B38)</f>
        <v>33</v>
      </c>
      <c r="B38" s="327" t="str">
        <f>График!B39</f>
        <v>Водитель 8</v>
      </c>
      <c r="C38" s="328"/>
      <c r="D38" s="320"/>
      <c r="E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E$4,2),{1;6;7},{1;2;3}))))</f>
        <v>10</v>
      </c>
      <c r="F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F$4,2),{1;6;7},{1;2;3}))))</f>
        <v>0</v>
      </c>
      <c r="G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G$4,2),{1;6;7},{1;2;3}))))</f>
        <v>0</v>
      </c>
      <c r="H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H$4,2),{1;6;7},{1;2;3}))))</f>
        <v>8</v>
      </c>
      <c r="I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I$4,2),{1;6;7},{1;2;3}))))</f>
        <v>8</v>
      </c>
      <c r="J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J$4,2),{1;6;7},{1;2;3}))))</f>
        <v>0</v>
      </c>
      <c r="K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K$4,2),{1;6;7},{1;2;3}))))</f>
        <v>0</v>
      </c>
      <c r="L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L$4,2),{1;6;7},{1;2;3}))))</f>
        <v>0</v>
      </c>
      <c r="M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M$4,2),{1;6;7},{1;2;3}))))</f>
        <v>9</v>
      </c>
      <c r="N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N$4,2),{1;6;7},{1;2;3}))))</f>
        <v>8</v>
      </c>
      <c r="O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O$4,2),{1;6;7},{1;2;3}))))</f>
        <v>0</v>
      </c>
      <c r="P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P$4,2),{1;6;7},{1;2;3}))))</f>
        <v>0</v>
      </c>
      <c r="Q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Q$4,2),{1;6;7},{1;2;3}))))</f>
        <v>8</v>
      </c>
      <c r="R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R$4,2),{1;6;7},{1;2;3}))))</f>
        <v>10</v>
      </c>
      <c r="S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S$4,2),{1;6;7},{1;2;3}))))</f>
        <v>10</v>
      </c>
      <c r="T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T$4,2),{1;6;7},{1;2;3}))))</f>
        <v>0</v>
      </c>
      <c r="U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U$4,2),{1;6;7},{1;2;3}))))</f>
        <v>0</v>
      </c>
      <c r="V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V$4,2),{1;6;7},{1;2;3}))))</f>
        <v>9</v>
      </c>
      <c r="W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W$4,2),{1;6;7},{1;2;3}))))</f>
        <v>0</v>
      </c>
      <c r="X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X$4,2),{1;6;7},{1;2;3}))))</f>
        <v>0</v>
      </c>
      <c r="Y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Y$4,2),{1;6;7},{1;2;3}))))</f>
        <v>10</v>
      </c>
      <c r="Z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Z$4,2),{1;6;7},{1;2;3}))))</f>
        <v>10</v>
      </c>
      <c r="AA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A$4,2),{1;6;7},{1;2;3}))))</f>
        <v>8</v>
      </c>
      <c r="AB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B$4,2),{1;6;7},{1;2;3}))))</f>
        <v>8</v>
      </c>
      <c r="AC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C$4,2),{1;6;7},{1;2;3}))))</f>
        <v>9</v>
      </c>
      <c r="AD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D$4,2),{1;6;7},{1;2;3}))))</f>
        <v>0</v>
      </c>
      <c r="AE38" s="383" t="e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E$4,2),{1;6;7},{1;2;3}))))</f>
        <v>#N/A</v>
      </c>
      <c r="AF38" s="383" t="e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F$4,2),{1;6;7},{1;2;3}))))</f>
        <v>#N/A</v>
      </c>
      <c r="AG38" s="383" t="e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G$4,2),{1;6;7},{1;2;3}))))</f>
        <v>#N/A</v>
      </c>
      <c r="AH38" s="383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H$4,2),{1;6;7},{1;2;3}))))</f>
        <v>0</v>
      </c>
      <c r="AI38" s="387" t="e">
        <f t="shared" ca="1" si="12"/>
        <v>#N/A</v>
      </c>
      <c r="AJ38" s="388">
        <f ca="1">IF(COUNTA(E38:AH38),AJ$5-SUM(SUMIF($E38:$AH38,{"О","Б","А","У","---"},$E$3:$AH$3))*8,0)</f>
        <v>176</v>
      </c>
      <c r="AK38" s="404"/>
      <c r="AL38" s="389" t="e">
        <f t="shared" ca="1" si="13"/>
        <v>#N/A</v>
      </c>
      <c r="AM38" s="390" t="e">
        <f t="shared" ca="1" si="14"/>
        <v>#N/A</v>
      </c>
      <c r="AN38" s="335"/>
      <c r="AO38" s="335" t="e">
        <f t="shared" ca="1" si="15"/>
        <v>#N/A</v>
      </c>
      <c r="AP38" s="336">
        <f>SUBTOTAL(3,B$6:B38)</f>
        <v>33</v>
      </c>
      <c r="AQ38" s="337">
        <f t="shared" ca="1" si="22"/>
        <v>0</v>
      </c>
      <c r="AR38" s="337">
        <f t="shared" ca="1" si="22"/>
        <v>0</v>
      </c>
      <c r="AS38" s="337">
        <f t="shared" ca="1" si="22"/>
        <v>0</v>
      </c>
      <c r="AT38" s="337">
        <f t="shared" ca="1" si="17"/>
        <v>0</v>
      </c>
      <c r="AU38" s="337">
        <f t="shared" ca="1" si="18"/>
        <v>0</v>
      </c>
      <c r="AV38" s="377"/>
      <c r="AW38" s="377"/>
      <c r="AX38" s="338"/>
      <c r="AY38" s="339"/>
      <c r="AZ38" s="340" t="e">
        <f ca="1">RANK(AO38,AO$6:AO$100)+COUNTIF(AO$6:AO38,AO38)-1</f>
        <v>#N/A</v>
      </c>
      <c r="BA38" s="285" t="e">
        <f t="array" aca="1" ref="BA38" ca="1">INDEX(B$6:B$105,MATCH(SMALL(IF(SUBTOTAL(2,OFFSET(AZ$5,ROW($1:$100),)),AZ$6:AZ$105),AP38),AZ$6:AZ$105,))</f>
        <v>#NUM!</v>
      </c>
      <c r="BB38" s="341" t="e">
        <f t="shared" ca="1" si="19"/>
        <v>#NUM!</v>
      </c>
      <c r="BC38" s="342">
        <f t="shared" ca="1" si="20"/>
        <v>-4048</v>
      </c>
      <c r="BD38" s="525"/>
      <c r="BE38" s="344" t="e">
        <f ca="1">(SUM(INDEX(E38:AH38,MATCH($BE$2,$E$4:$AH$4,)):INDEX(E38:AH38,MATCH($BE$3,$E$4:$AH$4,)))+COUNTIF(INDEX(E38:AH38,MATCH($BE$2,$E$4:$AH$4,)):INDEX(E38:AH38,MATCH($BE$3,$E$4:$AH$4,)),"У")/3)/24</f>
        <v>#N/A</v>
      </c>
      <c r="BF38" s="317">
        <f t="shared" ca="1" si="21"/>
        <v>7.333333333333333</v>
      </c>
      <c r="BG38" s="337">
        <f ca="1">SUMIF(INDEX($E38:$AH38,MATCH($BE$2,$E$4:$AH$4,)):INDEX($E38:$AH38,MATCH($BE$3,$E$4:$AH$4,)),BG$5,INDEX($E$3:$AH$3,MATCH($BE$2,$E$4:$AH$4,)):INDEX($E$3:$AH$3,MATCH($BE$3,$E$4:$AH$4,)))</f>
        <v>0</v>
      </c>
      <c r="BH38" s="337">
        <f ca="1">SUMIF(INDEX($E38:$AH38,MATCH($BE$2,$E$4:$AH$4,)):INDEX($E38:$AH38,MATCH($BE$3,$E$4:$AH$4,)),BH$5,INDEX($E$3:$AH$3,MATCH($BE$2,$E$4:$AH$4,)):INDEX($E$3:$AH$3,MATCH($BE$3,$E$4:$AH$4,)))</f>
        <v>0</v>
      </c>
      <c r="BI38" s="337">
        <f ca="1">SUMIF(INDEX($E38:$AH38,MATCH($BE$2,$E$4:$AH$4,)):INDEX($E38:$AH38,MATCH($BE$3,$E$4:$AH$4,)),BI$5,INDEX($E$3:$AH$3,MATCH($BE$2,$E$4:$AH$4,)):INDEX($E$3:$AH$3,MATCH($BE$3,$E$4:$AH$4,)))</f>
        <v>0</v>
      </c>
      <c r="BJ38" s="337">
        <f ca="1">SUMIF(INDEX($E38:$AH38,MATCH($BE$2,$E$4:$AH$4,)):INDEX($E38:$AH38,MATCH($BE$3,$E$4:$AH$4,)),BJ$5,INDEX($E$3:$AH$3,MATCH($BE$2,$E$4:$AH$4,)):INDEX($E$3:$AH$3,MATCH($BE$3,$E$4:$AH$4,)))</f>
        <v>0</v>
      </c>
      <c r="BK38" s="337">
        <f ca="1">COUNTIF(INDEX($E38:$AH38,MATCH($BE$2,$E$4:$AH$4,)):INDEX($E38:$AH38,MATCH($BE$3,$E$4:$AH$4,)),BK$5)</f>
        <v>0</v>
      </c>
    </row>
    <row r="39" spans="1:63" ht="15" customHeight="1" x14ac:dyDescent="0.15">
      <c r="A39" s="351">
        <f>SUBTOTAL(3,B$5:B39)</f>
        <v>34</v>
      </c>
      <c r="B39" s="327" t="str">
        <f>График!B40</f>
        <v>Водитель 9</v>
      </c>
      <c r="C39" s="570"/>
      <c r="D39" s="320"/>
      <c r="E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E$4,2),{1;6;7},{1;2;3}))))</f>
        <v>9</v>
      </c>
      <c r="F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F$4,2),{1;6;7},{1;2;3}))))</f>
        <v>0</v>
      </c>
      <c r="G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G$4,2),{1;6;7},{1;2;3}))))</f>
        <v>0</v>
      </c>
      <c r="H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H$4,2),{1;6;7},{1;2;3}))))</f>
        <v>0</v>
      </c>
      <c r="I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I$4,2),{1;6;7},{1;2;3}))))</f>
        <v>9</v>
      </c>
      <c r="J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J$4,2),{1;6;7},{1;2;3}))))</f>
        <v>10</v>
      </c>
      <c r="K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K$4,2),{1;6;7},{1;2;3}))))</f>
        <v>8</v>
      </c>
      <c r="L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L$4,2),{1;6;7},{1;2;3}))))</f>
        <v>9</v>
      </c>
      <c r="M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M$4,2),{1;6;7},{1;2;3}))))</f>
        <v>8</v>
      </c>
      <c r="N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N$4,2),{1;6;7},{1;2;3}))))</f>
        <v>0</v>
      </c>
      <c r="O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O$4,2),{1;6;7},{1;2;3}))))</f>
        <v>0</v>
      </c>
      <c r="P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P$4,2),{1;6;7},{1;2;3}))))</f>
        <v>0</v>
      </c>
      <c r="Q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Q$4,2),{1;6;7},{1;2;3}))))</f>
        <v>0</v>
      </c>
      <c r="R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R$4,2),{1;6;7},{1;2;3}))))</f>
        <v>10</v>
      </c>
      <c r="S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S$4,2),{1;6;7},{1;2;3}))))</f>
        <v>10</v>
      </c>
      <c r="T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T$4,2),{1;6;7},{1;2;3}))))</f>
        <v>10</v>
      </c>
      <c r="U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U$4,2),{1;6;7},{1;2;3}))))</f>
        <v>10</v>
      </c>
      <c r="V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V$4,2),{1;6;7},{1;2;3}))))</f>
        <v>9</v>
      </c>
      <c r="W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W$4,2),{1;6;7},{1;2;3}))))</f>
        <v>0</v>
      </c>
      <c r="X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X$4,2),{1;6;7},{1;2;3}))))</f>
        <v>0</v>
      </c>
      <c r="Y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Y$4,2),{1;6;7},{1;2;3}))))</f>
        <v>8</v>
      </c>
      <c r="Z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Z$4,2),{1;6;7},{1;2;3}))))</f>
        <v>9</v>
      </c>
      <c r="AA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A$4,2),{1;6;7},{1;2;3}))))</f>
        <v>10</v>
      </c>
      <c r="AB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B$4,2),{1;6;7},{1;2;3}))))</f>
        <v>10</v>
      </c>
      <c r="AC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C$4,2),{1;6;7},{1;2;3}))))</f>
        <v>0</v>
      </c>
      <c r="AD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D$4,2),{1;6;7},{1;2;3}))))</f>
        <v>0</v>
      </c>
      <c r="AE39" s="383" t="e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E$4,2),{1;6;7},{1;2;3}))))</f>
        <v>#N/A</v>
      </c>
      <c r="AF39" s="383" t="e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F$4,2),{1;6;7},{1;2;3}))))</f>
        <v>#N/A</v>
      </c>
      <c r="AG39" s="383" t="e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G$4,2),{1;6;7},{1;2;3}))))</f>
        <v>#N/A</v>
      </c>
      <c r="AH39" s="383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H$4,2),{1;6;7},{1;2;3}))))</f>
        <v>0</v>
      </c>
      <c r="AI39" s="387" t="e">
        <f t="shared" ref="AI39:AI61" ca="1" si="23">SUM(E39:AH39)</f>
        <v>#N/A</v>
      </c>
      <c r="AJ39" s="388">
        <f ca="1">IF(COUNTA(E39:AH39),AJ$5-SUM(SUMIF($E39:$AH39,{"О","Б","А","У","---"},$E$3:$AH$3))*8,0)</f>
        <v>176</v>
      </c>
      <c r="AK39" s="404"/>
      <c r="AL39" s="389" t="e">
        <f t="shared" ref="AL39:AL61" ca="1" si="24">MAX(AI39-AJ39-AK39,0)</f>
        <v>#N/A</v>
      </c>
      <c r="AM39" s="390" t="e">
        <f t="shared" ref="AM39:AM61" ca="1" si="25">MAX(AJ39-AI39+AK39,0)</f>
        <v>#N/A</v>
      </c>
      <c r="AN39" s="335"/>
      <c r="AO39" s="335" t="e">
        <f t="shared" ref="AO39:AO61" ca="1" si="26">ROUND((AI39-AJ39-AW39-AK39)+AN39,2)</f>
        <v>#N/A</v>
      </c>
      <c r="AP39" s="336">
        <f>SUBTOTAL(3,B$6:B39)</f>
        <v>34</v>
      </c>
      <c r="AQ39" s="337">
        <f t="shared" ca="1" si="22"/>
        <v>0</v>
      </c>
      <c r="AR39" s="337">
        <f t="shared" ca="1" si="22"/>
        <v>0</v>
      </c>
      <c r="AS39" s="337">
        <f t="shared" ca="1" si="22"/>
        <v>0</v>
      </c>
      <c r="AT39" s="337">
        <f t="shared" ref="AT39:AT70" ca="1" si="27">COUNTIF($E39:$AH39,AT$5)</f>
        <v>0</v>
      </c>
      <c r="AU39" s="337">
        <f t="shared" ref="AU39:AU70" ca="1" si="28">SUMIF($E39:$AH39,AU$5,$E$3:$AH$3)</f>
        <v>0</v>
      </c>
      <c r="AV39" s="377"/>
      <c r="AW39" s="377"/>
      <c r="AX39" s="338"/>
      <c r="AY39" s="339"/>
      <c r="AZ39" s="340" t="e">
        <f ca="1">RANK(AO39,AO$6:AO$100)+COUNTIF(AO$6:AO39,AO39)-1</f>
        <v>#N/A</v>
      </c>
      <c r="BA39" s="285" t="e">
        <f t="array" aca="1" ref="BA39" ca="1">INDEX(B$6:B$105,MATCH(SMALL(IF(SUBTOTAL(2,OFFSET(AZ$5,ROW($1:$100),)),AZ$6:AZ$105),AP39),AZ$6:AZ$105,))</f>
        <v>#NUM!</v>
      </c>
      <c r="BB39" s="341" t="e">
        <f t="shared" ref="BB39:BB70" ca="1" si="29">INDEX(AO$6:AO$100,MATCH(BA39,B$6:B$100,))</f>
        <v>#NUM!</v>
      </c>
      <c r="BC39" s="342">
        <f t="shared" ref="BC39:BC70" ca="1" si="30">$AJ$5-AJ39*24</f>
        <v>-4048</v>
      </c>
      <c r="BD39" s="525"/>
      <c r="BE39" s="344" t="e">
        <f ca="1">(SUM(INDEX(E39:AH39,MATCH($BE$2,$E$4:$AH$4,)):INDEX(E39:AH39,MATCH($BE$3,$E$4:$AH$4,)))+COUNTIF(INDEX(E39:AH39,MATCH($BE$2,$E$4:$AH$4,)):INDEX(E39:AH39,MATCH($BE$3,$E$4:$AH$4,)),"У")/3)/24</f>
        <v>#N/A</v>
      </c>
      <c r="BF39" s="317">
        <f t="shared" ref="BF39:BF70" ca="1" si="31">(BF$5/8-SUM(BG39:BK39))/3</f>
        <v>7.333333333333333</v>
      </c>
      <c r="BG39" s="337">
        <f ca="1">SUMIF(INDEX($E39:$AH39,MATCH($BE$2,$E$4:$AH$4,)):INDEX($E39:$AH39,MATCH($BE$3,$E$4:$AH$4,)),BG$5,INDEX($E$3:$AH$3,MATCH($BE$2,$E$4:$AH$4,)):INDEX($E$3:$AH$3,MATCH($BE$3,$E$4:$AH$4,)))</f>
        <v>0</v>
      </c>
      <c r="BH39" s="337">
        <f ca="1">SUMIF(INDEX($E39:$AH39,MATCH($BE$2,$E$4:$AH$4,)):INDEX($E39:$AH39,MATCH($BE$3,$E$4:$AH$4,)),BH$5,INDEX($E$3:$AH$3,MATCH($BE$2,$E$4:$AH$4,)):INDEX($E$3:$AH$3,MATCH($BE$3,$E$4:$AH$4,)))</f>
        <v>0</v>
      </c>
      <c r="BI39" s="337">
        <f ca="1">SUMIF(INDEX($E39:$AH39,MATCH($BE$2,$E$4:$AH$4,)):INDEX($E39:$AH39,MATCH($BE$3,$E$4:$AH$4,)),BI$5,INDEX($E$3:$AH$3,MATCH($BE$2,$E$4:$AH$4,)):INDEX($E$3:$AH$3,MATCH($BE$3,$E$4:$AH$4,)))</f>
        <v>0</v>
      </c>
      <c r="BJ39" s="337">
        <f ca="1">SUMIF(INDEX($E39:$AH39,MATCH($BE$2,$E$4:$AH$4,)):INDEX($E39:$AH39,MATCH($BE$3,$E$4:$AH$4,)),BJ$5,INDEX($E$3:$AH$3,MATCH($BE$2,$E$4:$AH$4,)):INDEX($E$3:$AH$3,MATCH($BE$3,$E$4:$AH$4,)))</f>
        <v>0</v>
      </c>
      <c r="BK39" s="337">
        <f ca="1">COUNTIF(INDEX($E39:$AH39,MATCH($BE$2,$E$4:$AH$4,)):INDEX($E39:$AH39,MATCH($BE$3,$E$4:$AH$4,)),BK$5)</f>
        <v>0</v>
      </c>
    </row>
    <row r="40" spans="1:63" ht="15" customHeight="1" x14ac:dyDescent="0.15">
      <c r="A40" s="326">
        <f>SUBTOTAL(3,B$5:B40)</f>
        <v>35</v>
      </c>
      <c r="B40" s="327" t="str">
        <f>График!B41</f>
        <v>Водитель 10</v>
      </c>
      <c r="C40" s="328"/>
      <c r="D40" s="320"/>
      <c r="E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E$4,2),{1;6;7},{1;2;3}))))</f>
        <v>9</v>
      </c>
      <c r="F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F$4,2),{1;6;7},{1;2;3}))))</f>
        <v>0</v>
      </c>
      <c r="G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G$4,2),{1;6;7},{1;2;3}))))</f>
        <v>0</v>
      </c>
      <c r="H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H$4,2),{1;6;7},{1;2;3}))))</f>
        <v>8</v>
      </c>
      <c r="I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I$4,2),{1;6;7},{1;2;3}))))</f>
        <v>9</v>
      </c>
      <c r="J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J$4,2),{1;6;7},{1;2;3}))))</f>
        <v>9</v>
      </c>
      <c r="K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K$4,2),{1;6;7},{1;2;3}))))</f>
        <v>9</v>
      </c>
      <c r="L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L$4,2),{1;6;7},{1;2;3}))))</f>
        <v>0</v>
      </c>
      <c r="M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M$4,2),{1;6;7},{1;2;3}))))</f>
        <v>0</v>
      </c>
      <c r="N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N$4,2),{1;6;7},{1;2;3}))))</f>
        <v>8</v>
      </c>
      <c r="O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O$4,2),{1;6;7},{1;2;3}))))</f>
        <v>8</v>
      </c>
      <c r="P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P$4,2),{1;6;7},{1;2;3}))))</f>
        <v>9</v>
      </c>
      <c r="Q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Q$4,2),{1;6;7},{1;2;3}))))</f>
        <v>0</v>
      </c>
      <c r="R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R$4,2),{1;6;7},{1;2;3}))))</f>
        <v>0</v>
      </c>
      <c r="S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S$4,2),{1;6;7},{1;2;3}))))</f>
        <v>10</v>
      </c>
      <c r="T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T$4,2),{1;6;7},{1;2;3}))))</f>
        <v>10</v>
      </c>
      <c r="U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U$4,2),{1;6;7},{1;2;3}))))</f>
        <v>10</v>
      </c>
      <c r="V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V$4,2),{1;6;7},{1;2;3}))))</f>
        <v>0</v>
      </c>
      <c r="W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W$4,2),{1;6;7},{1;2;3}))))</f>
        <v>0</v>
      </c>
      <c r="X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X$4,2),{1;6;7},{1;2;3}))))</f>
        <v>0</v>
      </c>
      <c r="Y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Y$4,2),{1;6;7},{1;2;3}))))</f>
        <v>9</v>
      </c>
      <c r="Z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Z$4,2),{1;6;7},{1;2;3}))))</f>
        <v>9</v>
      </c>
      <c r="AA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A$4,2),{1;6;7},{1;2;3}))))</f>
        <v>10</v>
      </c>
      <c r="AB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B$4,2),{1;6;7},{1;2;3}))))</f>
        <v>10</v>
      </c>
      <c r="AC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C$4,2),{1;6;7},{1;2;3}))))</f>
        <v>0</v>
      </c>
      <c r="AD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D$4,2),{1;6;7},{1;2;3}))))</f>
        <v>0</v>
      </c>
      <c r="AE40" s="383" t="e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E$4,2),{1;6;7},{1;2;3}))))</f>
        <v>#N/A</v>
      </c>
      <c r="AF40" s="383" t="e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F$4,2),{1;6;7},{1;2;3}))))</f>
        <v>#N/A</v>
      </c>
      <c r="AG40" s="383" t="e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G$4,2),{1;6;7},{1;2;3}))))</f>
        <v>#N/A</v>
      </c>
      <c r="AH40" s="383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H$4,2),{1;6;7},{1;2;3}))))</f>
        <v>0</v>
      </c>
      <c r="AI40" s="387" t="e">
        <f t="shared" ca="1" si="23"/>
        <v>#N/A</v>
      </c>
      <c r="AJ40" s="388">
        <f ca="1">IF(COUNTA(E40:AH40),AJ$5-SUM(SUMIF($E40:$AH40,{"О","Б","А","У","---"},$E$3:$AH$3))*8,0)</f>
        <v>176</v>
      </c>
      <c r="AK40" s="404"/>
      <c r="AL40" s="389" t="e">
        <f t="shared" ca="1" si="24"/>
        <v>#N/A</v>
      </c>
      <c r="AM40" s="390" t="e">
        <f t="shared" ca="1" si="25"/>
        <v>#N/A</v>
      </c>
      <c r="AN40" s="335"/>
      <c r="AO40" s="335" t="e">
        <f t="shared" ca="1" si="26"/>
        <v>#N/A</v>
      </c>
      <c r="AP40" s="336">
        <f>SUBTOTAL(3,B$6:B40)</f>
        <v>35</v>
      </c>
      <c r="AQ40" s="337">
        <f t="shared" ca="1" si="22"/>
        <v>0</v>
      </c>
      <c r="AR40" s="337">
        <f t="shared" ca="1" si="22"/>
        <v>0</v>
      </c>
      <c r="AS40" s="337">
        <f t="shared" ca="1" si="22"/>
        <v>0</v>
      </c>
      <c r="AT40" s="337">
        <f t="shared" ca="1" si="27"/>
        <v>0</v>
      </c>
      <c r="AU40" s="337">
        <f t="shared" ca="1" si="28"/>
        <v>0</v>
      </c>
      <c r="AV40" s="572"/>
      <c r="AW40" s="529"/>
      <c r="AX40" s="338"/>
      <c r="AY40" s="339"/>
      <c r="AZ40" s="340" t="e">
        <f ca="1">RANK(AO40,AO$6:AO$100)+COUNTIF(AO$6:AO40,AO40)-1</f>
        <v>#N/A</v>
      </c>
      <c r="BA40" s="285" t="e">
        <f t="array" aca="1" ref="BA40" ca="1">INDEX(B$6:B$105,MATCH(SMALL(IF(SUBTOTAL(2,OFFSET(AZ$5,ROW($1:$100),)),AZ$6:AZ$105),AP40),AZ$6:AZ$105,))</f>
        <v>#NUM!</v>
      </c>
      <c r="BB40" s="341" t="e">
        <f t="shared" ca="1" si="29"/>
        <v>#NUM!</v>
      </c>
      <c r="BC40" s="342">
        <f t="shared" ca="1" si="30"/>
        <v>-4048</v>
      </c>
      <c r="BD40" s="343"/>
      <c r="BE40" s="344" t="e">
        <f ca="1">(SUM(INDEX(E40:AH40,MATCH($BE$2,$E$4:$AH$4,)):INDEX(E40:AH40,MATCH($BE$3,$E$4:$AH$4,)))+COUNTIF(INDEX(E40:AH40,MATCH($BE$2,$E$4:$AH$4,)):INDEX(E40:AH40,MATCH($BE$3,$E$4:$AH$4,)),"У")/3)/24</f>
        <v>#N/A</v>
      </c>
      <c r="BF40" s="317">
        <f t="shared" ca="1" si="31"/>
        <v>7.333333333333333</v>
      </c>
      <c r="BG40" s="337">
        <f ca="1">SUMIF(INDEX($E40:$AH40,MATCH($BE$2,$E$4:$AH$4,)):INDEX($E40:$AH40,MATCH($BE$3,$E$4:$AH$4,)),BG$5,INDEX($E$3:$AH$3,MATCH($BE$2,$E$4:$AH$4,)):INDEX($E$3:$AH$3,MATCH($BE$3,$E$4:$AH$4,)))</f>
        <v>0</v>
      </c>
      <c r="BH40" s="337">
        <f ca="1">SUMIF(INDEX($E40:$AH40,MATCH($BE$2,$E$4:$AH$4,)):INDEX($E40:$AH40,MATCH($BE$3,$E$4:$AH$4,)),BH$5,INDEX($E$3:$AH$3,MATCH($BE$2,$E$4:$AH$4,)):INDEX($E$3:$AH$3,MATCH($BE$3,$E$4:$AH$4,)))</f>
        <v>0</v>
      </c>
      <c r="BI40" s="337">
        <f ca="1">SUMIF(INDEX($E40:$AH40,MATCH($BE$2,$E$4:$AH$4,)):INDEX($E40:$AH40,MATCH($BE$3,$E$4:$AH$4,)),BI$5,INDEX($E$3:$AH$3,MATCH($BE$2,$E$4:$AH$4,)):INDEX($E$3:$AH$3,MATCH($BE$3,$E$4:$AH$4,)))</f>
        <v>0</v>
      </c>
      <c r="BJ40" s="337">
        <f ca="1">SUMIF(INDEX($E40:$AH40,MATCH($BE$2,$E$4:$AH$4,)):INDEX($E40:$AH40,MATCH($BE$3,$E$4:$AH$4,)),BJ$5,INDEX($E$3:$AH$3,MATCH($BE$2,$E$4:$AH$4,)):INDEX($E$3:$AH$3,MATCH($BE$3,$E$4:$AH$4,)))</f>
        <v>0</v>
      </c>
      <c r="BK40" s="337">
        <f ca="1">COUNTIF(INDEX($E40:$AH40,MATCH($BE$2,$E$4:$AH$4,)):INDEX($E40:$AH40,MATCH($BE$3,$E$4:$AH$4,)),BK$5)</f>
        <v>0</v>
      </c>
    </row>
    <row r="41" spans="1:63" ht="15" customHeight="1" x14ac:dyDescent="0.15">
      <c r="A41" s="326">
        <f>SUBTOTAL(3,B$5:B41)</f>
        <v>36</v>
      </c>
      <c r="B41" s="327" t="str">
        <f>График!B42</f>
        <v>Водитель 11</v>
      </c>
      <c r="C41" s="328"/>
      <c r="D41" s="320"/>
      <c r="E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E$4,2),{1;6;7},{1;2;3}))))</f>
        <v>10</v>
      </c>
      <c r="F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F$4,2),{1;6;7},{1;2;3}))))</f>
        <v>10</v>
      </c>
      <c r="G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G$4,2),{1;6;7},{1;2;3}))))</f>
        <v>0</v>
      </c>
      <c r="H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H$4,2),{1;6;7},{1;2;3}))))</f>
        <v>0</v>
      </c>
      <c r="I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I$4,2),{1;6;7},{1;2;3}))))</f>
        <v>10</v>
      </c>
      <c r="J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J$4,2),{1;6;7},{1;2;3}))))</f>
        <v>10</v>
      </c>
      <c r="K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K$4,2),{1;6;7},{1;2;3}))))</f>
        <v>10</v>
      </c>
      <c r="L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L$4,2),{1;6;7},{1;2;3}))))</f>
        <v>10</v>
      </c>
      <c r="M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M$4,2),{1;6;7},{1;2;3}))))</f>
        <v>10</v>
      </c>
      <c r="N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N$4,2),{1;6;7},{1;2;3}))))</f>
        <v>0</v>
      </c>
      <c r="O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O$4,2),{1;6;7},{1;2;3}))))</f>
        <v>0</v>
      </c>
      <c r="P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P$4,2),{1;6;7},{1;2;3}))))</f>
        <v>0</v>
      </c>
      <c r="Q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Q$4,2),{1;6;7},{1;2;3}))))</f>
        <v>9</v>
      </c>
      <c r="R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R$4,2),{1;6;7},{1;2;3}))))</f>
        <v>10</v>
      </c>
      <c r="S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S$4,2),{1;6;7},{1;2;3}))))</f>
        <v>10</v>
      </c>
      <c r="T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T$4,2),{1;6;7},{1;2;3}))))</f>
        <v>10</v>
      </c>
      <c r="U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U$4,2),{1;6;7},{1;2;3}))))</f>
        <v>0</v>
      </c>
      <c r="V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V$4,2),{1;6;7},{1;2;3}))))</f>
        <v>0</v>
      </c>
      <c r="W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W$4,2),{1;6;7},{1;2;3}))))</f>
        <v>10</v>
      </c>
      <c r="X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X$4,2),{1;6;7},{1;2;3}))))</f>
        <v>9</v>
      </c>
      <c r="Y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Y$4,2),{1;6;7},{1;2;3}))))</f>
        <v>9</v>
      </c>
      <c r="Z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Z$4,2),{1;6;7},{1;2;3}))))</f>
        <v>9</v>
      </c>
      <c r="AA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A$4,2),{1;6;7},{1;2;3}))))</f>
        <v>0</v>
      </c>
      <c r="AB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B$4,2),{1;6;7},{1;2;3}))))</f>
        <v>0</v>
      </c>
      <c r="AC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C$4,2),{1;6;7},{1;2;3}))))</f>
        <v>0</v>
      </c>
      <c r="AD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D$4,2),{1;6;7},{1;2;3}))))</f>
        <v>0</v>
      </c>
      <c r="AE41" s="383" t="e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E$4,2),{1;6;7},{1;2;3}))))</f>
        <v>#N/A</v>
      </c>
      <c r="AF41" s="383" t="e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F$4,2),{1;6;7},{1;2;3}))))</f>
        <v>#N/A</v>
      </c>
      <c r="AG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G$4,2),{1;6;7},{1;2;3}))))</f>
        <v>8</v>
      </c>
      <c r="AH41" s="383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H$4,2),{1;6;7},{1;2;3}))))</f>
        <v>0</v>
      </c>
      <c r="AI41" s="387" t="e">
        <f t="shared" ca="1" si="23"/>
        <v>#N/A</v>
      </c>
      <c r="AJ41" s="388">
        <f ca="1">IF(COUNTA(E41:AH41),AJ$5-SUM(SUMIF($E41:$AH41,{"О","Б","А","У","---"},$E$3:$AH$3))*8,0)</f>
        <v>176</v>
      </c>
      <c r="AK41" s="404"/>
      <c r="AL41" s="389" t="e">
        <f t="shared" ca="1" si="24"/>
        <v>#N/A</v>
      </c>
      <c r="AM41" s="390" t="e">
        <f t="shared" ca="1" si="25"/>
        <v>#N/A</v>
      </c>
      <c r="AN41" s="335"/>
      <c r="AO41" s="335" t="e">
        <f t="shared" ca="1" si="26"/>
        <v>#N/A</v>
      </c>
      <c r="AP41" s="336">
        <f>SUBTOTAL(3,B$6:B41)</f>
        <v>36</v>
      </c>
      <c r="AQ41" s="337">
        <f t="shared" ca="1" si="22"/>
        <v>0</v>
      </c>
      <c r="AR41" s="337">
        <f t="shared" ca="1" si="22"/>
        <v>0</v>
      </c>
      <c r="AS41" s="337">
        <f t="shared" ca="1" si="22"/>
        <v>0</v>
      </c>
      <c r="AT41" s="337">
        <f t="shared" ca="1" si="27"/>
        <v>0</v>
      </c>
      <c r="AU41" s="337">
        <f t="shared" ca="1" si="28"/>
        <v>0</v>
      </c>
      <c r="AV41" s="571"/>
      <c r="AW41" s="377"/>
      <c r="AX41" s="338"/>
      <c r="AY41" s="339"/>
      <c r="AZ41" s="340" t="e">
        <f ca="1">RANK(AO41,AO$6:AO$100)+COUNTIF(AO$6:AO41,AO41)-1</f>
        <v>#N/A</v>
      </c>
      <c r="BA41" s="285" t="e">
        <f t="array" aca="1" ref="BA41" ca="1">INDEX(B$6:B$105,MATCH(SMALL(IF(SUBTOTAL(2,OFFSET(AZ$5,ROW($1:$100),)),AZ$6:AZ$105),AP41),AZ$6:AZ$105,))</f>
        <v>#NUM!</v>
      </c>
      <c r="BB41" s="341" t="e">
        <f t="shared" ca="1" si="29"/>
        <v>#NUM!</v>
      </c>
      <c r="BC41" s="342">
        <f t="shared" ca="1" si="30"/>
        <v>-4048</v>
      </c>
      <c r="BD41" s="343"/>
      <c r="BE41" s="344" t="e">
        <f ca="1">(SUM(INDEX(E41:AH41,MATCH($BE$2,$E$4:$AH$4,)):INDEX(E41:AH41,MATCH($BE$3,$E$4:$AH$4,)))+COUNTIF(INDEX(E41:AH41,MATCH($BE$2,$E$4:$AH$4,)):INDEX(E41:AH41,MATCH($BE$3,$E$4:$AH$4,)),"У")/3)/24</f>
        <v>#N/A</v>
      </c>
      <c r="BF41" s="317">
        <f t="shared" ca="1" si="31"/>
        <v>7.333333333333333</v>
      </c>
      <c r="BG41" s="337">
        <f ca="1">SUMIF(INDEX($E41:$AH41,MATCH($BE$2,$E$4:$AH$4,)):INDEX($E41:$AH41,MATCH($BE$3,$E$4:$AH$4,)),BG$5,INDEX($E$3:$AH$3,MATCH($BE$2,$E$4:$AH$4,)):INDEX($E$3:$AH$3,MATCH($BE$3,$E$4:$AH$4,)))</f>
        <v>0</v>
      </c>
      <c r="BH41" s="337">
        <f ca="1">SUMIF(INDEX($E41:$AH41,MATCH($BE$2,$E$4:$AH$4,)):INDEX($E41:$AH41,MATCH($BE$3,$E$4:$AH$4,)),BH$5,INDEX($E$3:$AH$3,MATCH($BE$2,$E$4:$AH$4,)):INDEX($E$3:$AH$3,MATCH($BE$3,$E$4:$AH$4,)))</f>
        <v>0</v>
      </c>
      <c r="BI41" s="337">
        <f ca="1">SUMIF(INDEX($E41:$AH41,MATCH($BE$2,$E$4:$AH$4,)):INDEX($E41:$AH41,MATCH($BE$3,$E$4:$AH$4,)),BI$5,INDEX($E$3:$AH$3,MATCH($BE$2,$E$4:$AH$4,)):INDEX($E$3:$AH$3,MATCH($BE$3,$E$4:$AH$4,)))</f>
        <v>0</v>
      </c>
      <c r="BJ41" s="337">
        <f ca="1">SUMIF(INDEX($E41:$AH41,MATCH($BE$2,$E$4:$AH$4,)):INDEX($E41:$AH41,MATCH($BE$3,$E$4:$AH$4,)),BJ$5,INDEX($E$3:$AH$3,MATCH($BE$2,$E$4:$AH$4,)):INDEX($E$3:$AH$3,MATCH($BE$3,$E$4:$AH$4,)))</f>
        <v>0</v>
      </c>
      <c r="BK41" s="337">
        <f ca="1">COUNTIF(INDEX($E41:$AH41,MATCH($BE$2,$E$4:$AH$4,)):INDEX($E41:$AH41,MATCH($BE$3,$E$4:$AH$4,)),BK$5)</f>
        <v>0</v>
      </c>
    </row>
    <row r="42" spans="1:63" ht="15" customHeight="1" x14ac:dyDescent="0.15">
      <c r="A42" s="326">
        <f>SUBTOTAL(3,B$5:B42)</f>
        <v>37</v>
      </c>
      <c r="B42" s="327" t="str">
        <f>График!B43</f>
        <v>Водитель 12</v>
      </c>
      <c r="C42" s="328"/>
      <c r="D42" s="320"/>
      <c r="E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E$4,2),{1;6;7},{1;2;3}))))</f>
        <v>9</v>
      </c>
      <c r="F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F$4,2),{1;6;7},{1;2;3}))))</f>
        <v>10</v>
      </c>
      <c r="G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G$4,2),{1;6;7},{1;2;3}))))</f>
        <v>10</v>
      </c>
      <c r="H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H$4,2),{1;6;7},{1;2;3}))))</f>
        <v>9</v>
      </c>
      <c r="I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I$4,2),{1;6;7},{1;2;3}))))</f>
        <v>0</v>
      </c>
      <c r="J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J$4,2),{1;6;7},{1;2;3}))))</f>
        <v>0</v>
      </c>
      <c r="K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K$4,2),{1;6;7},{1;2;3}))))</f>
        <v>8</v>
      </c>
      <c r="L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L$4,2),{1;6;7},{1;2;3}))))</f>
        <v>9</v>
      </c>
      <c r="M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M$4,2),{1;6;7},{1;2;3}))))</f>
        <v>8</v>
      </c>
      <c r="N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N$4,2),{1;6;7},{1;2;3}))))</f>
        <v>0</v>
      </c>
      <c r="O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O$4,2),{1;6;7},{1;2;3}))))</f>
        <v>0</v>
      </c>
      <c r="P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P$4,2),{1;6;7},{1;2;3}))))</f>
        <v>10</v>
      </c>
      <c r="Q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Q$4,2),{1;6;7},{1;2;3}))))</f>
        <v>О</v>
      </c>
      <c r="R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R$4,2),{1;6;7},{1;2;3}))))</f>
        <v>О</v>
      </c>
      <c r="S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S$4,2),{1;6;7},{1;2;3}))))</f>
        <v>О</v>
      </c>
      <c r="T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T$4,2),{1;6;7},{1;2;3}))))</f>
        <v>О</v>
      </c>
      <c r="U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U$4,2),{1;6;7},{1;2;3}))))</f>
        <v>О</v>
      </c>
      <c r="V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V$4,2),{1;6;7},{1;2;3}))))</f>
        <v>О</v>
      </c>
      <c r="W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W$4,2),{1;6;7},{1;2;3}))))</f>
        <v>О</v>
      </c>
      <c r="X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X$4,2),{1;6;7},{1;2;3}))))</f>
        <v>О</v>
      </c>
      <c r="Y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Y$4,2),{1;6;7},{1;2;3}))))</f>
        <v>О</v>
      </c>
      <c r="Z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Z$4,2),{1;6;7},{1;2;3}))))</f>
        <v>О</v>
      </c>
      <c r="AA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A$4,2),{1;6;7},{1;2;3}))))</f>
        <v>О</v>
      </c>
      <c r="AB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B$4,2),{1;6;7},{1;2;3}))))</f>
        <v>О</v>
      </c>
      <c r="AC42" s="383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C$4,2),{1;6;7},{1;2;3}))))</f>
        <v>О</v>
      </c>
      <c r="AD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D$4,2),{1;6;7},{1;2;3}))))</f>
        <v>0</v>
      </c>
      <c r="AE42" s="383" t="e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E$4,2),{1;6;7},{1;2;3}))))</f>
        <v>#N/A</v>
      </c>
      <c r="AF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F$4,2),{1;6;7},{1;2;3}))))</f>
        <v>10</v>
      </c>
      <c r="AG42" s="383" t="e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G$4,2),{1;6;7},{1;2;3}))))</f>
        <v>#N/A</v>
      </c>
      <c r="AH42" s="383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H$4,2),{1;6;7},{1;2;3}))))</f>
        <v>0</v>
      </c>
      <c r="AI42" s="387" t="e">
        <f t="shared" ca="1" si="23"/>
        <v>#N/A</v>
      </c>
      <c r="AJ42" s="388">
        <f ca="1">IF(COUNTA(E42:AH42),AJ$5-SUM(SUMIF($E42:$AH42,{"О","Б","А","У","---"},$E$3:$AH$3))*8,0)</f>
        <v>104</v>
      </c>
      <c r="AK42" s="404"/>
      <c r="AL42" s="389" t="e">
        <f t="shared" ca="1" si="24"/>
        <v>#N/A</v>
      </c>
      <c r="AM42" s="390" t="e">
        <f t="shared" ca="1" si="25"/>
        <v>#N/A</v>
      </c>
      <c r="AN42" s="335"/>
      <c r="AO42" s="335" t="e">
        <f t="shared" ca="1" si="26"/>
        <v>#N/A</v>
      </c>
      <c r="AP42" s="336">
        <f>SUBTOTAL(3,B$6:B42)</f>
        <v>37</v>
      </c>
      <c r="AQ42" s="337">
        <f t="shared" ca="1" si="22"/>
        <v>9</v>
      </c>
      <c r="AR42" s="337">
        <f t="shared" ca="1" si="22"/>
        <v>0</v>
      </c>
      <c r="AS42" s="337">
        <f t="shared" ca="1" si="22"/>
        <v>0</v>
      </c>
      <c r="AT42" s="337">
        <f t="shared" ca="1" si="27"/>
        <v>0</v>
      </c>
      <c r="AU42" s="337">
        <f t="shared" ca="1" si="28"/>
        <v>0</v>
      </c>
      <c r="AV42" s="569"/>
      <c r="AW42" s="529"/>
      <c r="AX42" s="338"/>
      <c r="AY42" s="339"/>
      <c r="AZ42" s="340" t="e">
        <f ca="1">RANK(AO42,AO$6:AO$100)+COUNTIF(AO$6:AO42,AO42)-1</f>
        <v>#N/A</v>
      </c>
      <c r="BA42" s="285" t="e">
        <f t="array" aca="1" ref="BA42" ca="1">INDEX(B$6:B$105,MATCH(SMALL(IF(SUBTOTAL(2,OFFSET(AZ$5,ROW($1:$100),)),AZ$6:AZ$105),AP42),AZ$6:AZ$105,))</f>
        <v>#NUM!</v>
      </c>
      <c r="BB42" s="341" t="e">
        <f t="shared" ca="1" si="29"/>
        <v>#NUM!</v>
      </c>
      <c r="BC42" s="342">
        <f t="shared" ca="1" si="30"/>
        <v>-2320</v>
      </c>
      <c r="BD42" s="343"/>
      <c r="BE42" s="344" t="e">
        <f ca="1">(SUM(INDEX(E42:AH42,MATCH($BE$2,$E$4:$AH$4,)):INDEX(E42:AH42,MATCH($BE$3,$E$4:$AH$4,)))+COUNTIF(INDEX(E42:AH42,MATCH($BE$2,$E$4:$AH$4,)):INDEX(E42:AH42,MATCH($BE$3,$E$4:$AH$4,)),"У")/3)/24</f>
        <v>#N/A</v>
      </c>
      <c r="BF42" s="317">
        <f t="shared" ca="1" si="31"/>
        <v>4.333333333333333</v>
      </c>
      <c r="BG42" s="337">
        <f ca="1">SUMIF(INDEX($E42:$AH42,MATCH($BE$2,$E$4:$AH$4,)):INDEX($E42:$AH42,MATCH($BE$3,$E$4:$AH$4,)),BG$5,INDEX($E$3:$AH$3,MATCH($BE$2,$E$4:$AH$4,)):INDEX($E$3:$AH$3,MATCH($BE$3,$E$4:$AH$4,)))</f>
        <v>9</v>
      </c>
      <c r="BH42" s="337">
        <f ca="1">SUMIF(INDEX($E42:$AH42,MATCH($BE$2,$E$4:$AH$4,)):INDEX($E42:$AH42,MATCH($BE$3,$E$4:$AH$4,)),BH$5,INDEX($E$3:$AH$3,MATCH($BE$2,$E$4:$AH$4,)):INDEX($E$3:$AH$3,MATCH($BE$3,$E$4:$AH$4,)))</f>
        <v>0</v>
      </c>
      <c r="BI42" s="337">
        <f ca="1">SUMIF(INDEX($E42:$AH42,MATCH($BE$2,$E$4:$AH$4,)):INDEX($E42:$AH42,MATCH($BE$3,$E$4:$AH$4,)),BI$5,INDEX($E$3:$AH$3,MATCH($BE$2,$E$4:$AH$4,)):INDEX($E$3:$AH$3,MATCH($BE$3,$E$4:$AH$4,)))</f>
        <v>0</v>
      </c>
      <c r="BJ42" s="337">
        <f ca="1">SUMIF(INDEX($E42:$AH42,MATCH($BE$2,$E$4:$AH$4,)):INDEX($E42:$AH42,MATCH($BE$3,$E$4:$AH$4,)),BJ$5,INDEX($E$3:$AH$3,MATCH($BE$2,$E$4:$AH$4,)):INDEX($E$3:$AH$3,MATCH($BE$3,$E$4:$AH$4,)))</f>
        <v>0</v>
      </c>
      <c r="BK42" s="337">
        <f ca="1">COUNTIF(INDEX($E42:$AH42,MATCH($BE$2,$E$4:$AH$4,)):INDEX($E42:$AH42,MATCH($BE$3,$E$4:$AH$4,)),BK$5)</f>
        <v>0</v>
      </c>
    </row>
    <row r="43" spans="1:63" ht="15" customHeight="1" x14ac:dyDescent="0.15">
      <c r="A43" s="326">
        <f>SUBTOTAL(3,B$5:B43)</f>
        <v>38</v>
      </c>
      <c r="B43" s="327" t="str">
        <f>График!B44</f>
        <v>Водитель 13</v>
      </c>
      <c r="C43" s="328"/>
      <c r="D43" s="320"/>
      <c r="E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E$4,2),{1;6;7},{1;2;3}))))</f>
        <v>0</v>
      </c>
      <c r="F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F$4,2),{1;6;7},{1;2;3}))))</f>
        <v>0</v>
      </c>
      <c r="G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G$4,2),{1;6;7},{1;2;3}))))</f>
        <v>8</v>
      </c>
      <c r="H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H$4,2),{1;6;7},{1;2;3}))))</f>
        <v>9</v>
      </c>
      <c r="I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I$4,2),{1;6;7},{1;2;3}))))</f>
        <v>8</v>
      </c>
      <c r="J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J$4,2),{1;6;7},{1;2;3}))))</f>
        <v>0</v>
      </c>
      <c r="K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K$4,2),{1;6;7},{1;2;3}))))</f>
        <v>0</v>
      </c>
      <c r="L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L$4,2),{1;6;7},{1;2;3}))))</f>
        <v>0</v>
      </c>
      <c r="M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M$4,2),{1;6;7},{1;2;3}))))</f>
        <v>10</v>
      </c>
      <c r="N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N$4,2),{1;6;7},{1;2;3}))))</f>
        <v>8</v>
      </c>
      <c r="O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O$4,2),{1;6;7},{1;2;3}))))</f>
        <v>9</v>
      </c>
      <c r="P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P$4,2),{1;6;7},{1;2;3}))))</f>
        <v>9</v>
      </c>
      <c r="Q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Q$4,2),{1;6;7},{1;2;3}))))</f>
        <v>9</v>
      </c>
      <c r="R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R$4,2),{1;6;7},{1;2;3}))))</f>
        <v>0</v>
      </c>
      <c r="S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S$4,2),{1;6;7},{1;2;3}))))</f>
        <v>0</v>
      </c>
      <c r="T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T$4,2),{1;6;7},{1;2;3}))))</f>
        <v>0</v>
      </c>
      <c r="U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U$4,2),{1;6;7},{1;2;3}))))</f>
        <v>10</v>
      </c>
      <c r="V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V$4,2),{1;6;7},{1;2;3}))))</f>
        <v>9</v>
      </c>
      <c r="W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W$4,2),{1;6;7},{1;2;3}))))</f>
        <v>9</v>
      </c>
      <c r="X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X$4,2),{1;6;7},{1;2;3}))))</f>
        <v>9</v>
      </c>
      <c r="Y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Y$4,2),{1;6;7},{1;2;3}))))</f>
        <v>0</v>
      </c>
      <c r="Z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Z$4,2),{1;6;7},{1;2;3}))))</f>
        <v>0</v>
      </c>
      <c r="AA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A$4,2),{1;6;7},{1;2;3}))))</f>
        <v>10</v>
      </c>
      <c r="AB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B$4,2),{1;6;7},{1;2;3}))))</f>
        <v>8</v>
      </c>
      <c r="AC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C$4,2),{1;6;7},{1;2;3}))))</f>
        <v>9</v>
      </c>
      <c r="AD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D$4,2),{1;6;7},{1;2;3}))))</f>
        <v>0</v>
      </c>
      <c r="AE43" s="383" t="e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E$4,2),{1;6;7},{1;2;3}))))</f>
        <v>#N/A</v>
      </c>
      <c r="AF43" s="383" t="e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F$4,2),{1;6;7},{1;2;3}))))</f>
        <v>#N/A</v>
      </c>
      <c r="AG43" s="383" t="e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G$4,2),{1;6;7},{1;2;3}))))</f>
        <v>#N/A</v>
      </c>
      <c r="AH43" s="383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H$4,2),{1;6;7},{1;2;3}))))</f>
        <v>0</v>
      </c>
      <c r="AI43" s="387" t="e">
        <f t="shared" ca="1" si="23"/>
        <v>#N/A</v>
      </c>
      <c r="AJ43" s="388">
        <f ca="1">IF(COUNTA(E43:AH43),AJ$5-SUM(SUMIF($E43:$AH43,{"О","Б","А","У","---"},$E$3:$AH$3))*8,0)</f>
        <v>176</v>
      </c>
      <c r="AK43" s="404"/>
      <c r="AL43" s="389" t="e">
        <f t="shared" ca="1" si="24"/>
        <v>#N/A</v>
      </c>
      <c r="AM43" s="390" t="e">
        <f t="shared" ca="1" si="25"/>
        <v>#N/A</v>
      </c>
      <c r="AN43" s="335"/>
      <c r="AO43" s="335" t="e">
        <f t="shared" ca="1" si="26"/>
        <v>#N/A</v>
      </c>
      <c r="AP43" s="336">
        <f>SUBTOTAL(3,B$6:B43)</f>
        <v>38</v>
      </c>
      <c r="AQ43" s="337">
        <f t="shared" ca="1" si="22"/>
        <v>0</v>
      </c>
      <c r="AR43" s="337">
        <f t="shared" ca="1" si="22"/>
        <v>0</v>
      </c>
      <c r="AS43" s="337">
        <f t="shared" ca="1" si="22"/>
        <v>0</v>
      </c>
      <c r="AT43" s="337">
        <f t="shared" ca="1" si="27"/>
        <v>0</v>
      </c>
      <c r="AU43" s="337">
        <f t="shared" ca="1" si="28"/>
        <v>0</v>
      </c>
      <c r="AV43" s="377"/>
      <c r="AW43" s="377"/>
      <c r="AX43" s="338"/>
      <c r="AY43" s="339"/>
      <c r="AZ43" s="340" t="e">
        <f ca="1">RANK(AO43,AO$6:AO$100)+COUNTIF(AO$6:AO43,AO43)-1</f>
        <v>#N/A</v>
      </c>
      <c r="BA43" s="285" t="e">
        <f t="array" aca="1" ref="BA43" ca="1">INDEX(B$6:B$105,MATCH(SMALL(IF(SUBTOTAL(2,OFFSET(AZ$5,ROW($1:$100),)),AZ$6:AZ$105),AP43),AZ$6:AZ$105,))</f>
        <v>#NUM!</v>
      </c>
      <c r="BB43" s="341" t="e">
        <f t="shared" ca="1" si="29"/>
        <v>#NUM!</v>
      </c>
      <c r="BC43" s="342">
        <f t="shared" ca="1" si="30"/>
        <v>-4048</v>
      </c>
      <c r="BD43" s="525"/>
      <c r="BE43" s="344" t="e">
        <f ca="1">(SUM(INDEX(E43:AH43,MATCH($BE$2,$E$4:$AH$4,)):INDEX(E43:AH43,MATCH($BE$3,$E$4:$AH$4,)))+COUNTIF(INDEX(E43:AH43,MATCH($BE$2,$E$4:$AH$4,)):INDEX(E43:AH43,MATCH($BE$3,$E$4:$AH$4,)),"У")/3)/24</f>
        <v>#N/A</v>
      </c>
      <c r="BF43" s="317">
        <f t="shared" ca="1" si="31"/>
        <v>7.333333333333333</v>
      </c>
      <c r="BG43" s="337">
        <f ca="1">SUMIF(INDEX($E43:$AH43,MATCH($BE$2,$E$4:$AH$4,)):INDEX($E43:$AH43,MATCH($BE$3,$E$4:$AH$4,)),BG$5,INDEX($E$3:$AH$3,MATCH($BE$2,$E$4:$AH$4,)):INDEX($E$3:$AH$3,MATCH($BE$3,$E$4:$AH$4,)))</f>
        <v>0</v>
      </c>
      <c r="BH43" s="337">
        <f ca="1">SUMIF(INDEX($E43:$AH43,MATCH($BE$2,$E$4:$AH$4,)):INDEX($E43:$AH43,MATCH($BE$3,$E$4:$AH$4,)),BH$5,INDEX($E$3:$AH$3,MATCH($BE$2,$E$4:$AH$4,)):INDEX($E$3:$AH$3,MATCH($BE$3,$E$4:$AH$4,)))</f>
        <v>0</v>
      </c>
      <c r="BI43" s="337">
        <f ca="1">SUMIF(INDEX($E43:$AH43,MATCH($BE$2,$E$4:$AH$4,)):INDEX($E43:$AH43,MATCH($BE$3,$E$4:$AH$4,)),BI$5,INDEX($E$3:$AH$3,MATCH($BE$2,$E$4:$AH$4,)):INDEX($E$3:$AH$3,MATCH($BE$3,$E$4:$AH$4,)))</f>
        <v>0</v>
      </c>
      <c r="BJ43" s="337">
        <f ca="1">SUMIF(INDEX($E43:$AH43,MATCH($BE$2,$E$4:$AH$4,)):INDEX($E43:$AH43,MATCH($BE$3,$E$4:$AH$4,)),BJ$5,INDEX($E$3:$AH$3,MATCH($BE$2,$E$4:$AH$4,)):INDEX($E$3:$AH$3,MATCH($BE$3,$E$4:$AH$4,)))</f>
        <v>0</v>
      </c>
      <c r="BK43" s="337">
        <f ca="1">COUNTIF(INDEX($E43:$AH43,MATCH($BE$2,$E$4:$AH$4,)):INDEX($E43:$AH43,MATCH($BE$3,$E$4:$AH$4,)),BK$5)</f>
        <v>0</v>
      </c>
    </row>
    <row r="44" spans="1:63" ht="15" customHeight="1" x14ac:dyDescent="0.15">
      <c r="A44" s="326">
        <f>SUBTOTAL(3,B$5:B44)</f>
        <v>39</v>
      </c>
      <c r="B44" s="327" t="str">
        <f>График!B45</f>
        <v>Водитель 14</v>
      </c>
      <c r="C44" s="328"/>
      <c r="D44" s="320"/>
      <c r="E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E$4,2),{1;6;7},{1;2;3}))))</f>
        <v>10</v>
      </c>
      <c r="F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F$4,2),{1;6;7},{1;2;3}))))</f>
        <v>10</v>
      </c>
      <c r="G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G$4,2),{1;6;7},{1;2;3}))))</f>
        <v>0</v>
      </c>
      <c r="H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H$4,2),{1;6;7},{1;2;3}))))</f>
        <v>0</v>
      </c>
      <c r="I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I$4,2),{1;6;7},{1;2;3}))))</f>
        <v>9</v>
      </c>
      <c r="J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J$4,2),{1;6;7},{1;2;3}))))</f>
        <v>9</v>
      </c>
      <c r="K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K$4,2),{1;6;7},{1;2;3}))))</f>
        <v>10</v>
      </c>
      <c r="L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L$4,2),{1;6;7},{1;2;3}))))</f>
        <v>0</v>
      </c>
      <c r="M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M$4,2),{1;6;7},{1;2;3}))))</f>
        <v>10</v>
      </c>
      <c r="N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N$4,2),{1;6;7},{1;2;3}))))</f>
        <v>10</v>
      </c>
      <c r="O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O$4,2),{1;6;7},{1;2;3}))))</f>
        <v>10</v>
      </c>
      <c r="P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P$4,2),{1;6;7},{1;2;3}))))</f>
        <v>0</v>
      </c>
      <c r="Q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Q$4,2),{1;6;7},{1;2;3}))))</f>
        <v>0</v>
      </c>
      <c r="R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R$4,2),{1;6;7},{1;2;3}))))</f>
        <v>10</v>
      </c>
      <c r="S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S$4,2),{1;6;7},{1;2;3}))))</f>
        <v>10</v>
      </c>
      <c r="T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T$4,2),{1;6;7},{1;2;3}))))</f>
        <v>8</v>
      </c>
      <c r="U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U$4,2),{1;6;7},{1;2;3}))))</f>
        <v>8</v>
      </c>
      <c r="V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V$4,2),{1;6;7},{1;2;3}))))</f>
        <v>0</v>
      </c>
      <c r="W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W$4,2),{1;6;7},{1;2;3}))))</f>
        <v>0</v>
      </c>
      <c r="X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X$4,2),{1;6;7},{1;2;3}))))</f>
        <v>10</v>
      </c>
      <c r="Y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Y$4,2),{1;6;7},{1;2;3}))))</f>
        <v>10</v>
      </c>
      <c r="Z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Z$4,2),{1;6;7},{1;2;3}))))</f>
        <v>9</v>
      </c>
      <c r="AA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A$4,2),{1;6;7},{1;2;3}))))</f>
        <v>8</v>
      </c>
      <c r="AB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B$4,2),{1;6;7},{1;2;3}))))</f>
        <v>8</v>
      </c>
      <c r="AC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C$4,2),{1;6;7},{1;2;3}))))</f>
        <v>0</v>
      </c>
      <c r="AD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D$4,2),{1;6;7},{1;2;3}))))</f>
        <v>0</v>
      </c>
      <c r="AE44" s="383" t="e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E$4,2),{1;6;7},{1;2;3}))))</f>
        <v>#N/A</v>
      </c>
      <c r="AF44" s="383" t="e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F$4,2),{1;6;7},{1;2;3}))))</f>
        <v>#N/A</v>
      </c>
      <c r="AG44" s="383" t="e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G$4,2),{1;6;7},{1;2;3}))))</f>
        <v>#N/A</v>
      </c>
      <c r="AH44" s="383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H$4,2),{1;6;7},{1;2;3}))))</f>
        <v>0</v>
      </c>
      <c r="AI44" s="387" t="e">
        <f t="shared" ca="1" si="23"/>
        <v>#N/A</v>
      </c>
      <c r="AJ44" s="388">
        <f ca="1">IF(COUNTA(E44:AH44),AJ$5-SUM(SUMIF($E44:$AH44,{"О","Б","А","У","---"},$E$3:$AH$3))*8,0)</f>
        <v>176</v>
      </c>
      <c r="AK44" s="404"/>
      <c r="AL44" s="389" t="e">
        <f t="shared" ca="1" si="24"/>
        <v>#N/A</v>
      </c>
      <c r="AM44" s="390" t="e">
        <f t="shared" ca="1" si="25"/>
        <v>#N/A</v>
      </c>
      <c r="AN44" s="335"/>
      <c r="AO44" s="335" t="e">
        <f t="shared" ca="1" si="26"/>
        <v>#N/A</v>
      </c>
      <c r="AP44" s="336">
        <f>SUBTOTAL(3,B$6:B44)</f>
        <v>39</v>
      </c>
      <c r="AQ44" s="337">
        <f t="shared" ca="1" si="22"/>
        <v>0</v>
      </c>
      <c r="AR44" s="337">
        <f t="shared" ca="1" si="22"/>
        <v>0</v>
      </c>
      <c r="AS44" s="337">
        <f t="shared" ca="1" si="22"/>
        <v>0</v>
      </c>
      <c r="AT44" s="337">
        <f t="shared" ca="1" si="27"/>
        <v>0</v>
      </c>
      <c r="AU44" s="337">
        <f t="shared" ca="1" si="28"/>
        <v>0</v>
      </c>
      <c r="AV44" s="377"/>
      <c r="AW44" s="377"/>
      <c r="AX44" s="338"/>
      <c r="AY44" s="339"/>
      <c r="AZ44" s="340" t="e">
        <f ca="1">RANK(AO44,AO$6:AO$100)+COUNTIF(AO$6:AO44,AO44)-1</f>
        <v>#N/A</v>
      </c>
      <c r="BA44" s="285" t="e">
        <f t="array" aca="1" ref="BA44" ca="1">INDEX(B$6:B$105,MATCH(SMALL(IF(SUBTOTAL(2,OFFSET(AZ$5,ROW($1:$100),)),AZ$6:AZ$105),AP44),AZ$6:AZ$105,))</f>
        <v>#NUM!</v>
      </c>
      <c r="BB44" s="341" t="e">
        <f t="shared" ca="1" si="29"/>
        <v>#NUM!</v>
      </c>
      <c r="BC44" s="342">
        <f t="shared" ca="1" si="30"/>
        <v>-4048</v>
      </c>
      <c r="BD44" s="525"/>
      <c r="BE44" s="344" t="e">
        <f ca="1">(SUM(INDEX(E44:AH44,MATCH($BE$2,$E$4:$AH$4,)):INDEX(E44:AH44,MATCH($BE$3,$E$4:$AH$4,)))+COUNTIF(INDEX(E44:AH44,MATCH($BE$2,$E$4:$AH$4,)):INDEX(E44:AH44,MATCH($BE$3,$E$4:$AH$4,)),"У")/3)/24</f>
        <v>#N/A</v>
      </c>
      <c r="BF44" s="317">
        <f t="shared" ca="1" si="31"/>
        <v>7.333333333333333</v>
      </c>
      <c r="BG44" s="337">
        <f ca="1">SUMIF(INDEX($E44:$AH44,MATCH($BE$2,$E$4:$AH$4,)):INDEX($E44:$AH44,MATCH($BE$3,$E$4:$AH$4,)),BG$5,INDEX($E$3:$AH$3,MATCH($BE$2,$E$4:$AH$4,)):INDEX($E$3:$AH$3,MATCH($BE$3,$E$4:$AH$4,)))</f>
        <v>0</v>
      </c>
      <c r="BH44" s="337">
        <f ca="1">SUMIF(INDEX($E44:$AH44,MATCH($BE$2,$E$4:$AH$4,)):INDEX($E44:$AH44,MATCH($BE$3,$E$4:$AH$4,)),BH$5,INDEX($E$3:$AH$3,MATCH($BE$2,$E$4:$AH$4,)):INDEX($E$3:$AH$3,MATCH($BE$3,$E$4:$AH$4,)))</f>
        <v>0</v>
      </c>
      <c r="BI44" s="337">
        <f ca="1">SUMIF(INDEX($E44:$AH44,MATCH($BE$2,$E$4:$AH$4,)):INDEX($E44:$AH44,MATCH($BE$3,$E$4:$AH$4,)),BI$5,INDEX($E$3:$AH$3,MATCH($BE$2,$E$4:$AH$4,)):INDEX($E$3:$AH$3,MATCH($BE$3,$E$4:$AH$4,)))</f>
        <v>0</v>
      </c>
      <c r="BJ44" s="337">
        <f ca="1">SUMIF(INDEX($E44:$AH44,MATCH($BE$2,$E$4:$AH$4,)):INDEX($E44:$AH44,MATCH($BE$3,$E$4:$AH$4,)),BJ$5,INDEX($E$3:$AH$3,MATCH($BE$2,$E$4:$AH$4,)):INDEX($E$3:$AH$3,MATCH($BE$3,$E$4:$AH$4,)))</f>
        <v>0</v>
      </c>
      <c r="BK44" s="337">
        <f ca="1">COUNTIF(INDEX($E44:$AH44,MATCH($BE$2,$E$4:$AH$4,)):INDEX($E44:$AH44,MATCH($BE$3,$E$4:$AH$4,)),BK$5)</f>
        <v>0</v>
      </c>
    </row>
    <row r="45" spans="1:63" ht="15" customHeight="1" x14ac:dyDescent="0.15">
      <c r="A45" s="326">
        <f>SUBTOTAL(3,B$5:B45)</f>
        <v>40</v>
      </c>
      <c r="B45" s="327" t="str">
        <f>График!B46</f>
        <v>Водитель 15</v>
      </c>
      <c r="C45" s="328"/>
      <c r="D45" s="320"/>
      <c r="E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E$4,2),{1;6;7},{1;2;3}))))</f>
        <v>9</v>
      </c>
      <c r="F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F$4,2),{1;6;7},{1;2;3}))))</f>
        <v>0</v>
      </c>
      <c r="G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G$4,2),{1;6;7},{1;2;3}))))</f>
        <v>0</v>
      </c>
      <c r="H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H$4,2),{1;6;7},{1;2;3}))))</f>
        <v>10</v>
      </c>
      <c r="I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I$4,2),{1;6;7},{1;2;3}))))</f>
        <v>0</v>
      </c>
      <c r="J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J$4,2),{1;6;7},{1;2;3}))))</f>
        <v>0</v>
      </c>
      <c r="K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K$4,2),{1;6;7},{1;2;3}))))</f>
        <v>0</v>
      </c>
      <c r="L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L$4,2),{1;6;7},{1;2;3}))))</f>
        <v>0</v>
      </c>
      <c r="M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M$4,2),{1;6;7},{1;2;3}))))</f>
        <v>0</v>
      </c>
      <c r="N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N$4,2),{1;6;7},{1;2;3}))))</f>
        <v>10</v>
      </c>
      <c r="O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O$4,2),{1;6;7},{1;2;3}))))</f>
        <v>10</v>
      </c>
      <c r="P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P$4,2),{1;6;7},{1;2;3}))))</f>
        <v>10</v>
      </c>
      <c r="Q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Q$4,2),{1;6;7},{1;2;3}))))</f>
        <v>10</v>
      </c>
      <c r="R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R$4,2),{1;6;7},{1;2;3}))))</f>
        <v>10</v>
      </c>
      <c r="S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S$4,2),{1;6;7},{1;2;3}))))</f>
        <v>0</v>
      </c>
      <c r="T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T$4,2),{1;6;7},{1;2;3}))))</f>
        <v>0</v>
      </c>
      <c r="U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U$4,2),{1;6;7},{1;2;3}))))</f>
        <v>10</v>
      </c>
      <c r="V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V$4,2),{1;6;7},{1;2;3}))))</f>
        <v>10</v>
      </c>
      <c r="W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W$4,2),{1;6;7},{1;2;3}))))</f>
        <v>9</v>
      </c>
      <c r="X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X$4,2),{1;6;7},{1;2;3}))))</f>
        <v>0</v>
      </c>
      <c r="Y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Y$4,2),{1;6;7},{1;2;3}))))</f>
        <v>0</v>
      </c>
      <c r="Z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Z$4,2),{1;6;7},{1;2;3}))))</f>
        <v>10</v>
      </c>
      <c r="AA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A$4,2),{1;6;7},{1;2;3}))))</f>
        <v>8</v>
      </c>
      <c r="AB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B$4,2),{1;6;7},{1;2;3}))))</f>
        <v>8</v>
      </c>
      <c r="AC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C$4,2),{1;6;7},{1;2;3}))))</f>
        <v>9</v>
      </c>
      <c r="AD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D$4,2),{1;6;7},{1;2;3}))))</f>
        <v>0</v>
      </c>
      <c r="AE45" s="383" t="e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E$4,2),{1;6;7},{1;2;3}))))</f>
        <v>#N/A</v>
      </c>
      <c r="AF45" s="383" t="e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F$4,2),{1;6;7},{1;2;3}))))</f>
        <v>#N/A</v>
      </c>
      <c r="AG45" s="383" t="e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G$4,2),{1;6;7},{1;2;3}))))</f>
        <v>#N/A</v>
      </c>
      <c r="AH45" s="383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H$4,2),{1;6;7},{1;2;3}))))</f>
        <v>0</v>
      </c>
      <c r="AI45" s="387" t="e">
        <f t="shared" ca="1" si="23"/>
        <v>#N/A</v>
      </c>
      <c r="AJ45" s="388">
        <f ca="1">IF(COUNTA(E45:AH45),AJ$5-SUM(SUMIF($E45:$AH45,{"О","Б","А","У","---"},$E$3:$AH$3))*8,0)</f>
        <v>176</v>
      </c>
      <c r="AK45" s="404"/>
      <c r="AL45" s="389" t="e">
        <f t="shared" ca="1" si="24"/>
        <v>#N/A</v>
      </c>
      <c r="AM45" s="390" t="e">
        <f t="shared" ca="1" si="25"/>
        <v>#N/A</v>
      </c>
      <c r="AN45" s="335"/>
      <c r="AO45" s="335" t="e">
        <f t="shared" ca="1" si="26"/>
        <v>#N/A</v>
      </c>
      <c r="AP45" s="336">
        <f>SUBTOTAL(3,B$6:B45)</f>
        <v>40</v>
      </c>
      <c r="AQ45" s="337">
        <f t="shared" ca="1" si="22"/>
        <v>0</v>
      </c>
      <c r="AR45" s="337">
        <f t="shared" ca="1" si="22"/>
        <v>0</v>
      </c>
      <c r="AS45" s="337">
        <f t="shared" ca="1" si="22"/>
        <v>0</v>
      </c>
      <c r="AT45" s="337">
        <f t="shared" ca="1" si="27"/>
        <v>0</v>
      </c>
      <c r="AU45" s="337">
        <f t="shared" ca="1" si="28"/>
        <v>0</v>
      </c>
      <c r="AV45" s="572"/>
      <c r="AW45" s="377"/>
      <c r="AX45" s="338"/>
      <c r="AY45" s="339"/>
      <c r="AZ45" s="340" t="e">
        <f ca="1">RANK(AO45,AO$6:AO$100)+COUNTIF(AO$6:AO45,AO45)-1</f>
        <v>#N/A</v>
      </c>
      <c r="BA45" s="285" t="e">
        <f t="array" aca="1" ref="BA45" ca="1">INDEX(B$6:B$105,MATCH(SMALL(IF(SUBTOTAL(2,OFFSET(AZ$5,ROW($1:$100),)),AZ$6:AZ$105),AP45),AZ$6:AZ$105,))</f>
        <v>#NUM!</v>
      </c>
      <c r="BB45" s="341" t="e">
        <f t="shared" ca="1" si="29"/>
        <v>#NUM!</v>
      </c>
      <c r="BC45" s="342">
        <f t="shared" ca="1" si="30"/>
        <v>-4048</v>
      </c>
      <c r="BD45" s="343"/>
      <c r="BE45" s="344" t="e">
        <f ca="1">(SUM(INDEX(E45:AH45,MATCH($BE$2,$E$4:$AH$4,)):INDEX(E45:AH45,MATCH($BE$3,$E$4:$AH$4,)))+COUNTIF(INDEX(E45:AH45,MATCH($BE$2,$E$4:$AH$4,)):INDEX(E45:AH45,MATCH($BE$3,$E$4:$AH$4,)),"У")/3)/24</f>
        <v>#N/A</v>
      </c>
      <c r="BF45" s="317">
        <f t="shared" ca="1" si="31"/>
        <v>7.333333333333333</v>
      </c>
      <c r="BG45" s="337">
        <f ca="1">SUMIF(INDEX($E45:$AH45,MATCH($BE$2,$E$4:$AH$4,)):INDEX($E45:$AH45,MATCH($BE$3,$E$4:$AH$4,)),BG$5,INDEX($E$3:$AH$3,MATCH($BE$2,$E$4:$AH$4,)):INDEX($E$3:$AH$3,MATCH($BE$3,$E$4:$AH$4,)))</f>
        <v>0</v>
      </c>
      <c r="BH45" s="337">
        <f ca="1">SUMIF(INDEX($E45:$AH45,MATCH($BE$2,$E$4:$AH$4,)):INDEX($E45:$AH45,MATCH($BE$3,$E$4:$AH$4,)),BH$5,INDEX($E$3:$AH$3,MATCH($BE$2,$E$4:$AH$4,)):INDEX($E$3:$AH$3,MATCH($BE$3,$E$4:$AH$4,)))</f>
        <v>0</v>
      </c>
      <c r="BI45" s="337">
        <f ca="1">SUMIF(INDEX($E45:$AH45,MATCH($BE$2,$E$4:$AH$4,)):INDEX($E45:$AH45,MATCH($BE$3,$E$4:$AH$4,)),BI$5,INDEX($E$3:$AH$3,MATCH($BE$2,$E$4:$AH$4,)):INDEX($E$3:$AH$3,MATCH($BE$3,$E$4:$AH$4,)))</f>
        <v>0</v>
      </c>
      <c r="BJ45" s="337">
        <f ca="1">SUMIF(INDEX($E45:$AH45,MATCH($BE$2,$E$4:$AH$4,)):INDEX($E45:$AH45,MATCH($BE$3,$E$4:$AH$4,)),BJ$5,INDEX($E$3:$AH$3,MATCH($BE$2,$E$4:$AH$4,)):INDEX($E$3:$AH$3,MATCH($BE$3,$E$4:$AH$4,)))</f>
        <v>0</v>
      </c>
      <c r="BK45" s="337">
        <f ca="1">COUNTIF(INDEX($E45:$AH45,MATCH($BE$2,$E$4:$AH$4,)):INDEX($E45:$AH45,MATCH($BE$3,$E$4:$AH$4,)),BK$5)</f>
        <v>0</v>
      </c>
    </row>
    <row r="46" spans="1:63" ht="15" customHeight="1" x14ac:dyDescent="0.15">
      <c r="A46" s="326">
        <f>SUBTOTAL(3,B$5:B46)</f>
        <v>41</v>
      </c>
      <c r="B46" s="327" t="str">
        <f>График!B47</f>
        <v>Водитель 16</v>
      </c>
      <c r="C46" s="328"/>
      <c r="D46" s="320"/>
      <c r="E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E$4,2),{1;6;7},{1;2;3}))))</f>
        <v>8</v>
      </c>
      <c r="F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F$4,2),{1;6;7},{1;2;3}))))</f>
        <v>0</v>
      </c>
      <c r="G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G$4,2),{1;6;7},{1;2;3}))))</f>
        <v>0</v>
      </c>
      <c r="H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H$4,2),{1;6;7},{1;2;3}))))</f>
        <v>0</v>
      </c>
      <c r="I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I$4,2),{1;6;7},{1;2;3}))))</f>
        <v>10</v>
      </c>
      <c r="J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J$4,2),{1;6;7},{1;2;3}))))</f>
        <v>9</v>
      </c>
      <c r="K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K$4,2),{1;6;7},{1;2;3}))))</f>
        <v>10</v>
      </c>
      <c r="L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L$4,2),{1;6;7},{1;2;3}))))</f>
        <v>10</v>
      </c>
      <c r="M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M$4,2),{1;6;7},{1;2;3}))))</f>
        <v>0</v>
      </c>
      <c r="N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N$4,2),{1;6;7},{1;2;3}))))</f>
        <v>0</v>
      </c>
      <c r="O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O$4,2),{1;6;7},{1;2;3}))))</f>
        <v>10</v>
      </c>
      <c r="P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P$4,2),{1;6;7},{1;2;3}))))</f>
        <v>10</v>
      </c>
      <c r="Q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Q$4,2),{1;6;7},{1;2;3}))))</f>
        <v>10</v>
      </c>
      <c r="R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R$4,2),{1;6;7},{1;2;3}))))</f>
        <v>10</v>
      </c>
      <c r="S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S$4,2),{1;6;7},{1;2;3}))))</f>
        <v>0</v>
      </c>
      <c r="T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T$4,2),{1;6;7},{1;2;3}))))</f>
        <v>0</v>
      </c>
      <c r="U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U$4,2),{1;6;7},{1;2;3}))))</f>
        <v>10</v>
      </c>
      <c r="V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V$4,2),{1;6;7},{1;2;3}))))</f>
        <v>10</v>
      </c>
      <c r="W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W$4,2),{1;6;7},{1;2;3}))))</f>
        <v>10</v>
      </c>
      <c r="X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X$4,2),{1;6;7},{1;2;3}))))</f>
        <v>0</v>
      </c>
      <c r="Y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Y$4,2),{1;6;7},{1;2;3}))))</f>
        <v>10</v>
      </c>
      <c r="Z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Z$4,2),{1;6;7},{1;2;3}))))</f>
        <v>10</v>
      </c>
      <c r="AA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A$4,2),{1;6;7},{1;2;3}))))</f>
        <v>0</v>
      </c>
      <c r="AB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B$4,2),{1;6;7},{1;2;3}))))</f>
        <v>0</v>
      </c>
      <c r="AC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C$4,2),{1;6;7},{1;2;3}))))</f>
        <v>0</v>
      </c>
      <c r="AD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D$4,2),{1;6;7},{1;2;3}))))</f>
        <v>0</v>
      </c>
      <c r="AE46" s="383" t="e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E$4,2),{1;6;7},{1;2;3}))))</f>
        <v>#N/A</v>
      </c>
      <c r="AF46" s="383" t="e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F$4,2),{1;6;7},{1;2;3}))))</f>
        <v>#N/A</v>
      </c>
      <c r="AG46" s="383" t="e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G$4,2),{1;6;7},{1;2;3}))))</f>
        <v>#N/A</v>
      </c>
      <c r="AH46" s="383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H$4,2),{1;6;7},{1;2;3}))))</f>
        <v>0</v>
      </c>
      <c r="AI46" s="387" t="e">
        <f t="shared" ca="1" si="23"/>
        <v>#N/A</v>
      </c>
      <c r="AJ46" s="388">
        <f ca="1">IF(COUNTA(E46:AH46),AJ$5-SUM(SUMIF($E46:$AH46,{"О","Б","А","У","---"},$E$3:$AH$3))*8,0)</f>
        <v>176</v>
      </c>
      <c r="AK46" s="404"/>
      <c r="AL46" s="389" t="e">
        <f t="shared" ca="1" si="24"/>
        <v>#N/A</v>
      </c>
      <c r="AM46" s="390" t="e">
        <f t="shared" ca="1" si="25"/>
        <v>#N/A</v>
      </c>
      <c r="AN46" s="335"/>
      <c r="AO46" s="335" t="e">
        <f t="shared" ca="1" si="26"/>
        <v>#N/A</v>
      </c>
      <c r="AP46" s="336">
        <f>SUBTOTAL(3,B$6:B46)</f>
        <v>41</v>
      </c>
      <c r="AQ46" s="337">
        <f t="shared" ca="1" si="22"/>
        <v>0</v>
      </c>
      <c r="AR46" s="337">
        <f t="shared" ca="1" si="22"/>
        <v>0</v>
      </c>
      <c r="AS46" s="337">
        <f t="shared" ca="1" si="22"/>
        <v>0</v>
      </c>
      <c r="AT46" s="337">
        <f t="shared" ca="1" si="27"/>
        <v>0</v>
      </c>
      <c r="AU46" s="337">
        <f t="shared" ca="1" si="28"/>
        <v>0</v>
      </c>
      <c r="AV46" s="377"/>
      <c r="AW46" s="377"/>
      <c r="AX46" s="338"/>
      <c r="AY46" s="339"/>
      <c r="AZ46" s="340" t="e">
        <f ca="1">RANK(AO46,AO$6:AO$100)+COUNTIF(AO$6:AO46,AO46)-1</f>
        <v>#N/A</v>
      </c>
      <c r="BA46" s="285" t="e">
        <f t="array" aca="1" ref="BA46" ca="1">INDEX(B$6:B$105,MATCH(SMALL(IF(SUBTOTAL(2,OFFSET(AZ$5,ROW($1:$100),)),AZ$6:AZ$105),AP46),AZ$6:AZ$105,))</f>
        <v>#NUM!</v>
      </c>
      <c r="BB46" s="341" t="e">
        <f t="shared" ca="1" si="29"/>
        <v>#NUM!</v>
      </c>
      <c r="BC46" s="342">
        <f t="shared" ca="1" si="30"/>
        <v>-4048</v>
      </c>
      <c r="BD46" s="525"/>
      <c r="BE46" s="344" t="e">
        <f ca="1">(SUM(INDEX(E46:AH46,MATCH($BE$2,$E$4:$AH$4,)):INDEX(E46:AH46,MATCH($BE$3,$E$4:$AH$4,)))+COUNTIF(INDEX(E46:AH46,MATCH($BE$2,$E$4:$AH$4,)):INDEX(E46:AH46,MATCH($BE$3,$E$4:$AH$4,)),"У")/3)/24</f>
        <v>#N/A</v>
      </c>
      <c r="BF46" s="317">
        <f t="shared" ca="1" si="31"/>
        <v>7.333333333333333</v>
      </c>
      <c r="BG46" s="337">
        <f ca="1">SUMIF(INDEX($E46:$AH46,MATCH($BE$2,$E$4:$AH$4,)):INDEX($E46:$AH46,MATCH($BE$3,$E$4:$AH$4,)),BG$5,INDEX($E$3:$AH$3,MATCH($BE$2,$E$4:$AH$4,)):INDEX($E$3:$AH$3,MATCH($BE$3,$E$4:$AH$4,)))</f>
        <v>0</v>
      </c>
      <c r="BH46" s="337">
        <f ca="1">SUMIF(INDEX($E46:$AH46,MATCH($BE$2,$E$4:$AH$4,)):INDEX($E46:$AH46,MATCH($BE$3,$E$4:$AH$4,)),BH$5,INDEX($E$3:$AH$3,MATCH($BE$2,$E$4:$AH$4,)):INDEX($E$3:$AH$3,MATCH($BE$3,$E$4:$AH$4,)))</f>
        <v>0</v>
      </c>
      <c r="BI46" s="337">
        <f ca="1">SUMIF(INDEX($E46:$AH46,MATCH($BE$2,$E$4:$AH$4,)):INDEX($E46:$AH46,MATCH($BE$3,$E$4:$AH$4,)),BI$5,INDEX($E$3:$AH$3,MATCH($BE$2,$E$4:$AH$4,)):INDEX($E$3:$AH$3,MATCH($BE$3,$E$4:$AH$4,)))</f>
        <v>0</v>
      </c>
      <c r="BJ46" s="337">
        <f ca="1">SUMIF(INDEX($E46:$AH46,MATCH($BE$2,$E$4:$AH$4,)):INDEX($E46:$AH46,MATCH($BE$3,$E$4:$AH$4,)),BJ$5,INDEX($E$3:$AH$3,MATCH($BE$2,$E$4:$AH$4,)):INDEX($E$3:$AH$3,MATCH($BE$3,$E$4:$AH$4,)))</f>
        <v>0</v>
      </c>
      <c r="BK46" s="337">
        <f ca="1">COUNTIF(INDEX($E46:$AH46,MATCH($BE$2,$E$4:$AH$4,)):INDEX($E46:$AH46,MATCH($BE$3,$E$4:$AH$4,)),BK$5)</f>
        <v>0</v>
      </c>
    </row>
    <row r="47" spans="1:63" ht="15" customHeight="1" x14ac:dyDescent="0.15">
      <c r="A47" s="326">
        <f>SUBTOTAL(3,B$5:B47)</f>
        <v>42</v>
      </c>
      <c r="B47" s="327" t="str">
        <f>График!B48</f>
        <v>Водитель 17</v>
      </c>
      <c r="C47" s="328"/>
      <c r="D47" s="320"/>
      <c r="E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E$4,2),{1;6;7},{1;2;3}))))</f>
        <v>О</v>
      </c>
      <c r="F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F$4,2),{1;6;7},{1;2;3}))))</f>
        <v>О</v>
      </c>
      <c r="G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G$4,2),{1;6;7},{1;2;3}))))</f>
        <v>О</v>
      </c>
      <c r="H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H$4,2),{1;6;7},{1;2;3}))))</f>
        <v>О</v>
      </c>
      <c r="I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I$4,2),{1;6;7},{1;2;3}))))</f>
        <v>О</v>
      </c>
      <c r="J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J$4,2),{1;6;7},{1;2;3}))))</f>
        <v>О</v>
      </c>
      <c r="K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K$4,2),{1;6;7},{1;2;3}))))</f>
        <v>О</v>
      </c>
      <c r="L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L$4,2),{1;6;7},{1;2;3}))))</f>
        <v>О</v>
      </c>
      <c r="M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M$4,2),{1;6;7},{1;2;3}))))</f>
        <v>О</v>
      </c>
      <c r="N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N$4,2),{1;6;7},{1;2;3}))))</f>
        <v>О</v>
      </c>
      <c r="O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O$4,2),{1;6;7},{1;2;3}))))</f>
        <v>О</v>
      </c>
      <c r="P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P$4,2),{1;6;7},{1;2;3}))))</f>
        <v>О</v>
      </c>
      <c r="Q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Q$4,2),{1;6;7},{1;2;3}))))</f>
        <v>О</v>
      </c>
      <c r="R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R$4,2),{1;6;7},{1;2;3}))))</f>
        <v>О</v>
      </c>
      <c r="S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S$4,2),{1;6;7},{1;2;3}))))</f>
        <v>О</v>
      </c>
      <c r="T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T$4,2),{1;6;7},{1;2;3}))))</f>
        <v>О</v>
      </c>
      <c r="U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U$4,2),{1;6;7},{1;2;3}))))</f>
        <v>О</v>
      </c>
      <c r="V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V$4,2),{1;6;7},{1;2;3}))))</f>
        <v>О</v>
      </c>
      <c r="W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W$4,2),{1;6;7},{1;2;3}))))</f>
        <v>О</v>
      </c>
      <c r="X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X$4,2),{1;6;7},{1;2;3}))))</f>
        <v>О</v>
      </c>
      <c r="Y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Y$4,2),{1;6;7},{1;2;3}))))</f>
        <v>О</v>
      </c>
      <c r="Z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Z$4,2),{1;6;7},{1;2;3}))))</f>
        <v>О</v>
      </c>
      <c r="AA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A$4,2),{1;6;7},{1;2;3}))))</f>
        <v>О</v>
      </c>
      <c r="AB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B$4,2),{1;6;7},{1;2;3}))))</f>
        <v>О</v>
      </c>
      <c r="AC47" s="383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C$4,2),{1;6;7},{1;2;3}))))</f>
        <v>О</v>
      </c>
      <c r="AD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D$4,2),{1;6;7},{1;2;3}))))</f>
        <v>0</v>
      </c>
      <c r="AE47" s="383" t="e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E$4,2),{1;6;7},{1;2;3}))))</f>
        <v>#N/A</v>
      </c>
      <c r="AF47" s="383" t="e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F$4,2),{1;6;7},{1;2;3}))))</f>
        <v>#N/A</v>
      </c>
      <c r="AG47" s="383" t="e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G$4,2),{1;6;7},{1;2;3}))))</f>
        <v>#N/A</v>
      </c>
      <c r="AH47" s="383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H$4,2),{1;6;7},{1;2;3}))))</f>
        <v>0</v>
      </c>
      <c r="AI47" s="387" t="e">
        <f t="shared" ca="1" si="23"/>
        <v>#N/A</v>
      </c>
      <c r="AJ47" s="388">
        <f ca="1">IF(COUNTA(E47:AH47),AJ$5-SUM(SUMIF($E47:$AH47,{"О","Б","А","У","---"},$E$3:$AH$3))*8,0)</f>
        <v>24</v>
      </c>
      <c r="AK47" s="404"/>
      <c r="AL47" s="389" t="e">
        <f t="shared" ca="1" si="24"/>
        <v>#N/A</v>
      </c>
      <c r="AM47" s="390" t="e">
        <f t="shared" ca="1" si="25"/>
        <v>#N/A</v>
      </c>
      <c r="AN47" s="335"/>
      <c r="AO47" s="335" t="e">
        <f t="shared" ca="1" si="26"/>
        <v>#N/A</v>
      </c>
      <c r="AP47" s="336">
        <f>SUBTOTAL(3,B$6:B47)</f>
        <v>42</v>
      </c>
      <c r="AQ47" s="337">
        <f t="shared" ref="AQ47:AS66" ca="1" si="32">SUMIF($E47:$AH47,AQ$5,$E$3:$AH$3)</f>
        <v>19</v>
      </c>
      <c r="AR47" s="337">
        <f t="shared" ca="1" si="32"/>
        <v>0</v>
      </c>
      <c r="AS47" s="337">
        <f t="shared" ca="1" si="32"/>
        <v>0</v>
      </c>
      <c r="AT47" s="337">
        <f t="shared" ca="1" si="27"/>
        <v>0</v>
      </c>
      <c r="AU47" s="337">
        <f t="shared" ca="1" si="28"/>
        <v>0</v>
      </c>
      <c r="AV47" s="572"/>
      <c r="AW47" s="529"/>
      <c r="AX47" s="338"/>
      <c r="AY47" s="339"/>
      <c r="AZ47" s="340" t="e">
        <f ca="1">RANK(AO47,AO$6:AO$100)+COUNTIF(AO$6:AO47,AO47)-1</f>
        <v>#N/A</v>
      </c>
      <c r="BA47" s="285" t="e">
        <f t="array" aca="1" ref="BA47" ca="1">INDEX(B$6:B$105,MATCH(SMALL(IF(SUBTOTAL(2,OFFSET(AZ$5,ROW($1:$100),)),AZ$6:AZ$105),AP47),AZ$6:AZ$105,))</f>
        <v>#NUM!</v>
      </c>
      <c r="BB47" s="341" t="e">
        <f t="shared" ca="1" si="29"/>
        <v>#NUM!</v>
      </c>
      <c r="BC47" s="342">
        <f t="shared" ca="1" si="30"/>
        <v>-400</v>
      </c>
      <c r="BD47" s="343"/>
      <c r="BE47" s="344" t="e">
        <f ca="1">(SUM(INDEX(E47:AH47,MATCH($BE$2,$E$4:$AH$4,)):INDEX(E47:AH47,MATCH($BE$3,$E$4:$AH$4,)))+COUNTIF(INDEX(E47:AH47,MATCH($BE$2,$E$4:$AH$4,)):INDEX(E47:AH47,MATCH($BE$3,$E$4:$AH$4,)),"У")/3)/24</f>
        <v>#N/A</v>
      </c>
      <c r="BF47" s="317">
        <f t="shared" ca="1" si="31"/>
        <v>1</v>
      </c>
      <c r="BG47" s="337">
        <f ca="1">SUMIF(INDEX($E47:$AH47,MATCH($BE$2,$E$4:$AH$4,)):INDEX($E47:$AH47,MATCH($BE$3,$E$4:$AH$4,)),BG$5,INDEX($E$3:$AH$3,MATCH($BE$2,$E$4:$AH$4,)):INDEX($E$3:$AH$3,MATCH($BE$3,$E$4:$AH$4,)))</f>
        <v>19</v>
      </c>
      <c r="BH47" s="337">
        <f ca="1">SUMIF(INDEX($E47:$AH47,MATCH($BE$2,$E$4:$AH$4,)):INDEX($E47:$AH47,MATCH($BE$3,$E$4:$AH$4,)),BH$5,INDEX($E$3:$AH$3,MATCH($BE$2,$E$4:$AH$4,)):INDEX($E$3:$AH$3,MATCH($BE$3,$E$4:$AH$4,)))</f>
        <v>0</v>
      </c>
      <c r="BI47" s="337">
        <f ca="1">SUMIF(INDEX($E47:$AH47,MATCH($BE$2,$E$4:$AH$4,)):INDEX($E47:$AH47,MATCH($BE$3,$E$4:$AH$4,)),BI$5,INDEX($E$3:$AH$3,MATCH($BE$2,$E$4:$AH$4,)):INDEX($E$3:$AH$3,MATCH($BE$3,$E$4:$AH$4,)))</f>
        <v>0</v>
      </c>
      <c r="BJ47" s="337">
        <f ca="1">SUMIF(INDEX($E47:$AH47,MATCH($BE$2,$E$4:$AH$4,)):INDEX($E47:$AH47,MATCH($BE$3,$E$4:$AH$4,)),BJ$5,INDEX($E$3:$AH$3,MATCH($BE$2,$E$4:$AH$4,)):INDEX($E$3:$AH$3,MATCH($BE$3,$E$4:$AH$4,)))</f>
        <v>0</v>
      </c>
      <c r="BK47" s="337">
        <f ca="1">COUNTIF(INDEX($E47:$AH47,MATCH($BE$2,$E$4:$AH$4,)):INDEX($E47:$AH47,MATCH($BE$3,$E$4:$AH$4,)),BK$5)</f>
        <v>0</v>
      </c>
    </row>
    <row r="48" spans="1:63" ht="15" customHeight="1" x14ac:dyDescent="0.15">
      <c r="A48" s="326">
        <f>SUBTOTAL(3,B$5:B48)</f>
        <v>43</v>
      </c>
      <c r="B48" s="327" t="str">
        <f>График!B49</f>
        <v>Водитель 18</v>
      </c>
      <c r="C48" s="328"/>
      <c r="D48" s="320"/>
      <c r="E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E$4,2),{1;6;7},{1;2;3}))))</f>
        <v>9</v>
      </c>
      <c r="F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F$4,2),{1;6;7},{1;2;3}))))</f>
        <v>8</v>
      </c>
      <c r="G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G$4,2),{1;6;7},{1;2;3}))))</f>
        <v>10</v>
      </c>
      <c r="H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H$4,2),{1;6;7},{1;2;3}))))</f>
        <v>0</v>
      </c>
      <c r="I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I$4,2),{1;6;7},{1;2;3}))))</f>
        <v>0</v>
      </c>
      <c r="J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J$4,2),{1;6;7},{1;2;3}))))</f>
        <v>0</v>
      </c>
      <c r="K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K$4,2),{1;6;7},{1;2;3}))))</f>
        <v>0</v>
      </c>
      <c r="L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L$4,2),{1;6;7},{1;2;3}))))</f>
        <v>9</v>
      </c>
      <c r="M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M$4,2),{1;6;7},{1;2;3}))))</f>
        <v>10</v>
      </c>
      <c r="N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N$4,2),{1;6;7},{1;2;3}))))</f>
        <v>10</v>
      </c>
      <c r="O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O$4,2),{1;6;7},{1;2;3}))))</f>
        <v>9</v>
      </c>
      <c r="P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P$4,2),{1;6;7},{1;2;3}))))</f>
        <v>0</v>
      </c>
      <c r="Q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Q$4,2),{1;6;7},{1;2;3}))))</f>
        <v>0</v>
      </c>
      <c r="R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R$4,2),{1;6;7},{1;2;3}))))</f>
        <v>9</v>
      </c>
      <c r="S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S$4,2),{1;6;7},{1;2;3}))))</f>
        <v>9</v>
      </c>
      <c r="T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T$4,2),{1;6;7},{1;2;3}))))</f>
        <v>8</v>
      </c>
      <c r="U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U$4,2),{1;6;7},{1;2;3}))))</f>
        <v>8</v>
      </c>
      <c r="V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V$4,2),{1;6;7},{1;2;3}))))</f>
        <v>9</v>
      </c>
      <c r="W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W$4,2),{1;6;7},{1;2;3}))))</f>
        <v>0</v>
      </c>
      <c r="X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X$4,2),{1;6;7},{1;2;3}))))</f>
        <v>0</v>
      </c>
      <c r="Y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Y$4,2),{1;6;7},{1;2;3}))))</f>
        <v>0</v>
      </c>
      <c r="Z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Z$4,2),{1;6;7},{1;2;3}))))</f>
        <v>8</v>
      </c>
      <c r="AA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A$4,2),{1;6;7},{1;2;3}))))</f>
        <v>10</v>
      </c>
      <c r="AB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B$4,2),{1;6;7},{1;2;3}))))</f>
        <v>10</v>
      </c>
      <c r="AC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C$4,2),{1;6;7},{1;2;3}))))</f>
        <v>10</v>
      </c>
      <c r="AD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D$4,2),{1;6;7},{1;2;3}))))</f>
        <v>0</v>
      </c>
      <c r="AE48" s="383" t="e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E$4,2),{1;6;7},{1;2;3}))))</f>
        <v>#N/A</v>
      </c>
      <c r="AF48" s="383" t="e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F$4,2),{1;6;7},{1;2;3}))))</f>
        <v>#N/A</v>
      </c>
      <c r="AG48" s="383" t="e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G$4,2),{1;6;7},{1;2;3}))))</f>
        <v>#N/A</v>
      </c>
      <c r="AH48" s="383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H$4,2),{1;6;7},{1;2;3}))))</f>
        <v>0</v>
      </c>
      <c r="AI48" s="387" t="e">
        <f t="shared" ca="1" si="23"/>
        <v>#N/A</v>
      </c>
      <c r="AJ48" s="388">
        <f ca="1">IF(COUNTA(E48:AH48),AJ$5-SUM(SUMIF($E48:$AH48,{"О","Б","А","У","---"},$E$3:$AH$3))*8,0)</f>
        <v>176</v>
      </c>
      <c r="AK48" s="404"/>
      <c r="AL48" s="389" t="e">
        <f t="shared" ca="1" si="24"/>
        <v>#N/A</v>
      </c>
      <c r="AM48" s="390" t="e">
        <f t="shared" ca="1" si="25"/>
        <v>#N/A</v>
      </c>
      <c r="AN48" s="335"/>
      <c r="AO48" s="335" t="e">
        <f t="shared" ca="1" si="26"/>
        <v>#N/A</v>
      </c>
      <c r="AP48" s="336">
        <f>SUBTOTAL(3,B$6:B48)</f>
        <v>43</v>
      </c>
      <c r="AQ48" s="337">
        <f t="shared" ca="1" si="32"/>
        <v>0</v>
      </c>
      <c r="AR48" s="337">
        <f t="shared" ca="1" si="32"/>
        <v>0</v>
      </c>
      <c r="AS48" s="337">
        <f t="shared" ca="1" si="32"/>
        <v>0</v>
      </c>
      <c r="AT48" s="337">
        <f t="shared" ca="1" si="27"/>
        <v>0</v>
      </c>
      <c r="AU48" s="337">
        <f t="shared" ca="1" si="28"/>
        <v>0</v>
      </c>
      <c r="AV48" s="572"/>
      <c r="AW48" s="529"/>
      <c r="AX48" s="338"/>
      <c r="AY48" s="339"/>
      <c r="AZ48" s="340" t="e">
        <f ca="1">RANK(AO48,AO$6:AO$100)+COUNTIF(AO$6:AO48,AO48)-1</f>
        <v>#N/A</v>
      </c>
      <c r="BA48" s="285" t="e">
        <f t="array" aca="1" ref="BA48" ca="1">INDEX(B$6:B$105,MATCH(SMALL(IF(SUBTOTAL(2,OFFSET(AZ$5,ROW($1:$100),)),AZ$6:AZ$105),AP48),AZ$6:AZ$105,))</f>
        <v>#NUM!</v>
      </c>
      <c r="BB48" s="341" t="e">
        <f t="shared" ca="1" si="29"/>
        <v>#NUM!</v>
      </c>
      <c r="BC48" s="342">
        <f t="shared" ca="1" si="30"/>
        <v>-4048</v>
      </c>
      <c r="BD48" s="343"/>
      <c r="BE48" s="344" t="e">
        <f ca="1">(SUM(INDEX(E48:AH48,MATCH($BE$2,$E$4:$AH$4,)):INDEX(E48:AH48,MATCH($BE$3,$E$4:$AH$4,)))+COUNTIF(INDEX(E48:AH48,MATCH($BE$2,$E$4:$AH$4,)):INDEX(E48:AH48,MATCH($BE$3,$E$4:$AH$4,)),"У")/3)/24</f>
        <v>#N/A</v>
      </c>
      <c r="BF48" s="317">
        <f t="shared" ca="1" si="31"/>
        <v>7.333333333333333</v>
      </c>
      <c r="BG48" s="337">
        <f ca="1">SUMIF(INDEX($E48:$AH48,MATCH($BE$2,$E$4:$AH$4,)):INDEX($E48:$AH48,MATCH($BE$3,$E$4:$AH$4,)),BG$5,INDEX($E$3:$AH$3,MATCH($BE$2,$E$4:$AH$4,)):INDEX($E$3:$AH$3,MATCH($BE$3,$E$4:$AH$4,)))</f>
        <v>0</v>
      </c>
      <c r="BH48" s="337">
        <f ca="1">SUMIF(INDEX($E48:$AH48,MATCH($BE$2,$E$4:$AH$4,)):INDEX($E48:$AH48,MATCH($BE$3,$E$4:$AH$4,)),BH$5,INDEX($E$3:$AH$3,MATCH($BE$2,$E$4:$AH$4,)):INDEX($E$3:$AH$3,MATCH($BE$3,$E$4:$AH$4,)))</f>
        <v>0</v>
      </c>
      <c r="BI48" s="337">
        <f ca="1">SUMIF(INDEX($E48:$AH48,MATCH($BE$2,$E$4:$AH$4,)):INDEX($E48:$AH48,MATCH($BE$3,$E$4:$AH$4,)),BI$5,INDEX($E$3:$AH$3,MATCH($BE$2,$E$4:$AH$4,)):INDEX($E$3:$AH$3,MATCH($BE$3,$E$4:$AH$4,)))</f>
        <v>0</v>
      </c>
      <c r="BJ48" s="337">
        <f ca="1">SUMIF(INDEX($E48:$AH48,MATCH($BE$2,$E$4:$AH$4,)):INDEX($E48:$AH48,MATCH($BE$3,$E$4:$AH$4,)),BJ$5,INDEX($E$3:$AH$3,MATCH($BE$2,$E$4:$AH$4,)):INDEX($E$3:$AH$3,MATCH($BE$3,$E$4:$AH$4,)))</f>
        <v>0</v>
      </c>
      <c r="BK48" s="337">
        <f ca="1">COUNTIF(INDEX($E48:$AH48,MATCH($BE$2,$E$4:$AH$4,)):INDEX($E48:$AH48,MATCH($BE$3,$E$4:$AH$4,)),BK$5)</f>
        <v>0</v>
      </c>
    </row>
    <row r="49" spans="1:63" ht="15" customHeight="1" x14ac:dyDescent="0.15">
      <c r="A49" s="326">
        <f>SUBTOTAL(3,B$5:B49)</f>
        <v>44</v>
      </c>
      <c r="B49" s="327" t="str">
        <f>График!B50</f>
        <v>Водитель 19</v>
      </c>
      <c r="C49" s="328"/>
      <c r="D49" s="320"/>
      <c r="E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E$4,2),{1;6;7},{1;2;3}))))</f>
        <v>0</v>
      </c>
      <c r="F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F$4,2),{1;6;7},{1;2;3}))))</f>
        <v>8</v>
      </c>
      <c r="G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G$4,2),{1;6;7},{1;2;3}))))</f>
        <v>10</v>
      </c>
      <c r="H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H$4,2),{1;6;7},{1;2;3}))))</f>
        <v>10</v>
      </c>
      <c r="I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I$4,2),{1;6;7},{1;2;3}))))</f>
        <v>0</v>
      </c>
      <c r="J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J$4,2),{1;6;7},{1;2;3}))))</f>
        <v>10</v>
      </c>
      <c r="K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K$4,2),{1;6;7},{1;2;3}))))</f>
        <v>10</v>
      </c>
      <c r="L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L$4,2),{1;6;7},{1;2;3}))))</f>
        <v>0</v>
      </c>
      <c r="M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M$4,2),{1;6;7},{1;2;3}))))</f>
        <v>0</v>
      </c>
      <c r="N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N$4,2),{1;6;7},{1;2;3}))))</f>
        <v>0</v>
      </c>
      <c r="O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O$4,2),{1;6;7},{1;2;3}))))</f>
        <v>О</v>
      </c>
      <c r="P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P$4,2),{1;6;7},{1;2;3}))))</f>
        <v>О</v>
      </c>
      <c r="Q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Q$4,2),{1;6;7},{1;2;3}))))</f>
        <v>О</v>
      </c>
      <c r="R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R$4,2),{1;6;7},{1;2;3}))))</f>
        <v>О</v>
      </c>
      <c r="S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S$4,2),{1;6;7},{1;2;3}))))</f>
        <v>О</v>
      </c>
      <c r="T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T$4,2),{1;6;7},{1;2;3}))))</f>
        <v>О</v>
      </c>
      <c r="U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U$4,2),{1;6;7},{1;2;3}))))</f>
        <v>О</v>
      </c>
      <c r="V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V$4,2),{1;6;7},{1;2;3}))))</f>
        <v>О</v>
      </c>
      <c r="W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W$4,2),{1;6;7},{1;2;3}))))</f>
        <v>О</v>
      </c>
      <c r="X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X$4,2),{1;6;7},{1;2;3}))))</f>
        <v>О</v>
      </c>
      <c r="Y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Y$4,2),{1;6;7},{1;2;3}))))</f>
        <v>О</v>
      </c>
      <c r="Z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Z$4,2),{1;6;7},{1;2;3}))))</f>
        <v>О</v>
      </c>
      <c r="AA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A$4,2),{1;6;7},{1;2;3}))))</f>
        <v>О</v>
      </c>
      <c r="AB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B$4,2),{1;6;7},{1;2;3}))))</f>
        <v>О</v>
      </c>
      <c r="AC49" s="383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C$4,2),{1;6;7},{1;2;3}))))</f>
        <v>О</v>
      </c>
      <c r="AD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D$4,2),{1;6;7},{1;2;3}))))</f>
        <v>0</v>
      </c>
      <c r="AE49" s="383" t="e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E$4,2),{1;6;7},{1;2;3}))))</f>
        <v>#N/A</v>
      </c>
      <c r="AF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F$4,2),{1;6;7},{1;2;3}))))</f>
        <v>8</v>
      </c>
      <c r="AG49" s="383" t="e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G$4,2),{1;6;7},{1;2;3}))))</f>
        <v>#N/A</v>
      </c>
      <c r="AH49" s="383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H$4,2),{1;6;7},{1;2;3}))))</f>
        <v>0</v>
      </c>
      <c r="AI49" s="387" t="e">
        <f t="shared" ca="1" si="23"/>
        <v>#N/A</v>
      </c>
      <c r="AJ49" s="388">
        <f ca="1">IF(COUNTA(E49:AH49),AJ$5-SUM(SUMIF($E49:$AH49,{"О","Б","А","У","---"},$E$3:$AH$3))*8,0)</f>
        <v>88</v>
      </c>
      <c r="AK49" s="404"/>
      <c r="AL49" s="389" t="e">
        <f t="shared" ca="1" si="24"/>
        <v>#N/A</v>
      </c>
      <c r="AM49" s="390" t="e">
        <f t="shared" ca="1" si="25"/>
        <v>#N/A</v>
      </c>
      <c r="AN49" s="335"/>
      <c r="AO49" s="335" t="e">
        <f t="shared" ca="1" si="26"/>
        <v>#N/A</v>
      </c>
      <c r="AP49" s="336">
        <f>SUBTOTAL(3,B$6:B49)</f>
        <v>44</v>
      </c>
      <c r="AQ49" s="337">
        <f t="shared" ca="1" si="32"/>
        <v>11</v>
      </c>
      <c r="AR49" s="337">
        <f t="shared" ca="1" si="32"/>
        <v>0</v>
      </c>
      <c r="AS49" s="337">
        <f t="shared" ca="1" si="32"/>
        <v>0</v>
      </c>
      <c r="AT49" s="337">
        <f t="shared" ca="1" si="27"/>
        <v>0</v>
      </c>
      <c r="AU49" s="337">
        <f t="shared" ca="1" si="28"/>
        <v>0</v>
      </c>
      <c r="AV49" s="377"/>
      <c r="AW49" s="529"/>
      <c r="AX49" s="338"/>
      <c r="AY49" s="339"/>
      <c r="AZ49" s="340" t="e">
        <f ca="1">RANK(AO49,AO$6:AO$100)+COUNTIF(AO$6:AO49,AO49)-1</f>
        <v>#N/A</v>
      </c>
      <c r="BA49" s="285" t="e">
        <f t="array" aca="1" ref="BA49" ca="1">INDEX(B$6:B$105,MATCH(SMALL(IF(SUBTOTAL(2,OFFSET(AZ$5,ROW($1:$100),)),AZ$6:AZ$105),AP49),AZ$6:AZ$105,))</f>
        <v>#NUM!</v>
      </c>
      <c r="BB49" s="341" t="e">
        <f t="shared" ca="1" si="29"/>
        <v>#NUM!</v>
      </c>
      <c r="BC49" s="342">
        <f t="shared" ca="1" si="30"/>
        <v>-1936</v>
      </c>
      <c r="BD49" s="525"/>
      <c r="BE49" s="344" t="e">
        <f ca="1">(SUM(INDEX(E49:AH49,MATCH($BE$2,$E$4:$AH$4,)):INDEX(E49:AH49,MATCH($BE$3,$E$4:$AH$4,)))+COUNTIF(INDEX(E49:AH49,MATCH($BE$2,$E$4:$AH$4,)):INDEX(E49:AH49,MATCH($BE$3,$E$4:$AH$4,)),"У")/3)/24</f>
        <v>#N/A</v>
      </c>
      <c r="BF49" s="317">
        <f t="shared" ca="1" si="31"/>
        <v>3.6666666666666665</v>
      </c>
      <c r="BG49" s="337">
        <f ca="1">SUMIF(INDEX($E49:$AH49,MATCH($BE$2,$E$4:$AH$4,)):INDEX($E49:$AH49,MATCH($BE$3,$E$4:$AH$4,)),BG$5,INDEX($E$3:$AH$3,MATCH($BE$2,$E$4:$AH$4,)):INDEX($E$3:$AH$3,MATCH($BE$3,$E$4:$AH$4,)))</f>
        <v>11</v>
      </c>
      <c r="BH49" s="337">
        <f ca="1">SUMIF(INDEX($E49:$AH49,MATCH($BE$2,$E$4:$AH$4,)):INDEX($E49:$AH49,MATCH($BE$3,$E$4:$AH$4,)),BH$5,INDEX($E$3:$AH$3,MATCH($BE$2,$E$4:$AH$4,)):INDEX($E$3:$AH$3,MATCH($BE$3,$E$4:$AH$4,)))</f>
        <v>0</v>
      </c>
      <c r="BI49" s="337">
        <f ca="1">SUMIF(INDEX($E49:$AH49,MATCH($BE$2,$E$4:$AH$4,)):INDEX($E49:$AH49,MATCH($BE$3,$E$4:$AH$4,)),BI$5,INDEX($E$3:$AH$3,MATCH($BE$2,$E$4:$AH$4,)):INDEX($E$3:$AH$3,MATCH($BE$3,$E$4:$AH$4,)))</f>
        <v>0</v>
      </c>
      <c r="BJ49" s="337">
        <f ca="1">SUMIF(INDEX($E49:$AH49,MATCH($BE$2,$E$4:$AH$4,)):INDEX($E49:$AH49,MATCH($BE$3,$E$4:$AH$4,)),BJ$5,INDEX($E$3:$AH$3,MATCH($BE$2,$E$4:$AH$4,)):INDEX($E$3:$AH$3,MATCH($BE$3,$E$4:$AH$4,)))</f>
        <v>0</v>
      </c>
      <c r="BK49" s="337">
        <f ca="1">COUNTIF(INDEX($E49:$AH49,MATCH($BE$2,$E$4:$AH$4,)):INDEX($E49:$AH49,MATCH($BE$3,$E$4:$AH$4,)),BK$5)</f>
        <v>0</v>
      </c>
    </row>
    <row r="50" spans="1:63" ht="15" customHeight="1" x14ac:dyDescent="0.15">
      <c r="A50" s="326">
        <f>SUBTOTAL(3,B$5:B50)</f>
        <v>45</v>
      </c>
      <c r="B50" s="327" t="str">
        <f>График!B51</f>
        <v>Водитель 20</v>
      </c>
      <c r="C50" s="328"/>
      <c r="D50" s="320"/>
      <c r="E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E$4,2),{1;6;7},{1;2;3}))))</f>
        <v>0</v>
      </c>
      <c r="F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F$4,2),{1;6;7},{1;2;3}))))</f>
        <v>0</v>
      </c>
      <c r="G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G$4,2),{1;6;7},{1;2;3}))))</f>
        <v>0</v>
      </c>
      <c r="H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H$4,2),{1;6;7},{1;2;3}))))</f>
        <v>10</v>
      </c>
      <c r="I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I$4,2),{1;6;7},{1;2;3}))))</f>
        <v>10</v>
      </c>
      <c r="J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J$4,2),{1;6;7},{1;2;3}))))</f>
        <v>10</v>
      </c>
      <c r="K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K$4,2),{1;6;7},{1;2;3}))))</f>
        <v>0</v>
      </c>
      <c r="L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L$4,2),{1;6;7},{1;2;3}))))</f>
        <v>0</v>
      </c>
      <c r="M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M$4,2),{1;6;7},{1;2;3}))))</f>
        <v>0</v>
      </c>
      <c r="N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N$4,2),{1;6;7},{1;2;3}))))</f>
        <v>0</v>
      </c>
      <c r="O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O$4,2),{1;6;7},{1;2;3}))))</f>
        <v>8</v>
      </c>
      <c r="P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P$4,2),{1;6;7},{1;2;3}))))</f>
        <v>8</v>
      </c>
      <c r="Q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Q$4,2),{1;6;7},{1;2;3}))))</f>
        <v>8</v>
      </c>
      <c r="R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R$4,2),{1;6;7},{1;2;3}))))</f>
        <v>8</v>
      </c>
      <c r="S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S$4,2),{1;6;7},{1;2;3}))))</f>
        <v>8</v>
      </c>
      <c r="T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T$4,2),{1;6;7},{1;2;3}))))</f>
        <v>0</v>
      </c>
      <c r="U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U$4,2),{1;6;7},{1;2;3}))))</f>
        <v>0</v>
      </c>
      <c r="V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V$4,2),{1;6;7},{1;2;3}))))</f>
        <v>10</v>
      </c>
      <c r="W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W$4,2),{1;6;7},{1;2;3}))))</f>
        <v>10</v>
      </c>
      <c r="X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X$4,2),{1;6;7},{1;2;3}))))</f>
        <v>10</v>
      </c>
      <c r="Y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Y$4,2),{1;6;7},{1;2;3}))))</f>
        <v>8</v>
      </c>
      <c r="Z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Z$4,2),{1;6;7},{1;2;3}))))</f>
        <v>0</v>
      </c>
      <c r="AA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A$4,2),{1;6;7},{1;2;3}))))</f>
        <v>0</v>
      </c>
      <c r="AB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B$4,2),{1;6;7},{1;2;3}))))</f>
        <v>8</v>
      </c>
      <c r="AC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C$4,2),{1;6;7},{1;2;3}))))</f>
        <v>8</v>
      </c>
      <c r="AD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D$4,2),{1;6;7},{1;2;3}))))</f>
        <v>0</v>
      </c>
      <c r="AE50" s="383" t="e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E$4,2),{1;6;7},{1;2;3}))))</f>
        <v>#N/A</v>
      </c>
      <c r="AF50" s="383" t="e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F$4,2),{1;6;7},{1;2;3}))))</f>
        <v>#N/A</v>
      </c>
      <c r="AG50" s="383" t="e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G$4,2),{1;6;7},{1;2;3}))))</f>
        <v>#N/A</v>
      </c>
      <c r="AH50" s="383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H$4,2),{1;6;7},{1;2;3}))))</f>
        <v>0</v>
      </c>
      <c r="AI50" s="387" t="e">
        <f t="shared" ca="1" si="23"/>
        <v>#N/A</v>
      </c>
      <c r="AJ50" s="388">
        <f ca="1">IF(COUNTA(E50:AH50),AJ$5-SUM(SUMIF($E50:$AH50,{"О","Б","А","У","---"},$E$3:$AH$3))*8,0)</f>
        <v>176</v>
      </c>
      <c r="AK50" s="404"/>
      <c r="AL50" s="389" t="e">
        <f t="shared" ca="1" si="24"/>
        <v>#N/A</v>
      </c>
      <c r="AM50" s="390" t="e">
        <f t="shared" ca="1" si="25"/>
        <v>#N/A</v>
      </c>
      <c r="AN50" s="335"/>
      <c r="AO50" s="335" t="e">
        <f t="shared" ca="1" si="26"/>
        <v>#N/A</v>
      </c>
      <c r="AP50" s="336">
        <f>SUBTOTAL(3,B$6:B50)</f>
        <v>45</v>
      </c>
      <c r="AQ50" s="337">
        <f t="shared" ca="1" si="32"/>
        <v>0</v>
      </c>
      <c r="AR50" s="337">
        <f t="shared" ca="1" si="32"/>
        <v>0</v>
      </c>
      <c r="AS50" s="337">
        <f t="shared" ca="1" si="32"/>
        <v>0</v>
      </c>
      <c r="AT50" s="337">
        <f t="shared" ca="1" si="27"/>
        <v>0</v>
      </c>
      <c r="AU50" s="337">
        <f t="shared" ca="1" si="28"/>
        <v>0</v>
      </c>
      <c r="AV50" s="572"/>
      <c r="AW50" s="529"/>
      <c r="AX50" s="338"/>
      <c r="AY50" s="339"/>
      <c r="AZ50" s="340" t="e">
        <f ca="1">RANK(AO50,AO$6:AO$100)+COUNTIF(AO$6:AO50,AO50)-1</f>
        <v>#N/A</v>
      </c>
      <c r="BA50" s="285" t="e">
        <f t="array" aca="1" ref="BA50" ca="1">INDEX(B$6:B$105,MATCH(SMALL(IF(SUBTOTAL(2,OFFSET(AZ$5,ROW($1:$100),)),AZ$6:AZ$105),AP50),AZ$6:AZ$105,))</f>
        <v>#NUM!</v>
      </c>
      <c r="BB50" s="341" t="e">
        <f t="shared" ca="1" si="29"/>
        <v>#NUM!</v>
      </c>
      <c r="BC50" s="342">
        <f t="shared" ca="1" si="30"/>
        <v>-4048</v>
      </c>
      <c r="BD50" s="343"/>
      <c r="BE50" s="344" t="e">
        <f ca="1">(SUM(INDEX(E50:AH50,MATCH($BE$2,$E$4:$AH$4,)):INDEX(E50:AH50,MATCH($BE$3,$E$4:$AH$4,)))+COUNTIF(INDEX(E50:AH50,MATCH($BE$2,$E$4:$AH$4,)):INDEX(E50:AH50,MATCH($BE$3,$E$4:$AH$4,)),"У")/3)/24</f>
        <v>#N/A</v>
      </c>
      <c r="BF50" s="317">
        <f t="shared" ca="1" si="31"/>
        <v>7.333333333333333</v>
      </c>
      <c r="BG50" s="337">
        <f ca="1">SUMIF(INDEX($E50:$AH50,MATCH($BE$2,$E$4:$AH$4,)):INDEX($E50:$AH50,MATCH($BE$3,$E$4:$AH$4,)),BG$5,INDEX($E$3:$AH$3,MATCH($BE$2,$E$4:$AH$4,)):INDEX($E$3:$AH$3,MATCH($BE$3,$E$4:$AH$4,)))</f>
        <v>0</v>
      </c>
      <c r="BH50" s="337">
        <f ca="1">SUMIF(INDEX($E50:$AH50,MATCH($BE$2,$E$4:$AH$4,)):INDEX($E50:$AH50,MATCH($BE$3,$E$4:$AH$4,)),BH$5,INDEX($E$3:$AH$3,MATCH($BE$2,$E$4:$AH$4,)):INDEX($E$3:$AH$3,MATCH($BE$3,$E$4:$AH$4,)))</f>
        <v>0</v>
      </c>
      <c r="BI50" s="337">
        <f ca="1">SUMIF(INDEX($E50:$AH50,MATCH($BE$2,$E$4:$AH$4,)):INDEX($E50:$AH50,MATCH($BE$3,$E$4:$AH$4,)),BI$5,INDEX($E$3:$AH$3,MATCH($BE$2,$E$4:$AH$4,)):INDEX($E$3:$AH$3,MATCH($BE$3,$E$4:$AH$4,)))</f>
        <v>0</v>
      </c>
      <c r="BJ50" s="337">
        <f ca="1">SUMIF(INDEX($E50:$AH50,MATCH($BE$2,$E$4:$AH$4,)):INDEX($E50:$AH50,MATCH($BE$3,$E$4:$AH$4,)),BJ$5,INDEX($E$3:$AH$3,MATCH($BE$2,$E$4:$AH$4,)):INDEX($E$3:$AH$3,MATCH($BE$3,$E$4:$AH$4,)))</f>
        <v>0</v>
      </c>
      <c r="BK50" s="337">
        <f ca="1">COUNTIF(INDEX($E50:$AH50,MATCH($BE$2,$E$4:$AH$4,)):INDEX($E50:$AH50,MATCH($BE$3,$E$4:$AH$4,)),BK$5)</f>
        <v>0</v>
      </c>
    </row>
    <row r="51" spans="1:63" ht="15" customHeight="1" x14ac:dyDescent="0.15">
      <c r="A51" s="326">
        <f>SUBTOTAL(3,B$5:B51)</f>
        <v>46</v>
      </c>
      <c r="B51" s="327" t="str">
        <f>График!B52</f>
        <v>Водитель 21</v>
      </c>
      <c r="C51" s="328"/>
      <c r="D51" s="320"/>
      <c r="E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E$4,2),{1;6;7},{1;2;3}))))</f>
        <v>10</v>
      </c>
      <c r="F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F$4,2),{1;6;7},{1;2;3}))))</f>
        <v>8</v>
      </c>
      <c r="G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G$4,2),{1;6;7},{1;2;3}))))</f>
        <v>8</v>
      </c>
      <c r="H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H$4,2),{1;6;7},{1;2;3}))))</f>
        <v>0</v>
      </c>
      <c r="I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I$4,2),{1;6;7},{1;2;3}))))</f>
        <v>0</v>
      </c>
      <c r="J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J$4,2),{1;6;7},{1;2;3}))))</f>
        <v>0</v>
      </c>
      <c r="K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K$4,2),{1;6;7},{1;2;3}))))</f>
        <v>9</v>
      </c>
      <c r="L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L$4,2),{1;6;7},{1;2;3}))))</f>
        <v>10</v>
      </c>
      <c r="M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M$4,2),{1;6;7},{1;2;3}))))</f>
        <v>0</v>
      </c>
      <c r="N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N$4,2),{1;6;7},{1;2;3}))))</f>
        <v>0</v>
      </c>
      <c r="O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O$4,2),{1;6;7},{1;2;3}))))</f>
        <v>9</v>
      </c>
      <c r="P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P$4,2),{1;6;7},{1;2;3}))))</f>
        <v>9</v>
      </c>
      <c r="Q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Q$4,2),{1;6;7},{1;2;3}))))</f>
        <v>10</v>
      </c>
      <c r="R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R$4,2),{1;6;7},{1;2;3}))))</f>
        <v>9</v>
      </c>
      <c r="S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S$4,2),{1;6;7},{1;2;3}))))</f>
        <v>0</v>
      </c>
      <c r="T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T$4,2),{1;6;7},{1;2;3}))))</f>
        <v>8</v>
      </c>
      <c r="U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U$4,2),{1;6;7},{1;2;3}))))</f>
        <v>8</v>
      </c>
      <c r="V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V$4,2),{1;6;7},{1;2;3}))))</f>
        <v>0</v>
      </c>
      <c r="W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W$4,2),{1;6;7},{1;2;3}))))</f>
        <v>0</v>
      </c>
      <c r="X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X$4,2),{1;6;7},{1;2;3}))))</f>
        <v>10</v>
      </c>
      <c r="Y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Y$4,2),{1;6;7},{1;2;3}))))</f>
        <v>9</v>
      </c>
      <c r="Z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Z$4,2),{1;6;7},{1;2;3}))))</f>
        <v>10</v>
      </c>
      <c r="AA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A$4,2),{1;6;7},{1;2;3}))))</f>
        <v>9</v>
      </c>
      <c r="AB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B$4,2),{1;6;7},{1;2;3}))))</f>
        <v>0</v>
      </c>
      <c r="AC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C$4,2),{1;6;7},{1;2;3}))))</f>
        <v>10</v>
      </c>
      <c r="AD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D$4,2),{1;6;7},{1;2;3}))))</f>
        <v>0</v>
      </c>
      <c r="AE51" s="383" t="e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E$4,2),{1;6;7},{1;2;3}))))</f>
        <v>#N/A</v>
      </c>
      <c r="AF51" s="383" t="e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F$4,2),{1;6;7},{1;2;3}))))</f>
        <v>#N/A</v>
      </c>
      <c r="AG51" s="383" t="e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G$4,2),{1;6;7},{1;2;3}))))</f>
        <v>#N/A</v>
      </c>
      <c r="AH51" s="383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H$4,2),{1;6;7},{1;2;3}))))</f>
        <v>0</v>
      </c>
      <c r="AI51" s="387" t="e">
        <f t="shared" ca="1" si="23"/>
        <v>#N/A</v>
      </c>
      <c r="AJ51" s="388">
        <f ca="1">IF(COUNTA(E51:AH51),AJ$5-SUM(SUMIF($E51:$AH51,{"О","Б","А","У","---"},$E$3:$AH$3))*8,0)</f>
        <v>176</v>
      </c>
      <c r="AK51" s="404"/>
      <c r="AL51" s="389" t="e">
        <f t="shared" ca="1" si="24"/>
        <v>#N/A</v>
      </c>
      <c r="AM51" s="390" t="e">
        <f t="shared" ca="1" si="25"/>
        <v>#N/A</v>
      </c>
      <c r="AN51" s="335"/>
      <c r="AO51" s="335" t="e">
        <f t="shared" ca="1" si="26"/>
        <v>#N/A</v>
      </c>
      <c r="AP51" s="336">
        <f>SUBTOTAL(3,B$6:B51)</f>
        <v>46</v>
      </c>
      <c r="AQ51" s="337">
        <f t="shared" ca="1" si="32"/>
        <v>0</v>
      </c>
      <c r="AR51" s="337">
        <f t="shared" ca="1" si="32"/>
        <v>0</v>
      </c>
      <c r="AS51" s="337">
        <f t="shared" ca="1" si="32"/>
        <v>0</v>
      </c>
      <c r="AT51" s="337">
        <f t="shared" ca="1" si="27"/>
        <v>0</v>
      </c>
      <c r="AU51" s="337">
        <f t="shared" ca="1" si="28"/>
        <v>0</v>
      </c>
      <c r="AV51" s="571"/>
      <c r="AW51" s="377"/>
      <c r="AX51" s="338"/>
      <c r="AY51" s="339"/>
      <c r="AZ51" s="340" t="e">
        <f ca="1">RANK(AO51,AO$6:AO$100)+COUNTIF(AO$6:AO51,AO51)-1</f>
        <v>#N/A</v>
      </c>
      <c r="BA51" s="285" t="e">
        <f t="array" aca="1" ref="BA51" ca="1">INDEX(B$6:B$105,MATCH(SMALL(IF(SUBTOTAL(2,OFFSET(AZ$5,ROW($1:$100),)),AZ$6:AZ$105),AP51),AZ$6:AZ$105,))</f>
        <v>#NUM!</v>
      </c>
      <c r="BB51" s="341" t="e">
        <f t="shared" ca="1" si="29"/>
        <v>#NUM!</v>
      </c>
      <c r="BC51" s="342">
        <f t="shared" ca="1" si="30"/>
        <v>-4048</v>
      </c>
      <c r="BD51" s="343"/>
      <c r="BE51" s="344" t="e">
        <f ca="1">(SUM(INDEX(E51:AH51,MATCH($BE$2,$E$4:$AH$4,)):INDEX(E51:AH51,MATCH($BE$3,$E$4:$AH$4,)))+COUNTIF(INDEX(E51:AH51,MATCH($BE$2,$E$4:$AH$4,)):INDEX(E51:AH51,MATCH($BE$3,$E$4:$AH$4,)),"У")/3)/24</f>
        <v>#N/A</v>
      </c>
      <c r="BF51" s="317">
        <f t="shared" ca="1" si="31"/>
        <v>7.333333333333333</v>
      </c>
      <c r="BG51" s="337">
        <f ca="1">SUMIF(INDEX($E51:$AH51,MATCH($BE$2,$E$4:$AH$4,)):INDEX($E51:$AH51,MATCH($BE$3,$E$4:$AH$4,)),BG$5,INDEX($E$3:$AH$3,MATCH($BE$2,$E$4:$AH$4,)):INDEX($E$3:$AH$3,MATCH($BE$3,$E$4:$AH$4,)))</f>
        <v>0</v>
      </c>
      <c r="BH51" s="337">
        <f ca="1">SUMIF(INDEX($E51:$AH51,MATCH($BE$2,$E$4:$AH$4,)):INDEX($E51:$AH51,MATCH($BE$3,$E$4:$AH$4,)),BH$5,INDEX($E$3:$AH$3,MATCH($BE$2,$E$4:$AH$4,)):INDEX($E$3:$AH$3,MATCH($BE$3,$E$4:$AH$4,)))</f>
        <v>0</v>
      </c>
      <c r="BI51" s="337">
        <f ca="1">SUMIF(INDEX($E51:$AH51,MATCH($BE$2,$E$4:$AH$4,)):INDEX($E51:$AH51,MATCH($BE$3,$E$4:$AH$4,)),BI$5,INDEX($E$3:$AH$3,MATCH($BE$2,$E$4:$AH$4,)):INDEX($E$3:$AH$3,MATCH($BE$3,$E$4:$AH$4,)))</f>
        <v>0</v>
      </c>
      <c r="BJ51" s="337">
        <f ca="1">SUMIF(INDEX($E51:$AH51,MATCH($BE$2,$E$4:$AH$4,)):INDEX($E51:$AH51,MATCH($BE$3,$E$4:$AH$4,)),BJ$5,INDEX($E$3:$AH$3,MATCH($BE$2,$E$4:$AH$4,)):INDEX($E$3:$AH$3,MATCH($BE$3,$E$4:$AH$4,)))</f>
        <v>0</v>
      </c>
      <c r="BK51" s="337">
        <f ca="1">COUNTIF(INDEX($E51:$AH51,MATCH($BE$2,$E$4:$AH$4,)):INDEX($E51:$AH51,MATCH($BE$3,$E$4:$AH$4,)),BK$5)</f>
        <v>0</v>
      </c>
    </row>
    <row r="52" spans="1:63" ht="15" customHeight="1" x14ac:dyDescent="0.15">
      <c r="A52" s="326">
        <f>SUBTOTAL(3,B$5:B52)</f>
        <v>47</v>
      </c>
      <c r="B52" s="327" t="str">
        <f>График!B53</f>
        <v>Водитель 22</v>
      </c>
      <c r="C52" s="328"/>
      <c r="D52" s="320"/>
      <c r="E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E$4,2),{1;6;7},{1;2;3}))))</f>
        <v>10</v>
      </c>
      <c r="F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F$4,2),{1;6;7},{1;2;3}))))</f>
        <v>10</v>
      </c>
      <c r="G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G$4,2),{1;6;7},{1;2;3}))))</f>
        <v>0</v>
      </c>
      <c r="H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H$4,2),{1;6;7},{1;2;3}))))</f>
        <v>9</v>
      </c>
      <c r="I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I$4,2),{1;6;7},{1;2;3}))))</f>
        <v>0</v>
      </c>
      <c r="J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J$4,2),{1;6;7},{1;2;3}))))</f>
        <v>0</v>
      </c>
      <c r="K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K$4,2),{1;6;7},{1;2;3}))))</f>
        <v>0</v>
      </c>
      <c r="L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L$4,2),{1;6;7},{1;2;3}))))</f>
        <v>10</v>
      </c>
      <c r="M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M$4,2),{1;6;7},{1;2;3}))))</f>
        <v>8</v>
      </c>
      <c r="N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N$4,2),{1;6;7},{1;2;3}))))</f>
        <v>10</v>
      </c>
      <c r="O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O$4,2),{1;6;7},{1;2;3}))))</f>
        <v>9</v>
      </c>
      <c r="P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P$4,2),{1;6;7},{1;2;3}))))</f>
        <v>8</v>
      </c>
      <c r="Q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Q$4,2),{1;6;7},{1;2;3}))))</f>
        <v>0</v>
      </c>
      <c r="R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R$4,2),{1;6;7},{1;2;3}))))</f>
        <v>0</v>
      </c>
      <c r="S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S$4,2),{1;6;7},{1;2;3}))))</f>
        <v>9</v>
      </c>
      <c r="T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T$4,2),{1;6;7},{1;2;3}))))</f>
        <v>8</v>
      </c>
      <c r="U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U$4,2),{1;6;7},{1;2;3}))))</f>
        <v>0</v>
      </c>
      <c r="V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V$4,2),{1;6;7},{1;2;3}))))</f>
        <v>10</v>
      </c>
      <c r="W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W$4,2),{1;6;7},{1;2;3}))))</f>
        <v>10</v>
      </c>
      <c r="X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X$4,2),{1;6;7},{1;2;3}))))</f>
        <v>10</v>
      </c>
      <c r="Y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Y$4,2),{1;6;7},{1;2;3}))))</f>
        <v>0</v>
      </c>
      <c r="Z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Z$4,2),{1;6;7},{1;2;3}))))</f>
        <v>0</v>
      </c>
      <c r="AA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A$4,2),{1;6;7},{1;2;3}))))</f>
        <v>0</v>
      </c>
      <c r="AB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B$4,2),{1;6;7},{1;2;3}))))</f>
        <v>10</v>
      </c>
      <c r="AC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C$4,2),{1;6;7},{1;2;3}))))</f>
        <v>9</v>
      </c>
      <c r="AD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D$4,2),{1;6;7},{1;2;3}))))</f>
        <v>0</v>
      </c>
      <c r="AE52" s="383" t="e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E$4,2),{1;6;7},{1;2;3}))))</f>
        <v>#N/A</v>
      </c>
      <c r="AF52" s="383" t="e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F$4,2),{1;6;7},{1;2;3}))))</f>
        <v>#N/A</v>
      </c>
      <c r="AG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G$4,2),{1;6;7},{1;2;3}))))</f>
        <v>0</v>
      </c>
      <c r="AH52" s="383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H$4,2),{1;6;7},{1;2;3}))))</f>
        <v>0</v>
      </c>
      <c r="AI52" s="387" t="e">
        <f t="shared" ca="1" si="23"/>
        <v>#N/A</v>
      </c>
      <c r="AJ52" s="388">
        <f ca="1">IF(COUNTA(E52:AH52),AJ$5-SUM(SUMIF($E52:$AH52,{"О","Б","А","У","---"},$E$3:$AH$3))*8,0)</f>
        <v>176</v>
      </c>
      <c r="AK52" s="404"/>
      <c r="AL52" s="389" t="e">
        <f t="shared" ca="1" si="24"/>
        <v>#N/A</v>
      </c>
      <c r="AM52" s="390" t="e">
        <f t="shared" ca="1" si="25"/>
        <v>#N/A</v>
      </c>
      <c r="AN52" s="335"/>
      <c r="AO52" s="335" t="e">
        <f t="shared" ca="1" si="26"/>
        <v>#N/A</v>
      </c>
      <c r="AP52" s="336">
        <f>SUBTOTAL(3,B$6:B52)</f>
        <v>47</v>
      </c>
      <c r="AQ52" s="337">
        <f t="shared" ca="1" si="32"/>
        <v>0</v>
      </c>
      <c r="AR52" s="337">
        <f t="shared" ca="1" si="32"/>
        <v>0</v>
      </c>
      <c r="AS52" s="337">
        <f t="shared" ca="1" si="32"/>
        <v>0</v>
      </c>
      <c r="AT52" s="337">
        <f t="shared" ca="1" si="27"/>
        <v>0</v>
      </c>
      <c r="AU52" s="337">
        <f t="shared" ca="1" si="28"/>
        <v>0</v>
      </c>
      <c r="AV52" s="572"/>
      <c r="AW52" s="377"/>
      <c r="AX52" s="338"/>
      <c r="AY52" s="339"/>
      <c r="AZ52" s="340" t="e">
        <f ca="1">RANK(AO52,AO$6:AO$100)+COUNTIF(AO$6:AO52,AO52)-1</f>
        <v>#N/A</v>
      </c>
      <c r="BA52" s="285" t="e">
        <f t="array" aca="1" ref="BA52" ca="1">INDEX(B$6:B$105,MATCH(SMALL(IF(SUBTOTAL(2,OFFSET(AZ$5,ROW($1:$100),)),AZ$6:AZ$105),AP52),AZ$6:AZ$105,))</f>
        <v>#NUM!</v>
      </c>
      <c r="BB52" s="341" t="e">
        <f t="shared" ca="1" si="29"/>
        <v>#NUM!</v>
      </c>
      <c r="BC52" s="342">
        <f t="shared" ca="1" si="30"/>
        <v>-4048</v>
      </c>
      <c r="BD52" s="343"/>
      <c r="BE52" s="344" t="e">
        <f ca="1">(SUM(INDEX(E52:AH52,MATCH($BE$2,$E$4:$AH$4,)):INDEX(E52:AH52,MATCH($BE$3,$E$4:$AH$4,)))+COUNTIF(INDEX(E52:AH52,MATCH($BE$2,$E$4:$AH$4,)):INDEX(E52:AH52,MATCH($BE$3,$E$4:$AH$4,)),"У")/3)/24</f>
        <v>#N/A</v>
      </c>
      <c r="BF52" s="317">
        <f t="shared" ca="1" si="31"/>
        <v>7.333333333333333</v>
      </c>
      <c r="BG52" s="337">
        <f ca="1">SUMIF(INDEX($E52:$AH52,MATCH($BE$2,$E$4:$AH$4,)):INDEX($E52:$AH52,MATCH($BE$3,$E$4:$AH$4,)),BG$5,INDEX($E$3:$AH$3,MATCH($BE$2,$E$4:$AH$4,)):INDEX($E$3:$AH$3,MATCH($BE$3,$E$4:$AH$4,)))</f>
        <v>0</v>
      </c>
      <c r="BH52" s="337">
        <f ca="1">SUMIF(INDEX($E52:$AH52,MATCH($BE$2,$E$4:$AH$4,)):INDEX($E52:$AH52,MATCH($BE$3,$E$4:$AH$4,)),BH$5,INDEX($E$3:$AH$3,MATCH($BE$2,$E$4:$AH$4,)):INDEX($E$3:$AH$3,MATCH($BE$3,$E$4:$AH$4,)))</f>
        <v>0</v>
      </c>
      <c r="BI52" s="337">
        <f ca="1">SUMIF(INDEX($E52:$AH52,MATCH($BE$2,$E$4:$AH$4,)):INDEX($E52:$AH52,MATCH($BE$3,$E$4:$AH$4,)),BI$5,INDEX($E$3:$AH$3,MATCH($BE$2,$E$4:$AH$4,)):INDEX($E$3:$AH$3,MATCH($BE$3,$E$4:$AH$4,)))</f>
        <v>0</v>
      </c>
      <c r="BJ52" s="337">
        <f ca="1">SUMIF(INDEX($E52:$AH52,MATCH($BE$2,$E$4:$AH$4,)):INDEX($E52:$AH52,MATCH($BE$3,$E$4:$AH$4,)),BJ$5,INDEX($E$3:$AH$3,MATCH($BE$2,$E$4:$AH$4,)):INDEX($E$3:$AH$3,MATCH($BE$3,$E$4:$AH$4,)))</f>
        <v>0</v>
      </c>
      <c r="BK52" s="337">
        <f ca="1">COUNTIF(INDEX($E52:$AH52,MATCH($BE$2,$E$4:$AH$4,)):INDEX($E52:$AH52,MATCH($BE$3,$E$4:$AH$4,)),BK$5)</f>
        <v>0</v>
      </c>
    </row>
    <row r="53" spans="1:63" ht="15" customHeight="1" x14ac:dyDescent="0.15">
      <c r="A53" s="326">
        <f>SUBTOTAL(3,B$5:B53)</f>
        <v>48</v>
      </c>
      <c r="B53" s="327" t="str">
        <f>График!B54</f>
        <v>Водитель 23</v>
      </c>
      <c r="C53" s="328"/>
      <c r="D53" s="320"/>
      <c r="E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E$4,2),{1;6;7},{1;2;3}))))</f>
        <v>8</v>
      </c>
      <c r="F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F$4,2),{1;6;7},{1;2;3}))))</f>
        <v>9</v>
      </c>
      <c r="G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G$4,2),{1;6;7},{1;2;3}))))</f>
        <v>8</v>
      </c>
      <c r="H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H$4,2),{1;6;7},{1;2;3}))))</f>
        <v>9</v>
      </c>
      <c r="I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I$4,2),{1;6;7},{1;2;3}))))</f>
        <v>9</v>
      </c>
      <c r="J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J$4,2),{1;6;7},{1;2;3}))))</f>
        <v>0</v>
      </c>
      <c r="K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K$4,2),{1;6;7},{1;2;3}))))</f>
        <v>0</v>
      </c>
      <c r="L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L$4,2),{1;6;7},{1;2;3}))))</f>
        <v>9</v>
      </c>
      <c r="M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M$4,2),{1;6;7},{1;2;3}))))</f>
        <v>10</v>
      </c>
      <c r="N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N$4,2),{1;6;7},{1;2;3}))))</f>
        <v>10</v>
      </c>
      <c r="O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O$4,2),{1;6;7},{1;2;3}))))</f>
        <v>0</v>
      </c>
      <c r="P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P$4,2),{1;6;7},{1;2;3}))))</f>
        <v>0</v>
      </c>
      <c r="Q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Q$4,2),{1;6;7},{1;2;3}))))</f>
        <v>8</v>
      </c>
      <c r="R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R$4,2),{1;6;7},{1;2;3}))))</f>
        <v>10</v>
      </c>
      <c r="S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S$4,2),{1;6;7},{1;2;3}))))</f>
        <v>10</v>
      </c>
      <c r="T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T$4,2),{1;6;7},{1;2;3}))))</f>
        <v>0</v>
      </c>
      <c r="U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U$4,2),{1;6;7},{1;2;3}))))</f>
        <v>0</v>
      </c>
      <c r="V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V$4,2),{1;6;7},{1;2;3}))))</f>
        <v>9</v>
      </c>
      <c r="W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W$4,2),{1;6;7},{1;2;3}))))</f>
        <v>9</v>
      </c>
      <c r="X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X$4,2),{1;6;7},{1;2;3}))))</f>
        <v>10</v>
      </c>
      <c r="Y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Y$4,2),{1;6;7},{1;2;3}))))</f>
        <v>10</v>
      </c>
      <c r="Z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Z$4,2),{1;6;7},{1;2;3}))))</f>
        <v>10</v>
      </c>
      <c r="AA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A$4,2),{1;6;7},{1;2;3}))))</f>
        <v>0</v>
      </c>
      <c r="AB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B$4,2),{1;6;7},{1;2;3}))))</f>
        <v>0</v>
      </c>
      <c r="AC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C$4,2),{1;6;7},{1;2;3}))))</f>
        <v>9</v>
      </c>
      <c r="AD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D$4,2),{1;6;7},{1;2;3}))))</f>
        <v>0</v>
      </c>
      <c r="AE53" s="383" t="e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E$4,2),{1;6;7},{1;2;3}))))</f>
        <v>#N/A</v>
      </c>
      <c r="AF53" s="383" t="e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F$4,2),{1;6;7},{1;2;3}))))</f>
        <v>#N/A</v>
      </c>
      <c r="AG53" s="383" t="e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G$4,2),{1;6;7},{1;2;3}))))</f>
        <v>#N/A</v>
      </c>
      <c r="AH53" s="383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H$4,2),{1;6;7},{1;2;3}))))</f>
        <v>0</v>
      </c>
      <c r="AI53" s="387" t="e">
        <f t="shared" ca="1" si="23"/>
        <v>#N/A</v>
      </c>
      <c r="AJ53" s="388">
        <f ca="1">IF(COUNTA(E53:AH53),AJ$5-SUM(SUMIF($E53:$AH53,{"О","Б","А","У","---"},$E$3:$AH$3))*8,0)</f>
        <v>176</v>
      </c>
      <c r="AK53" s="404"/>
      <c r="AL53" s="389" t="e">
        <f t="shared" ca="1" si="24"/>
        <v>#N/A</v>
      </c>
      <c r="AM53" s="390" t="e">
        <f t="shared" ca="1" si="25"/>
        <v>#N/A</v>
      </c>
      <c r="AN53" s="335"/>
      <c r="AO53" s="335" t="e">
        <f t="shared" ca="1" si="26"/>
        <v>#N/A</v>
      </c>
      <c r="AP53" s="336">
        <f>SUBTOTAL(3,B$6:B53)</f>
        <v>48</v>
      </c>
      <c r="AQ53" s="337">
        <f t="shared" ca="1" si="32"/>
        <v>0</v>
      </c>
      <c r="AR53" s="337">
        <f t="shared" ca="1" si="32"/>
        <v>0</v>
      </c>
      <c r="AS53" s="337">
        <f t="shared" ca="1" si="32"/>
        <v>0</v>
      </c>
      <c r="AT53" s="337">
        <f t="shared" ca="1" si="27"/>
        <v>0</v>
      </c>
      <c r="AU53" s="337">
        <f t="shared" ca="1" si="28"/>
        <v>0</v>
      </c>
      <c r="AV53" s="572"/>
      <c r="AW53" s="377"/>
      <c r="AX53" s="338"/>
      <c r="AY53" s="339"/>
      <c r="AZ53" s="340" t="e">
        <f ca="1">RANK(AO53,AO$6:AO$100)+COUNTIF(AO$6:AO53,AO53)-1</f>
        <v>#N/A</v>
      </c>
      <c r="BA53" s="285" t="e">
        <f t="array" aca="1" ref="BA53" ca="1">INDEX(B$6:B$105,MATCH(SMALL(IF(SUBTOTAL(2,OFFSET(AZ$5,ROW($1:$100),)),AZ$6:AZ$105),AP53),AZ$6:AZ$105,))</f>
        <v>#NUM!</v>
      </c>
      <c r="BB53" s="341" t="e">
        <f t="shared" ca="1" si="29"/>
        <v>#NUM!</v>
      </c>
      <c r="BC53" s="342">
        <f t="shared" ca="1" si="30"/>
        <v>-4048</v>
      </c>
      <c r="BD53" s="343"/>
      <c r="BE53" s="344" t="e">
        <f ca="1">(SUM(INDEX(E53:AH53,MATCH($BE$2,$E$4:$AH$4,)):INDEX(E53:AH53,MATCH($BE$3,$E$4:$AH$4,)))+COUNTIF(INDEX(E53:AH53,MATCH($BE$2,$E$4:$AH$4,)):INDEX(E53:AH53,MATCH($BE$3,$E$4:$AH$4,)),"У")/3)/24</f>
        <v>#N/A</v>
      </c>
      <c r="BF53" s="317">
        <f t="shared" ca="1" si="31"/>
        <v>7.333333333333333</v>
      </c>
      <c r="BG53" s="337">
        <f ca="1">SUMIF(INDEX($E53:$AH53,MATCH($BE$2,$E$4:$AH$4,)):INDEX($E53:$AH53,MATCH($BE$3,$E$4:$AH$4,)),BG$5,INDEX($E$3:$AH$3,MATCH($BE$2,$E$4:$AH$4,)):INDEX($E$3:$AH$3,MATCH($BE$3,$E$4:$AH$4,)))</f>
        <v>0</v>
      </c>
      <c r="BH53" s="337">
        <f ca="1">SUMIF(INDEX($E53:$AH53,MATCH($BE$2,$E$4:$AH$4,)):INDEX($E53:$AH53,MATCH($BE$3,$E$4:$AH$4,)),BH$5,INDEX($E$3:$AH$3,MATCH($BE$2,$E$4:$AH$4,)):INDEX($E$3:$AH$3,MATCH($BE$3,$E$4:$AH$4,)))</f>
        <v>0</v>
      </c>
      <c r="BI53" s="337">
        <f ca="1">SUMIF(INDEX($E53:$AH53,MATCH($BE$2,$E$4:$AH$4,)):INDEX($E53:$AH53,MATCH($BE$3,$E$4:$AH$4,)),BI$5,INDEX($E$3:$AH$3,MATCH($BE$2,$E$4:$AH$4,)):INDEX($E$3:$AH$3,MATCH($BE$3,$E$4:$AH$4,)))</f>
        <v>0</v>
      </c>
      <c r="BJ53" s="337">
        <f ca="1">SUMIF(INDEX($E53:$AH53,MATCH($BE$2,$E$4:$AH$4,)):INDEX($E53:$AH53,MATCH($BE$3,$E$4:$AH$4,)),BJ$5,INDEX($E$3:$AH$3,MATCH($BE$2,$E$4:$AH$4,)):INDEX($E$3:$AH$3,MATCH($BE$3,$E$4:$AH$4,)))</f>
        <v>0</v>
      </c>
      <c r="BK53" s="337">
        <f ca="1">COUNTIF(INDEX($E53:$AH53,MATCH($BE$2,$E$4:$AH$4,)):INDEX($E53:$AH53,MATCH($BE$3,$E$4:$AH$4,)),BK$5)</f>
        <v>0</v>
      </c>
    </row>
    <row r="54" spans="1:63" ht="15" customHeight="1" x14ac:dyDescent="0.15">
      <c r="A54" s="326">
        <f>SUBTOTAL(3,B$5:B54)</f>
        <v>49</v>
      </c>
      <c r="B54" s="327" t="str">
        <f>График!B55</f>
        <v>Водитель 24</v>
      </c>
      <c r="C54" s="328"/>
      <c r="D54" s="320"/>
      <c r="E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E$4,2),{1;6;7},{1;2;3}))))</f>
        <v>10</v>
      </c>
      <c r="F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F$4,2),{1;6;7},{1;2;3}))))</f>
        <v>8</v>
      </c>
      <c r="G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G$4,2),{1;6;7},{1;2;3}))))</f>
        <v>0</v>
      </c>
      <c r="H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H$4,2),{1;6;7},{1;2;3}))))</f>
        <v>0</v>
      </c>
      <c r="I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I$4,2),{1;6;7},{1;2;3}))))</f>
        <v>10</v>
      </c>
      <c r="J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J$4,2),{1;6;7},{1;2;3}))))</f>
        <v>10</v>
      </c>
      <c r="K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K$4,2),{1;6;7},{1;2;3}))))</f>
        <v>10</v>
      </c>
      <c r="L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L$4,2),{1;6;7},{1;2;3}))))</f>
        <v>10</v>
      </c>
      <c r="M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M$4,2),{1;6;7},{1;2;3}))))</f>
        <v>10</v>
      </c>
      <c r="N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N$4,2),{1;6;7},{1;2;3}))))</f>
        <v>0</v>
      </c>
      <c r="O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O$4,2),{1;6;7},{1;2;3}))))</f>
        <v>0</v>
      </c>
      <c r="P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P$4,2),{1;6;7},{1;2;3}))))</f>
        <v>8</v>
      </c>
      <c r="Q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Q$4,2),{1;6;7},{1;2;3}))))</f>
        <v>10</v>
      </c>
      <c r="R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R$4,2),{1;6;7},{1;2;3}))))</f>
        <v>8</v>
      </c>
      <c r="S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S$4,2),{1;6;7},{1;2;3}))))</f>
        <v>9</v>
      </c>
      <c r="T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T$4,2),{1;6;7},{1;2;3}))))</f>
        <v>9</v>
      </c>
      <c r="U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U$4,2),{1;6;7},{1;2;3}))))</f>
        <v>0</v>
      </c>
      <c r="V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V$4,2),{1;6;7},{1;2;3}))))</f>
        <v>0</v>
      </c>
      <c r="W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W$4,2),{1;6;7},{1;2;3}))))</f>
        <v>0</v>
      </c>
      <c r="X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X$4,2),{1;6;7},{1;2;3}))))</f>
        <v>10</v>
      </c>
      <c r="Y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Y$4,2),{1;6;7},{1;2;3}))))</f>
        <v>10</v>
      </c>
      <c r="Z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Z$4,2),{1;6;7},{1;2;3}))))</f>
        <v>9</v>
      </c>
      <c r="AA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A$4,2),{1;6;7},{1;2;3}))))</f>
        <v>0</v>
      </c>
      <c r="AB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B$4,2),{1;6;7},{1;2;3}))))</f>
        <v>0</v>
      </c>
      <c r="AC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C$4,2),{1;6;7},{1;2;3}))))</f>
        <v>0</v>
      </c>
      <c r="AD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D$4,2),{1;6;7},{1;2;3}))))</f>
        <v>0</v>
      </c>
      <c r="AE54" s="383" t="e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E$4,2),{1;6;7},{1;2;3}))))</f>
        <v>#N/A</v>
      </c>
      <c r="AF54" s="383" t="e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F$4,2),{1;6;7},{1;2;3}))))</f>
        <v>#N/A</v>
      </c>
      <c r="AG54" s="383" t="e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G$4,2),{1;6;7},{1;2;3}))))</f>
        <v>#N/A</v>
      </c>
      <c r="AH54" s="383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H$4,2),{1;6;7},{1;2;3}))))</f>
        <v>0</v>
      </c>
      <c r="AI54" s="387" t="e">
        <f t="shared" ca="1" si="23"/>
        <v>#N/A</v>
      </c>
      <c r="AJ54" s="388">
        <f ca="1">IF(COUNTA(E54:AH54),AJ$5-SUM(SUMIF($E54:$AH54,{"О","Б","А","У","---"},$E$3:$AH$3))*8,0)</f>
        <v>176</v>
      </c>
      <c r="AK54" s="404"/>
      <c r="AL54" s="389" t="e">
        <f t="shared" ca="1" si="24"/>
        <v>#N/A</v>
      </c>
      <c r="AM54" s="390" t="e">
        <f t="shared" ca="1" si="25"/>
        <v>#N/A</v>
      </c>
      <c r="AN54" s="335"/>
      <c r="AO54" s="335" t="e">
        <f t="shared" ca="1" si="26"/>
        <v>#N/A</v>
      </c>
      <c r="AP54" s="336">
        <f>SUBTOTAL(3,B$6:B54)</f>
        <v>49</v>
      </c>
      <c r="AQ54" s="337">
        <f t="shared" ca="1" si="32"/>
        <v>0</v>
      </c>
      <c r="AR54" s="337">
        <f t="shared" ca="1" si="32"/>
        <v>0</v>
      </c>
      <c r="AS54" s="337">
        <f t="shared" ca="1" si="32"/>
        <v>0</v>
      </c>
      <c r="AT54" s="337">
        <f t="shared" ca="1" si="27"/>
        <v>0</v>
      </c>
      <c r="AU54" s="337">
        <f t="shared" ca="1" si="28"/>
        <v>0</v>
      </c>
      <c r="AV54" s="571"/>
      <c r="AW54" s="529"/>
      <c r="AX54" s="338"/>
      <c r="AY54" s="339"/>
      <c r="AZ54" s="340" t="e">
        <f ca="1">RANK(AO54,AO$6:AO$100)+COUNTIF(AO$6:AO54,AO54)-1</f>
        <v>#N/A</v>
      </c>
      <c r="BA54" s="285" t="e">
        <f t="array" aca="1" ref="BA54" ca="1">INDEX(B$6:B$105,MATCH(SMALL(IF(SUBTOTAL(2,OFFSET(AZ$5,ROW($1:$100),)),AZ$6:AZ$105),AP54),AZ$6:AZ$105,))</f>
        <v>#NUM!</v>
      </c>
      <c r="BB54" s="341" t="e">
        <f t="shared" ca="1" si="29"/>
        <v>#NUM!</v>
      </c>
      <c r="BC54" s="342">
        <f t="shared" ca="1" si="30"/>
        <v>-4048</v>
      </c>
      <c r="BD54" s="343"/>
      <c r="BE54" s="344" t="e">
        <f ca="1">(SUM(INDEX(E54:AH54,MATCH($BE$2,$E$4:$AH$4,)):INDEX(E54:AH54,MATCH($BE$3,$E$4:$AH$4,)))+COUNTIF(INDEX(E54:AH54,MATCH($BE$2,$E$4:$AH$4,)):INDEX(E54:AH54,MATCH($BE$3,$E$4:$AH$4,)),"У")/3)/24</f>
        <v>#N/A</v>
      </c>
      <c r="BF54" s="317">
        <f t="shared" ca="1" si="31"/>
        <v>7.333333333333333</v>
      </c>
      <c r="BG54" s="337">
        <f ca="1">SUMIF(INDEX($E54:$AH54,MATCH($BE$2,$E$4:$AH$4,)):INDEX($E54:$AH54,MATCH($BE$3,$E$4:$AH$4,)),BG$5,INDEX($E$3:$AH$3,MATCH($BE$2,$E$4:$AH$4,)):INDEX($E$3:$AH$3,MATCH($BE$3,$E$4:$AH$4,)))</f>
        <v>0</v>
      </c>
      <c r="BH54" s="337">
        <f ca="1">SUMIF(INDEX($E54:$AH54,MATCH($BE$2,$E$4:$AH$4,)):INDEX($E54:$AH54,MATCH($BE$3,$E$4:$AH$4,)),BH$5,INDEX($E$3:$AH$3,MATCH($BE$2,$E$4:$AH$4,)):INDEX($E$3:$AH$3,MATCH($BE$3,$E$4:$AH$4,)))</f>
        <v>0</v>
      </c>
      <c r="BI54" s="337">
        <f ca="1">SUMIF(INDEX($E54:$AH54,MATCH($BE$2,$E$4:$AH$4,)):INDEX($E54:$AH54,MATCH($BE$3,$E$4:$AH$4,)),BI$5,INDEX($E$3:$AH$3,MATCH($BE$2,$E$4:$AH$4,)):INDEX($E$3:$AH$3,MATCH($BE$3,$E$4:$AH$4,)))</f>
        <v>0</v>
      </c>
      <c r="BJ54" s="337">
        <f ca="1">SUMIF(INDEX($E54:$AH54,MATCH($BE$2,$E$4:$AH$4,)):INDEX($E54:$AH54,MATCH($BE$3,$E$4:$AH$4,)),BJ$5,INDEX($E$3:$AH$3,MATCH($BE$2,$E$4:$AH$4,)):INDEX($E$3:$AH$3,MATCH($BE$3,$E$4:$AH$4,)))</f>
        <v>0</v>
      </c>
      <c r="BK54" s="337">
        <f ca="1">COUNTIF(INDEX($E54:$AH54,MATCH($BE$2,$E$4:$AH$4,)):INDEX($E54:$AH54,MATCH($BE$3,$E$4:$AH$4,)),BK$5)</f>
        <v>0</v>
      </c>
    </row>
    <row r="55" spans="1:63" ht="15" customHeight="1" x14ac:dyDescent="0.15">
      <c r="A55" s="326">
        <f>SUBTOTAL(3,B$5:B55)</f>
        <v>50</v>
      </c>
      <c r="B55" s="327" t="str">
        <f>График!B56</f>
        <v>Водитель 25</v>
      </c>
      <c r="C55" s="328"/>
      <c r="D55" s="320"/>
      <c r="E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E$4,2),{1;6;7},{1;2;3}))))</f>
        <v>О</v>
      </c>
      <c r="F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F$4,2),{1;6;7},{1;2;3}))))</f>
        <v>О</v>
      </c>
      <c r="G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G$4,2),{1;6;7},{1;2;3}))))</f>
        <v>О</v>
      </c>
      <c r="H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H$4,2),{1;6;7},{1;2;3}))))</f>
        <v>О</v>
      </c>
      <c r="I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I$4,2),{1;6;7},{1;2;3}))))</f>
        <v>О</v>
      </c>
      <c r="J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J$4,2),{1;6;7},{1;2;3}))))</f>
        <v>О</v>
      </c>
      <c r="K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K$4,2),{1;6;7},{1;2;3}))))</f>
        <v>О</v>
      </c>
      <c r="L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L$4,2),{1;6;7},{1;2;3}))))</f>
        <v>О</v>
      </c>
      <c r="M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M$4,2),{1;6;7},{1;2;3}))))</f>
        <v>О</v>
      </c>
      <c r="N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N$4,2),{1;6;7},{1;2;3}))))</f>
        <v>О</v>
      </c>
      <c r="O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O$4,2),{1;6;7},{1;2;3}))))</f>
        <v>О</v>
      </c>
      <c r="P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P$4,2),{1;6;7},{1;2;3}))))</f>
        <v>О</v>
      </c>
      <c r="Q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Q$4,2),{1;6;7},{1;2;3}))))</f>
        <v>О</v>
      </c>
      <c r="R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R$4,2),{1;6;7},{1;2;3}))))</f>
        <v>О</v>
      </c>
      <c r="S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S$4,2),{1;6;7},{1;2;3}))))</f>
        <v>О</v>
      </c>
      <c r="T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T$4,2),{1;6;7},{1;2;3}))))</f>
        <v>О</v>
      </c>
      <c r="U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U$4,2),{1;6;7},{1;2;3}))))</f>
        <v>О</v>
      </c>
      <c r="V55" s="383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V$4,2),{1;6;7},{1;2;3}))))</f>
        <v>О</v>
      </c>
      <c r="W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W$4,2),{1;6;7},{1;2;3}))))</f>
        <v>9</v>
      </c>
      <c r="X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X$4,2),{1;6;7},{1;2;3}))))</f>
        <v>10</v>
      </c>
      <c r="Y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Y$4,2),{1;6;7},{1;2;3}))))</f>
        <v>10</v>
      </c>
      <c r="Z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Z$4,2),{1;6;7},{1;2;3}))))</f>
        <v>9</v>
      </c>
      <c r="AA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A$4,2),{1;6;7},{1;2;3}))))</f>
        <v>10</v>
      </c>
      <c r="AB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B$4,2),{1;6;7},{1;2;3}))))</f>
        <v>0</v>
      </c>
      <c r="AC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C$4,2),{1;6;7},{1;2;3}))))</f>
        <v>0</v>
      </c>
      <c r="AD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D$4,2),{1;6;7},{1;2;3}))))</f>
        <v>0</v>
      </c>
      <c r="AE55" s="383" t="e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E$4,2),{1;6;7},{1;2;3}))))</f>
        <v>#N/A</v>
      </c>
      <c r="AF55" s="383" t="e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F$4,2),{1;6;7},{1;2;3}))))</f>
        <v>#N/A</v>
      </c>
      <c r="AG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G$4,2),{1;6;7},{1;2;3}))))</f>
        <v>8</v>
      </c>
      <c r="AH55" s="383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H$4,2),{1;6;7},{1;2;3}))))</f>
        <v>0</v>
      </c>
      <c r="AI55" s="387" t="e">
        <f t="shared" ca="1" si="23"/>
        <v>#N/A</v>
      </c>
      <c r="AJ55" s="388">
        <f ca="1">IF(COUNTA(E55:AH55),AJ$5-SUM(SUMIF($E55:$AH55,{"О","Б","А","У","---"},$E$3:$AH$3))*8,0)</f>
        <v>64</v>
      </c>
      <c r="AK55" s="404"/>
      <c r="AL55" s="389" t="e">
        <f t="shared" ca="1" si="24"/>
        <v>#N/A</v>
      </c>
      <c r="AM55" s="390" t="e">
        <f t="shared" ca="1" si="25"/>
        <v>#N/A</v>
      </c>
      <c r="AN55" s="335"/>
      <c r="AO55" s="335" t="e">
        <f t="shared" ca="1" si="26"/>
        <v>#N/A</v>
      </c>
      <c r="AP55" s="336">
        <f>SUBTOTAL(3,B$6:B55)</f>
        <v>50</v>
      </c>
      <c r="AQ55" s="337">
        <f t="shared" ca="1" si="32"/>
        <v>14</v>
      </c>
      <c r="AR55" s="337">
        <f t="shared" ca="1" si="32"/>
        <v>0</v>
      </c>
      <c r="AS55" s="337">
        <f t="shared" ca="1" si="32"/>
        <v>0</v>
      </c>
      <c r="AT55" s="337">
        <f t="shared" ca="1" si="27"/>
        <v>0</v>
      </c>
      <c r="AU55" s="337">
        <f t="shared" ca="1" si="28"/>
        <v>0</v>
      </c>
      <c r="AV55" s="572"/>
      <c r="AW55" s="377"/>
      <c r="AX55" s="338"/>
      <c r="AY55" s="339"/>
      <c r="AZ55" s="340" t="e">
        <f ca="1">RANK(AO55,AO$6:AO$100)+COUNTIF(AO$6:AO55,AO55)-1</f>
        <v>#N/A</v>
      </c>
      <c r="BA55" s="285" t="e">
        <f t="array" aca="1" ref="BA55" ca="1">INDEX(B$6:B$105,MATCH(SMALL(IF(SUBTOTAL(2,OFFSET(AZ$5,ROW($1:$100),)),AZ$6:AZ$105),AP55),AZ$6:AZ$105,))</f>
        <v>#NUM!</v>
      </c>
      <c r="BB55" s="341" t="e">
        <f t="shared" ca="1" si="29"/>
        <v>#NUM!</v>
      </c>
      <c r="BC55" s="342">
        <f t="shared" ca="1" si="30"/>
        <v>-1360</v>
      </c>
      <c r="BD55" s="343"/>
      <c r="BE55" s="344" t="e">
        <f ca="1">(SUM(INDEX(E55:AH55,MATCH($BE$2,$E$4:$AH$4,)):INDEX(E55:AH55,MATCH($BE$3,$E$4:$AH$4,)))+COUNTIF(INDEX(E55:AH55,MATCH($BE$2,$E$4:$AH$4,)):INDEX(E55:AH55,MATCH($BE$3,$E$4:$AH$4,)),"У")/3)/24</f>
        <v>#N/A</v>
      </c>
      <c r="BF55" s="317">
        <f t="shared" ca="1" si="31"/>
        <v>2.6666666666666665</v>
      </c>
      <c r="BG55" s="337">
        <f ca="1">SUMIF(INDEX($E55:$AH55,MATCH($BE$2,$E$4:$AH$4,)):INDEX($E55:$AH55,MATCH($BE$3,$E$4:$AH$4,)),BG$5,INDEX($E$3:$AH$3,MATCH($BE$2,$E$4:$AH$4,)):INDEX($E$3:$AH$3,MATCH($BE$3,$E$4:$AH$4,)))</f>
        <v>14</v>
      </c>
      <c r="BH55" s="337">
        <f ca="1">SUMIF(INDEX($E55:$AH55,MATCH($BE$2,$E$4:$AH$4,)):INDEX($E55:$AH55,MATCH($BE$3,$E$4:$AH$4,)),BH$5,INDEX($E$3:$AH$3,MATCH($BE$2,$E$4:$AH$4,)):INDEX($E$3:$AH$3,MATCH($BE$3,$E$4:$AH$4,)))</f>
        <v>0</v>
      </c>
      <c r="BI55" s="337">
        <f ca="1">SUMIF(INDEX($E55:$AH55,MATCH($BE$2,$E$4:$AH$4,)):INDEX($E55:$AH55,MATCH($BE$3,$E$4:$AH$4,)),BI$5,INDEX($E$3:$AH$3,MATCH($BE$2,$E$4:$AH$4,)):INDEX($E$3:$AH$3,MATCH($BE$3,$E$4:$AH$4,)))</f>
        <v>0</v>
      </c>
      <c r="BJ55" s="337">
        <f ca="1">SUMIF(INDEX($E55:$AH55,MATCH($BE$2,$E$4:$AH$4,)):INDEX($E55:$AH55,MATCH($BE$3,$E$4:$AH$4,)),BJ$5,INDEX($E$3:$AH$3,MATCH($BE$2,$E$4:$AH$4,)):INDEX($E$3:$AH$3,MATCH($BE$3,$E$4:$AH$4,)))</f>
        <v>0</v>
      </c>
      <c r="BK55" s="337">
        <f ca="1">COUNTIF(INDEX($E55:$AH55,MATCH($BE$2,$E$4:$AH$4,)):INDEX($E55:$AH55,MATCH($BE$3,$E$4:$AH$4,)),BK$5)</f>
        <v>0</v>
      </c>
    </row>
    <row r="56" spans="1:63" ht="15" customHeight="1" x14ac:dyDescent="0.15">
      <c r="A56" s="326">
        <f>SUBTOTAL(3,B$5:B56)</f>
        <v>51</v>
      </c>
      <c r="B56" s="327" t="str">
        <f>График!B57</f>
        <v>Водитель 26</v>
      </c>
      <c r="C56" s="328"/>
      <c r="D56" s="320"/>
      <c r="E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E$4,2),{1;6;7},{1;2;3}))))</f>
        <v>9</v>
      </c>
      <c r="F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F$4,2),{1;6;7},{1;2;3}))))</f>
        <v>0</v>
      </c>
      <c r="G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G$4,2),{1;6;7},{1;2;3}))))</f>
        <v>0</v>
      </c>
      <c r="H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H$4,2),{1;6;7},{1;2;3}))))</f>
        <v>10</v>
      </c>
      <c r="I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I$4,2),{1;6;7},{1;2;3}))))</f>
        <v>10</v>
      </c>
      <c r="J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J$4,2),{1;6;7},{1;2;3}))))</f>
        <v>9</v>
      </c>
      <c r="K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K$4,2),{1;6;7},{1;2;3}))))</f>
        <v>9</v>
      </c>
      <c r="L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L$4,2),{1;6;7},{1;2;3}))))</f>
        <v>9</v>
      </c>
      <c r="M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M$4,2),{1;6;7},{1;2;3}))))</f>
        <v>0</v>
      </c>
      <c r="N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N$4,2),{1;6;7},{1;2;3}))))</f>
        <v>0</v>
      </c>
      <c r="O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O$4,2),{1;6;7},{1;2;3}))))</f>
        <v>9</v>
      </c>
      <c r="P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P$4,2),{1;6;7},{1;2;3}))))</f>
        <v>9</v>
      </c>
      <c r="Q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Q$4,2),{1;6;7},{1;2;3}))))</f>
        <v>9</v>
      </c>
      <c r="R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R$4,2),{1;6;7},{1;2;3}))))</f>
        <v>8</v>
      </c>
      <c r="S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S$4,2),{1;6;7},{1;2;3}))))</f>
        <v>10</v>
      </c>
      <c r="T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T$4,2),{1;6;7},{1;2;3}))))</f>
        <v>0</v>
      </c>
      <c r="U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U$4,2),{1;6;7},{1;2;3}))))</f>
        <v>0</v>
      </c>
      <c r="V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V$4,2),{1;6;7},{1;2;3}))))</f>
        <v>10</v>
      </c>
      <c r="W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W$4,2),{1;6;7},{1;2;3}))))</f>
        <v>10</v>
      </c>
      <c r="X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X$4,2),{1;6;7},{1;2;3}))))</f>
        <v>9</v>
      </c>
      <c r="Y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Y$4,2),{1;6;7},{1;2;3}))))</f>
        <v>0</v>
      </c>
      <c r="Z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Z$4,2),{1;6;7},{1;2;3}))))</f>
        <v>0</v>
      </c>
      <c r="AA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A$4,2),{1;6;7},{1;2;3}))))</f>
        <v>0</v>
      </c>
      <c r="AB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B$4,2),{1;6;7},{1;2;3}))))</f>
        <v>10</v>
      </c>
      <c r="AC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C$4,2),{1;6;7},{1;2;3}))))</f>
        <v>10</v>
      </c>
      <c r="AD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D$4,2),{1;6;7},{1;2;3}))))</f>
        <v>0</v>
      </c>
      <c r="AE56" s="383" t="e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E$4,2),{1;6;7},{1;2;3}))))</f>
        <v>#N/A</v>
      </c>
      <c r="AF56" s="383" t="e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F$4,2),{1;6;7},{1;2;3}))))</f>
        <v>#N/A</v>
      </c>
      <c r="AG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G$4,2),{1;6;7},{1;2;3}))))</f>
        <v>0</v>
      </c>
      <c r="AH56" s="383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H$4,2),{1;6;7},{1;2;3}))))</f>
        <v>0</v>
      </c>
      <c r="AI56" s="387" t="e">
        <f t="shared" ca="1" si="23"/>
        <v>#N/A</v>
      </c>
      <c r="AJ56" s="388">
        <f ca="1">IF(COUNTA(E56:AH56),AJ$5-SUM(SUMIF($E56:$AH56,{"О","Б","А","У","---"},$E$3:$AH$3))*8,0)</f>
        <v>176</v>
      </c>
      <c r="AK56" s="404"/>
      <c r="AL56" s="389" t="e">
        <f t="shared" ca="1" si="24"/>
        <v>#N/A</v>
      </c>
      <c r="AM56" s="390" t="e">
        <f t="shared" ca="1" si="25"/>
        <v>#N/A</v>
      </c>
      <c r="AN56" s="335"/>
      <c r="AO56" s="335" t="e">
        <f t="shared" ca="1" si="26"/>
        <v>#N/A</v>
      </c>
      <c r="AP56" s="336">
        <f>SUBTOTAL(3,B$6:B56)</f>
        <v>51</v>
      </c>
      <c r="AQ56" s="337">
        <f t="shared" ca="1" si="32"/>
        <v>0</v>
      </c>
      <c r="AR56" s="337">
        <f t="shared" ca="1" si="32"/>
        <v>0</v>
      </c>
      <c r="AS56" s="337">
        <f t="shared" ca="1" si="32"/>
        <v>0</v>
      </c>
      <c r="AT56" s="337">
        <f t="shared" ca="1" si="27"/>
        <v>0</v>
      </c>
      <c r="AU56" s="337">
        <f t="shared" ca="1" si="28"/>
        <v>0</v>
      </c>
      <c r="AV56" s="377"/>
      <c r="AW56" s="377"/>
      <c r="AX56" s="338"/>
      <c r="AY56" s="339"/>
      <c r="AZ56" s="340" t="e">
        <f ca="1">RANK(AO56,AO$6:AO$100)+COUNTIF(AO$6:AO56,AO56)-1</f>
        <v>#N/A</v>
      </c>
      <c r="BA56" s="285" t="e">
        <f t="array" aca="1" ref="BA56" ca="1">INDEX(B$6:B$105,MATCH(SMALL(IF(SUBTOTAL(2,OFFSET(AZ$5,ROW($1:$100),)),AZ$6:AZ$105),AP56),AZ$6:AZ$105,))</f>
        <v>#NUM!</v>
      </c>
      <c r="BB56" s="341" t="e">
        <f t="shared" ca="1" si="29"/>
        <v>#NUM!</v>
      </c>
      <c r="BC56" s="342">
        <f t="shared" ca="1" si="30"/>
        <v>-4048</v>
      </c>
      <c r="BD56" s="525"/>
      <c r="BE56" s="344" t="e">
        <f ca="1">(SUM(INDEX(E56:AH56,MATCH($BE$2,$E$4:$AH$4,)):INDEX(E56:AH56,MATCH($BE$3,$E$4:$AH$4,)))+COUNTIF(INDEX(E56:AH56,MATCH($BE$2,$E$4:$AH$4,)):INDEX(E56:AH56,MATCH($BE$3,$E$4:$AH$4,)),"У")/3)/24</f>
        <v>#N/A</v>
      </c>
      <c r="BF56" s="317">
        <f t="shared" ca="1" si="31"/>
        <v>7.333333333333333</v>
      </c>
      <c r="BG56" s="337">
        <f ca="1">SUMIF(INDEX($E56:$AH56,MATCH($BE$2,$E$4:$AH$4,)):INDEX($E56:$AH56,MATCH($BE$3,$E$4:$AH$4,)),BG$5,INDEX($E$3:$AH$3,MATCH($BE$2,$E$4:$AH$4,)):INDEX($E$3:$AH$3,MATCH($BE$3,$E$4:$AH$4,)))</f>
        <v>0</v>
      </c>
      <c r="BH56" s="337">
        <f ca="1">SUMIF(INDEX($E56:$AH56,MATCH($BE$2,$E$4:$AH$4,)):INDEX($E56:$AH56,MATCH($BE$3,$E$4:$AH$4,)),BH$5,INDEX($E$3:$AH$3,MATCH($BE$2,$E$4:$AH$4,)):INDEX($E$3:$AH$3,MATCH($BE$3,$E$4:$AH$4,)))</f>
        <v>0</v>
      </c>
      <c r="BI56" s="337">
        <f ca="1">SUMIF(INDEX($E56:$AH56,MATCH($BE$2,$E$4:$AH$4,)):INDEX($E56:$AH56,MATCH($BE$3,$E$4:$AH$4,)),BI$5,INDEX($E$3:$AH$3,MATCH($BE$2,$E$4:$AH$4,)):INDEX($E$3:$AH$3,MATCH($BE$3,$E$4:$AH$4,)))</f>
        <v>0</v>
      </c>
      <c r="BJ56" s="337">
        <f ca="1">SUMIF(INDEX($E56:$AH56,MATCH($BE$2,$E$4:$AH$4,)):INDEX($E56:$AH56,MATCH($BE$3,$E$4:$AH$4,)),BJ$5,INDEX($E$3:$AH$3,MATCH($BE$2,$E$4:$AH$4,)):INDEX($E$3:$AH$3,MATCH($BE$3,$E$4:$AH$4,)))</f>
        <v>0</v>
      </c>
      <c r="BK56" s="337">
        <f ca="1">COUNTIF(INDEX($E56:$AH56,MATCH($BE$2,$E$4:$AH$4,)):INDEX($E56:$AH56,MATCH($BE$3,$E$4:$AH$4,)),BK$5)</f>
        <v>0</v>
      </c>
    </row>
    <row r="57" spans="1:63" ht="15" customHeight="1" x14ac:dyDescent="0.15">
      <c r="A57" s="326">
        <f>SUBTOTAL(3,B$5:B57)</f>
        <v>52</v>
      </c>
      <c r="B57" s="327" t="str">
        <f>График!B58</f>
        <v>Водитель 27</v>
      </c>
      <c r="C57" s="328"/>
      <c r="D57" s="320"/>
      <c r="E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E$4,2),{1;6;7},{1;2;3}))))</f>
        <v>0</v>
      </c>
      <c r="F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F$4,2),{1;6;7},{1;2;3}))))</f>
        <v>0</v>
      </c>
      <c r="G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G$4,2),{1;6;7},{1;2;3}))))</f>
        <v>10</v>
      </c>
      <c r="H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H$4,2),{1;6;7},{1;2;3}))))</f>
        <v>9</v>
      </c>
      <c r="I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I$4,2),{1;6;7},{1;2;3}))))</f>
        <v>9</v>
      </c>
      <c r="J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J$4,2),{1;6;7},{1;2;3}))))</f>
        <v>8</v>
      </c>
      <c r="K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K$4,2),{1;6;7},{1;2;3}))))</f>
        <v>0</v>
      </c>
      <c r="L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L$4,2),{1;6;7},{1;2;3}))))</f>
        <v>0</v>
      </c>
      <c r="M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M$4,2),{1;6;7},{1;2;3}))))</f>
        <v>0</v>
      </c>
      <c r="N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N$4,2),{1;6;7},{1;2;3}))))</f>
        <v>8</v>
      </c>
      <c r="O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O$4,2),{1;6;7},{1;2;3}))))</f>
        <v>9</v>
      </c>
      <c r="P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P$4,2),{1;6;7},{1;2;3}))))</f>
        <v>0</v>
      </c>
      <c r="Q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Q$4,2),{1;6;7},{1;2;3}))))</f>
        <v>0</v>
      </c>
      <c r="R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R$4,2),{1;6;7},{1;2;3}))))</f>
        <v>9</v>
      </c>
      <c r="S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S$4,2),{1;6;7},{1;2;3}))))</f>
        <v>9</v>
      </c>
      <c r="T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T$4,2),{1;6;7},{1;2;3}))))</f>
        <v>10</v>
      </c>
      <c r="U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U$4,2),{1;6;7},{1;2;3}))))</f>
        <v>8</v>
      </c>
      <c r="V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V$4,2),{1;6;7},{1;2;3}))))</f>
        <v>9</v>
      </c>
      <c r="W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W$4,2),{1;6;7},{1;2;3}))))</f>
        <v>0</v>
      </c>
      <c r="X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X$4,2),{1;6;7},{1;2;3}))))</f>
        <v>0</v>
      </c>
      <c r="Y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Y$4,2),{1;6;7},{1;2;3}))))</f>
        <v>0</v>
      </c>
      <c r="Z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Z$4,2),{1;6;7},{1;2;3}))))</f>
        <v>9</v>
      </c>
      <c r="AA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A$4,2),{1;6;7},{1;2;3}))))</f>
        <v>10</v>
      </c>
      <c r="AB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B$4,2),{1;6;7},{1;2;3}))))</f>
        <v>10</v>
      </c>
      <c r="AC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C$4,2),{1;6;7},{1;2;3}))))</f>
        <v>0</v>
      </c>
      <c r="AD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D$4,2),{1;6;7},{1;2;3}))))</f>
        <v>0</v>
      </c>
      <c r="AE57" s="383" t="e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E$4,2),{1;6;7},{1;2;3}))))</f>
        <v>#N/A</v>
      </c>
      <c r="AF57" s="383" t="e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F$4,2),{1;6;7},{1;2;3}))))</f>
        <v>#N/A</v>
      </c>
      <c r="AG57" s="383" t="e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G$4,2),{1;6;7},{1;2;3}))))</f>
        <v>#N/A</v>
      </c>
      <c r="AH57" s="383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H$4,2),{1;6;7},{1;2;3}))))</f>
        <v>0</v>
      </c>
      <c r="AI57" s="387" t="e">
        <f t="shared" ca="1" si="23"/>
        <v>#N/A</v>
      </c>
      <c r="AJ57" s="388">
        <f ca="1">IF(COUNTA(E57:AH57),AJ$5-SUM(SUMIF($E57:$AH57,{"О","Б","А","У","---"},$E$3:$AH$3))*8,0)</f>
        <v>176</v>
      </c>
      <c r="AK57" s="404"/>
      <c r="AL57" s="389" t="e">
        <f t="shared" ca="1" si="24"/>
        <v>#N/A</v>
      </c>
      <c r="AM57" s="390" t="e">
        <f t="shared" ca="1" si="25"/>
        <v>#N/A</v>
      </c>
      <c r="AN57" s="335"/>
      <c r="AO57" s="335" t="e">
        <f t="shared" ca="1" si="26"/>
        <v>#N/A</v>
      </c>
      <c r="AP57" s="336">
        <f>SUBTOTAL(3,B$6:B57)</f>
        <v>52</v>
      </c>
      <c r="AQ57" s="337">
        <f t="shared" ca="1" si="32"/>
        <v>0</v>
      </c>
      <c r="AR57" s="337">
        <f t="shared" ca="1" si="32"/>
        <v>0</v>
      </c>
      <c r="AS57" s="337">
        <f t="shared" ca="1" si="32"/>
        <v>0</v>
      </c>
      <c r="AT57" s="337">
        <f t="shared" ca="1" si="27"/>
        <v>0</v>
      </c>
      <c r="AU57" s="337">
        <f t="shared" ca="1" si="28"/>
        <v>0</v>
      </c>
      <c r="AV57" s="377"/>
      <c r="AW57" s="377"/>
      <c r="AX57" s="338"/>
      <c r="AY57" s="339"/>
      <c r="AZ57" s="340" t="e">
        <f ca="1">RANK(AO57,AO$6:AO$100)+COUNTIF(AO$6:AO57,AO57)-1</f>
        <v>#N/A</v>
      </c>
      <c r="BA57" s="285" t="e">
        <f t="array" aca="1" ref="BA57" ca="1">INDEX(B$6:B$105,MATCH(SMALL(IF(SUBTOTAL(2,OFFSET(AZ$5,ROW($1:$100),)),AZ$6:AZ$105),AP57),AZ$6:AZ$105,))</f>
        <v>#NUM!</v>
      </c>
      <c r="BB57" s="341" t="e">
        <f t="shared" ca="1" si="29"/>
        <v>#NUM!</v>
      </c>
      <c r="BC57" s="342">
        <f t="shared" ca="1" si="30"/>
        <v>-4048</v>
      </c>
      <c r="BD57" s="525"/>
      <c r="BE57" s="344" t="e">
        <f ca="1">(SUM(INDEX(E57:AH57,MATCH($BE$2,$E$4:$AH$4,)):INDEX(E57:AH57,MATCH($BE$3,$E$4:$AH$4,)))+COUNTIF(INDEX(E57:AH57,MATCH($BE$2,$E$4:$AH$4,)):INDEX(E57:AH57,MATCH($BE$3,$E$4:$AH$4,)),"У")/3)/24</f>
        <v>#N/A</v>
      </c>
      <c r="BF57" s="317">
        <f t="shared" ca="1" si="31"/>
        <v>7.333333333333333</v>
      </c>
      <c r="BG57" s="337">
        <f ca="1">SUMIF(INDEX($E57:$AH57,MATCH($BE$2,$E$4:$AH$4,)):INDEX($E57:$AH57,MATCH($BE$3,$E$4:$AH$4,)),BG$5,INDEX($E$3:$AH$3,MATCH($BE$2,$E$4:$AH$4,)):INDEX($E$3:$AH$3,MATCH($BE$3,$E$4:$AH$4,)))</f>
        <v>0</v>
      </c>
      <c r="BH57" s="337">
        <f ca="1">SUMIF(INDEX($E57:$AH57,MATCH($BE$2,$E$4:$AH$4,)):INDEX($E57:$AH57,MATCH($BE$3,$E$4:$AH$4,)),BH$5,INDEX($E$3:$AH$3,MATCH($BE$2,$E$4:$AH$4,)):INDEX($E$3:$AH$3,MATCH($BE$3,$E$4:$AH$4,)))</f>
        <v>0</v>
      </c>
      <c r="BI57" s="337">
        <f ca="1">SUMIF(INDEX($E57:$AH57,MATCH($BE$2,$E$4:$AH$4,)):INDEX($E57:$AH57,MATCH($BE$3,$E$4:$AH$4,)),BI$5,INDEX($E$3:$AH$3,MATCH($BE$2,$E$4:$AH$4,)):INDEX($E$3:$AH$3,MATCH($BE$3,$E$4:$AH$4,)))</f>
        <v>0</v>
      </c>
      <c r="BJ57" s="337">
        <f ca="1">SUMIF(INDEX($E57:$AH57,MATCH($BE$2,$E$4:$AH$4,)):INDEX($E57:$AH57,MATCH($BE$3,$E$4:$AH$4,)),BJ$5,INDEX($E$3:$AH$3,MATCH($BE$2,$E$4:$AH$4,)):INDEX($E$3:$AH$3,MATCH($BE$3,$E$4:$AH$4,)))</f>
        <v>0</v>
      </c>
      <c r="BK57" s="337">
        <f ca="1">COUNTIF(INDEX($E57:$AH57,MATCH($BE$2,$E$4:$AH$4,)):INDEX($E57:$AH57,MATCH($BE$3,$E$4:$AH$4,)),BK$5)</f>
        <v>0</v>
      </c>
    </row>
    <row r="58" spans="1:63" ht="15" customHeight="1" x14ac:dyDescent="0.15">
      <c r="A58" s="326">
        <f>SUBTOTAL(3,B$5:B58)</f>
        <v>53</v>
      </c>
      <c r="B58" s="327" t="str">
        <f>График!B59</f>
        <v>Водитель 28</v>
      </c>
      <c r="C58" s="328"/>
      <c r="D58" s="320"/>
      <c r="E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E$4,2),{1;6;7},{1;2;3}))))</f>
        <v>9</v>
      </c>
      <c r="F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F$4,2),{1;6;7},{1;2;3}))))</f>
        <v>10</v>
      </c>
      <c r="G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G$4,2),{1;6;7},{1;2;3}))))</f>
        <v>10</v>
      </c>
      <c r="H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H$4,2),{1;6;7},{1;2;3}))))</f>
        <v>0</v>
      </c>
      <c r="I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I$4,2),{1;6;7},{1;2;3}))))</f>
        <v>0</v>
      </c>
      <c r="J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J$4,2),{1;6;7},{1;2;3}))))</f>
        <v>9</v>
      </c>
      <c r="K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K$4,2),{1;6;7},{1;2;3}))))</f>
        <v>9</v>
      </c>
      <c r="L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L$4,2),{1;6;7},{1;2;3}))))</f>
        <v>9</v>
      </c>
      <c r="M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M$4,2),{1;6;7},{1;2;3}))))</f>
        <v>0</v>
      </c>
      <c r="N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N$4,2),{1;6;7},{1;2;3}))))</f>
        <v>10</v>
      </c>
      <c r="O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O$4,2),{1;6;7},{1;2;3}))))</f>
        <v>9</v>
      </c>
      <c r="P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P$4,2),{1;6;7},{1;2;3}))))</f>
        <v>10</v>
      </c>
      <c r="Q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Q$4,2),{1;6;7},{1;2;3}))))</f>
        <v>9</v>
      </c>
      <c r="R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R$4,2),{1;6;7},{1;2;3}))))</f>
        <v>8</v>
      </c>
      <c r="S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S$4,2),{1;6;7},{1;2;3}))))</f>
        <v>0</v>
      </c>
      <c r="T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T$4,2),{1;6;7},{1;2;3}))))</f>
        <v>0</v>
      </c>
      <c r="U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U$4,2),{1;6;7},{1;2;3}))))</f>
        <v>8</v>
      </c>
      <c r="V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V$4,2),{1;6;7},{1;2;3}))))</f>
        <v>8</v>
      </c>
      <c r="W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W$4,2),{1;6;7},{1;2;3}))))</f>
        <v>9</v>
      </c>
      <c r="X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X$4,2),{1;6;7},{1;2;3}))))</f>
        <v>9</v>
      </c>
      <c r="Y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Y$4,2),{1;6;7},{1;2;3}))))</f>
        <v>9</v>
      </c>
      <c r="Z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Z$4,2),{1;6;7},{1;2;3}))))</f>
        <v>0</v>
      </c>
      <c r="AA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A$4,2),{1;6;7},{1;2;3}))))</f>
        <v>0</v>
      </c>
      <c r="AB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B$4,2),{1;6;7},{1;2;3}))))</f>
        <v>0</v>
      </c>
      <c r="AC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C$4,2),{1;6;7},{1;2;3}))))</f>
        <v>10</v>
      </c>
      <c r="AD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D$4,2),{1;6;7},{1;2;3}))))</f>
        <v>0</v>
      </c>
      <c r="AE58" s="383" t="e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E$4,2),{1;6;7},{1;2;3}))))</f>
        <v>#N/A</v>
      </c>
      <c r="AF58" s="383" t="e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F$4,2),{1;6;7},{1;2;3}))))</f>
        <v>#N/A</v>
      </c>
      <c r="AG58" s="383" t="e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G$4,2),{1;6;7},{1;2;3}))))</f>
        <v>#N/A</v>
      </c>
      <c r="AH58" s="383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H$4,2),{1;6;7},{1;2;3}))))</f>
        <v>0</v>
      </c>
      <c r="AI58" s="387" t="e">
        <f t="shared" ca="1" si="23"/>
        <v>#N/A</v>
      </c>
      <c r="AJ58" s="388">
        <f ca="1">IF(COUNTA(E58:AH58),AJ$5-SUM(SUMIF($E58:$AH58,{"О","Б","А","У","---"},$E$3:$AH$3))*8,0)</f>
        <v>176</v>
      </c>
      <c r="AK58" s="404"/>
      <c r="AL58" s="389" t="e">
        <f t="shared" ca="1" si="24"/>
        <v>#N/A</v>
      </c>
      <c r="AM58" s="390" t="e">
        <f t="shared" ca="1" si="25"/>
        <v>#N/A</v>
      </c>
      <c r="AN58" s="335"/>
      <c r="AO58" s="335" t="e">
        <f t="shared" ca="1" si="26"/>
        <v>#N/A</v>
      </c>
      <c r="AP58" s="336">
        <f>SUBTOTAL(3,B$6:B58)</f>
        <v>53</v>
      </c>
      <c r="AQ58" s="337">
        <f t="shared" ca="1" si="32"/>
        <v>0</v>
      </c>
      <c r="AR58" s="337">
        <f t="shared" ca="1" si="32"/>
        <v>0</v>
      </c>
      <c r="AS58" s="337">
        <f t="shared" ca="1" si="32"/>
        <v>0</v>
      </c>
      <c r="AT58" s="337">
        <f t="shared" ca="1" si="27"/>
        <v>0</v>
      </c>
      <c r="AU58" s="337">
        <f t="shared" ca="1" si="28"/>
        <v>0</v>
      </c>
      <c r="AV58" s="377"/>
      <c r="AW58" s="529"/>
      <c r="AX58" s="338"/>
      <c r="AY58" s="339"/>
      <c r="AZ58" s="340" t="e">
        <f ca="1">RANK(AO58,AO$6:AO$100)+COUNTIF(AO$6:AO58,AO58)-1</f>
        <v>#N/A</v>
      </c>
      <c r="BA58" s="285" t="e">
        <f t="array" aca="1" ref="BA58" ca="1">INDEX(B$6:B$105,MATCH(SMALL(IF(SUBTOTAL(2,OFFSET(AZ$5,ROW($1:$100),)),AZ$6:AZ$105),AP58),AZ$6:AZ$105,))</f>
        <v>#NUM!</v>
      </c>
      <c r="BB58" s="341" t="e">
        <f t="shared" ca="1" si="29"/>
        <v>#NUM!</v>
      </c>
      <c r="BC58" s="342">
        <f t="shared" ca="1" si="30"/>
        <v>-4048</v>
      </c>
      <c r="BD58" s="525"/>
      <c r="BE58" s="344" t="e">
        <f ca="1">(SUM(INDEX(E58:AH58,MATCH($BE$2,$E$4:$AH$4,)):INDEX(E58:AH58,MATCH($BE$3,$E$4:$AH$4,)))+COUNTIF(INDEX(E58:AH58,MATCH($BE$2,$E$4:$AH$4,)):INDEX(E58:AH58,MATCH($BE$3,$E$4:$AH$4,)),"У")/3)/24</f>
        <v>#N/A</v>
      </c>
      <c r="BF58" s="317">
        <f t="shared" ca="1" si="31"/>
        <v>7.333333333333333</v>
      </c>
      <c r="BG58" s="337">
        <f ca="1">SUMIF(INDEX($E58:$AH58,MATCH($BE$2,$E$4:$AH$4,)):INDEX($E58:$AH58,MATCH($BE$3,$E$4:$AH$4,)),BG$5,INDEX($E$3:$AH$3,MATCH($BE$2,$E$4:$AH$4,)):INDEX($E$3:$AH$3,MATCH($BE$3,$E$4:$AH$4,)))</f>
        <v>0</v>
      </c>
      <c r="BH58" s="337">
        <f ca="1">SUMIF(INDEX($E58:$AH58,MATCH($BE$2,$E$4:$AH$4,)):INDEX($E58:$AH58,MATCH($BE$3,$E$4:$AH$4,)),BH$5,INDEX($E$3:$AH$3,MATCH($BE$2,$E$4:$AH$4,)):INDEX($E$3:$AH$3,MATCH($BE$3,$E$4:$AH$4,)))</f>
        <v>0</v>
      </c>
      <c r="BI58" s="337">
        <f ca="1">SUMIF(INDEX($E58:$AH58,MATCH($BE$2,$E$4:$AH$4,)):INDEX($E58:$AH58,MATCH($BE$3,$E$4:$AH$4,)),BI$5,INDEX($E$3:$AH$3,MATCH($BE$2,$E$4:$AH$4,)):INDEX($E$3:$AH$3,MATCH($BE$3,$E$4:$AH$4,)))</f>
        <v>0</v>
      </c>
      <c r="BJ58" s="337">
        <f ca="1">SUMIF(INDEX($E58:$AH58,MATCH($BE$2,$E$4:$AH$4,)):INDEX($E58:$AH58,MATCH($BE$3,$E$4:$AH$4,)),BJ$5,INDEX($E$3:$AH$3,MATCH($BE$2,$E$4:$AH$4,)):INDEX($E$3:$AH$3,MATCH($BE$3,$E$4:$AH$4,)))</f>
        <v>0</v>
      </c>
      <c r="BK58" s="337">
        <f ca="1">COUNTIF(INDEX($E58:$AH58,MATCH($BE$2,$E$4:$AH$4,)):INDEX($E58:$AH58,MATCH($BE$3,$E$4:$AH$4,)),BK$5)</f>
        <v>0</v>
      </c>
    </row>
    <row r="59" spans="1:63" ht="15" customHeight="1" x14ac:dyDescent="0.15">
      <c r="A59" s="326">
        <f>SUBTOTAL(3,B$5:B59)</f>
        <v>54</v>
      </c>
      <c r="B59" s="327" t="str">
        <f>График!B60</f>
        <v>Водитель 29</v>
      </c>
      <c r="C59" s="328"/>
      <c r="D59" s="320"/>
      <c r="E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E$4,2),{1;6;7},{1;2;3}))))</f>
        <v>10</v>
      </c>
      <c r="F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F$4,2),{1;6;7},{1;2;3}))))</f>
        <v>10</v>
      </c>
      <c r="G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G$4,2),{1;6;7},{1;2;3}))))</f>
        <v>10</v>
      </c>
      <c r="H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H$4,2),{1;6;7},{1;2;3}))))</f>
        <v>10</v>
      </c>
      <c r="I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I$4,2),{1;6;7},{1;2;3}))))</f>
        <v>0</v>
      </c>
      <c r="J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J$4,2),{1;6;7},{1;2;3}))))</f>
        <v>0</v>
      </c>
      <c r="K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K$4,2),{1;6;7},{1;2;3}))))</f>
        <v>8</v>
      </c>
      <c r="L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L$4,2),{1;6;7},{1;2;3}))))</f>
        <v>8</v>
      </c>
      <c r="M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M$4,2),{1;6;7},{1;2;3}))))</f>
        <v>0</v>
      </c>
      <c r="N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N$4,2),{1;6;7},{1;2;3}))))</f>
        <v>0</v>
      </c>
      <c r="O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O$4,2),{1;6;7},{1;2;3}))))</f>
        <v>10</v>
      </c>
      <c r="P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P$4,2),{1;6;7},{1;2;3}))))</f>
        <v>9</v>
      </c>
      <c r="Q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Q$4,2),{1;6;7},{1;2;3}))))</f>
        <v>9</v>
      </c>
      <c r="R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R$4,2),{1;6;7},{1;2;3}))))</f>
        <v>9</v>
      </c>
      <c r="S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S$4,2),{1;6;7},{1;2;3}))))</f>
        <v>9</v>
      </c>
      <c r="T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T$4,2),{1;6;7},{1;2;3}))))</f>
        <v>0</v>
      </c>
      <c r="U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U$4,2),{1;6;7},{1;2;3}))))</f>
        <v>0</v>
      </c>
      <c r="V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V$4,2),{1;6;7},{1;2;3}))))</f>
        <v>9</v>
      </c>
      <c r="W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W$4,2),{1;6;7},{1;2;3}))))</f>
        <v>9</v>
      </c>
      <c r="X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X$4,2),{1;6;7},{1;2;3}))))</f>
        <v>8</v>
      </c>
      <c r="Y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Y$4,2),{1;6;7},{1;2;3}))))</f>
        <v>9</v>
      </c>
      <c r="Z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Z$4,2),{1;6;7},{1;2;3}))))</f>
        <v>9</v>
      </c>
      <c r="AA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A$4,2),{1;6;7},{1;2;3}))))</f>
        <v>0</v>
      </c>
      <c r="AB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B$4,2),{1;6;7},{1;2;3}))))</f>
        <v>0</v>
      </c>
      <c r="AC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C$4,2),{1;6;7},{1;2;3}))))</f>
        <v>10</v>
      </c>
      <c r="AD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D$4,2),{1;6;7},{1;2;3}))))</f>
        <v>0</v>
      </c>
      <c r="AE59" s="383" t="e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E$4,2),{1;6;7},{1;2;3}))))</f>
        <v>#N/A</v>
      </c>
      <c r="AF59" s="383" t="e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F$4,2),{1;6;7},{1;2;3}))))</f>
        <v>#N/A</v>
      </c>
      <c r="AG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G$4,2),{1;6;7},{1;2;3}))))</f>
        <v>8</v>
      </c>
      <c r="AH59" s="383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H$4,2),{1;6;7},{1;2;3}))))</f>
        <v>0</v>
      </c>
      <c r="AI59" s="387" t="e">
        <f t="shared" ca="1" si="23"/>
        <v>#N/A</v>
      </c>
      <c r="AJ59" s="388">
        <f ca="1">IF(COUNTA(E59:AH59),AJ$5-SUM(SUMIF($E59:$AH59,{"О","Б","А","У","---"},$E$3:$AH$3))*8,0)</f>
        <v>176</v>
      </c>
      <c r="AK59" s="404"/>
      <c r="AL59" s="389" t="e">
        <f t="shared" ca="1" si="24"/>
        <v>#N/A</v>
      </c>
      <c r="AM59" s="390" t="e">
        <f t="shared" ca="1" si="25"/>
        <v>#N/A</v>
      </c>
      <c r="AN59" s="335"/>
      <c r="AO59" s="335" t="e">
        <f t="shared" ca="1" si="26"/>
        <v>#N/A</v>
      </c>
      <c r="AP59" s="336">
        <f>SUBTOTAL(3,B$6:B59)</f>
        <v>54</v>
      </c>
      <c r="AQ59" s="337">
        <f t="shared" ca="1" si="32"/>
        <v>0</v>
      </c>
      <c r="AR59" s="337">
        <f t="shared" ca="1" si="32"/>
        <v>0</v>
      </c>
      <c r="AS59" s="337">
        <f t="shared" ca="1" si="32"/>
        <v>0</v>
      </c>
      <c r="AT59" s="337">
        <f t="shared" ca="1" si="27"/>
        <v>0</v>
      </c>
      <c r="AU59" s="337">
        <f t="shared" ca="1" si="28"/>
        <v>0</v>
      </c>
      <c r="AV59" s="572"/>
      <c r="AW59" s="377"/>
      <c r="AX59" s="338"/>
      <c r="AY59" s="339"/>
      <c r="AZ59" s="340" t="e">
        <f ca="1">RANK(AO59,AO$6:AO$100)+COUNTIF(AO$6:AO59,AO59)-1</f>
        <v>#N/A</v>
      </c>
      <c r="BA59" s="285" t="e">
        <f t="array" aca="1" ref="BA59" ca="1">INDEX(B$6:B$105,MATCH(SMALL(IF(SUBTOTAL(2,OFFSET(AZ$5,ROW($1:$100),)),AZ$6:AZ$105),AP59),AZ$6:AZ$105,))</f>
        <v>#NUM!</v>
      </c>
      <c r="BB59" s="341" t="e">
        <f t="shared" ca="1" si="29"/>
        <v>#NUM!</v>
      </c>
      <c r="BC59" s="342">
        <f t="shared" ca="1" si="30"/>
        <v>-4048</v>
      </c>
      <c r="BD59" s="343"/>
      <c r="BE59" s="344" t="e">
        <f ca="1">(SUM(INDEX(E59:AH59,MATCH($BE$2,$E$4:$AH$4,)):INDEX(E59:AH59,MATCH($BE$3,$E$4:$AH$4,)))+COUNTIF(INDEX(E59:AH59,MATCH($BE$2,$E$4:$AH$4,)):INDEX(E59:AH59,MATCH($BE$3,$E$4:$AH$4,)),"У")/3)/24</f>
        <v>#N/A</v>
      </c>
      <c r="BF59" s="317">
        <f t="shared" ca="1" si="31"/>
        <v>7.333333333333333</v>
      </c>
      <c r="BG59" s="337">
        <f ca="1">SUMIF(INDEX($E59:$AH59,MATCH($BE$2,$E$4:$AH$4,)):INDEX($E59:$AH59,MATCH($BE$3,$E$4:$AH$4,)),BG$5,INDEX($E$3:$AH$3,MATCH($BE$2,$E$4:$AH$4,)):INDEX($E$3:$AH$3,MATCH($BE$3,$E$4:$AH$4,)))</f>
        <v>0</v>
      </c>
      <c r="BH59" s="337">
        <f ca="1">SUMIF(INDEX($E59:$AH59,MATCH($BE$2,$E$4:$AH$4,)):INDEX($E59:$AH59,MATCH($BE$3,$E$4:$AH$4,)),BH$5,INDEX($E$3:$AH$3,MATCH($BE$2,$E$4:$AH$4,)):INDEX($E$3:$AH$3,MATCH($BE$3,$E$4:$AH$4,)))</f>
        <v>0</v>
      </c>
      <c r="BI59" s="337">
        <f ca="1">SUMIF(INDEX($E59:$AH59,MATCH($BE$2,$E$4:$AH$4,)):INDEX($E59:$AH59,MATCH($BE$3,$E$4:$AH$4,)),BI$5,INDEX($E$3:$AH$3,MATCH($BE$2,$E$4:$AH$4,)):INDEX($E$3:$AH$3,MATCH($BE$3,$E$4:$AH$4,)))</f>
        <v>0</v>
      </c>
      <c r="BJ59" s="337">
        <f ca="1">SUMIF(INDEX($E59:$AH59,MATCH($BE$2,$E$4:$AH$4,)):INDEX($E59:$AH59,MATCH($BE$3,$E$4:$AH$4,)),BJ$5,INDEX($E$3:$AH$3,MATCH($BE$2,$E$4:$AH$4,)):INDEX($E$3:$AH$3,MATCH($BE$3,$E$4:$AH$4,)))</f>
        <v>0</v>
      </c>
      <c r="BK59" s="337">
        <f ca="1">COUNTIF(INDEX($E59:$AH59,MATCH($BE$2,$E$4:$AH$4,)):INDEX($E59:$AH59,MATCH($BE$3,$E$4:$AH$4,)),BK$5)</f>
        <v>0</v>
      </c>
    </row>
    <row r="60" spans="1:63" ht="15" customHeight="1" x14ac:dyDescent="0.15">
      <c r="A60" s="326">
        <f>SUBTOTAL(3,B$5:B60)</f>
        <v>55</v>
      </c>
      <c r="B60" s="327" t="str">
        <f>График!B61</f>
        <v>Водитель 30</v>
      </c>
      <c r="C60" s="328"/>
      <c r="D60" s="320"/>
      <c r="E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E$4,2),{1;6;7},{1;2;3}))))</f>
        <v>0</v>
      </c>
      <c r="F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F$4,2),{1;6;7},{1;2;3}))))</f>
        <v>0</v>
      </c>
      <c r="G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G$4,2),{1;6;7},{1;2;3}))))</f>
        <v>0</v>
      </c>
      <c r="H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H$4,2),{1;6;7},{1;2;3}))))</f>
        <v>9</v>
      </c>
      <c r="I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I$4,2),{1;6;7},{1;2;3}))))</f>
        <v>9</v>
      </c>
      <c r="J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J$4,2),{1;6;7},{1;2;3}))))</f>
        <v>10</v>
      </c>
      <c r="K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K$4,2),{1;6;7},{1;2;3}))))</f>
        <v>9</v>
      </c>
      <c r="L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L$4,2),{1;6;7},{1;2;3}))))</f>
        <v>10</v>
      </c>
      <c r="M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M$4,2),{1;6;7},{1;2;3}))))</f>
        <v>0</v>
      </c>
      <c r="N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N$4,2),{1;6;7},{1;2;3}))))</f>
        <v>0</v>
      </c>
      <c r="O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O$4,2),{1;6;7},{1;2;3}))))</f>
        <v>8</v>
      </c>
      <c r="P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P$4,2),{1;6;7},{1;2;3}))))</f>
        <v>9</v>
      </c>
      <c r="Q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Q$4,2),{1;6;7},{1;2;3}))))</f>
        <v>9</v>
      </c>
      <c r="R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R$4,2),{1;6;7},{1;2;3}))))</f>
        <v>9</v>
      </c>
      <c r="S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S$4,2),{1;6;7},{1;2;3}))))</f>
        <v>9</v>
      </c>
      <c r="T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T$4,2),{1;6;7},{1;2;3}))))</f>
        <v>0</v>
      </c>
      <c r="U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U$4,2),{1;6;7},{1;2;3}))))</f>
        <v>0</v>
      </c>
      <c r="V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V$4,2),{1;6;7},{1;2;3}))))</f>
        <v>0</v>
      </c>
      <c r="W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W$4,2),{1;6;7},{1;2;3}))))</f>
        <v>0</v>
      </c>
      <c r="X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X$4,2),{1;6;7},{1;2;3}))))</f>
        <v>10</v>
      </c>
      <c r="Y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Y$4,2),{1;6;7},{1;2;3}))))</f>
        <v>9</v>
      </c>
      <c r="Z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Z$4,2),{1;6;7},{1;2;3}))))</f>
        <v>10</v>
      </c>
      <c r="AA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A$4,2),{1;6;7},{1;2;3}))))</f>
        <v>0</v>
      </c>
      <c r="AB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B$4,2),{1;6;7},{1;2;3}))))</f>
        <v>0</v>
      </c>
      <c r="AC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C$4,2),{1;6;7},{1;2;3}))))</f>
        <v>9</v>
      </c>
      <c r="AD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D$4,2),{1;6;7},{1;2;3}))))</f>
        <v>0</v>
      </c>
      <c r="AE60" s="383" t="e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E$4,2),{1;6;7},{1;2;3}))))</f>
        <v>#N/A</v>
      </c>
      <c r="AF60" s="383" t="e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F$4,2),{1;6;7},{1;2;3}))))</f>
        <v>#N/A</v>
      </c>
      <c r="AG60" s="383" t="e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G$4,2),{1;6;7},{1;2;3}))))</f>
        <v>#N/A</v>
      </c>
      <c r="AH60" s="383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H$4,2),{1;6;7},{1;2;3}))))</f>
        <v>0</v>
      </c>
      <c r="AI60" s="387" t="e">
        <f t="shared" ca="1" si="23"/>
        <v>#N/A</v>
      </c>
      <c r="AJ60" s="388">
        <f ca="1">IF(COUNTA(E60:AH60),AJ$5-SUM(SUMIF($E60:$AH60,{"О","Б","А","У","---"},$E$3:$AH$3))*8,0)</f>
        <v>176</v>
      </c>
      <c r="AK60" s="404"/>
      <c r="AL60" s="389" t="e">
        <f t="shared" ca="1" si="24"/>
        <v>#N/A</v>
      </c>
      <c r="AM60" s="390" t="e">
        <f t="shared" ca="1" si="25"/>
        <v>#N/A</v>
      </c>
      <c r="AN60" s="335"/>
      <c r="AO60" s="335" t="e">
        <f t="shared" ca="1" si="26"/>
        <v>#N/A</v>
      </c>
      <c r="AP60" s="336">
        <f>SUBTOTAL(3,B$6:B60)</f>
        <v>55</v>
      </c>
      <c r="AQ60" s="337">
        <f t="shared" ca="1" si="32"/>
        <v>0</v>
      </c>
      <c r="AR60" s="337">
        <f t="shared" ca="1" si="32"/>
        <v>0</v>
      </c>
      <c r="AS60" s="337">
        <f t="shared" ca="1" si="32"/>
        <v>0</v>
      </c>
      <c r="AT60" s="337">
        <f t="shared" ca="1" si="27"/>
        <v>0</v>
      </c>
      <c r="AU60" s="337">
        <f t="shared" ca="1" si="28"/>
        <v>0</v>
      </c>
      <c r="AV60" s="571"/>
      <c r="AW60" s="529">
        <v>0</v>
      </c>
      <c r="AX60" s="338"/>
      <c r="AY60" s="339"/>
      <c r="AZ60" s="340" t="e">
        <f ca="1">RANK(AO60,AO$6:AO$100)+COUNTIF(AO$6:AO60,AO60)-1</f>
        <v>#N/A</v>
      </c>
      <c r="BA60" s="285" t="e">
        <f t="array" aca="1" ref="BA60" ca="1">INDEX(B$6:B$105,MATCH(SMALL(IF(SUBTOTAL(2,OFFSET(AZ$5,ROW($1:$100),)),AZ$6:AZ$105),AP60),AZ$6:AZ$105,))</f>
        <v>#NUM!</v>
      </c>
      <c r="BB60" s="341" t="e">
        <f t="shared" ca="1" si="29"/>
        <v>#NUM!</v>
      </c>
      <c r="BC60" s="342">
        <f t="shared" ca="1" si="30"/>
        <v>-4048</v>
      </c>
      <c r="BD60" s="343"/>
      <c r="BE60" s="344" t="e">
        <f ca="1">(SUM(INDEX(E60:AH60,MATCH($BE$2,$E$4:$AH$4,)):INDEX(E60:AH60,MATCH($BE$3,$E$4:$AH$4,)))+COUNTIF(INDEX(E60:AH60,MATCH($BE$2,$E$4:$AH$4,)):INDEX(E60:AH60,MATCH($BE$3,$E$4:$AH$4,)),"У")/3)/24</f>
        <v>#N/A</v>
      </c>
      <c r="BF60" s="317">
        <f t="shared" ca="1" si="31"/>
        <v>7.333333333333333</v>
      </c>
      <c r="BG60" s="337">
        <f ca="1">SUMIF(INDEX($E60:$AH60,MATCH($BE$2,$E$4:$AH$4,)):INDEX($E60:$AH60,MATCH($BE$3,$E$4:$AH$4,)),BG$5,INDEX($E$3:$AH$3,MATCH($BE$2,$E$4:$AH$4,)):INDEX($E$3:$AH$3,MATCH($BE$3,$E$4:$AH$4,)))</f>
        <v>0</v>
      </c>
      <c r="BH60" s="337">
        <f ca="1">SUMIF(INDEX($E60:$AH60,MATCH($BE$2,$E$4:$AH$4,)):INDEX($E60:$AH60,MATCH($BE$3,$E$4:$AH$4,)),BH$5,INDEX($E$3:$AH$3,MATCH($BE$2,$E$4:$AH$4,)):INDEX($E$3:$AH$3,MATCH($BE$3,$E$4:$AH$4,)))</f>
        <v>0</v>
      </c>
      <c r="BI60" s="337">
        <f ca="1">SUMIF(INDEX($E60:$AH60,MATCH($BE$2,$E$4:$AH$4,)):INDEX($E60:$AH60,MATCH($BE$3,$E$4:$AH$4,)),BI$5,INDEX($E$3:$AH$3,MATCH($BE$2,$E$4:$AH$4,)):INDEX($E$3:$AH$3,MATCH($BE$3,$E$4:$AH$4,)))</f>
        <v>0</v>
      </c>
      <c r="BJ60" s="337">
        <f ca="1">SUMIF(INDEX($E60:$AH60,MATCH($BE$2,$E$4:$AH$4,)):INDEX($E60:$AH60,MATCH($BE$3,$E$4:$AH$4,)),BJ$5,INDEX($E$3:$AH$3,MATCH($BE$2,$E$4:$AH$4,)):INDEX($E$3:$AH$3,MATCH($BE$3,$E$4:$AH$4,)))</f>
        <v>0</v>
      </c>
      <c r="BK60" s="337">
        <f ca="1">COUNTIF(INDEX($E60:$AH60,MATCH($BE$2,$E$4:$AH$4,)):INDEX($E60:$AH60,MATCH($BE$3,$E$4:$AH$4,)),BK$5)</f>
        <v>0</v>
      </c>
    </row>
    <row r="61" spans="1:63" ht="15" customHeight="1" x14ac:dyDescent="0.15">
      <c r="A61" s="326">
        <f>SUBTOTAL(3,B$5:B61)</f>
        <v>56</v>
      </c>
      <c r="B61" s="327" t="str">
        <f>График!B62</f>
        <v>Водитель 31</v>
      </c>
      <c r="C61" s="328"/>
      <c r="D61" s="320"/>
      <c r="E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E$4,2),{1;6;7},{1;2;3}))))</f>
        <v>О</v>
      </c>
      <c r="F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F$4,2),{1;6;7},{1;2;3}))))</f>
        <v>О</v>
      </c>
      <c r="G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G$4,2),{1;6;7},{1;2;3}))))</f>
        <v>О</v>
      </c>
      <c r="H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H$4,2),{1;6;7},{1;2;3}))))</f>
        <v>О</v>
      </c>
      <c r="I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I$4,2),{1;6;7},{1;2;3}))))</f>
        <v>О</v>
      </c>
      <c r="J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J$4,2),{1;6;7},{1;2;3}))))</f>
        <v>О</v>
      </c>
      <c r="K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K$4,2),{1;6;7},{1;2;3}))))</f>
        <v>О</v>
      </c>
      <c r="L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L$4,2),{1;6;7},{1;2;3}))))</f>
        <v>О</v>
      </c>
      <c r="M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M$4,2),{1;6;7},{1;2;3}))))</f>
        <v>О</v>
      </c>
      <c r="N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N$4,2),{1;6;7},{1;2;3}))))</f>
        <v>О</v>
      </c>
      <c r="O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O$4,2),{1;6;7},{1;2;3}))))</f>
        <v>О</v>
      </c>
      <c r="P61" s="383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P$4,2),{1;6;7},{1;2;3}))))</f>
        <v>О</v>
      </c>
      <c r="Q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Q$4,2),{1;6;7},{1;2;3}))))</f>
        <v>0</v>
      </c>
      <c r="R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R$4,2),{1;6;7},{1;2;3}))))</f>
        <v>9</v>
      </c>
      <c r="S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S$4,2),{1;6;7},{1;2;3}))))</f>
        <v>10</v>
      </c>
      <c r="T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T$4,2),{1;6;7},{1;2;3}))))</f>
        <v>10</v>
      </c>
      <c r="U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U$4,2),{1;6;7},{1;2;3}))))</f>
        <v>0</v>
      </c>
      <c r="V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V$4,2),{1;6;7},{1;2;3}))))</f>
        <v>8</v>
      </c>
      <c r="W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W$4,2),{1;6;7},{1;2;3}))))</f>
        <v>8</v>
      </c>
      <c r="X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X$4,2),{1;6;7},{1;2;3}))))</f>
        <v>8</v>
      </c>
      <c r="Y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Y$4,2),{1;6;7},{1;2;3}))))</f>
        <v>8</v>
      </c>
      <c r="Z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Z$4,2),{1;6;7},{1;2;3}))))</f>
        <v>8</v>
      </c>
      <c r="AA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A$4,2),{1;6;7},{1;2;3}))))</f>
        <v>0</v>
      </c>
      <c r="AB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B$4,2),{1;6;7},{1;2;3}))))</f>
        <v>0</v>
      </c>
      <c r="AC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C$4,2),{1;6;7},{1;2;3}))))</f>
        <v>9</v>
      </c>
      <c r="AD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D$4,2),{1;6;7},{1;2;3}))))</f>
        <v>0</v>
      </c>
      <c r="AE61" s="383" t="e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E$4,2),{1;6;7},{1;2;3}))))</f>
        <v>#N/A</v>
      </c>
      <c r="AF61" s="383" t="e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F$4,2),{1;6;7},{1;2;3}))))</f>
        <v>#N/A</v>
      </c>
      <c r="AG61" s="383" t="e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G$4,2),{1;6;7},{1;2;3}))))</f>
        <v>#N/A</v>
      </c>
      <c r="AH61" s="383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H$4,2),{1;6;7},{1;2;3}))))</f>
        <v>0</v>
      </c>
      <c r="AI61" s="387" t="e">
        <f t="shared" ca="1" si="23"/>
        <v>#N/A</v>
      </c>
      <c r="AJ61" s="388">
        <f ca="1">IF(COUNTA(E61:AH61),AJ$5-SUM(SUMIF($E61:$AH61,{"О","Б","А","У","---"},$E$3:$AH$3))*8,0)</f>
        <v>96</v>
      </c>
      <c r="AK61" s="404"/>
      <c r="AL61" s="389" t="e">
        <f t="shared" ca="1" si="24"/>
        <v>#N/A</v>
      </c>
      <c r="AM61" s="390" t="e">
        <f t="shared" ca="1" si="25"/>
        <v>#N/A</v>
      </c>
      <c r="AN61" s="335"/>
      <c r="AO61" s="335" t="e">
        <f t="shared" ca="1" si="26"/>
        <v>#N/A</v>
      </c>
      <c r="AP61" s="336">
        <f>SUBTOTAL(3,B$6:B61)</f>
        <v>56</v>
      </c>
      <c r="AQ61" s="337">
        <f t="shared" ca="1" si="32"/>
        <v>10</v>
      </c>
      <c r="AR61" s="337">
        <f t="shared" ca="1" si="32"/>
        <v>0</v>
      </c>
      <c r="AS61" s="337">
        <f t="shared" ca="1" si="32"/>
        <v>0</v>
      </c>
      <c r="AT61" s="337">
        <f t="shared" ca="1" si="27"/>
        <v>0</v>
      </c>
      <c r="AU61" s="337">
        <f t="shared" ca="1" si="28"/>
        <v>0</v>
      </c>
      <c r="AV61" s="569"/>
      <c r="AW61" s="529"/>
      <c r="AX61" s="338"/>
      <c r="AY61" s="339"/>
      <c r="AZ61" s="340" t="e">
        <f ca="1">RANK(AO61,AO$6:AO$100)+COUNTIF(AO$6:AO61,AO61)-1</f>
        <v>#N/A</v>
      </c>
      <c r="BA61" s="285" t="e">
        <f t="array" aca="1" ref="BA61" ca="1">INDEX(B$6:B$105,MATCH(SMALL(IF(SUBTOTAL(2,OFFSET(AZ$5,ROW($1:$100),)),AZ$6:AZ$105),AP61),AZ$6:AZ$105,))</f>
        <v>#NUM!</v>
      </c>
      <c r="BB61" s="341" t="e">
        <f t="shared" ca="1" si="29"/>
        <v>#NUM!</v>
      </c>
      <c r="BC61" s="342">
        <f t="shared" ca="1" si="30"/>
        <v>-2128</v>
      </c>
      <c r="BD61" s="343"/>
      <c r="BE61" s="344" t="e">
        <f ca="1">(SUM(INDEX(E61:AH61,MATCH($BE$2,$E$4:$AH$4,)):INDEX(E61:AH61,MATCH($BE$3,$E$4:$AH$4,)))+COUNTIF(INDEX(E61:AH61,MATCH($BE$2,$E$4:$AH$4,)):INDEX(E61:AH61,MATCH($BE$3,$E$4:$AH$4,)),"У")/3)/24</f>
        <v>#N/A</v>
      </c>
      <c r="BF61" s="317">
        <f t="shared" ca="1" si="31"/>
        <v>4</v>
      </c>
      <c r="BG61" s="337">
        <f ca="1">SUMIF(INDEX($E61:$AH61,MATCH($BE$2,$E$4:$AH$4,)):INDEX($E61:$AH61,MATCH($BE$3,$E$4:$AH$4,)),BG$5,INDEX($E$3:$AH$3,MATCH($BE$2,$E$4:$AH$4,)):INDEX($E$3:$AH$3,MATCH($BE$3,$E$4:$AH$4,)))</f>
        <v>10</v>
      </c>
      <c r="BH61" s="337">
        <f ca="1">SUMIF(INDEX($E61:$AH61,MATCH($BE$2,$E$4:$AH$4,)):INDEX($E61:$AH61,MATCH($BE$3,$E$4:$AH$4,)),BH$5,INDEX($E$3:$AH$3,MATCH($BE$2,$E$4:$AH$4,)):INDEX($E$3:$AH$3,MATCH($BE$3,$E$4:$AH$4,)))</f>
        <v>0</v>
      </c>
      <c r="BI61" s="337">
        <f ca="1">SUMIF(INDEX($E61:$AH61,MATCH($BE$2,$E$4:$AH$4,)):INDEX($E61:$AH61,MATCH($BE$3,$E$4:$AH$4,)),BI$5,INDEX($E$3:$AH$3,MATCH($BE$2,$E$4:$AH$4,)):INDEX($E$3:$AH$3,MATCH($BE$3,$E$4:$AH$4,)))</f>
        <v>0</v>
      </c>
      <c r="BJ61" s="337">
        <f ca="1">SUMIF(INDEX($E61:$AH61,MATCH($BE$2,$E$4:$AH$4,)):INDEX($E61:$AH61,MATCH($BE$3,$E$4:$AH$4,)),BJ$5,INDEX($E$3:$AH$3,MATCH($BE$2,$E$4:$AH$4,)):INDEX($E$3:$AH$3,MATCH($BE$3,$E$4:$AH$4,)))</f>
        <v>0</v>
      </c>
      <c r="BK61" s="337">
        <f ca="1">COUNTIF(INDEX($E61:$AH61,MATCH($BE$2,$E$4:$AH$4,)):INDEX($E61:$AH61,MATCH($BE$3,$E$4:$AH$4,)),BK$5)</f>
        <v>0</v>
      </c>
    </row>
    <row r="62" spans="1:63" ht="15" customHeight="1" x14ac:dyDescent="0.15">
      <c r="A62" s="326">
        <f>SUBTOTAL(3,B$5:B62)</f>
        <v>57</v>
      </c>
      <c r="B62" s="327">
        <f>График!B63</f>
        <v>0</v>
      </c>
      <c r="C62" s="328"/>
      <c r="D62" s="320"/>
      <c r="E62" s="383"/>
      <c r="F62" s="383"/>
      <c r="G62" s="383"/>
      <c r="H62" s="383"/>
      <c r="I62" s="383"/>
      <c r="J62" s="383"/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83"/>
      <c r="V62" s="383"/>
      <c r="W62" s="383"/>
      <c r="X62" s="383"/>
      <c r="Y62" s="383"/>
      <c r="Z62" s="383"/>
      <c r="AA62" s="383"/>
      <c r="AB62" s="383"/>
      <c r="AC62" s="383"/>
      <c r="AD62" s="383"/>
      <c r="AE62" s="383"/>
      <c r="AF62" s="383"/>
      <c r="AG62" s="383"/>
      <c r="AH62" s="383"/>
      <c r="AI62" s="387"/>
      <c r="AJ62" s="388"/>
      <c r="AK62" s="404"/>
      <c r="AL62" s="389"/>
      <c r="AM62" s="390"/>
      <c r="AN62" s="335"/>
      <c r="AO62" s="335"/>
      <c r="AP62" s="336">
        <f>SUBTOTAL(3,B$6:B62)</f>
        <v>57</v>
      </c>
      <c r="AQ62" s="337">
        <f t="shared" si="32"/>
        <v>0</v>
      </c>
      <c r="AR62" s="337">
        <f t="shared" si="32"/>
        <v>0</v>
      </c>
      <c r="AS62" s="337">
        <f t="shared" si="32"/>
        <v>0</v>
      </c>
      <c r="AT62" s="337">
        <f t="shared" si="27"/>
        <v>0</v>
      </c>
      <c r="AU62" s="337">
        <f t="shared" si="28"/>
        <v>0</v>
      </c>
      <c r="AV62" s="377"/>
      <c r="AW62" s="377"/>
      <c r="AX62" s="338"/>
      <c r="AY62" s="339"/>
      <c r="AZ62" s="340" t="e">
        <f ca="1">RANK(AO62,AO$6:AO$100)+COUNTIF(AO$6:AO62,AO62)-1</f>
        <v>#N/A</v>
      </c>
      <c r="BA62" s="285" t="e">
        <f t="array" aca="1" ref="BA62" ca="1">INDEX(B$6:B$105,MATCH(SMALL(IF(SUBTOTAL(2,OFFSET(AZ$5,ROW($1:$100),)),AZ$6:AZ$105),AP62),AZ$6:AZ$105,))</f>
        <v>#NUM!</v>
      </c>
      <c r="BB62" s="341" t="e">
        <f t="shared" ca="1" si="29"/>
        <v>#NUM!</v>
      </c>
      <c r="BC62" s="342">
        <f t="shared" si="30"/>
        <v>176</v>
      </c>
      <c r="BD62" s="525"/>
      <c r="BE62" s="344">
        <f>(SUM(INDEX(E62:AH62,MATCH($BE$2,$E$4:$AH$4,)):INDEX(E62:AH62,MATCH($BE$3,$E$4:$AH$4,)))+COUNTIF(INDEX(E62:AH62,MATCH($BE$2,$E$4:$AH$4,)):INDEX(E62:AH62,MATCH($BE$3,$E$4:$AH$4,)),"У")/3)/24</f>
        <v>0</v>
      </c>
      <c r="BF62" s="317">
        <f t="shared" si="31"/>
        <v>7.333333333333333</v>
      </c>
      <c r="BG62" s="337">
        <f>SUMIF(INDEX($E62:$AH62,MATCH($BE$2,$E$4:$AH$4,)):INDEX($E62:$AH62,MATCH($BE$3,$E$4:$AH$4,)),BG$5,INDEX($E$3:$AH$3,MATCH($BE$2,$E$4:$AH$4,)):INDEX($E$3:$AH$3,MATCH($BE$3,$E$4:$AH$4,)))</f>
        <v>0</v>
      </c>
      <c r="BH62" s="337">
        <f>SUMIF(INDEX($E62:$AH62,MATCH($BE$2,$E$4:$AH$4,)):INDEX($E62:$AH62,MATCH($BE$3,$E$4:$AH$4,)),BH$5,INDEX($E$3:$AH$3,MATCH($BE$2,$E$4:$AH$4,)):INDEX($E$3:$AH$3,MATCH($BE$3,$E$4:$AH$4,)))</f>
        <v>0</v>
      </c>
      <c r="BI62" s="337">
        <f>SUMIF(INDEX($E62:$AH62,MATCH($BE$2,$E$4:$AH$4,)):INDEX($E62:$AH62,MATCH($BE$3,$E$4:$AH$4,)),BI$5,INDEX($E$3:$AH$3,MATCH($BE$2,$E$4:$AH$4,)):INDEX($E$3:$AH$3,MATCH($BE$3,$E$4:$AH$4,)))</f>
        <v>0</v>
      </c>
      <c r="BJ62" s="337">
        <f>SUMIF(INDEX($E62:$AH62,MATCH($BE$2,$E$4:$AH$4,)):INDEX($E62:$AH62,MATCH($BE$3,$E$4:$AH$4,)),BJ$5,INDEX($E$3:$AH$3,MATCH($BE$2,$E$4:$AH$4,)):INDEX($E$3:$AH$3,MATCH($BE$3,$E$4:$AH$4,)))</f>
        <v>0</v>
      </c>
      <c r="BK62" s="337">
        <f>COUNTIF(INDEX($E62:$AH62,MATCH($BE$2,$E$4:$AH$4,)):INDEX($E62:$AH62,MATCH($BE$3,$E$4:$AH$4,)),BK$5)</f>
        <v>0</v>
      </c>
    </row>
    <row r="63" spans="1:63" ht="15" customHeight="1" x14ac:dyDescent="0.15">
      <c r="A63" s="326">
        <f>SUBTOTAL(3,B$5:B63)</f>
        <v>58</v>
      </c>
      <c r="B63" s="327">
        <f>График!B64</f>
        <v>0</v>
      </c>
      <c r="C63" s="328"/>
      <c r="D63" s="320"/>
      <c r="E63" s="383"/>
      <c r="F63" s="383"/>
      <c r="G63" s="383"/>
      <c r="H63" s="383"/>
      <c r="I63" s="383"/>
      <c r="J63" s="383"/>
      <c r="K63" s="383"/>
      <c r="L63" s="383"/>
      <c r="M63" s="383"/>
      <c r="N63" s="383"/>
      <c r="O63" s="383"/>
      <c r="P63" s="383"/>
      <c r="Q63" s="383"/>
      <c r="R63" s="383"/>
      <c r="S63" s="383"/>
      <c r="T63" s="383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  <c r="AF63" s="383"/>
      <c r="AG63" s="383"/>
      <c r="AH63" s="383"/>
      <c r="AI63" s="387"/>
      <c r="AJ63" s="388"/>
      <c r="AK63" s="404"/>
      <c r="AL63" s="389"/>
      <c r="AM63" s="390"/>
      <c r="AN63" s="335"/>
      <c r="AO63" s="335"/>
      <c r="AP63" s="336">
        <f>SUBTOTAL(3,B$6:B63)</f>
        <v>58</v>
      </c>
      <c r="AQ63" s="337">
        <f t="shared" si="32"/>
        <v>0</v>
      </c>
      <c r="AR63" s="337">
        <f t="shared" si="32"/>
        <v>0</v>
      </c>
      <c r="AS63" s="337">
        <f t="shared" si="32"/>
        <v>0</v>
      </c>
      <c r="AT63" s="337">
        <f t="shared" si="27"/>
        <v>0</v>
      </c>
      <c r="AU63" s="337">
        <f t="shared" si="28"/>
        <v>0</v>
      </c>
      <c r="AV63" s="377"/>
      <c r="AW63" s="377"/>
      <c r="AX63" s="338"/>
      <c r="AY63" s="339"/>
      <c r="AZ63" s="340" t="e">
        <f ca="1">RANK(AO63,AO$6:AO$100)+COUNTIF(AO$6:AO63,AO63)-1</f>
        <v>#N/A</v>
      </c>
      <c r="BA63" s="285" t="e">
        <f t="array" aca="1" ref="BA63" ca="1">INDEX(B$6:B$105,MATCH(SMALL(IF(SUBTOTAL(2,OFFSET(AZ$5,ROW($1:$100),)),AZ$6:AZ$105),AP63),AZ$6:AZ$105,))</f>
        <v>#NUM!</v>
      </c>
      <c r="BB63" s="341" t="e">
        <f t="shared" ca="1" si="29"/>
        <v>#NUM!</v>
      </c>
      <c r="BC63" s="342">
        <f t="shared" si="30"/>
        <v>176</v>
      </c>
      <c r="BD63" s="525"/>
      <c r="BE63" s="344">
        <f>(SUM(INDEX(E63:AH63,MATCH($BE$2,$E$4:$AH$4,)):INDEX(E63:AH63,MATCH($BE$3,$E$4:$AH$4,)))+COUNTIF(INDEX(E63:AH63,MATCH($BE$2,$E$4:$AH$4,)):INDEX(E63:AH63,MATCH($BE$3,$E$4:$AH$4,)),"У")/3)/24</f>
        <v>0</v>
      </c>
      <c r="BF63" s="317">
        <f t="shared" si="31"/>
        <v>7.333333333333333</v>
      </c>
      <c r="BG63" s="337">
        <f>SUMIF(INDEX($E63:$AH63,MATCH($BE$2,$E$4:$AH$4,)):INDEX($E63:$AH63,MATCH($BE$3,$E$4:$AH$4,)),BG$5,INDEX($E$3:$AH$3,MATCH($BE$2,$E$4:$AH$4,)):INDEX($E$3:$AH$3,MATCH($BE$3,$E$4:$AH$4,)))</f>
        <v>0</v>
      </c>
      <c r="BH63" s="337">
        <f>SUMIF(INDEX($E63:$AH63,MATCH($BE$2,$E$4:$AH$4,)):INDEX($E63:$AH63,MATCH($BE$3,$E$4:$AH$4,)),BH$5,INDEX($E$3:$AH$3,MATCH($BE$2,$E$4:$AH$4,)):INDEX($E$3:$AH$3,MATCH($BE$3,$E$4:$AH$4,)))</f>
        <v>0</v>
      </c>
      <c r="BI63" s="337">
        <f>SUMIF(INDEX($E63:$AH63,MATCH($BE$2,$E$4:$AH$4,)):INDEX($E63:$AH63,MATCH($BE$3,$E$4:$AH$4,)),BI$5,INDEX($E$3:$AH$3,MATCH($BE$2,$E$4:$AH$4,)):INDEX($E$3:$AH$3,MATCH($BE$3,$E$4:$AH$4,)))</f>
        <v>0</v>
      </c>
      <c r="BJ63" s="337">
        <f>SUMIF(INDEX($E63:$AH63,MATCH($BE$2,$E$4:$AH$4,)):INDEX($E63:$AH63,MATCH($BE$3,$E$4:$AH$4,)),BJ$5,INDEX($E$3:$AH$3,MATCH($BE$2,$E$4:$AH$4,)):INDEX($E$3:$AH$3,MATCH($BE$3,$E$4:$AH$4,)))</f>
        <v>0</v>
      </c>
      <c r="BK63" s="337">
        <f>COUNTIF(INDEX($E63:$AH63,MATCH($BE$2,$E$4:$AH$4,)):INDEX($E63:$AH63,MATCH($BE$3,$E$4:$AH$4,)),BK$5)</f>
        <v>0</v>
      </c>
    </row>
    <row r="64" spans="1:63" ht="15" customHeight="1" x14ac:dyDescent="0.15">
      <c r="A64" s="326">
        <f>SUBTOTAL(3,B$5:B64)</f>
        <v>59</v>
      </c>
      <c r="B64" s="327" t="str">
        <f>График!A65</f>
        <v>Список правил построения графика:</v>
      </c>
      <c r="C64" s="328"/>
      <c r="D64" s="320"/>
      <c r="E64" s="383"/>
      <c r="F64" s="383"/>
      <c r="G64" s="383"/>
      <c r="H64" s="383"/>
      <c r="I64" s="383"/>
      <c r="J64" s="383"/>
      <c r="K64" s="383"/>
      <c r="L64" s="383"/>
      <c r="M64" s="383"/>
      <c r="N64" s="383"/>
      <c r="O64" s="383"/>
      <c r="P64" s="383"/>
      <c r="Q64" s="383"/>
      <c r="R64" s="383"/>
      <c r="S64" s="383"/>
      <c r="T64" s="383"/>
      <c r="U64" s="383"/>
      <c r="V64" s="383"/>
      <c r="W64" s="383"/>
      <c r="X64" s="383"/>
      <c r="Y64" s="383"/>
      <c r="Z64" s="383"/>
      <c r="AA64" s="383"/>
      <c r="AB64" s="383"/>
      <c r="AC64" s="383"/>
      <c r="AD64" s="383"/>
      <c r="AE64" s="383"/>
      <c r="AF64" s="383"/>
      <c r="AG64" s="383"/>
      <c r="AH64" s="383"/>
      <c r="AI64" s="387"/>
      <c r="AJ64" s="388"/>
      <c r="AK64" s="404"/>
      <c r="AL64" s="389"/>
      <c r="AM64" s="390"/>
      <c r="AN64" s="335"/>
      <c r="AO64" s="335"/>
      <c r="AP64" s="336">
        <f>SUBTOTAL(3,B$6:B64)</f>
        <v>59</v>
      </c>
      <c r="AQ64" s="337">
        <f t="shared" si="32"/>
        <v>0</v>
      </c>
      <c r="AR64" s="337">
        <f t="shared" si="32"/>
        <v>0</v>
      </c>
      <c r="AS64" s="337">
        <f t="shared" si="32"/>
        <v>0</v>
      </c>
      <c r="AT64" s="337">
        <f t="shared" si="27"/>
        <v>0</v>
      </c>
      <c r="AU64" s="337">
        <f t="shared" si="28"/>
        <v>0</v>
      </c>
      <c r="AV64" s="571"/>
      <c r="AW64" s="377"/>
      <c r="AX64" s="338"/>
      <c r="AY64" s="339"/>
      <c r="AZ64" s="340" t="e">
        <f ca="1">RANK(AO64,AO$6:AO$100)+COUNTIF(AO$6:AO64,AO64)-1</f>
        <v>#N/A</v>
      </c>
      <c r="BA64" s="285" t="e">
        <f t="array" aca="1" ref="BA64" ca="1">INDEX(B$6:B$105,MATCH(SMALL(IF(SUBTOTAL(2,OFFSET(AZ$5,ROW($1:$100),)),AZ$6:AZ$105),AP64),AZ$6:AZ$105,))</f>
        <v>#NUM!</v>
      </c>
      <c r="BB64" s="341" t="e">
        <f t="shared" ca="1" si="29"/>
        <v>#NUM!</v>
      </c>
      <c r="BC64" s="342">
        <f t="shared" si="30"/>
        <v>176</v>
      </c>
      <c r="BD64" s="343"/>
      <c r="BE64" s="344">
        <f>(SUM(INDEX(E64:AH64,MATCH($BE$2,$E$4:$AH$4,)):INDEX(E64:AH64,MATCH($BE$3,$E$4:$AH$4,)))+COUNTIF(INDEX(E64:AH64,MATCH($BE$2,$E$4:$AH$4,)):INDEX(E64:AH64,MATCH($BE$3,$E$4:$AH$4,)),"У")/3)/24</f>
        <v>0</v>
      </c>
      <c r="BF64" s="317">
        <f t="shared" si="31"/>
        <v>7.333333333333333</v>
      </c>
      <c r="BG64" s="337">
        <f>SUMIF(INDEX($E64:$AH64,MATCH($BE$2,$E$4:$AH$4,)):INDEX($E64:$AH64,MATCH($BE$3,$E$4:$AH$4,)),BG$5,INDEX($E$3:$AH$3,MATCH($BE$2,$E$4:$AH$4,)):INDEX($E$3:$AH$3,MATCH($BE$3,$E$4:$AH$4,)))</f>
        <v>0</v>
      </c>
      <c r="BH64" s="337">
        <f>SUMIF(INDEX($E64:$AH64,MATCH($BE$2,$E$4:$AH$4,)):INDEX($E64:$AH64,MATCH($BE$3,$E$4:$AH$4,)),BH$5,INDEX($E$3:$AH$3,MATCH($BE$2,$E$4:$AH$4,)):INDEX($E$3:$AH$3,MATCH($BE$3,$E$4:$AH$4,)))</f>
        <v>0</v>
      </c>
      <c r="BI64" s="337">
        <f>SUMIF(INDEX($E64:$AH64,MATCH($BE$2,$E$4:$AH$4,)):INDEX($E64:$AH64,MATCH($BE$3,$E$4:$AH$4,)),BI$5,INDEX($E$3:$AH$3,MATCH($BE$2,$E$4:$AH$4,)):INDEX($E$3:$AH$3,MATCH($BE$3,$E$4:$AH$4,)))</f>
        <v>0</v>
      </c>
      <c r="BJ64" s="337">
        <f>SUMIF(INDEX($E64:$AH64,MATCH($BE$2,$E$4:$AH$4,)):INDEX($E64:$AH64,MATCH($BE$3,$E$4:$AH$4,)),BJ$5,INDEX($E$3:$AH$3,MATCH($BE$2,$E$4:$AH$4,)):INDEX($E$3:$AH$3,MATCH($BE$3,$E$4:$AH$4,)))</f>
        <v>0</v>
      </c>
      <c r="BK64" s="337">
        <f>COUNTIF(INDEX($E64:$AH64,MATCH($BE$2,$E$4:$AH$4,)):INDEX($E64:$AH64,MATCH($BE$3,$E$4:$AH$4,)),BK$5)</f>
        <v>0</v>
      </c>
    </row>
    <row r="65" spans="1:63" ht="15" customHeight="1" x14ac:dyDescent="0.15">
      <c r="A65" s="326">
        <f>SUBTOTAL(3,B$5:B65)</f>
        <v>60</v>
      </c>
      <c r="B65" s="327">
        <f>График!B66</f>
        <v>0</v>
      </c>
      <c r="C65" s="328"/>
      <c r="D65" s="320"/>
      <c r="E65" s="383"/>
      <c r="F65" s="383"/>
      <c r="G65" s="383"/>
      <c r="H65" s="383"/>
      <c r="I65" s="383"/>
      <c r="J65" s="383"/>
      <c r="K65" s="383"/>
      <c r="L65" s="383"/>
      <c r="M65" s="383"/>
      <c r="N65" s="383"/>
      <c r="O65" s="383"/>
      <c r="P65" s="383"/>
      <c r="Q65" s="383"/>
      <c r="R65" s="383"/>
      <c r="S65" s="383"/>
      <c r="T65" s="383"/>
      <c r="U65" s="383"/>
      <c r="V65" s="383"/>
      <c r="W65" s="383"/>
      <c r="X65" s="383"/>
      <c r="Y65" s="383"/>
      <c r="Z65" s="383"/>
      <c r="AA65" s="383"/>
      <c r="AB65" s="383"/>
      <c r="AC65" s="383"/>
      <c r="AD65" s="383"/>
      <c r="AE65" s="383"/>
      <c r="AF65" s="383"/>
      <c r="AG65" s="383"/>
      <c r="AH65" s="383"/>
      <c r="AI65" s="387"/>
      <c r="AJ65" s="388"/>
      <c r="AK65" s="404"/>
      <c r="AL65" s="389"/>
      <c r="AM65" s="390"/>
      <c r="AN65" s="335"/>
      <c r="AO65" s="335"/>
      <c r="AP65" s="336">
        <f>SUBTOTAL(3,B$6:B65)</f>
        <v>60</v>
      </c>
      <c r="AQ65" s="337">
        <f t="shared" si="32"/>
        <v>0</v>
      </c>
      <c r="AR65" s="337">
        <f t="shared" si="32"/>
        <v>0</v>
      </c>
      <c r="AS65" s="337">
        <f t="shared" si="32"/>
        <v>0</v>
      </c>
      <c r="AT65" s="337">
        <f t="shared" si="27"/>
        <v>0</v>
      </c>
      <c r="AU65" s="337">
        <f t="shared" si="28"/>
        <v>0</v>
      </c>
      <c r="AV65" s="571"/>
      <c r="AW65" s="377"/>
      <c r="AX65" s="338"/>
      <c r="AY65" s="339"/>
      <c r="AZ65" s="340" t="e">
        <f ca="1">RANK(AO65,AO$6:AO$100)+COUNTIF(AO$6:AO65,AO65)-1</f>
        <v>#N/A</v>
      </c>
      <c r="BA65" s="285" t="e">
        <f t="array" aca="1" ref="BA65" ca="1">INDEX(B$6:B$105,MATCH(SMALL(IF(SUBTOTAL(2,OFFSET(AZ$5,ROW($1:$100),)),AZ$6:AZ$105),AP65),AZ$6:AZ$105,))</f>
        <v>#NUM!</v>
      </c>
      <c r="BB65" s="341" t="e">
        <f t="shared" ca="1" si="29"/>
        <v>#NUM!</v>
      </c>
      <c r="BC65" s="342">
        <f t="shared" si="30"/>
        <v>176</v>
      </c>
      <c r="BD65" s="343"/>
      <c r="BE65" s="344">
        <f>(SUM(INDEX(E65:AH65,MATCH($BE$2,$E$4:$AH$4,)):INDEX(E65:AH65,MATCH($BE$3,$E$4:$AH$4,)))+COUNTIF(INDEX(E65:AH65,MATCH($BE$2,$E$4:$AH$4,)):INDEX(E65:AH65,MATCH($BE$3,$E$4:$AH$4,)),"У")/3)/24</f>
        <v>0</v>
      </c>
      <c r="BF65" s="317">
        <f t="shared" si="31"/>
        <v>7.333333333333333</v>
      </c>
      <c r="BG65" s="337">
        <f>SUMIF(INDEX($E65:$AH65,MATCH($BE$2,$E$4:$AH$4,)):INDEX($E65:$AH65,MATCH($BE$3,$E$4:$AH$4,)),BG$5,INDEX($E$3:$AH$3,MATCH($BE$2,$E$4:$AH$4,)):INDEX($E$3:$AH$3,MATCH($BE$3,$E$4:$AH$4,)))</f>
        <v>0</v>
      </c>
      <c r="BH65" s="337">
        <f>SUMIF(INDEX($E65:$AH65,MATCH($BE$2,$E$4:$AH$4,)):INDEX($E65:$AH65,MATCH($BE$3,$E$4:$AH$4,)),BH$5,INDEX($E$3:$AH$3,MATCH($BE$2,$E$4:$AH$4,)):INDEX($E$3:$AH$3,MATCH($BE$3,$E$4:$AH$4,)))</f>
        <v>0</v>
      </c>
      <c r="BI65" s="337">
        <f>SUMIF(INDEX($E65:$AH65,MATCH($BE$2,$E$4:$AH$4,)):INDEX($E65:$AH65,MATCH($BE$3,$E$4:$AH$4,)),BI$5,INDEX($E$3:$AH$3,MATCH($BE$2,$E$4:$AH$4,)):INDEX($E$3:$AH$3,MATCH($BE$3,$E$4:$AH$4,)))</f>
        <v>0</v>
      </c>
      <c r="BJ65" s="337">
        <f>SUMIF(INDEX($E65:$AH65,MATCH($BE$2,$E$4:$AH$4,)):INDEX($E65:$AH65,MATCH($BE$3,$E$4:$AH$4,)),BJ$5,INDEX($E$3:$AH$3,MATCH($BE$2,$E$4:$AH$4,)):INDEX($E$3:$AH$3,MATCH($BE$3,$E$4:$AH$4,)))</f>
        <v>0</v>
      </c>
      <c r="BK65" s="337">
        <f>COUNTIF(INDEX($E65:$AH65,MATCH($BE$2,$E$4:$AH$4,)):INDEX($E65:$AH65,MATCH($BE$3,$E$4:$AH$4,)),BK$5)</f>
        <v>0</v>
      </c>
    </row>
    <row r="66" spans="1:63" ht="15" customHeight="1" x14ac:dyDescent="0.15">
      <c r="A66" s="326">
        <f>SUBTOTAL(3,B$5:B66)</f>
        <v>61</v>
      </c>
      <c r="B66" s="327" t="str">
        <f>График!B67</f>
        <v>Жесткие требования:</v>
      </c>
      <c r="C66" s="384"/>
      <c r="D66" s="385"/>
      <c r="E66" s="383"/>
      <c r="F66" s="383"/>
      <c r="G66" s="383"/>
      <c r="H66" s="383"/>
      <c r="I66" s="383"/>
      <c r="J66" s="383"/>
      <c r="K66" s="383"/>
      <c r="L66" s="383"/>
      <c r="M66" s="383"/>
      <c r="N66" s="383"/>
      <c r="O66" s="383"/>
      <c r="P66" s="383"/>
      <c r="Q66" s="383"/>
      <c r="R66" s="383"/>
      <c r="S66" s="383"/>
      <c r="T66" s="383"/>
      <c r="U66" s="383"/>
      <c r="V66" s="383"/>
      <c r="W66" s="383"/>
      <c r="X66" s="383"/>
      <c r="Y66" s="383"/>
      <c r="Z66" s="383"/>
      <c r="AA66" s="383"/>
      <c r="AB66" s="383"/>
      <c r="AC66" s="383"/>
      <c r="AD66" s="383"/>
      <c r="AE66" s="383"/>
      <c r="AF66" s="383"/>
      <c r="AG66" s="383"/>
      <c r="AH66" s="383"/>
      <c r="AI66" s="387"/>
      <c r="AJ66" s="388"/>
      <c r="AK66" s="404"/>
      <c r="AL66" s="389"/>
      <c r="AM66" s="390"/>
      <c r="AN66" s="335"/>
      <c r="AO66" s="335"/>
      <c r="AP66" s="336">
        <f>SUBTOTAL(3,B$6:B66)</f>
        <v>61</v>
      </c>
      <c r="AQ66" s="346">
        <f t="shared" si="32"/>
        <v>0</v>
      </c>
      <c r="AR66" s="346">
        <f t="shared" si="32"/>
        <v>0</v>
      </c>
      <c r="AS66" s="346">
        <f t="shared" si="32"/>
        <v>0</v>
      </c>
      <c r="AT66" s="346">
        <f t="shared" si="27"/>
        <v>0</v>
      </c>
      <c r="AU66" s="346">
        <f t="shared" si="28"/>
        <v>0</v>
      </c>
      <c r="AV66" s="377"/>
      <c r="AW66" s="377"/>
      <c r="AX66" s="406"/>
      <c r="AY66" s="339"/>
      <c r="AZ66" s="340" t="e">
        <f ca="1">RANK(AO66,AO$6:AO$100)+COUNTIF(AO$6:AO66,AO66)-1</f>
        <v>#N/A</v>
      </c>
      <c r="BA66" s="285" t="e">
        <f t="array" aca="1" ref="BA66" ca="1">INDEX(B$6:B$105,MATCH(SMALL(IF(SUBTOTAL(2,OFFSET(AZ$5,ROW($1:$100),)),AZ$6:AZ$105),AP66),AZ$6:AZ$105,))</f>
        <v>#NUM!</v>
      </c>
      <c r="BB66" s="341" t="e">
        <f t="shared" ca="1" si="29"/>
        <v>#NUM!</v>
      </c>
      <c r="BC66" s="407">
        <f t="shared" si="30"/>
        <v>176</v>
      </c>
      <c r="BD66" s="525"/>
      <c r="BE66" s="344">
        <f>(SUM(INDEX(E66:AH66,MATCH($BE$2,$E$4:$AH$4,)):INDEX(E66:AH66,MATCH($BE$3,$E$4:$AH$4,)))+COUNTIF(INDEX(E66:AH66,MATCH($BE$2,$E$4:$AH$4,)):INDEX(E66:AH66,MATCH($BE$3,$E$4:$AH$4,)),"У")/3)/24</f>
        <v>0</v>
      </c>
      <c r="BF66" s="317">
        <f t="shared" si="31"/>
        <v>7.333333333333333</v>
      </c>
      <c r="BG66" s="337">
        <f>SUMIF(INDEX($E66:$AH66,MATCH($BE$2,$E$4:$AH$4,)):INDEX($E66:$AH66,MATCH($BE$3,$E$4:$AH$4,)),BG$5,INDEX($E$3:$AH$3,MATCH($BE$2,$E$4:$AH$4,)):INDEX($E$3:$AH$3,MATCH($BE$3,$E$4:$AH$4,)))</f>
        <v>0</v>
      </c>
      <c r="BH66" s="337">
        <f>SUMIF(INDEX($E66:$AH66,MATCH($BE$2,$E$4:$AH$4,)):INDEX($E66:$AH66,MATCH($BE$3,$E$4:$AH$4,)),BH$5,INDEX($E$3:$AH$3,MATCH($BE$2,$E$4:$AH$4,)):INDEX($E$3:$AH$3,MATCH($BE$3,$E$4:$AH$4,)))</f>
        <v>0</v>
      </c>
      <c r="BI66" s="337">
        <f>SUMIF(INDEX($E66:$AH66,MATCH($BE$2,$E$4:$AH$4,)):INDEX($E66:$AH66,MATCH($BE$3,$E$4:$AH$4,)),BI$5,INDEX($E$3:$AH$3,MATCH($BE$2,$E$4:$AH$4,)):INDEX($E$3:$AH$3,MATCH($BE$3,$E$4:$AH$4,)))</f>
        <v>0</v>
      </c>
      <c r="BJ66" s="337">
        <f>SUMIF(INDEX($E66:$AH66,MATCH($BE$2,$E$4:$AH$4,)):INDEX($E66:$AH66,MATCH($BE$3,$E$4:$AH$4,)),BJ$5,INDEX($E$3:$AH$3,MATCH($BE$2,$E$4:$AH$4,)):INDEX($E$3:$AH$3,MATCH($BE$3,$E$4:$AH$4,)))</f>
        <v>0</v>
      </c>
      <c r="BK66" s="337">
        <f>COUNTIF(INDEX($E66:$AH66,MATCH($BE$2,$E$4:$AH$4,)):INDEX($E66:$AH66,MATCH($BE$3,$E$4:$AH$4,)),BK$5)</f>
        <v>0</v>
      </c>
    </row>
    <row r="67" spans="1:63" ht="15" customHeight="1" x14ac:dyDescent="0.15">
      <c r="A67" s="326">
        <f>SUBTOTAL(3,B$5:B67)</f>
        <v>62</v>
      </c>
      <c r="B67" s="327">
        <f>График!B68</f>
        <v>0</v>
      </c>
      <c r="C67" s="386"/>
      <c r="D67" s="320"/>
      <c r="E67" s="383"/>
      <c r="F67" s="383"/>
      <c r="G67" s="383"/>
      <c r="H67" s="383"/>
      <c r="I67" s="383"/>
      <c r="J67" s="383"/>
      <c r="K67" s="383"/>
      <c r="L67" s="383"/>
      <c r="M67" s="383"/>
      <c r="N67" s="383"/>
      <c r="O67" s="383"/>
      <c r="P67" s="383"/>
      <c r="Q67" s="383"/>
      <c r="R67" s="383"/>
      <c r="S67" s="383"/>
      <c r="T67" s="383"/>
      <c r="U67" s="383"/>
      <c r="V67" s="383"/>
      <c r="W67" s="383"/>
      <c r="X67" s="383"/>
      <c r="Y67" s="383"/>
      <c r="Z67" s="383"/>
      <c r="AA67" s="383"/>
      <c r="AB67" s="383"/>
      <c r="AC67" s="383"/>
      <c r="AD67" s="383"/>
      <c r="AE67" s="383"/>
      <c r="AF67" s="383"/>
      <c r="AG67" s="383"/>
      <c r="AH67" s="383"/>
      <c r="AI67" s="387"/>
      <c r="AJ67" s="388"/>
      <c r="AK67" s="404"/>
      <c r="AL67" s="389"/>
      <c r="AM67" s="390"/>
      <c r="AN67" s="335"/>
      <c r="AO67" s="335"/>
      <c r="AP67" s="336">
        <f>SUBTOTAL(3,B$6:B67)</f>
        <v>62</v>
      </c>
      <c r="AQ67" s="337">
        <f t="shared" ref="AQ67:AS86" si="33">SUMIF($E67:$AH67,AQ$5,$E$3:$AH$3)</f>
        <v>0</v>
      </c>
      <c r="AR67" s="337">
        <f t="shared" si="33"/>
        <v>0</v>
      </c>
      <c r="AS67" s="337">
        <f t="shared" si="33"/>
        <v>0</v>
      </c>
      <c r="AT67" s="337">
        <f t="shared" si="27"/>
        <v>0</v>
      </c>
      <c r="AU67" s="337">
        <f t="shared" si="28"/>
        <v>0</v>
      </c>
      <c r="AV67" s="405"/>
      <c r="AW67" s="529"/>
      <c r="AX67" s="338"/>
      <c r="AY67" s="339"/>
      <c r="AZ67" s="340" t="e">
        <f ca="1">RANK(AO67,AO$6:AO$100)+COUNTIF(AO$6:AO67,AO67)-1</f>
        <v>#N/A</v>
      </c>
      <c r="BA67" s="285" t="e">
        <f t="array" aca="1" ref="BA67" ca="1">INDEX(B$6:B$105,MATCH(SMALL(IF(SUBTOTAL(2,OFFSET(AZ$5,ROW($1:$100),)),AZ$6:AZ$105),AP67),AZ$6:AZ$105,))</f>
        <v>#NUM!</v>
      </c>
      <c r="BB67" s="341" t="e">
        <f t="shared" ca="1" si="29"/>
        <v>#NUM!</v>
      </c>
      <c r="BC67" s="342">
        <f t="shared" si="30"/>
        <v>176</v>
      </c>
      <c r="BD67" s="408"/>
      <c r="BE67" s="344">
        <f>(SUM(INDEX(E67:AH67,MATCH($BE$2,$E$4:$AH$4,)):INDEX(E67:AH67,MATCH($BE$3,$E$4:$AH$4,)))+COUNTIF(INDEX(E67:AH67,MATCH($BE$2,$E$4:$AH$4,)):INDEX(E67:AH67,MATCH($BE$3,$E$4:$AH$4,)),"У")/3)/24</f>
        <v>0</v>
      </c>
      <c r="BF67" s="317">
        <f t="shared" si="31"/>
        <v>7.333333333333333</v>
      </c>
      <c r="BG67" s="337">
        <f>SUMIF(INDEX($E67:$AH67,MATCH($BE$2,$E$4:$AH$4,)):INDEX($E67:$AH67,MATCH($BE$3,$E$4:$AH$4,)),BG$5,INDEX($E$3:$AH$3,MATCH($BE$2,$E$4:$AH$4,)):INDEX($E$3:$AH$3,MATCH($BE$3,$E$4:$AH$4,)))</f>
        <v>0</v>
      </c>
      <c r="BH67" s="337">
        <f>SUMIF(INDEX($E67:$AH67,MATCH($BE$2,$E$4:$AH$4,)):INDEX($E67:$AH67,MATCH($BE$3,$E$4:$AH$4,)),BH$5,INDEX($E$3:$AH$3,MATCH($BE$2,$E$4:$AH$4,)):INDEX($E$3:$AH$3,MATCH($BE$3,$E$4:$AH$4,)))</f>
        <v>0</v>
      </c>
      <c r="BI67" s="337">
        <f>SUMIF(INDEX($E67:$AH67,MATCH($BE$2,$E$4:$AH$4,)):INDEX($E67:$AH67,MATCH($BE$3,$E$4:$AH$4,)),BI$5,INDEX($E$3:$AH$3,MATCH($BE$2,$E$4:$AH$4,)):INDEX($E$3:$AH$3,MATCH($BE$3,$E$4:$AH$4,)))</f>
        <v>0</v>
      </c>
      <c r="BJ67" s="337">
        <f>SUMIF(INDEX($E67:$AH67,MATCH($BE$2,$E$4:$AH$4,)):INDEX($E67:$AH67,MATCH($BE$3,$E$4:$AH$4,)),BJ$5,INDEX($E$3:$AH$3,MATCH($BE$2,$E$4:$AH$4,)):INDEX($E$3:$AH$3,MATCH($BE$3,$E$4:$AH$4,)))</f>
        <v>0</v>
      </c>
      <c r="BK67" s="337">
        <f>COUNTIF(INDEX($E67:$AH67,MATCH($BE$2,$E$4:$AH$4,)):INDEX($E67:$AH67,MATCH($BE$3,$E$4:$AH$4,)),BK$5)</f>
        <v>0</v>
      </c>
    </row>
    <row r="68" spans="1:63" ht="15" customHeight="1" x14ac:dyDescent="0.15">
      <c r="A68" s="326">
        <f>SUBTOTAL(3,B$5:B68)</f>
        <v>63</v>
      </c>
      <c r="B68" s="327">
        <f>График!B69</f>
        <v>0</v>
      </c>
      <c r="C68" s="328"/>
      <c r="D68" s="347"/>
      <c r="E68" s="383"/>
      <c r="F68" s="383"/>
      <c r="G68" s="383"/>
      <c r="H68" s="383"/>
      <c r="I68" s="383"/>
      <c r="J68" s="383"/>
      <c r="K68" s="383"/>
      <c r="L68" s="383"/>
      <c r="M68" s="383"/>
      <c r="N68" s="383"/>
      <c r="O68" s="383"/>
      <c r="P68" s="383"/>
      <c r="Q68" s="383"/>
      <c r="R68" s="383"/>
      <c r="S68" s="383"/>
      <c r="T68" s="383"/>
      <c r="U68" s="383"/>
      <c r="V68" s="383"/>
      <c r="W68" s="383"/>
      <c r="X68" s="383"/>
      <c r="Y68" s="383"/>
      <c r="Z68" s="383"/>
      <c r="AA68" s="383"/>
      <c r="AB68" s="383"/>
      <c r="AC68" s="383"/>
      <c r="AD68" s="383"/>
      <c r="AE68" s="383"/>
      <c r="AF68" s="383"/>
      <c r="AG68" s="383"/>
      <c r="AH68" s="383"/>
      <c r="AI68" s="387"/>
      <c r="AJ68" s="388"/>
      <c r="AK68" s="404"/>
      <c r="AL68" s="389"/>
      <c r="AM68" s="390"/>
      <c r="AN68" s="335"/>
      <c r="AO68" s="335"/>
      <c r="AP68" s="336">
        <f>SUBTOTAL(3,B$6:B68)</f>
        <v>63</v>
      </c>
      <c r="AQ68" s="348">
        <f t="shared" si="33"/>
        <v>0</v>
      </c>
      <c r="AR68" s="348">
        <f t="shared" si="33"/>
        <v>0</v>
      </c>
      <c r="AS68" s="348">
        <f t="shared" si="33"/>
        <v>0</v>
      </c>
      <c r="AT68" s="348">
        <f t="shared" si="27"/>
        <v>0</v>
      </c>
      <c r="AU68" s="348">
        <f t="shared" si="28"/>
        <v>0</v>
      </c>
      <c r="AV68" s="377"/>
      <c r="AW68" s="539"/>
      <c r="AX68" s="338"/>
      <c r="AY68" s="339"/>
      <c r="AZ68" s="340" t="e">
        <f ca="1">RANK(AO68,AO$6:AO$100)+COUNTIF(AO$6:AO68,AO68)-1</f>
        <v>#N/A</v>
      </c>
      <c r="BA68" s="285" t="e">
        <f t="array" aca="1" ref="BA68" ca="1">INDEX(B$6:B$105,MATCH(SMALL(IF(SUBTOTAL(2,OFFSET(AZ$5,ROW($1:$100),)),AZ$6:AZ$105),AP68),AZ$6:AZ$105,))</f>
        <v>#NUM!</v>
      </c>
      <c r="BB68" s="341" t="e">
        <f t="shared" ca="1" si="29"/>
        <v>#NUM!</v>
      </c>
      <c r="BC68" s="342">
        <f t="shared" si="30"/>
        <v>176</v>
      </c>
      <c r="BD68" s="525"/>
      <c r="BE68" s="344">
        <f>(SUM(INDEX(E68:AH68,MATCH($BE$2,$E$4:$AH$4,)):INDEX(E68:AH68,MATCH($BE$3,$E$4:$AH$4,)))+COUNTIF(INDEX(E68:AH68,MATCH($BE$2,$E$4:$AH$4,)):INDEX(E68:AH68,MATCH($BE$3,$E$4:$AH$4,)),"У")/3)/24</f>
        <v>0</v>
      </c>
      <c r="BF68" s="317">
        <f t="shared" si="31"/>
        <v>7.333333333333333</v>
      </c>
      <c r="BG68" s="337">
        <f>SUMIF(INDEX($E68:$AH68,MATCH($BE$2,$E$4:$AH$4,)):INDEX($E68:$AH68,MATCH($BE$3,$E$4:$AH$4,)),BG$5,INDEX($E$3:$AH$3,MATCH($BE$2,$E$4:$AH$4,)):INDEX($E$3:$AH$3,MATCH($BE$3,$E$4:$AH$4,)))</f>
        <v>0</v>
      </c>
      <c r="BH68" s="337">
        <f>SUMIF(INDEX($E68:$AH68,MATCH($BE$2,$E$4:$AH$4,)):INDEX($E68:$AH68,MATCH($BE$3,$E$4:$AH$4,)),BH$5,INDEX($E$3:$AH$3,MATCH($BE$2,$E$4:$AH$4,)):INDEX($E$3:$AH$3,MATCH($BE$3,$E$4:$AH$4,)))</f>
        <v>0</v>
      </c>
      <c r="BI68" s="337">
        <f>SUMIF(INDEX($E68:$AH68,MATCH($BE$2,$E$4:$AH$4,)):INDEX($E68:$AH68,MATCH($BE$3,$E$4:$AH$4,)),BI$5,INDEX($E$3:$AH$3,MATCH($BE$2,$E$4:$AH$4,)):INDEX($E$3:$AH$3,MATCH($BE$3,$E$4:$AH$4,)))</f>
        <v>0</v>
      </c>
      <c r="BJ68" s="337">
        <f>SUMIF(INDEX($E68:$AH68,MATCH($BE$2,$E$4:$AH$4,)):INDEX($E68:$AH68,MATCH($BE$3,$E$4:$AH$4,)),BJ$5,INDEX($E$3:$AH$3,MATCH($BE$2,$E$4:$AH$4,)):INDEX($E$3:$AH$3,MATCH($BE$3,$E$4:$AH$4,)))</f>
        <v>0</v>
      </c>
      <c r="BK68" s="337">
        <f>COUNTIF(INDEX($E68:$AH68,MATCH($BE$2,$E$4:$AH$4,)):INDEX($E68:$AH68,MATCH($BE$3,$E$4:$AH$4,)),BK$5)</f>
        <v>0</v>
      </c>
    </row>
    <row r="69" spans="1:63" ht="15" customHeight="1" x14ac:dyDescent="0.15">
      <c r="A69" s="326">
        <f>SUBTOTAL(3,B$5:B69)</f>
        <v>64</v>
      </c>
      <c r="B69" s="327">
        <f>График!B70</f>
        <v>0</v>
      </c>
      <c r="C69" s="328"/>
      <c r="D69" s="320"/>
      <c r="E69" s="383"/>
      <c r="F69" s="383"/>
      <c r="G69" s="383"/>
      <c r="H69" s="383"/>
      <c r="I69" s="383"/>
      <c r="J69" s="383"/>
      <c r="K69" s="383"/>
      <c r="L69" s="383"/>
      <c r="M69" s="383"/>
      <c r="N69" s="383"/>
      <c r="O69" s="383"/>
      <c r="P69" s="383"/>
      <c r="Q69" s="383"/>
      <c r="R69" s="383"/>
      <c r="S69" s="383"/>
      <c r="T69" s="383"/>
      <c r="U69" s="383"/>
      <c r="V69" s="383"/>
      <c r="W69" s="383"/>
      <c r="X69" s="383"/>
      <c r="Y69" s="383"/>
      <c r="Z69" s="383"/>
      <c r="AA69" s="383"/>
      <c r="AB69" s="383"/>
      <c r="AC69" s="383"/>
      <c r="AD69" s="383"/>
      <c r="AE69" s="383"/>
      <c r="AF69" s="383"/>
      <c r="AG69" s="383"/>
      <c r="AH69" s="383"/>
      <c r="AI69" s="387"/>
      <c r="AJ69" s="388"/>
      <c r="AK69" s="404"/>
      <c r="AL69" s="389"/>
      <c r="AM69" s="390"/>
      <c r="AN69" s="335"/>
      <c r="AO69" s="335"/>
      <c r="AP69" s="336">
        <f>SUBTOTAL(3,B$6:B69)</f>
        <v>64</v>
      </c>
      <c r="AQ69" s="337">
        <f t="shared" si="33"/>
        <v>0</v>
      </c>
      <c r="AR69" s="337">
        <f t="shared" si="33"/>
        <v>0</v>
      </c>
      <c r="AS69" s="337">
        <f t="shared" si="33"/>
        <v>0</v>
      </c>
      <c r="AT69" s="337">
        <f t="shared" si="27"/>
        <v>0</v>
      </c>
      <c r="AU69" s="337">
        <f t="shared" si="28"/>
        <v>0</v>
      </c>
      <c r="AV69" s="572"/>
      <c r="AW69" s="530"/>
      <c r="AX69" s="338"/>
      <c r="AY69" s="339"/>
      <c r="AZ69" s="340" t="e">
        <f ca="1">RANK(AO69,AO$6:AO$100)+COUNTIF(AO$6:AO69,AO69)-1</f>
        <v>#N/A</v>
      </c>
      <c r="BA69" s="285" t="e">
        <f t="array" aca="1" ref="BA69" ca="1">INDEX(B$6:B$105,MATCH(SMALL(IF(SUBTOTAL(2,OFFSET(AZ$5,ROW($1:$100),)),AZ$6:AZ$105),AP69),AZ$6:AZ$105,))</f>
        <v>#NUM!</v>
      </c>
      <c r="BB69" s="341" t="e">
        <f t="shared" ca="1" si="29"/>
        <v>#NUM!</v>
      </c>
      <c r="BC69" s="342">
        <f t="shared" si="30"/>
        <v>176</v>
      </c>
      <c r="BD69" s="343"/>
      <c r="BE69" s="344">
        <f>(SUM(INDEX(E69:AH69,MATCH($BE$2,$E$4:$AH$4,)):INDEX(E69:AH69,MATCH($BE$3,$E$4:$AH$4,)))+COUNTIF(INDEX(E69:AH69,MATCH($BE$2,$E$4:$AH$4,)):INDEX(E69:AH69,MATCH($BE$3,$E$4:$AH$4,)),"У")/3)/24</f>
        <v>0</v>
      </c>
      <c r="BF69" s="317">
        <f t="shared" si="31"/>
        <v>7.333333333333333</v>
      </c>
      <c r="BG69" s="337">
        <f>SUMIF(INDEX($E69:$AH69,MATCH($BE$2,$E$4:$AH$4,)):INDEX($E69:$AH69,MATCH($BE$3,$E$4:$AH$4,)),BG$5,INDEX($E$3:$AH$3,MATCH($BE$2,$E$4:$AH$4,)):INDEX($E$3:$AH$3,MATCH($BE$3,$E$4:$AH$4,)))</f>
        <v>0</v>
      </c>
      <c r="BH69" s="337">
        <f>SUMIF(INDEX($E69:$AH69,MATCH($BE$2,$E$4:$AH$4,)):INDEX($E69:$AH69,MATCH($BE$3,$E$4:$AH$4,)),BH$5,INDEX($E$3:$AH$3,MATCH($BE$2,$E$4:$AH$4,)):INDEX($E$3:$AH$3,MATCH($BE$3,$E$4:$AH$4,)))</f>
        <v>0</v>
      </c>
      <c r="BI69" s="337">
        <f>SUMIF(INDEX($E69:$AH69,MATCH($BE$2,$E$4:$AH$4,)):INDEX($E69:$AH69,MATCH($BE$3,$E$4:$AH$4,)),BI$5,INDEX($E$3:$AH$3,MATCH($BE$2,$E$4:$AH$4,)):INDEX($E$3:$AH$3,MATCH($BE$3,$E$4:$AH$4,)))</f>
        <v>0</v>
      </c>
      <c r="BJ69" s="337">
        <f>SUMIF(INDEX($E69:$AH69,MATCH($BE$2,$E$4:$AH$4,)):INDEX($E69:$AH69,MATCH($BE$3,$E$4:$AH$4,)),BJ$5,INDEX($E$3:$AH$3,MATCH($BE$2,$E$4:$AH$4,)):INDEX($E$3:$AH$3,MATCH($BE$3,$E$4:$AH$4,)))</f>
        <v>0</v>
      </c>
      <c r="BK69" s="337">
        <f>COUNTIF(INDEX($E69:$AH69,MATCH($BE$2,$E$4:$AH$4,)):INDEX($E69:$AH69,MATCH($BE$3,$E$4:$AH$4,)),BK$5)</f>
        <v>0</v>
      </c>
    </row>
    <row r="70" spans="1:63" ht="15" customHeight="1" x14ac:dyDescent="0.15">
      <c r="A70" s="326">
        <f>SUBTOTAL(3,B$5:B70)</f>
        <v>65</v>
      </c>
      <c r="B70" s="327">
        <f>График!B71</f>
        <v>0</v>
      </c>
      <c r="C70" s="328"/>
      <c r="D70" s="320"/>
      <c r="E70" s="383"/>
      <c r="F70" s="383"/>
      <c r="G70" s="383"/>
      <c r="H70" s="383"/>
      <c r="I70" s="383"/>
      <c r="J70" s="383"/>
      <c r="K70" s="383"/>
      <c r="L70" s="383"/>
      <c r="M70" s="383"/>
      <c r="N70" s="383"/>
      <c r="O70" s="383"/>
      <c r="P70" s="383"/>
      <c r="Q70" s="383"/>
      <c r="R70" s="383"/>
      <c r="S70" s="383"/>
      <c r="T70" s="383"/>
      <c r="U70" s="383"/>
      <c r="V70" s="383"/>
      <c r="W70" s="383"/>
      <c r="X70" s="383"/>
      <c r="Y70" s="383"/>
      <c r="Z70" s="383"/>
      <c r="AA70" s="383"/>
      <c r="AB70" s="383"/>
      <c r="AC70" s="383"/>
      <c r="AD70" s="383"/>
      <c r="AE70" s="383"/>
      <c r="AF70" s="383"/>
      <c r="AG70" s="383"/>
      <c r="AH70" s="383"/>
      <c r="AI70" s="387"/>
      <c r="AJ70" s="388"/>
      <c r="AK70" s="404"/>
      <c r="AL70" s="389"/>
      <c r="AM70" s="390"/>
      <c r="AN70" s="335"/>
      <c r="AO70" s="335"/>
      <c r="AP70" s="336">
        <f>SUBTOTAL(3,B$6:B70)</f>
        <v>65</v>
      </c>
      <c r="AQ70" s="337">
        <f t="shared" si="33"/>
        <v>0</v>
      </c>
      <c r="AR70" s="337">
        <f t="shared" si="33"/>
        <v>0</v>
      </c>
      <c r="AS70" s="337">
        <f t="shared" si="33"/>
        <v>0</v>
      </c>
      <c r="AT70" s="337">
        <f t="shared" si="27"/>
        <v>0</v>
      </c>
      <c r="AU70" s="337">
        <f t="shared" si="28"/>
        <v>0</v>
      </c>
      <c r="AV70" s="377"/>
      <c r="AW70" s="530"/>
      <c r="AX70" s="338"/>
      <c r="AY70" s="339"/>
      <c r="AZ70" s="340" t="e">
        <f ca="1">RANK(AO70,AO$6:AO$100)+COUNTIF(AO$6:AO70,AO70)-1</f>
        <v>#N/A</v>
      </c>
      <c r="BA70" s="285" t="e">
        <f t="array" aca="1" ref="BA70" ca="1">INDEX(B$6:B$105,MATCH(SMALL(IF(SUBTOTAL(2,OFFSET(AZ$5,ROW($1:$100),)),AZ$6:AZ$105),AP70),AZ$6:AZ$105,))</f>
        <v>#NUM!</v>
      </c>
      <c r="BB70" s="341" t="e">
        <f t="shared" ca="1" si="29"/>
        <v>#NUM!</v>
      </c>
      <c r="BC70" s="342">
        <f t="shared" si="30"/>
        <v>176</v>
      </c>
      <c r="BD70" s="525"/>
      <c r="BE70" s="344">
        <f>(SUM(INDEX(E70:AH70,MATCH($BE$2,$E$4:$AH$4,)):INDEX(E70:AH70,MATCH($BE$3,$E$4:$AH$4,)))+COUNTIF(INDEX(E70:AH70,MATCH($BE$2,$E$4:$AH$4,)):INDEX(E70:AH70,MATCH($BE$3,$E$4:$AH$4,)),"У")/3)/24</f>
        <v>0</v>
      </c>
      <c r="BF70" s="317">
        <f t="shared" si="31"/>
        <v>7.333333333333333</v>
      </c>
      <c r="BG70" s="337">
        <f>SUMIF(INDEX($E70:$AH70,MATCH($BE$2,$E$4:$AH$4,)):INDEX($E70:$AH70,MATCH($BE$3,$E$4:$AH$4,)),BG$5,INDEX($E$3:$AH$3,MATCH($BE$2,$E$4:$AH$4,)):INDEX($E$3:$AH$3,MATCH($BE$3,$E$4:$AH$4,)))</f>
        <v>0</v>
      </c>
      <c r="BH70" s="337">
        <f>SUMIF(INDEX($E70:$AH70,MATCH($BE$2,$E$4:$AH$4,)):INDEX($E70:$AH70,MATCH($BE$3,$E$4:$AH$4,)),BH$5,INDEX($E$3:$AH$3,MATCH($BE$2,$E$4:$AH$4,)):INDEX($E$3:$AH$3,MATCH($BE$3,$E$4:$AH$4,)))</f>
        <v>0</v>
      </c>
      <c r="BI70" s="337">
        <f>SUMIF(INDEX($E70:$AH70,MATCH($BE$2,$E$4:$AH$4,)):INDEX($E70:$AH70,MATCH($BE$3,$E$4:$AH$4,)),BI$5,INDEX($E$3:$AH$3,MATCH($BE$2,$E$4:$AH$4,)):INDEX($E$3:$AH$3,MATCH($BE$3,$E$4:$AH$4,)))</f>
        <v>0</v>
      </c>
      <c r="BJ70" s="337">
        <f>SUMIF(INDEX($E70:$AH70,MATCH($BE$2,$E$4:$AH$4,)):INDEX($E70:$AH70,MATCH($BE$3,$E$4:$AH$4,)),BJ$5,INDEX($E$3:$AH$3,MATCH($BE$2,$E$4:$AH$4,)):INDEX($E$3:$AH$3,MATCH($BE$3,$E$4:$AH$4,)))</f>
        <v>0</v>
      </c>
      <c r="BK70" s="337">
        <f>COUNTIF(INDEX($E70:$AH70,MATCH($BE$2,$E$4:$AH$4,)):INDEX($E70:$AH70,MATCH($BE$3,$E$4:$AH$4,)),BK$5)</f>
        <v>0</v>
      </c>
    </row>
    <row r="71" spans="1:63" ht="15" customHeight="1" x14ac:dyDescent="0.15">
      <c r="A71" s="326">
        <f>SUBTOTAL(3,B$5:B71)</f>
        <v>66</v>
      </c>
      <c r="B71" s="327">
        <f>График!B72</f>
        <v>0</v>
      </c>
      <c r="C71" s="328"/>
      <c r="D71" s="320"/>
      <c r="E71" s="383"/>
      <c r="F71" s="383"/>
      <c r="G71" s="383"/>
      <c r="H71" s="383"/>
      <c r="I71" s="383"/>
      <c r="J71" s="383"/>
      <c r="K71" s="383"/>
      <c r="L71" s="383"/>
      <c r="M71" s="383"/>
      <c r="N71" s="383"/>
      <c r="O71" s="383"/>
      <c r="P71" s="383"/>
      <c r="Q71" s="383"/>
      <c r="R71" s="383"/>
      <c r="S71" s="383"/>
      <c r="T71" s="383"/>
      <c r="U71" s="383"/>
      <c r="V71" s="383"/>
      <c r="W71" s="383"/>
      <c r="X71" s="383"/>
      <c r="Y71" s="383"/>
      <c r="Z71" s="383"/>
      <c r="AA71" s="383"/>
      <c r="AB71" s="383"/>
      <c r="AC71" s="383"/>
      <c r="AD71" s="383"/>
      <c r="AE71" s="383"/>
      <c r="AF71" s="383"/>
      <c r="AG71" s="383"/>
      <c r="AH71" s="383"/>
      <c r="AI71" s="387"/>
      <c r="AJ71" s="388"/>
      <c r="AK71" s="404"/>
      <c r="AL71" s="389"/>
      <c r="AM71" s="390"/>
      <c r="AN71" s="335"/>
      <c r="AO71" s="335"/>
      <c r="AP71" s="336">
        <f>SUBTOTAL(3,B$6:B71)</f>
        <v>66</v>
      </c>
      <c r="AQ71" s="337">
        <f t="shared" si="33"/>
        <v>0</v>
      </c>
      <c r="AR71" s="337">
        <f t="shared" si="33"/>
        <v>0</v>
      </c>
      <c r="AS71" s="337">
        <f t="shared" si="33"/>
        <v>0</v>
      </c>
      <c r="AT71" s="337">
        <f t="shared" ref="AT71:AT105" si="34">COUNTIF($E71:$AH71,AT$5)</f>
        <v>0</v>
      </c>
      <c r="AU71" s="337">
        <f t="shared" ref="AU71:AU105" si="35">SUMIF($E71:$AH71,AU$5,$E$3:$AH$3)</f>
        <v>0</v>
      </c>
      <c r="AV71" s="572"/>
      <c r="AW71" s="530"/>
      <c r="AX71" s="338"/>
      <c r="AY71" s="339"/>
      <c r="AZ71" s="340" t="e">
        <f ca="1">RANK(AO71,AO$6:AO$100)+COUNTIF(AO$6:AO71,AO71)-1</f>
        <v>#N/A</v>
      </c>
      <c r="BA71" s="285" t="e">
        <f t="array" aca="1" ref="BA71" ca="1">INDEX(B$6:B$105,MATCH(SMALL(IF(SUBTOTAL(2,OFFSET(AZ$5,ROW($1:$100),)),AZ$6:AZ$105),AP71),AZ$6:AZ$105,))</f>
        <v>#NUM!</v>
      </c>
      <c r="BB71" s="341" t="e">
        <f t="shared" ref="BB71:BB102" ca="1" si="36">INDEX(AO$6:AO$100,MATCH(BA71,B$6:B$100,))</f>
        <v>#NUM!</v>
      </c>
      <c r="BC71" s="342">
        <f t="shared" ref="BC71:BC105" si="37">$AJ$5-AJ71*24</f>
        <v>176</v>
      </c>
      <c r="BD71" s="343"/>
      <c r="BE71" s="344">
        <f>(SUM(INDEX(E71:AH71,MATCH($BE$2,$E$4:$AH$4,)):INDEX(E71:AH71,MATCH($BE$3,$E$4:$AH$4,)))+COUNTIF(INDEX(E71:AH71,MATCH($BE$2,$E$4:$AH$4,)):INDEX(E71:AH71,MATCH($BE$3,$E$4:$AH$4,)),"У")/3)/24</f>
        <v>0</v>
      </c>
      <c r="BF71" s="317">
        <f t="shared" ref="BF71:BF93" si="38">(BF$5/8-SUM(BG71:BK71))/3</f>
        <v>7.333333333333333</v>
      </c>
      <c r="BG71" s="337">
        <f>SUMIF(INDEX($E71:$AH71,MATCH($BE$2,$E$4:$AH$4,)):INDEX($E71:$AH71,MATCH($BE$3,$E$4:$AH$4,)),BG$5,INDEX($E$3:$AH$3,MATCH($BE$2,$E$4:$AH$4,)):INDEX($E$3:$AH$3,MATCH($BE$3,$E$4:$AH$4,)))</f>
        <v>0</v>
      </c>
      <c r="BH71" s="337">
        <f>SUMIF(INDEX($E71:$AH71,MATCH($BE$2,$E$4:$AH$4,)):INDEX($E71:$AH71,MATCH($BE$3,$E$4:$AH$4,)),BH$5,INDEX($E$3:$AH$3,MATCH($BE$2,$E$4:$AH$4,)):INDEX($E$3:$AH$3,MATCH($BE$3,$E$4:$AH$4,)))</f>
        <v>0</v>
      </c>
      <c r="BI71" s="337">
        <f>SUMIF(INDEX($E71:$AH71,MATCH($BE$2,$E$4:$AH$4,)):INDEX($E71:$AH71,MATCH($BE$3,$E$4:$AH$4,)),BI$5,INDEX($E$3:$AH$3,MATCH($BE$2,$E$4:$AH$4,)):INDEX($E$3:$AH$3,MATCH($BE$3,$E$4:$AH$4,)))</f>
        <v>0</v>
      </c>
      <c r="BJ71" s="337">
        <f>SUMIF(INDEX($E71:$AH71,MATCH($BE$2,$E$4:$AH$4,)):INDEX($E71:$AH71,MATCH($BE$3,$E$4:$AH$4,)),BJ$5,INDEX($E$3:$AH$3,MATCH($BE$2,$E$4:$AH$4,)):INDEX($E$3:$AH$3,MATCH($BE$3,$E$4:$AH$4,)))</f>
        <v>0</v>
      </c>
      <c r="BK71" s="337">
        <f>COUNTIF(INDEX($E71:$AH71,MATCH($BE$2,$E$4:$AH$4,)):INDEX($E71:$AH71,MATCH($BE$3,$E$4:$AH$4,)),BK$5)</f>
        <v>0</v>
      </c>
    </row>
    <row r="72" spans="1:63" ht="15" customHeight="1" x14ac:dyDescent="0.15">
      <c r="A72" s="326">
        <f>SUBTOTAL(3,B$5:B72)</f>
        <v>67</v>
      </c>
      <c r="B72" s="327">
        <f>График!B73</f>
        <v>0</v>
      </c>
      <c r="C72" s="328"/>
      <c r="D72" s="320"/>
      <c r="E72" s="383"/>
      <c r="F72" s="383"/>
      <c r="G72" s="383"/>
      <c r="H72" s="383"/>
      <c r="I72" s="383"/>
      <c r="J72" s="383"/>
      <c r="K72" s="383"/>
      <c r="L72" s="383"/>
      <c r="M72" s="383"/>
      <c r="N72" s="383"/>
      <c r="O72" s="383"/>
      <c r="P72" s="383"/>
      <c r="Q72" s="383"/>
      <c r="R72" s="383"/>
      <c r="S72" s="383"/>
      <c r="T72" s="383"/>
      <c r="U72" s="383"/>
      <c r="V72" s="383"/>
      <c r="W72" s="383"/>
      <c r="X72" s="383"/>
      <c r="Y72" s="383"/>
      <c r="Z72" s="383"/>
      <c r="AA72" s="383"/>
      <c r="AB72" s="383"/>
      <c r="AC72" s="383"/>
      <c r="AD72" s="383"/>
      <c r="AE72" s="383"/>
      <c r="AF72" s="383"/>
      <c r="AG72" s="383"/>
      <c r="AH72" s="383"/>
      <c r="AI72" s="387"/>
      <c r="AJ72" s="388"/>
      <c r="AK72" s="404"/>
      <c r="AL72" s="389"/>
      <c r="AM72" s="390"/>
      <c r="AN72" s="335"/>
      <c r="AO72" s="335"/>
      <c r="AP72" s="336">
        <f>SUBTOTAL(3,B$6:B72)</f>
        <v>67</v>
      </c>
      <c r="AQ72" s="337">
        <f t="shared" si="33"/>
        <v>0</v>
      </c>
      <c r="AR72" s="337">
        <f t="shared" si="33"/>
        <v>0</v>
      </c>
      <c r="AS72" s="337">
        <f t="shared" si="33"/>
        <v>0</v>
      </c>
      <c r="AT72" s="337">
        <f t="shared" si="34"/>
        <v>0</v>
      </c>
      <c r="AU72" s="337">
        <f t="shared" si="35"/>
        <v>0</v>
      </c>
      <c r="AV72" s="571"/>
      <c r="AW72" s="530"/>
      <c r="AX72" s="338"/>
      <c r="AY72" s="339"/>
      <c r="AZ72" s="340" t="e">
        <f ca="1">RANK(AO72,AO$6:AO$100)+COUNTIF(AO$6:AO72,AO72)-1</f>
        <v>#N/A</v>
      </c>
      <c r="BA72" s="285" t="e">
        <f t="array" aca="1" ref="BA72" ca="1">INDEX(B$6:B$105,MATCH(SMALL(IF(SUBTOTAL(2,OFFSET(AZ$5,ROW($1:$100),)),AZ$6:AZ$105),AP72),AZ$6:AZ$105,))</f>
        <v>#NUM!</v>
      </c>
      <c r="BB72" s="341" t="e">
        <f t="shared" ca="1" si="36"/>
        <v>#NUM!</v>
      </c>
      <c r="BC72" s="342">
        <f t="shared" si="37"/>
        <v>176</v>
      </c>
      <c r="BD72" s="343"/>
      <c r="BE72" s="344">
        <f>(SUM(INDEX(E72:AH72,MATCH($BE$2,$E$4:$AH$4,)):INDEX(E72:AH72,MATCH($BE$3,$E$4:$AH$4,)))+COUNTIF(INDEX(E72:AH72,MATCH($BE$2,$E$4:$AH$4,)):INDEX(E72:AH72,MATCH($BE$3,$E$4:$AH$4,)),"У")/3)/24</f>
        <v>0</v>
      </c>
      <c r="BF72" s="317">
        <f t="shared" si="38"/>
        <v>7.333333333333333</v>
      </c>
      <c r="BG72" s="337">
        <f>SUMIF(INDEX($E72:$AH72,MATCH($BE$2,$E$4:$AH$4,)):INDEX($E72:$AH72,MATCH($BE$3,$E$4:$AH$4,)),BG$5,INDEX($E$3:$AH$3,MATCH($BE$2,$E$4:$AH$4,)):INDEX($E$3:$AH$3,MATCH($BE$3,$E$4:$AH$4,)))</f>
        <v>0</v>
      </c>
      <c r="BH72" s="337">
        <f>SUMIF(INDEX($E72:$AH72,MATCH($BE$2,$E$4:$AH$4,)):INDEX($E72:$AH72,MATCH($BE$3,$E$4:$AH$4,)),BH$5,INDEX($E$3:$AH$3,MATCH($BE$2,$E$4:$AH$4,)):INDEX($E$3:$AH$3,MATCH($BE$3,$E$4:$AH$4,)))</f>
        <v>0</v>
      </c>
      <c r="BI72" s="337">
        <f>SUMIF(INDEX($E72:$AH72,MATCH($BE$2,$E$4:$AH$4,)):INDEX($E72:$AH72,MATCH($BE$3,$E$4:$AH$4,)),BI$5,INDEX($E$3:$AH$3,MATCH($BE$2,$E$4:$AH$4,)):INDEX($E$3:$AH$3,MATCH($BE$3,$E$4:$AH$4,)))</f>
        <v>0</v>
      </c>
      <c r="BJ72" s="337">
        <f>SUMIF(INDEX($E72:$AH72,MATCH($BE$2,$E$4:$AH$4,)):INDEX($E72:$AH72,MATCH($BE$3,$E$4:$AH$4,)),BJ$5,INDEX($E$3:$AH$3,MATCH($BE$2,$E$4:$AH$4,)):INDEX($E$3:$AH$3,MATCH($BE$3,$E$4:$AH$4,)))</f>
        <v>0</v>
      </c>
      <c r="BK72" s="337">
        <f>COUNTIF(INDEX($E72:$AH72,MATCH($BE$2,$E$4:$AH$4,)):INDEX($E72:$AH72,MATCH($BE$3,$E$4:$AH$4,)),BK$5)</f>
        <v>0</v>
      </c>
    </row>
    <row r="73" spans="1:63" ht="15" customHeight="1" x14ac:dyDescent="0.15">
      <c r="A73" s="326">
        <f>SUBTOTAL(3,B$5:B73)</f>
        <v>68</v>
      </c>
      <c r="B73" s="327">
        <f>График!B74</f>
        <v>0</v>
      </c>
      <c r="C73" s="328"/>
      <c r="D73" s="320"/>
      <c r="E73" s="383"/>
      <c r="F73" s="383"/>
      <c r="G73" s="383"/>
      <c r="H73" s="383"/>
      <c r="I73" s="383"/>
      <c r="J73" s="383"/>
      <c r="K73" s="383"/>
      <c r="L73" s="383"/>
      <c r="M73" s="383"/>
      <c r="N73" s="383"/>
      <c r="O73" s="383"/>
      <c r="P73" s="383"/>
      <c r="Q73" s="383"/>
      <c r="R73" s="383"/>
      <c r="S73" s="383"/>
      <c r="T73" s="383"/>
      <c r="U73" s="383"/>
      <c r="V73" s="383"/>
      <c r="W73" s="383"/>
      <c r="X73" s="383"/>
      <c r="Y73" s="383"/>
      <c r="Z73" s="383"/>
      <c r="AA73" s="383"/>
      <c r="AB73" s="383"/>
      <c r="AC73" s="383"/>
      <c r="AD73" s="383"/>
      <c r="AE73" s="383"/>
      <c r="AF73" s="383"/>
      <c r="AG73" s="383"/>
      <c r="AH73" s="383"/>
      <c r="AI73" s="387"/>
      <c r="AJ73" s="388"/>
      <c r="AK73" s="404"/>
      <c r="AL73" s="389"/>
      <c r="AM73" s="390"/>
      <c r="AN73" s="335"/>
      <c r="AO73" s="335"/>
      <c r="AP73" s="336">
        <f>SUBTOTAL(3,B$6:B73)</f>
        <v>68</v>
      </c>
      <c r="AQ73" s="337">
        <f t="shared" si="33"/>
        <v>0</v>
      </c>
      <c r="AR73" s="337">
        <f t="shared" si="33"/>
        <v>0</v>
      </c>
      <c r="AS73" s="337">
        <f t="shared" si="33"/>
        <v>0</v>
      </c>
      <c r="AT73" s="337">
        <f t="shared" si="34"/>
        <v>0</v>
      </c>
      <c r="AU73" s="337">
        <f t="shared" si="35"/>
        <v>0</v>
      </c>
      <c r="AV73" s="377"/>
      <c r="AW73" s="530"/>
      <c r="AX73" s="338"/>
      <c r="AY73" s="339"/>
      <c r="AZ73" s="340" t="e">
        <f ca="1">RANK(AO73,AO$6:AO$100)+COUNTIF(AO$6:AO73,AO73)-1</f>
        <v>#N/A</v>
      </c>
      <c r="BA73" s="285" t="e">
        <f t="array" aca="1" ref="BA73" ca="1">INDEX(B$6:B$105,MATCH(SMALL(IF(SUBTOTAL(2,OFFSET(AZ$5,ROW($1:$100),)),AZ$6:AZ$105),AP73),AZ$6:AZ$105,))</f>
        <v>#NUM!</v>
      </c>
      <c r="BB73" s="341" t="e">
        <f t="shared" ca="1" si="36"/>
        <v>#NUM!</v>
      </c>
      <c r="BC73" s="342">
        <f t="shared" si="37"/>
        <v>176</v>
      </c>
      <c r="BD73" s="525"/>
      <c r="BE73" s="344">
        <f>(SUM(INDEX(E73:AH73,MATCH($BE$2,$E$4:$AH$4,)):INDEX(E73:AH73,MATCH($BE$3,$E$4:$AH$4,)))+COUNTIF(INDEX(E73:AH73,MATCH($BE$2,$E$4:$AH$4,)):INDEX(E73:AH73,MATCH($BE$3,$E$4:$AH$4,)),"У")/3)/24</f>
        <v>0</v>
      </c>
      <c r="BF73" s="317">
        <f t="shared" si="38"/>
        <v>7.333333333333333</v>
      </c>
      <c r="BG73" s="337">
        <f>SUMIF(INDEX($E73:$AH73,MATCH($BE$2,$E$4:$AH$4,)):INDEX($E73:$AH73,MATCH($BE$3,$E$4:$AH$4,)),BG$5,INDEX($E$3:$AH$3,MATCH($BE$2,$E$4:$AH$4,)):INDEX($E$3:$AH$3,MATCH($BE$3,$E$4:$AH$4,)))</f>
        <v>0</v>
      </c>
      <c r="BH73" s="337">
        <f>SUMIF(INDEX($E73:$AH73,MATCH($BE$2,$E$4:$AH$4,)):INDEX($E73:$AH73,MATCH($BE$3,$E$4:$AH$4,)),BH$5,INDEX($E$3:$AH$3,MATCH($BE$2,$E$4:$AH$4,)):INDEX($E$3:$AH$3,MATCH($BE$3,$E$4:$AH$4,)))</f>
        <v>0</v>
      </c>
      <c r="BI73" s="337">
        <f>SUMIF(INDEX($E73:$AH73,MATCH($BE$2,$E$4:$AH$4,)):INDEX($E73:$AH73,MATCH($BE$3,$E$4:$AH$4,)),BI$5,INDEX($E$3:$AH$3,MATCH($BE$2,$E$4:$AH$4,)):INDEX($E$3:$AH$3,MATCH($BE$3,$E$4:$AH$4,)))</f>
        <v>0</v>
      </c>
      <c r="BJ73" s="337">
        <f>SUMIF(INDEX($E73:$AH73,MATCH($BE$2,$E$4:$AH$4,)):INDEX($E73:$AH73,MATCH($BE$3,$E$4:$AH$4,)),BJ$5,INDEX($E$3:$AH$3,MATCH($BE$2,$E$4:$AH$4,)):INDEX($E$3:$AH$3,MATCH($BE$3,$E$4:$AH$4,)))</f>
        <v>0</v>
      </c>
      <c r="BK73" s="337">
        <f>COUNTIF(INDEX($E73:$AH73,MATCH($BE$2,$E$4:$AH$4,)):INDEX($E73:$AH73,MATCH($BE$3,$E$4:$AH$4,)),BK$5)</f>
        <v>0</v>
      </c>
    </row>
    <row r="74" spans="1:63" ht="15" customHeight="1" x14ac:dyDescent="0.15">
      <c r="A74" s="326">
        <f>SUBTOTAL(3,B$5:B74)</f>
        <v>69</v>
      </c>
      <c r="B74" s="327">
        <f>График!B75</f>
        <v>0</v>
      </c>
      <c r="C74" s="328"/>
      <c r="D74" s="320"/>
      <c r="E74" s="383"/>
      <c r="F74" s="383"/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383"/>
      <c r="S74" s="383"/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383"/>
      <c r="AF74" s="383"/>
      <c r="AG74" s="383"/>
      <c r="AH74" s="383"/>
      <c r="AI74" s="387"/>
      <c r="AJ74" s="388"/>
      <c r="AK74" s="404"/>
      <c r="AL74" s="389"/>
      <c r="AM74" s="390"/>
      <c r="AN74" s="335"/>
      <c r="AO74" s="335"/>
      <c r="AP74" s="336">
        <f>SUBTOTAL(3,B$6:B74)</f>
        <v>69</v>
      </c>
      <c r="AQ74" s="337">
        <f t="shared" si="33"/>
        <v>0</v>
      </c>
      <c r="AR74" s="337">
        <f t="shared" si="33"/>
        <v>0</v>
      </c>
      <c r="AS74" s="337">
        <f t="shared" si="33"/>
        <v>0</v>
      </c>
      <c r="AT74" s="337">
        <f t="shared" si="34"/>
        <v>0</v>
      </c>
      <c r="AU74" s="337">
        <f t="shared" si="35"/>
        <v>0</v>
      </c>
      <c r="AV74" s="377"/>
      <c r="AW74" s="530"/>
      <c r="AX74" s="338"/>
      <c r="AY74" s="339"/>
      <c r="AZ74" s="340" t="e">
        <f ca="1">RANK(AO74,AO$6:AO$100)+COUNTIF(AO$6:AO74,AO74)-1</f>
        <v>#N/A</v>
      </c>
      <c r="BA74" s="285" t="e">
        <f t="array" aca="1" ref="BA74" ca="1">INDEX(B$6:B$105,MATCH(SMALL(IF(SUBTOTAL(2,OFFSET(AZ$5,ROW($1:$100),)),AZ$6:AZ$105),AP74),AZ$6:AZ$105,))</f>
        <v>#NUM!</v>
      </c>
      <c r="BB74" s="341" t="e">
        <f t="shared" ca="1" si="36"/>
        <v>#NUM!</v>
      </c>
      <c r="BC74" s="342">
        <f t="shared" si="37"/>
        <v>176</v>
      </c>
      <c r="BD74" s="525"/>
      <c r="BE74" s="344">
        <f>(SUM(INDEX(E74:AH74,MATCH($BE$2,$E$4:$AH$4,)):INDEX(E74:AH74,MATCH($BE$3,$E$4:$AH$4,)))+COUNTIF(INDEX(E74:AH74,MATCH($BE$2,$E$4:$AH$4,)):INDEX(E74:AH74,MATCH($BE$3,$E$4:$AH$4,)),"У")/3)/24</f>
        <v>0</v>
      </c>
      <c r="BF74" s="317">
        <f t="shared" si="38"/>
        <v>7.333333333333333</v>
      </c>
      <c r="BG74" s="337">
        <f>SUMIF(INDEX($E74:$AH74,MATCH($BE$2,$E$4:$AH$4,)):INDEX($E74:$AH74,MATCH($BE$3,$E$4:$AH$4,)),BG$5,INDEX($E$3:$AH$3,MATCH($BE$2,$E$4:$AH$4,)):INDEX($E$3:$AH$3,MATCH($BE$3,$E$4:$AH$4,)))</f>
        <v>0</v>
      </c>
      <c r="BH74" s="337">
        <f>SUMIF(INDEX($E74:$AH74,MATCH($BE$2,$E$4:$AH$4,)):INDEX($E74:$AH74,MATCH($BE$3,$E$4:$AH$4,)),BH$5,INDEX($E$3:$AH$3,MATCH($BE$2,$E$4:$AH$4,)):INDEX($E$3:$AH$3,MATCH($BE$3,$E$4:$AH$4,)))</f>
        <v>0</v>
      </c>
      <c r="BI74" s="337">
        <f>SUMIF(INDEX($E74:$AH74,MATCH($BE$2,$E$4:$AH$4,)):INDEX($E74:$AH74,MATCH($BE$3,$E$4:$AH$4,)),BI$5,INDEX($E$3:$AH$3,MATCH($BE$2,$E$4:$AH$4,)):INDEX($E$3:$AH$3,MATCH($BE$3,$E$4:$AH$4,)))</f>
        <v>0</v>
      </c>
      <c r="BJ74" s="337">
        <f>SUMIF(INDEX($E74:$AH74,MATCH($BE$2,$E$4:$AH$4,)):INDEX($E74:$AH74,MATCH($BE$3,$E$4:$AH$4,)),BJ$5,INDEX($E$3:$AH$3,MATCH($BE$2,$E$4:$AH$4,)):INDEX($E$3:$AH$3,MATCH($BE$3,$E$4:$AH$4,)))</f>
        <v>0</v>
      </c>
      <c r="BK74" s="337">
        <f>COUNTIF(INDEX($E74:$AH74,MATCH($BE$2,$E$4:$AH$4,)):INDEX($E74:$AH74,MATCH($BE$3,$E$4:$AH$4,)),BK$5)</f>
        <v>0</v>
      </c>
    </row>
    <row r="75" spans="1:63" ht="15" customHeight="1" x14ac:dyDescent="0.15">
      <c r="A75" s="326">
        <f>SUBTOTAL(3,B$5:B75)</f>
        <v>70</v>
      </c>
      <c r="B75" s="327">
        <f>График!B76</f>
        <v>0</v>
      </c>
      <c r="C75" s="328"/>
      <c r="D75" s="320"/>
      <c r="E75" s="383"/>
      <c r="F75" s="383"/>
      <c r="G75" s="383"/>
      <c r="H75" s="383"/>
      <c r="I75" s="383"/>
      <c r="J75" s="383"/>
      <c r="K75" s="383"/>
      <c r="L75" s="383"/>
      <c r="M75" s="383"/>
      <c r="N75" s="383"/>
      <c r="O75" s="383"/>
      <c r="P75" s="383"/>
      <c r="Q75" s="383"/>
      <c r="R75" s="383"/>
      <c r="S75" s="383"/>
      <c r="T75" s="383"/>
      <c r="U75" s="383"/>
      <c r="V75" s="383"/>
      <c r="W75" s="383"/>
      <c r="X75" s="383"/>
      <c r="Y75" s="383"/>
      <c r="Z75" s="383"/>
      <c r="AA75" s="383"/>
      <c r="AB75" s="383"/>
      <c r="AC75" s="383"/>
      <c r="AD75" s="383"/>
      <c r="AE75" s="383"/>
      <c r="AF75" s="383"/>
      <c r="AG75" s="383"/>
      <c r="AH75" s="383"/>
      <c r="AI75" s="387"/>
      <c r="AJ75" s="388"/>
      <c r="AK75" s="404"/>
      <c r="AL75" s="389"/>
      <c r="AM75" s="390"/>
      <c r="AN75" s="335"/>
      <c r="AO75" s="335"/>
      <c r="AP75" s="336">
        <f>SUBTOTAL(3,B$6:B75)</f>
        <v>70</v>
      </c>
      <c r="AQ75" s="337">
        <f t="shared" si="33"/>
        <v>0</v>
      </c>
      <c r="AR75" s="337">
        <f t="shared" si="33"/>
        <v>0</v>
      </c>
      <c r="AS75" s="337">
        <f t="shared" si="33"/>
        <v>0</v>
      </c>
      <c r="AT75" s="337">
        <f t="shared" si="34"/>
        <v>0</v>
      </c>
      <c r="AU75" s="337">
        <f t="shared" si="35"/>
        <v>0</v>
      </c>
      <c r="AV75" s="572"/>
      <c r="AW75" s="530"/>
      <c r="AX75" s="338"/>
      <c r="AY75" s="339"/>
      <c r="AZ75" s="340" t="e">
        <f ca="1">RANK(AO75,AO$6:AO$100)+COUNTIF(AO$6:AO75,AO75)-1</f>
        <v>#N/A</v>
      </c>
      <c r="BA75" s="285" t="e">
        <f t="array" aca="1" ref="BA75" ca="1">INDEX(B$6:B$105,MATCH(SMALL(IF(SUBTOTAL(2,OFFSET(AZ$5,ROW($1:$100),)),AZ$6:AZ$105),AP75),AZ$6:AZ$105,))</f>
        <v>#NUM!</v>
      </c>
      <c r="BB75" s="341" t="e">
        <f t="shared" ca="1" si="36"/>
        <v>#NUM!</v>
      </c>
      <c r="BC75" s="342">
        <f t="shared" si="37"/>
        <v>176</v>
      </c>
      <c r="BD75" s="343"/>
      <c r="BE75" s="344">
        <f>(SUM(INDEX(E75:AH75,MATCH($BE$2,$E$4:$AH$4,)):INDEX(E75:AH75,MATCH($BE$3,$E$4:$AH$4,)))+COUNTIF(INDEX(E75:AH75,MATCH($BE$2,$E$4:$AH$4,)):INDEX(E75:AH75,MATCH($BE$3,$E$4:$AH$4,)),"У")/3)/24</f>
        <v>0</v>
      </c>
      <c r="BF75" s="317">
        <f t="shared" si="38"/>
        <v>7.333333333333333</v>
      </c>
      <c r="BG75" s="337">
        <f>SUMIF(INDEX($E75:$AH75,MATCH($BE$2,$E$4:$AH$4,)):INDEX($E75:$AH75,MATCH($BE$3,$E$4:$AH$4,)),BG$5,INDEX($E$3:$AH$3,MATCH($BE$2,$E$4:$AH$4,)):INDEX($E$3:$AH$3,MATCH($BE$3,$E$4:$AH$4,)))</f>
        <v>0</v>
      </c>
      <c r="BH75" s="337">
        <f>SUMIF(INDEX($E75:$AH75,MATCH($BE$2,$E$4:$AH$4,)):INDEX($E75:$AH75,MATCH($BE$3,$E$4:$AH$4,)),BH$5,INDEX($E$3:$AH$3,MATCH($BE$2,$E$4:$AH$4,)):INDEX($E$3:$AH$3,MATCH($BE$3,$E$4:$AH$4,)))</f>
        <v>0</v>
      </c>
      <c r="BI75" s="337">
        <f>SUMIF(INDEX($E75:$AH75,MATCH($BE$2,$E$4:$AH$4,)):INDEX($E75:$AH75,MATCH($BE$3,$E$4:$AH$4,)),BI$5,INDEX($E$3:$AH$3,MATCH($BE$2,$E$4:$AH$4,)):INDEX($E$3:$AH$3,MATCH($BE$3,$E$4:$AH$4,)))</f>
        <v>0</v>
      </c>
      <c r="BJ75" s="337">
        <f>SUMIF(INDEX($E75:$AH75,MATCH($BE$2,$E$4:$AH$4,)):INDEX($E75:$AH75,MATCH($BE$3,$E$4:$AH$4,)),BJ$5,INDEX($E$3:$AH$3,MATCH($BE$2,$E$4:$AH$4,)):INDEX($E$3:$AH$3,MATCH($BE$3,$E$4:$AH$4,)))</f>
        <v>0</v>
      </c>
      <c r="BK75" s="337">
        <f>COUNTIF(INDEX($E75:$AH75,MATCH($BE$2,$E$4:$AH$4,)):INDEX($E75:$AH75,MATCH($BE$3,$E$4:$AH$4,)),BK$5)</f>
        <v>0</v>
      </c>
    </row>
    <row r="76" spans="1:63" ht="15" customHeight="1" x14ac:dyDescent="0.15">
      <c r="A76" s="326">
        <f>SUBTOTAL(3,B$5:B76)</f>
        <v>71</v>
      </c>
      <c r="B76" s="327">
        <f>График!B77</f>
        <v>0</v>
      </c>
      <c r="C76" s="328"/>
      <c r="D76" s="320"/>
      <c r="E76" s="383"/>
      <c r="F76" s="383"/>
      <c r="G76" s="383"/>
      <c r="H76" s="383"/>
      <c r="I76" s="383"/>
      <c r="J76" s="383"/>
      <c r="K76" s="383"/>
      <c r="L76" s="383"/>
      <c r="M76" s="383"/>
      <c r="N76" s="383"/>
      <c r="O76" s="383"/>
      <c r="P76" s="383"/>
      <c r="Q76" s="383"/>
      <c r="R76" s="383"/>
      <c r="S76" s="383"/>
      <c r="T76" s="383"/>
      <c r="U76" s="383"/>
      <c r="V76" s="383"/>
      <c r="W76" s="383"/>
      <c r="X76" s="383"/>
      <c r="Y76" s="383"/>
      <c r="Z76" s="383"/>
      <c r="AA76" s="383"/>
      <c r="AB76" s="383"/>
      <c r="AC76" s="383"/>
      <c r="AD76" s="383"/>
      <c r="AE76" s="383"/>
      <c r="AF76" s="383"/>
      <c r="AG76" s="383"/>
      <c r="AH76" s="383"/>
      <c r="AI76" s="387"/>
      <c r="AJ76" s="388"/>
      <c r="AK76" s="404"/>
      <c r="AL76" s="389"/>
      <c r="AM76" s="390"/>
      <c r="AN76" s="335"/>
      <c r="AO76" s="335"/>
      <c r="AP76" s="336">
        <f>SUBTOTAL(3,B$6:B76)</f>
        <v>71</v>
      </c>
      <c r="AQ76" s="337">
        <f t="shared" si="33"/>
        <v>0</v>
      </c>
      <c r="AR76" s="337">
        <f t="shared" si="33"/>
        <v>0</v>
      </c>
      <c r="AS76" s="337">
        <f t="shared" si="33"/>
        <v>0</v>
      </c>
      <c r="AT76" s="337">
        <f t="shared" si="34"/>
        <v>0</v>
      </c>
      <c r="AU76" s="337">
        <f t="shared" si="35"/>
        <v>0</v>
      </c>
      <c r="AV76" s="571"/>
      <c r="AW76" s="350"/>
      <c r="AX76" s="338"/>
      <c r="AY76" s="339"/>
      <c r="AZ76" s="340" t="e">
        <f ca="1">RANK(AO76,AO$6:AO$100)+COUNTIF(AO$6:AO76,AO76)-1</f>
        <v>#N/A</v>
      </c>
      <c r="BA76" s="285" t="e">
        <f t="array" aca="1" ref="BA76" ca="1">INDEX(B$6:B$105,MATCH(SMALL(IF(SUBTOTAL(2,OFFSET(AZ$5,ROW($1:$100),)),AZ$6:AZ$105),AP76),AZ$6:AZ$105,))</f>
        <v>#NUM!</v>
      </c>
      <c r="BB76" s="341" t="e">
        <f t="shared" ca="1" si="36"/>
        <v>#NUM!</v>
      </c>
      <c r="BC76" s="342">
        <f t="shared" si="37"/>
        <v>176</v>
      </c>
      <c r="BD76" s="343"/>
      <c r="BE76" s="344">
        <f>(SUM(INDEX(E76:AH76,MATCH($BE$2,$E$4:$AH$4,)):INDEX(E76:AH76,MATCH($BE$3,$E$4:$AH$4,)))+COUNTIF(INDEX(E76:AH76,MATCH($BE$2,$E$4:$AH$4,)):INDEX(E76:AH76,MATCH($BE$3,$E$4:$AH$4,)),"У")/3)/24</f>
        <v>0</v>
      </c>
      <c r="BF76" s="317">
        <f t="shared" si="38"/>
        <v>7.333333333333333</v>
      </c>
      <c r="BG76" s="337">
        <f>SUMIF(INDEX($E76:$AH76,MATCH($BE$2,$E$4:$AH$4,)):INDEX($E76:$AH76,MATCH($BE$3,$E$4:$AH$4,)),BG$5,INDEX($E$3:$AH$3,MATCH($BE$2,$E$4:$AH$4,)):INDEX($E$3:$AH$3,MATCH($BE$3,$E$4:$AH$4,)))</f>
        <v>0</v>
      </c>
      <c r="BH76" s="337">
        <f>SUMIF(INDEX($E76:$AH76,MATCH($BE$2,$E$4:$AH$4,)):INDEX($E76:$AH76,MATCH($BE$3,$E$4:$AH$4,)),BH$5,INDEX($E$3:$AH$3,MATCH($BE$2,$E$4:$AH$4,)):INDEX($E$3:$AH$3,MATCH($BE$3,$E$4:$AH$4,)))</f>
        <v>0</v>
      </c>
      <c r="BI76" s="337">
        <f>SUMIF(INDEX($E76:$AH76,MATCH($BE$2,$E$4:$AH$4,)):INDEX($E76:$AH76,MATCH($BE$3,$E$4:$AH$4,)),BI$5,INDEX($E$3:$AH$3,MATCH($BE$2,$E$4:$AH$4,)):INDEX($E$3:$AH$3,MATCH($BE$3,$E$4:$AH$4,)))</f>
        <v>0</v>
      </c>
      <c r="BJ76" s="337">
        <f>SUMIF(INDEX($E76:$AH76,MATCH($BE$2,$E$4:$AH$4,)):INDEX($E76:$AH76,MATCH($BE$3,$E$4:$AH$4,)),BJ$5,INDEX($E$3:$AH$3,MATCH($BE$2,$E$4:$AH$4,)):INDEX($E$3:$AH$3,MATCH($BE$3,$E$4:$AH$4,)))</f>
        <v>0</v>
      </c>
      <c r="BK76" s="337">
        <f>COUNTIF(INDEX($E76:$AH76,MATCH($BE$2,$E$4:$AH$4,)):INDEX($E76:$AH76,MATCH($BE$3,$E$4:$AH$4,)),BK$5)</f>
        <v>0</v>
      </c>
    </row>
    <row r="77" spans="1:63" ht="15" customHeight="1" x14ac:dyDescent="0.15">
      <c r="A77" s="326">
        <f>SUBTOTAL(3,B$5:B77)</f>
        <v>72</v>
      </c>
      <c r="B77" s="327">
        <f>График!B78</f>
        <v>0</v>
      </c>
      <c r="C77" s="328"/>
      <c r="D77" s="320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83"/>
      <c r="V77" s="383"/>
      <c r="W77" s="383"/>
      <c r="X77" s="383"/>
      <c r="Y77" s="383"/>
      <c r="Z77" s="383"/>
      <c r="AA77" s="383"/>
      <c r="AB77" s="383"/>
      <c r="AC77" s="383"/>
      <c r="AD77" s="383"/>
      <c r="AE77" s="383"/>
      <c r="AF77" s="383"/>
      <c r="AG77" s="383"/>
      <c r="AH77" s="383"/>
      <c r="AI77" s="387"/>
      <c r="AJ77" s="388"/>
      <c r="AK77" s="404"/>
      <c r="AL77" s="389"/>
      <c r="AM77" s="390"/>
      <c r="AN77" s="335"/>
      <c r="AO77" s="335"/>
      <c r="AP77" s="336">
        <f>SUBTOTAL(3,B$6:B77)</f>
        <v>72</v>
      </c>
      <c r="AQ77" s="337">
        <f t="shared" si="33"/>
        <v>0</v>
      </c>
      <c r="AR77" s="337">
        <f t="shared" si="33"/>
        <v>0</v>
      </c>
      <c r="AS77" s="337">
        <f t="shared" si="33"/>
        <v>0</v>
      </c>
      <c r="AT77" s="337">
        <f t="shared" si="34"/>
        <v>0</v>
      </c>
      <c r="AU77" s="337">
        <f t="shared" si="35"/>
        <v>0</v>
      </c>
      <c r="AV77" s="572"/>
      <c r="AW77" s="530"/>
      <c r="AX77" s="338"/>
      <c r="AY77" s="339"/>
      <c r="AZ77" s="340" t="e">
        <f ca="1">RANK(AO77,AO$6:AO$100)+COUNTIF(AO$6:AO77,AO77)-1</f>
        <v>#N/A</v>
      </c>
      <c r="BA77" s="285" t="e">
        <f t="array" aca="1" ref="BA77" ca="1">INDEX(B$6:B$105,MATCH(SMALL(IF(SUBTOTAL(2,OFFSET(AZ$5,ROW($1:$100),)),AZ$6:AZ$105),AP77),AZ$6:AZ$105,))</f>
        <v>#NUM!</v>
      </c>
      <c r="BB77" s="341" t="e">
        <f t="shared" ca="1" si="36"/>
        <v>#NUM!</v>
      </c>
      <c r="BC77" s="342">
        <f t="shared" si="37"/>
        <v>176</v>
      </c>
      <c r="BD77" s="343"/>
      <c r="BE77" s="344">
        <f>(SUM(INDEX(E77:AH77,MATCH($BE$2,$E$4:$AH$4,)):INDEX(E77:AH77,MATCH($BE$3,$E$4:$AH$4,)))+COUNTIF(INDEX(E77:AH77,MATCH($BE$2,$E$4:$AH$4,)):INDEX(E77:AH77,MATCH($BE$3,$E$4:$AH$4,)),"У")/3)/24</f>
        <v>0</v>
      </c>
      <c r="BF77" s="317">
        <f t="shared" si="38"/>
        <v>7.333333333333333</v>
      </c>
      <c r="BG77" s="337">
        <f>SUMIF(INDEX($E77:$AH77,MATCH($BE$2,$E$4:$AH$4,)):INDEX($E77:$AH77,MATCH($BE$3,$E$4:$AH$4,)),BG$5,INDEX($E$3:$AH$3,MATCH($BE$2,$E$4:$AH$4,)):INDEX($E$3:$AH$3,MATCH($BE$3,$E$4:$AH$4,)))</f>
        <v>0</v>
      </c>
      <c r="BH77" s="337">
        <f>SUMIF(INDEX($E77:$AH77,MATCH($BE$2,$E$4:$AH$4,)):INDEX($E77:$AH77,MATCH($BE$3,$E$4:$AH$4,)),BH$5,INDEX($E$3:$AH$3,MATCH($BE$2,$E$4:$AH$4,)):INDEX($E$3:$AH$3,MATCH($BE$3,$E$4:$AH$4,)))</f>
        <v>0</v>
      </c>
      <c r="BI77" s="337">
        <f>SUMIF(INDEX($E77:$AH77,MATCH($BE$2,$E$4:$AH$4,)):INDEX($E77:$AH77,MATCH($BE$3,$E$4:$AH$4,)),BI$5,INDEX($E$3:$AH$3,MATCH($BE$2,$E$4:$AH$4,)):INDEX($E$3:$AH$3,MATCH($BE$3,$E$4:$AH$4,)))</f>
        <v>0</v>
      </c>
      <c r="BJ77" s="337">
        <f>SUMIF(INDEX($E77:$AH77,MATCH($BE$2,$E$4:$AH$4,)):INDEX($E77:$AH77,MATCH($BE$3,$E$4:$AH$4,)),BJ$5,INDEX($E$3:$AH$3,MATCH($BE$2,$E$4:$AH$4,)):INDEX($E$3:$AH$3,MATCH($BE$3,$E$4:$AH$4,)))</f>
        <v>0</v>
      </c>
      <c r="BK77" s="337">
        <f>COUNTIF(INDEX($E77:$AH77,MATCH($BE$2,$E$4:$AH$4,)):INDEX($E77:$AH77,MATCH($BE$3,$E$4:$AH$4,)),BK$5)</f>
        <v>0</v>
      </c>
    </row>
    <row r="78" spans="1:63" ht="15" customHeight="1" x14ac:dyDescent="0.15">
      <c r="A78" s="326">
        <f>SUBTOTAL(3,B$5:B78)</f>
        <v>73</v>
      </c>
      <c r="B78" s="327">
        <f>График!B79</f>
        <v>0</v>
      </c>
      <c r="C78" s="328"/>
      <c r="D78" s="320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83"/>
      <c r="V78" s="383"/>
      <c r="W78" s="383"/>
      <c r="X78" s="383"/>
      <c r="Y78" s="383"/>
      <c r="Z78" s="383"/>
      <c r="AA78" s="383"/>
      <c r="AB78" s="383"/>
      <c r="AC78" s="383"/>
      <c r="AD78" s="383"/>
      <c r="AE78" s="383"/>
      <c r="AF78" s="383"/>
      <c r="AG78" s="383"/>
      <c r="AH78" s="383"/>
      <c r="AI78" s="387"/>
      <c r="AJ78" s="388"/>
      <c r="AK78" s="404"/>
      <c r="AL78" s="389"/>
      <c r="AM78" s="390"/>
      <c r="AN78" s="335"/>
      <c r="AO78" s="335"/>
      <c r="AP78" s="336">
        <f>SUBTOTAL(3,B$6:B78)</f>
        <v>73</v>
      </c>
      <c r="AQ78" s="337">
        <f t="shared" si="33"/>
        <v>0</v>
      </c>
      <c r="AR78" s="337">
        <f t="shared" si="33"/>
        <v>0</v>
      </c>
      <c r="AS78" s="337">
        <f t="shared" si="33"/>
        <v>0</v>
      </c>
      <c r="AT78" s="337">
        <f t="shared" si="34"/>
        <v>0</v>
      </c>
      <c r="AU78" s="337">
        <f t="shared" si="35"/>
        <v>0</v>
      </c>
      <c r="AV78" s="571"/>
      <c r="AW78" s="530"/>
      <c r="AX78" s="338"/>
      <c r="AY78" s="339"/>
      <c r="AZ78" s="340" t="e">
        <f ca="1">RANK(AO78,AO$6:AO$100)+COUNTIF(AO$6:AO78,AO78)-1</f>
        <v>#N/A</v>
      </c>
      <c r="BA78" s="285" t="e">
        <f t="array" aca="1" ref="BA78" ca="1">INDEX(B$6:B$105,MATCH(SMALL(IF(SUBTOTAL(2,OFFSET(AZ$5,ROW($1:$100),)),AZ$6:AZ$105),AP78),AZ$6:AZ$105,))</f>
        <v>#NUM!</v>
      </c>
      <c r="BB78" s="341" t="e">
        <f t="shared" ca="1" si="36"/>
        <v>#NUM!</v>
      </c>
      <c r="BC78" s="342">
        <f t="shared" si="37"/>
        <v>176</v>
      </c>
      <c r="BD78" s="343"/>
      <c r="BE78" s="344">
        <f>(SUM(INDEX(E78:AH78,MATCH($BE$2,$E$4:$AH$4,)):INDEX(E78:AH78,MATCH($BE$3,$E$4:$AH$4,)))+COUNTIF(INDEX(E78:AH78,MATCH($BE$2,$E$4:$AH$4,)):INDEX(E78:AH78,MATCH($BE$3,$E$4:$AH$4,)),"У")/3)/24</f>
        <v>0</v>
      </c>
      <c r="BF78" s="317">
        <f t="shared" si="38"/>
        <v>7.333333333333333</v>
      </c>
      <c r="BG78" s="337">
        <f>SUMIF(INDEX($E78:$AH78,MATCH($BE$2,$E$4:$AH$4,)):INDEX($E78:$AH78,MATCH($BE$3,$E$4:$AH$4,)),BG$5,INDEX($E$3:$AH$3,MATCH($BE$2,$E$4:$AH$4,)):INDEX($E$3:$AH$3,MATCH($BE$3,$E$4:$AH$4,)))</f>
        <v>0</v>
      </c>
      <c r="BH78" s="337">
        <f>SUMIF(INDEX($E78:$AH78,MATCH($BE$2,$E$4:$AH$4,)):INDEX($E78:$AH78,MATCH($BE$3,$E$4:$AH$4,)),BH$5,INDEX($E$3:$AH$3,MATCH($BE$2,$E$4:$AH$4,)):INDEX($E$3:$AH$3,MATCH($BE$3,$E$4:$AH$4,)))</f>
        <v>0</v>
      </c>
      <c r="BI78" s="337">
        <f>SUMIF(INDEX($E78:$AH78,MATCH($BE$2,$E$4:$AH$4,)):INDEX($E78:$AH78,MATCH($BE$3,$E$4:$AH$4,)),BI$5,INDEX($E$3:$AH$3,MATCH($BE$2,$E$4:$AH$4,)):INDEX($E$3:$AH$3,MATCH($BE$3,$E$4:$AH$4,)))</f>
        <v>0</v>
      </c>
      <c r="BJ78" s="337">
        <f>SUMIF(INDEX($E78:$AH78,MATCH($BE$2,$E$4:$AH$4,)):INDEX($E78:$AH78,MATCH($BE$3,$E$4:$AH$4,)),BJ$5,INDEX($E$3:$AH$3,MATCH($BE$2,$E$4:$AH$4,)):INDEX($E$3:$AH$3,MATCH($BE$3,$E$4:$AH$4,)))</f>
        <v>0</v>
      </c>
      <c r="BK78" s="337">
        <f>COUNTIF(INDEX($E78:$AH78,MATCH($BE$2,$E$4:$AH$4,)):INDEX($E78:$AH78,MATCH($BE$3,$E$4:$AH$4,)),BK$5)</f>
        <v>0</v>
      </c>
    </row>
    <row r="79" spans="1:63" ht="15" customHeight="1" x14ac:dyDescent="0.15">
      <c r="A79" s="326">
        <f>SUBTOTAL(3,B$5:B79)</f>
        <v>74</v>
      </c>
      <c r="B79" s="327">
        <f>График!B80</f>
        <v>0</v>
      </c>
      <c r="C79" s="328"/>
      <c r="D79" s="320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383"/>
      <c r="W79" s="383"/>
      <c r="X79" s="383"/>
      <c r="Y79" s="383"/>
      <c r="Z79" s="383"/>
      <c r="AA79" s="383"/>
      <c r="AB79" s="383"/>
      <c r="AC79" s="383"/>
      <c r="AD79" s="383"/>
      <c r="AE79" s="383"/>
      <c r="AF79" s="383"/>
      <c r="AG79" s="383"/>
      <c r="AH79" s="383"/>
      <c r="AI79" s="387"/>
      <c r="AJ79" s="388"/>
      <c r="AK79" s="404"/>
      <c r="AL79" s="389"/>
      <c r="AM79" s="390"/>
      <c r="AN79" s="335"/>
      <c r="AO79" s="335"/>
      <c r="AP79" s="336">
        <f>SUBTOTAL(3,B$6:B79)</f>
        <v>74</v>
      </c>
      <c r="AQ79" s="337">
        <f t="shared" si="33"/>
        <v>0</v>
      </c>
      <c r="AR79" s="337">
        <f t="shared" si="33"/>
        <v>0</v>
      </c>
      <c r="AS79" s="337">
        <f t="shared" si="33"/>
        <v>0</v>
      </c>
      <c r="AT79" s="337">
        <f t="shared" si="34"/>
        <v>0</v>
      </c>
      <c r="AU79" s="337">
        <f t="shared" si="35"/>
        <v>0</v>
      </c>
      <c r="AV79" s="377"/>
      <c r="AW79" s="530"/>
      <c r="AX79" s="338"/>
      <c r="AY79" s="339"/>
      <c r="AZ79" s="340" t="e">
        <f ca="1">RANK(AO79,AO$6:AO$100)+COUNTIF(AO$6:AO79,AO79)-1</f>
        <v>#N/A</v>
      </c>
      <c r="BA79" s="285" t="e">
        <f t="array" aca="1" ref="BA79" ca="1">INDEX(B$6:B$105,MATCH(SMALL(IF(SUBTOTAL(2,OFFSET(AZ$5,ROW($1:$100),)),AZ$6:AZ$105),AP79),AZ$6:AZ$105,))</f>
        <v>#NUM!</v>
      </c>
      <c r="BB79" s="341" t="e">
        <f t="shared" ca="1" si="36"/>
        <v>#NUM!</v>
      </c>
      <c r="BC79" s="342">
        <f t="shared" si="37"/>
        <v>176</v>
      </c>
      <c r="BD79" s="525"/>
      <c r="BE79" s="344">
        <f>(SUM(INDEX(E79:AH79,MATCH($BE$2,$E$4:$AH$4,)):INDEX(E79:AH79,MATCH($BE$3,$E$4:$AH$4,)))+COUNTIF(INDEX(E79:AH79,MATCH($BE$2,$E$4:$AH$4,)):INDEX(E79:AH79,MATCH($BE$3,$E$4:$AH$4,)),"У")/3)/24</f>
        <v>0</v>
      </c>
      <c r="BF79" s="317">
        <f t="shared" si="38"/>
        <v>7.333333333333333</v>
      </c>
      <c r="BG79" s="337">
        <f>SUMIF(INDEX($E79:$AH79,MATCH($BE$2,$E$4:$AH$4,)):INDEX($E79:$AH79,MATCH($BE$3,$E$4:$AH$4,)),BG$5,INDEX($E$3:$AH$3,MATCH($BE$2,$E$4:$AH$4,)):INDEX($E$3:$AH$3,MATCH($BE$3,$E$4:$AH$4,)))</f>
        <v>0</v>
      </c>
      <c r="BH79" s="337">
        <f>SUMIF(INDEX($E79:$AH79,MATCH($BE$2,$E$4:$AH$4,)):INDEX($E79:$AH79,MATCH($BE$3,$E$4:$AH$4,)),BH$5,INDEX($E$3:$AH$3,MATCH($BE$2,$E$4:$AH$4,)):INDEX($E$3:$AH$3,MATCH($BE$3,$E$4:$AH$4,)))</f>
        <v>0</v>
      </c>
      <c r="BI79" s="337">
        <f>SUMIF(INDEX($E79:$AH79,MATCH($BE$2,$E$4:$AH$4,)):INDEX($E79:$AH79,MATCH($BE$3,$E$4:$AH$4,)),BI$5,INDEX($E$3:$AH$3,MATCH($BE$2,$E$4:$AH$4,)):INDEX($E$3:$AH$3,MATCH($BE$3,$E$4:$AH$4,)))</f>
        <v>0</v>
      </c>
      <c r="BJ79" s="337">
        <f>SUMIF(INDEX($E79:$AH79,MATCH($BE$2,$E$4:$AH$4,)):INDEX($E79:$AH79,MATCH($BE$3,$E$4:$AH$4,)),BJ$5,INDEX($E$3:$AH$3,MATCH($BE$2,$E$4:$AH$4,)):INDEX($E$3:$AH$3,MATCH($BE$3,$E$4:$AH$4,)))</f>
        <v>0</v>
      </c>
      <c r="BK79" s="337">
        <f>COUNTIF(INDEX($E79:$AH79,MATCH($BE$2,$E$4:$AH$4,)):INDEX($E79:$AH79,MATCH($BE$3,$E$4:$AH$4,)),BK$5)</f>
        <v>0</v>
      </c>
    </row>
    <row r="80" spans="1:63" ht="15" customHeight="1" x14ac:dyDescent="0.15">
      <c r="A80" s="326">
        <f>SUBTOTAL(3,B$5:B80)</f>
        <v>75</v>
      </c>
      <c r="B80" s="327">
        <f>График!B81</f>
        <v>0</v>
      </c>
      <c r="C80" s="328"/>
      <c r="D80" s="320"/>
      <c r="E80" s="383"/>
      <c r="F80" s="383"/>
      <c r="G80" s="383"/>
      <c r="H80" s="383"/>
      <c r="I80" s="383"/>
      <c r="J80" s="383"/>
      <c r="K80" s="383"/>
      <c r="L80" s="383"/>
      <c r="M80" s="383"/>
      <c r="N80" s="383"/>
      <c r="O80" s="383"/>
      <c r="P80" s="383"/>
      <c r="Q80" s="383"/>
      <c r="R80" s="383"/>
      <c r="S80" s="383"/>
      <c r="T80" s="383"/>
      <c r="U80" s="383"/>
      <c r="V80" s="383"/>
      <c r="W80" s="383"/>
      <c r="X80" s="383"/>
      <c r="Y80" s="383"/>
      <c r="Z80" s="383"/>
      <c r="AA80" s="383"/>
      <c r="AB80" s="383"/>
      <c r="AC80" s="383"/>
      <c r="AD80" s="383"/>
      <c r="AE80" s="383"/>
      <c r="AF80" s="383"/>
      <c r="AG80" s="383"/>
      <c r="AH80" s="383"/>
      <c r="AI80" s="387"/>
      <c r="AJ80" s="388"/>
      <c r="AK80" s="404"/>
      <c r="AL80" s="389"/>
      <c r="AM80" s="390"/>
      <c r="AN80" s="335"/>
      <c r="AO80" s="335"/>
      <c r="AP80" s="336">
        <f>SUBTOTAL(3,B$6:B80)</f>
        <v>75</v>
      </c>
      <c r="AQ80" s="337">
        <f t="shared" si="33"/>
        <v>0</v>
      </c>
      <c r="AR80" s="337">
        <f t="shared" si="33"/>
        <v>0</v>
      </c>
      <c r="AS80" s="337">
        <f t="shared" si="33"/>
        <v>0</v>
      </c>
      <c r="AT80" s="337">
        <f t="shared" si="34"/>
        <v>0</v>
      </c>
      <c r="AU80" s="337">
        <f t="shared" si="35"/>
        <v>0</v>
      </c>
      <c r="AV80" s="572"/>
      <c r="AW80" s="350"/>
      <c r="AX80" s="338"/>
      <c r="AY80" s="339"/>
      <c r="AZ80" s="340" t="e">
        <f ca="1">RANK(AO80,AO$6:AO$100)+COUNTIF(AO$6:AO80,AO80)-1</f>
        <v>#N/A</v>
      </c>
      <c r="BA80" s="285" t="e">
        <f t="array" aca="1" ref="BA80" ca="1">INDEX(B$6:B$105,MATCH(SMALL(IF(SUBTOTAL(2,OFFSET(AZ$5,ROW($1:$100),)),AZ$6:AZ$105),AP80),AZ$6:AZ$105,))</f>
        <v>#NUM!</v>
      </c>
      <c r="BB80" s="341" t="e">
        <f t="shared" ca="1" si="36"/>
        <v>#NUM!</v>
      </c>
      <c r="BC80" s="342">
        <f t="shared" si="37"/>
        <v>176</v>
      </c>
      <c r="BD80" s="343"/>
      <c r="BE80" s="344">
        <f>(SUM(INDEX(E80:AH80,MATCH($BE$2,$E$4:$AH$4,)):INDEX(E80:AH80,MATCH($BE$3,$E$4:$AH$4,)))+COUNTIF(INDEX(E80:AH80,MATCH($BE$2,$E$4:$AH$4,)):INDEX(E80:AH80,MATCH($BE$3,$E$4:$AH$4,)),"У")/3)/24</f>
        <v>0</v>
      </c>
      <c r="BF80" s="317">
        <f t="shared" si="38"/>
        <v>7.333333333333333</v>
      </c>
      <c r="BG80" s="337">
        <f>SUMIF(INDEX($E80:$AH80,MATCH($BE$2,$E$4:$AH$4,)):INDEX($E80:$AH80,MATCH($BE$3,$E$4:$AH$4,)),BG$5,INDEX($E$3:$AH$3,MATCH($BE$2,$E$4:$AH$4,)):INDEX($E$3:$AH$3,MATCH($BE$3,$E$4:$AH$4,)))</f>
        <v>0</v>
      </c>
      <c r="BH80" s="337">
        <f>SUMIF(INDEX($E80:$AH80,MATCH($BE$2,$E$4:$AH$4,)):INDEX($E80:$AH80,MATCH($BE$3,$E$4:$AH$4,)),BH$5,INDEX($E$3:$AH$3,MATCH($BE$2,$E$4:$AH$4,)):INDEX($E$3:$AH$3,MATCH($BE$3,$E$4:$AH$4,)))</f>
        <v>0</v>
      </c>
      <c r="BI80" s="337">
        <f>SUMIF(INDEX($E80:$AH80,MATCH($BE$2,$E$4:$AH$4,)):INDEX($E80:$AH80,MATCH($BE$3,$E$4:$AH$4,)),BI$5,INDEX($E$3:$AH$3,MATCH($BE$2,$E$4:$AH$4,)):INDEX($E$3:$AH$3,MATCH($BE$3,$E$4:$AH$4,)))</f>
        <v>0</v>
      </c>
      <c r="BJ80" s="337">
        <f>SUMIF(INDEX($E80:$AH80,MATCH($BE$2,$E$4:$AH$4,)):INDEX($E80:$AH80,MATCH($BE$3,$E$4:$AH$4,)),BJ$5,INDEX($E$3:$AH$3,MATCH($BE$2,$E$4:$AH$4,)):INDEX($E$3:$AH$3,MATCH($BE$3,$E$4:$AH$4,)))</f>
        <v>0</v>
      </c>
      <c r="BK80" s="337">
        <f>COUNTIF(INDEX($E80:$AH80,MATCH($BE$2,$E$4:$AH$4,)):INDEX($E80:$AH80,MATCH($BE$3,$E$4:$AH$4,)),BK$5)</f>
        <v>0</v>
      </c>
    </row>
    <row r="81" spans="1:65" ht="15" customHeight="1" x14ac:dyDescent="0.15">
      <c r="A81" s="326">
        <f>SUBTOTAL(3,B$5:B81)</f>
        <v>76</v>
      </c>
      <c r="B81" s="327">
        <f>График!B82</f>
        <v>0</v>
      </c>
      <c r="C81" s="328"/>
      <c r="D81" s="320"/>
      <c r="E81" s="383"/>
      <c r="F81" s="383"/>
      <c r="G81" s="383"/>
      <c r="H81" s="383"/>
      <c r="I81" s="383"/>
      <c r="J81" s="383"/>
      <c r="K81" s="383"/>
      <c r="L81" s="383"/>
      <c r="M81" s="383"/>
      <c r="N81" s="383"/>
      <c r="O81" s="383"/>
      <c r="P81" s="383"/>
      <c r="Q81" s="383"/>
      <c r="R81" s="383"/>
      <c r="S81" s="383"/>
      <c r="T81" s="383"/>
      <c r="U81" s="383"/>
      <c r="V81" s="383"/>
      <c r="W81" s="383"/>
      <c r="X81" s="383"/>
      <c r="Y81" s="383"/>
      <c r="Z81" s="383"/>
      <c r="AA81" s="383"/>
      <c r="AB81" s="383"/>
      <c r="AC81" s="383"/>
      <c r="AD81" s="383"/>
      <c r="AE81" s="383"/>
      <c r="AF81" s="383"/>
      <c r="AG81" s="383"/>
      <c r="AH81" s="383"/>
      <c r="AI81" s="387"/>
      <c r="AJ81" s="388"/>
      <c r="AK81" s="404"/>
      <c r="AL81" s="389"/>
      <c r="AM81" s="390"/>
      <c r="AN81" s="335"/>
      <c r="AO81" s="335"/>
      <c r="AP81" s="336">
        <f>SUBTOTAL(3,B$6:B81)</f>
        <v>76</v>
      </c>
      <c r="AQ81" s="337">
        <f t="shared" si="33"/>
        <v>0</v>
      </c>
      <c r="AR81" s="337">
        <f t="shared" si="33"/>
        <v>0</v>
      </c>
      <c r="AS81" s="337">
        <f t="shared" si="33"/>
        <v>0</v>
      </c>
      <c r="AT81" s="337">
        <f t="shared" si="34"/>
        <v>0</v>
      </c>
      <c r="AU81" s="337">
        <f t="shared" si="35"/>
        <v>0</v>
      </c>
      <c r="AV81" s="377"/>
      <c r="AW81" s="530"/>
      <c r="AX81" s="338"/>
      <c r="AY81" s="339"/>
      <c r="AZ81" s="340" t="e">
        <f ca="1">RANK(AO81,AO$6:AO$100)+COUNTIF(AO$6:AO81,AO81)-1</f>
        <v>#N/A</v>
      </c>
      <c r="BA81" s="285" t="e">
        <f t="array" aca="1" ref="BA81" ca="1">INDEX(B$6:B$105,MATCH(SMALL(IF(SUBTOTAL(2,OFFSET(AZ$5,ROW($1:$100),)),AZ$6:AZ$105),AP81),AZ$6:AZ$105,))</f>
        <v>#NUM!</v>
      </c>
      <c r="BB81" s="341" t="e">
        <f t="shared" ca="1" si="36"/>
        <v>#NUM!</v>
      </c>
      <c r="BC81" s="342">
        <f t="shared" si="37"/>
        <v>176</v>
      </c>
      <c r="BD81" s="525"/>
      <c r="BE81" s="344">
        <f>(SUM(INDEX(E81:AH81,MATCH($BE$2,$E$4:$AH$4,)):INDEX(E81:AH81,MATCH($BE$3,$E$4:$AH$4,)))+COUNTIF(INDEX(E81:AH81,MATCH($BE$2,$E$4:$AH$4,)):INDEX(E81:AH81,MATCH($BE$3,$E$4:$AH$4,)),"У")/3)/24</f>
        <v>0</v>
      </c>
      <c r="BF81" s="317">
        <f t="shared" si="38"/>
        <v>7.333333333333333</v>
      </c>
      <c r="BG81" s="337">
        <f>SUMIF(INDEX($E81:$AH81,MATCH($BE$2,$E$4:$AH$4,)):INDEX($E81:$AH81,MATCH($BE$3,$E$4:$AH$4,)),BG$5,INDEX($E$3:$AH$3,MATCH($BE$2,$E$4:$AH$4,)):INDEX($E$3:$AH$3,MATCH($BE$3,$E$4:$AH$4,)))</f>
        <v>0</v>
      </c>
      <c r="BH81" s="337">
        <f>SUMIF(INDEX($E81:$AH81,MATCH($BE$2,$E$4:$AH$4,)):INDEX($E81:$AH81,MATCH($BE$3,$E$4:$AH$4,)),BH$5,INDEX($E$3:$AH$3,MATCH($BE$2,$E$4:$AH$4,)):INDEX($E$3:$AH$3,MATCH($BE$3,$E$4:$AH$4,)))</f>
        <v>0</v>
      </c>
      <c r="BI81" s="337">
        <f>SUMIF(INDEX($E81:$AH81,MATCH($BE$2,$E$4:$AH$4,)):INDEX($E81:$AH81,MATCH($BE$3,$E$4:$AH$4,)),BI$5,INDEX($E$3:$AH$3,MATCH($BE$2,$E$4:$AH$4,)):INDEX($E$3:$AH$3,MATCH($BE$3,$E$4:$AH$4,)))</f>
        <v>0</v>
      </c>
      <c r="BJ81" s="337">
        <f>SUMIF(INDEX($E81:$AH81,MATCH($BE$2,$E$4:$AH$4,)):INDEX($E81:$AH81,MATCH($BE$3,$E$4:$AH$4,)),BJ$5,INDEX($E$3:$AH$3,MATCH($BE$2,$E$4:$AH$4,)):INDEX($E$3:$AH$3,MATCH($BE$3,$E$4:$AH$4,)))</f>
        <v>0</v>
      </c>
      <c r="BK81" s="337">
        <f>COUNTIF(INDEX($E81:$AH81,MATCH($BE$2,$E$4:$AH$4,)):INDEX($E81:$AH81,MATCH($BE$3,$E$4:$AH$4,)),BK$5)</f>
        <v>0</v>
      </c>
    </row>
    <row r="82" spans="1:65" ht="15" customHeight="1" x14ac:dyDescent="0.15">
      <c r="A82" s="326">
        <f>SUBTOTAL(3,B$5:B82)</f>
        <v>77</v>
      </c>
      <c r="B82" s="327">
        <f>График!B83</f>
        <v>0</v>
      </c>
      <c r="C82" s="328"/>
      <c r="D82" s="320"/>
      <c r="E82" s="383"/>
      <c r="F82" s="383"/>
      <c r="G82" s="383"/>
      <c r="H82" s="383"/>
      <c r="I82" s="383"/>
      <c r="J82" s="383"/>
      <c r="K82" s="383"/>
      <c r="L82" s="383"/>
      <c r="M82" s="383"/>
      <c r="N82" s="383"/>
      <c r="O82" s="383"/>
      <c r="P82" s="383"/>
      <c r="Q82" s="383"/>
      <c r="R82" s="383"/>
      <c r="S82" s="383"/>
      <c r="T82" s="383"/>
      <c r="U82" s="383"/>
      <c r="V82" s="383"/>
      <c r="W82" s="383"/>
      <c r="X82" s="383"/>
      <c r="Y82" s="383"/>
      <c r="Z82" s="383"/>
      <c r="AA82" s="383"/>
      <c r="AB82" s="383"/>
      <c r="AC82" s="383"/>
      <c r="AD82" s="383"/>
      <c r="AE82" s="383"/>
      <c r="AF82" s="383"/>
      <c r="AG82" s="383"/>
      <c r="AH82" s="383"/>
      <c r="AI82" s="387"/>
      <c r="AJ82" s="388"/>
      <c r="AK82" s="404"/>
      <c r="AL82" s="389"/>
      <c r="AM82" s="390"/>
      <c r="AN82" s="335"/>
      <c r="AO82" s="335"/>
      <c r="AP82" s="336">
        <f>SUBTOTAL(3,B$6:B82)</f>
        <v>77</v>
      </c>
      <c r="AQ82" s="337">
        <f t="shared" si="33"/>
        <v>0</v>
      </c>
      <c r="AR82" s="337">
        <f t="shared" si="33"/>
        <v>0</v>
      </c>
      <c r="AS82" s="337">
        <f t="shared" si="33"/>
        <v>0</v>
      </c>
      <c r="AT82" s="337">
        <f t="shared" si="34"/>
        <v>0</v>
      </c>
      <c r="AU82" s="337">
        <f t="shared" si="35"/>
        <v>0</v>
      </c>
      <c r="AV82" s="572"/>
      <c r="AW82" s="350"/>
      <c r="AX82" s="338"/>
      <c r="AY82" s="339"/>
      <c r="AZ82" s="340" t="e">
        <f ca="1">RANK(AO82,AO$6:AO$100)+COUNTIF(AO$6:AO82,AO82)-1</f>
        <v>#N/A</v>
      </c>
      <c r="BA82" s="285" t="e">
        <f t="array" aca="1" ref="BA82" ca="1">INDEX(B$6:B$105,MATCH(SMALL(IF(SUBTOTAL(2,OFFSET(AZ$5,ROW($1:$100),)),AZ$6:AZ$105),AP82),AZ$6:AZ$105,))</f>
        <v>#NUM!</v>
      </c>
      <c r="BB82" s="341" t="e">
        <f t="shared" ca="1" si="36"/>
        <v>#NUM!</v>
      </c>
      <c r="BC82" s="342">
        <f t="shared" si="37"/>
        <v>176</v>
      </c>
      <c r="BD82" s="343"/>
      <c r="BE82" s="344">
        <f>(SUM(INDEX(E82:AH82,MATCH($BE$2,$E$4:$AH$4,)):INDEX(E82:AH82,MATCH($BE$3,$E$4:$AH$4,)))+COUNTIF(INDEX(E82:AH82,MATCH($BE$2,$E$4:$AH$4,)):INDEX(E82:AH82,MATCH($BE$3,$E$4:$AH$4,)),"У")/3)/24</f>
        <v>0</v>
      </c>
      <c r="BF82" s="317">
        <f t="shared" si="38"/>
        <v>7.333333333333333</v>
      </c>
      <c r="BG82" s="337">
        <f>SUMIF(INDEX($E82:$AH82,MATCH($BE$2,$E$4:$AH$4,)):INDEX($E82:$AH82,MATCH($BE$3,$E$4:$AH$4,)),BG$5,INDEX($E$3:$AH$3,MATCH($BE$2,$E$4:$AH$4,)):INDEX($E$3:$AH$3,MATCH($BE$3,$E$4:$AH$4,)))</f>
        <v>0</v>
      </c>
      <c r="BH82" s="337">
        <f>SUMIF(INDEX($E82:$AH82,MATCH($BE$2,$E$4:$AH$4,)):INDEX($E82:$AH82,MATCH($BE$3,$E$4:$AH$4,)),BH$5,INDEX($E$3:$AH$3,MATCH($BE$2,$E$4:$AH$4,)):INDEX($E$3:$AH$3,MATCH($BE$3,$E$4:$AH$4,)))</f>
        <v>0</v>
      </c>
      <c r="BI82" s="337">
        <f>SUMIF(INDEX($E82:$AH82,MATCH($BE$2,$E$4:$AH$4,)):INDEX($E82:$AH82,MATCH($BE$3,$E$4:$AH$4,)),BI$5,INDEX($E$3:$AH$3,MATCH($BE$2,$E$4:$AH$4,)):INDEX($E$3:$AH$3,MATCH($BE$3,$E$4:$AH$4,)))</f>
        <v>0</v>
      </c>
      <c r="BJ82" s="337">
        <f>SUMIF(INDEX($E82:$AH82,MATCH($BE$2,$E$4:$AH$4,)):INDEX($E82:$AH82,MATCH($BE$3,$E$4:$AH$4,)),BJ$5,INDEX($E$3:$AH$3,MATCH($BE$2,$E$4:$AH$4,)):INDEX($E$3:$AH$3,MATCH($BE$3,$E$4:$AH$4,)))</f>
        <v>0</v>
      </c>
      <c r="BK82" s="337">
        <f>COUNTIF(INDEX($E82:$AH82,MATCH($BE$2,$E$4:$AH$4,)):INDEX($E82:$AH82,MATCH($BE$3,$E$4:$AH$4,)),BK$5)</f>
        <v>0</v>
      </c>
    </row>
    <row r="83" spans="1:65" ht="15" customHeight="1" x14ac:dyDescent="0.15">
      <c r="A83" s="326">
        <f>SUBTOTAL(3,B$5:B83)</f>
        <v>78</v>
      </c>
      <c r="B83" s="327">
        <f>График!B84</f>
        <v>0</v>
      </c>
      <c r="C83" s="328"/>
      <c r="D83" s="320"/>
      <c r="E83" s="383"/>
      <c r="F83" s="383"/>
      <c r="G83" s="383"/>
      <c r="H83" s="383"/>
      <c r="I83" s="383"/>
      <c r="J83" s="383"/>
      <c r="K83" s="383"/>
      <c r="L83" s="383"/>
      <c r="M83" s="383"/>
      <c r="N83" s="383"/>
      <c r="O83" s="383"/>
      <c r="P83" s="383"/>
      <c r="Q83" s="383"/>
      <c r="R83" s="383"/>
      <c r="S83" s="383"/>
      <c r="T83" s="383"/>
      <c r="U83" s="383"/>
      <c r="V83" s="383"/>
      <c r="W83" s="383"/>
      <c r="X83" s="383"/>
      <c r="Y83" s="383"/>
      <c r="Z83" s="383"/>
      <c r="AA83" s="383"/>
      <c r="AB83" s="383"/>
      <c r="AC83" s="383"/>
      <c r="AD83" s="383"/>
      <c r="AE83" s="383"/>
      <c r="AF83" s="383"/>
      <c r="AG83" s="383"/>
      <c r="AH83" s="383"/>
      <c r="AI83" s="387"/>
      <c r="AJ83" s="388"/>
      <c r="AK83" s="404"/>
      <c r="AL83" s="389"/>
      <c r="AM83" s="390"/>
      <c r="AN83" s="335"/>
      <c r="AO83" s="335"/>
      <c r="AP83" s="336">
        <f>SUBTOTAL(3,B$6:B83)</f>
        <v>78</v>
      </c>
      <c r="AQ83" s="337">
        <f t="shared" si="33"/>
        <v>0</v>
      </c>
      <c r="AR83" s="337">
        <f t="shared" si="33"/>
        <v>0</v>
      </c>
      <c r="AS83" s="337">
        <f t="shared" si="33"/>
        <v>0</v>
      </c>
      <c r="AT83" s="337">
        <f t="shared" si="34"/>
        <v>0</v>
      </c>
      <c r="AU83" s="337">
        <f t="shared" si="35"/>
        <v>0</v>
      </c>
      <c r="AV83" s="571"/>
      <c r="AW83" s="530"/>
      <c r="AX83" s="338"/>
      <c r="AY83" s="339"/>
      <c r="AZ83" s="340" t="e">
        <f ca="1">RANK(AO83,AO$6:AO$100)+COUNTIF(AO$6:AO83,AO83)-1</f>
        <v>#N/A</v>
      </c>
      <c r="BA83" s="285" t="e">
        <f t="array" aca="1" ref="BA83" ca="1">INDEX(B$6:B$105,MATCH(SMALL(IF(SUBTOTAL(2,OFFSET(AZ$5,ROW($1:$100),)),AZ$6:AZ$105),AP83),AZ$6:AZ$105,))</f>
        <v>#NUM!</v>
      </c>
      <c r="BB83" s="341" t="e">
        <f t="shared" ca="1" si="36"/>
        <v>#NUM!</v>
      </c>
      <c r="BC83" s="342">
        <f t="shared" si="37"/>
        <v>176</v>
      </c>
      <c r="BD83" s="343"/>
      <c r="BE83" s="344">
        <f>(SUM(INDEX(E83:AH83,MATCH($BE$2,$E$4:$AH$4,)):INDEX(E83:AH83,MATCH($BE$3,$E$4:$AH$4,)))+COUNTIF(INDEX(E83:AH83,MATCH($BE$2,$E$4:$AH$4,)):INDEX(E83:AH83,MATCH($BE$3,$E$4:$AH$4,)),"У")/3)/24</f>
        <v>0</v>
      </c>
      <c r="BF83" s="317">
        <f t="shared" si="38"/>
        <v>7.333333333333333</v>
      </c>
      <c r="BG83" s="337">
        <f>SUMIF(INDEX($E83:$AH83,MATCH($BE$2,$E$4:$AH$4,)):INDEX($E83:$AH83,MATCH($BE$3,$E$4:$AH$4,)),BG$5,INDEX($E$3:$AH$3,MATCH($BE$2,$E$4:$AH$4,)):INDEX($E$3:$AH$3,MATCH($BE$3,$E$4:$AH$4,)))</f>
        <v>0</v>
      </c>
      <c r="BH83" s="337">
        <f>SUMIF(INDEX($E83:$AH83,MATCH($BE$2,$E$4:$AH$4,)):INDEX($E83:$AH83,MATCH($BE$3,$E$4:$AH$4,)),BH$5,INDEX($E$3:$AH$3,MATCH($BE$2,$E$4:$AH$4,)):INDEX($E$3:$AH$3,MATCH($BE$3,$E$4:$AH$4,)))</f>
        <v>0</v>
      </c>
      <c r="BI83" s="337">
        <f>SUMIF(INDEX($E83:$AH83,MATCH($BE$2,$E$4:$AH$4,)):INDEX($E83:$AH83,MATCH($BE$3,$E$4:$AH$4,)),BI$5,INDEX($E$3:$AH$3,MATCH($BE$2,$E$4:$AH$4,)):INDEX($E$3:$AH$3,MATCH($BE$3,$E$4:$AH$4,)))</f>
        <v>0</v>
      </c>
      <c r="BJ83" s="337">
        <f>SUMIF(INDEX($E83:$AH83,MATCH($BE$2,$E$4:$AH$4,)):INDEX($E83:$AH83,MATCH($BE$3,$E$4:$AH$4,)),BJ$5,INDEX($E$3:$AH$3,MATCH($BE$2,$E$4:$AH$4,)):INDEX($E$3:$AH$3,MATCH($BE$3,$E$4:$AH$4,)))</f>
        <v>0</v>
      </c>
      <c r="BK83" s="337">
        <f>COUNTIF(INDEX($E83:$AH83,MATCH($BE$2,$E$4:$AH$4,)):INDEX($E83:$AH83,MATCH($BE$3,$E$4:$AH$4,)),BK$5)</f>
        <v>0</v>
      </c>
    </row>
    <row r="84" spans="1:65" ht="15" customHeight="1" x14ac:dyDescent="0.15">
      <c r="A84" s="326">
        <f>SUBTOTAL(3,B$5:B84)</f>
        <v>79</v>
      </c>
      <c r="B84" s="327">
        <f>График!B85</f>
        <v>0</v>
      </c>
      <c r="C84" s="328"/>
      <c r="D84" s="320"/>
      <c r="E84" s="383"/>
      <c r="F84" s="383"/>
      <c r="G84" s="383"/>
      <c r="H84" s="383"/>
      <c r="I84" s="383"/>
      <c r="J84" s="383"/>
      <c r="K84" s="383"/>
      <c r="L84" s="383"/>
      <c r="M84" s="383"/>
      <c r="N84" s="383"/>
      <c r="O84" s="383"/>
      <c r="P84" s="383"/>
      <c r="Q84" s="383"/>
      <c r="R84" s="383"/>
      <c r="S84" s="383"/>
      <c r="T84" s="383"/>
      <c r="U84" s="383"/>
      <c r="V84" s="383"/>
      <c r="W84" s="383"/>
      <c r="X84" s="383"/>
      <c r="Y84" s="383"/>
      <c r="Z84" s="383"/>
      <c r="AA84" s="383"/>
      <c r="AB84" s="383"/>
      <c r="AC84" s="383"/>
      <c r="AD84" s="383"/>
      <c r="AE84" s="383"/>
      <c r="AF84" s="383"/>
      <c r="AG84" s="383"/>
      <c r="AH84" s="383"/>
      <c r="AI84" s="387"/>
      <c r="AJ84" s="388"/>
      <c r="AK84" s="404"/>
      <c r="AL84" s="389"/>
      <c r="AM84" s="390"/>
      <c r="AN84" s="335"/>
      <c r="AO84" s="335"/>
      <c r="AP84" s="336">
        <f>SUBTOTAL(3,B$6:B84)</f>
        <v>79</v>
      </c>
      <c r="AQ84" s="337">
        <f t="shared" si="33"/>
        <v>0</v>
      </c>
      <c r="AR84" s="337">
        <f t="shared" si="33"/>
        <v>0</v>
      </c>
      <c r="AS84" s="337">
        <f t="shared" si="33"/>
        <v>0</v>
      </c>
      <c r="AT84" s="337">
        <f t="shared" si="34"/>
        <v>0</v>
      </c>
      <c r="AU84" s="337">
        <f t="shared" si="35"/>
        <v>0</v>
      </c>
      <c r="AV84" s="572"/>
      <c r="AW84" s="530"/>
      <c r="AX84" s="338"/>
      <c r="AY84" s="339"/>
      <c r="AZ84" s="340" t="e">
        <f ca="1">RANK(AO84,AO$6:AO$100)+COUNTIF(AO$6:AO84,AO84)-1</f>
        <v>#N/A</v>
      </c>
      <c r="BA84" s="285" t="e">
        <f t="array" aca="1" ref="BA84" ca="1">INDEX(B$6:B$105,MATCH(SMALL(IF(SUBTOTAL(2,OFFSET(AZ$5,ROW($1:$100),)),AZ$6:AZ$105),AP84),AZ$6:AZ$105,))</f>
        <v>#NUM!</v>
      </c>
      <c r="BB84" s="341" t="e">
        <f t="shared" ca="1" si="36"/>
        <v>#NUM!</v>
      </c>
      <c r="BC84" s="342">
        <f t="shared" si="37"/>
        <v>176</v>
      </c>
      <c r="BD84" s="343"/>
      <c r="BE84" s="344">
        <f>(SUM(INDEX(E84:AH84,MATCH($BE$2,$E$4:$AH$4,)):INDEX(E84:AH84,MATCH($BE$3,$E$4:$AH$4,)))+COUNTIF(INDEX(E84:AH84,MATCH($BE$2,$E$4:$AH$4,)):INDEX(E84:AH84,MATCH($BE$3,$E$4:$AH$4,)),"У")/3)/24</f>
        <v>0</v>
      </c>
      <c r="BF84" s="317">
        <f t="shared" si="38"/>
        <v>7.333333333333333</v>
      </c>
      <c r="BG84" s="337">
        <f>SUMIF(INDEX($E84:$AH84,MATCH($BE$2,$E$4:$AH$4,)):INDEX($E84:$AH84,MATCH($BE$3,$E$4:$AH$4,)),BG$5,INDEX($E$3:$AH$3,MATCH($BE$2,$E$4:$AH$4,)):INDEX($E$3:$AH$3,MATCH($BE$3,$E$4:$AH$4,)))</f>
        <v>0</v>
      </c>
      <c r="BH84" s="337">
        <f>SUMIF(INDEX($E84:$AH84,MATCH($BE$2,$E$4:$AH$4,)):INDEX($E84:$AH84,MATCH($BE$3,$E$4:$AH$4,)),BH$5,INDEX($E$3:$AH$3,MATCH($BE$2,$E$4:$AH$4,)):INDEX($E$3:$AH$3,MATCH($BE$3,$E$4:$AH$4,)))</f>
        <v>0</v>
      </c>
      <c r="BI84" s="337">
        <f>SUMIF(INDEX($E84:$AH84,MATCH($BE$2,$E$4:$AH$4,)):INDEX($E84:$AH84,MATCH($BE$3,$E$4:$AH$4,)),BI$5,INDEX($E$3:$AH$3,MATCH($BE$2,$E$4:$AH$4,)):INDEX($E$3:$AH$3,MATCH($BE$3,$E$4:$AH$4,)))</f>
        <v>0</v>
      </c>
      <c r="BJ84" s="337">
        <f>SUMIF(INDEX($E84:$AH84,MATCH($BE$2,$E$4:$AH$4,)):INDEX($E84:$AH84,MATCH($BE$3,$E$4:$AH$4,)),BJ$5,INDEX($E$3:$AH$3,MATCH($BE$2,$E$4:$AH$4,)):INDEX($E$3:$AH$3,MATCH($BE$3,$E$4:$AH$4,)))</f>
        <v>0</v>
      </c>
      <c r="BK84" s="337">
        <f>COUNTIF(INDEX($E84:$AH84,MATCH($BE$2,$E$4:$AH$4,)):INDEX($E84:$AH84,MATCH($BE$3,$E$4:$AH$4,)),BK$5)</f>
        <v>0</v>
      </c>
    </row>
    <row r="85" spans="1:65" ht="15" customHeight="1" x14ac:dyDescent="0.15">
      <c r="A85" s="326">
        <f>SUBTOTAL(3,B$5:B85)</f>
        <v>80</v>
      </c>
      <c r="B85" s="327">
        <f>График!B86</f>
        <v>0</v>
      </c>
      <c r="C85" s="328"/>
      <c r="D85" s="320"/>
      <c r="E85" s="383"/>
      <c r="F85" s="383"/>
      <c r="G85" s="383"/>
      <c r="H85" s="383"/>
      <c r="I85" s="383"/>
      <c r="J85" s="383"/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83"/>
      <c r="V85" s="383"/>
      <c r="W85" s="383"/>
      <c r="X85" s="383"/>
      <c r="Y85" s="383"/>
      <c r="Z85" s="383"/>
      <c r="AA85" s="383"/>
      <c r="AB85" s="383"/>
      <c r="AC85" s="383"/>
      <c r="AD85" s="383"/>
      <c r="AE85" s="383"/>
      <c r="AF85" s="383"/>
      <c r="AG85" s="383"/>
      <c r="AH85" s="383"/>
      <c r="AI85" s="387"/>
      <c r="AJ85" s="388"/>
      <c r="AK85" s="404"/>
      <c r="AL85" s="389"/>
      <c r="AM85" s="390"/>
      <c r="AN85" s="335"/>
      <c r="AO85" s="335"/>
      <c r="AP85" s="336">
        <f>SUBTOTAL(3,B$6:B85)</f>
        <v>80</v>
      </c>
      <c r="AQ85" s="337">
        <f t="shared" si="33"/>
        <v>0</v>
      </c>
      <c r="AR85" s="337">
        <f t="shared" si="33"/>
        <v>0</v>
      </c>
      <c r="AS85" s="337">
        <f t="shared" si="33"/>
        <v>0</v>
      </c>
      <c r="AT85" s="337">
        <f t="shared" si="34"/>
        <v>0</v>
      </c>
      <c r="AU85" s="337">
        <f t="shared" si="35"/>
        <v>0</v>
      </c>
      <c r="AV85" s="571"/>
      <c r="AW85" s="530"/>
      <c r="AX85" s="338"/>
      <c r="AY85" s="339"/>
      <c r="AZ85" s="340" t="e">
        <f ca="1">RANK(AO85,AO$6:AO$100)+COUNTIF(AO$6:AO85,AO85)-1</f>
        <v>#N/A</v>
      </c>
      <c r="BA85" s="285" t="e">
        <f t="array" aca="1" ref="BA85" ca="1">INDEX(B$6:B$105,MATCH(SMALL(IF(SUBTOTAL(2,OFFSET(AZ$5,ROW($1:$100),)),AZ$6:AZ$105),AP85),AZ$6:AZ$105,))</f>
        <v>#NUM!</v>
      </c>
      <c r="BB85" s="341" t="e">
        <f t="shared" ca="1" si="36"/>
        <v>#NUM!</v>
      </c>
      <c r="BC85" s="342">
        <f t="shared" si="37"/>
        <v>176</v>
      </c>
      <c r="BD85" s="343"/>
      <c r="BE85" s="344">
        <f>(SUM(INDEX(E85:AH85,MATCH($BE$2,$E$4:$AH$4,)):INDEX(E85:AH85,MATCH($BE$3,$E$4:$AH$4,)))+COUNTIF(INDEX(E85:AH85,MATCH($BE$2,$E$4:$AH$4,)):INDEX(E85:AH85,MATCH($BE$3,$E$4:$AH$4,)),"У")/3)/24</f>
        <v>0</v>
      </c>
      <c r="BF85" s="317">
        <f t="shared" si="38"/>
        <v>7.333333333333333</v>
      </c>
      <c r="BG85" s="337">
        <f>SUMIF(INDEX($E85:$AH85,MATCH($BE$2,$E$4:$AH$4,)):INDEX($E85:$AH85,MATCH($BE$3,$E$4:$AH$4,)),BG$5,INDEX($E$3:$AH$3,MATCH($BE$2,$E$4:$AH$4,)):INDEX($E$3:$AH$3,MATCH($BE$3,$E$4:$AH$4,)))</f>
        <v>0</v>
      </c>
      <c r="BH85" s="337">
        <f>SUMIF(INDEX($E85:$AH85,MATCH($BE$2,$E$4:$AH$4,)):INDEX($E85:$AH85,MATCH($BE$3,$E$4:$AH$4,)),BH$5,INDEX($E$3:$AH$3,MATCH($BE$2,$E$4:$AH$4,)):INDEX($E$3:$AH$3,MATCH($BE$3,$E$4:$AH$4,)))</f>
        <v>0</v>
      </c>
      <c r="BI85" s="337">
        <f>SUMIF(INDEX($E85:$AH85,MATCH($BE$2,$E$4:$AH$4,)):INDEX($E85:$AH85,MATCH($BE$3,$E$4:$AH$4,)),BI$5,INDEX($E$3:$AH$3,MATCH($BE$2,$E$4:$AH$4,)):INDEX($E$3:$AH$3,MATCH($BE$3,$E$4:$AH$4,)))</f>
        <v>0</v>
      </c>
      <c r="BJ85" s="337">
        <f>SUMIF(INDEX($E85:$AH85,MATCH($BE$2,$E$4:$AH$4,)):INDEX($E85:$AH85,MATCH($BE$3,$E$4:$AH$4,)),BJ$5,INDEX($E$3:$AH$3,MATCH($BE$2,$E$4:$AH$4,)):INDEX($E$3:$AH$3,MATCH($BE$3,$E$4:$AH$4,)))</f>
        <v>0</v>
      </c>
      <c r="BK85" s="337">
        <f>COUNTIF(INDEX($E85:$AH85,MATCH($BE$2,$E$4:$AH$4,)):INDEX($E85:$AH85,MATCH($BE$3,$E$4:$AH$4,)),BK$5)</f>
        <v>0</v>
      </c>
    </row>
    <row r="86" spans="1:65" ht="15" customHeight="1" x14ac:dyDescent="0.15">
      <c r="A86" s="326">
        <f>SUBTOTAL(3,B$5:B86)</f>
        <v>81</v>
      </c>
      <c r="B86" s="327">
        <f>График!B87</f>
        <v>0</v>
      </c>
      <c r="C86" s="328"/>
      <c r="D86" s="320"/>
      <c r="E86" s="383"/>
      <c r="F86" s="383"/>
      <c r="G86" s="383"/>
      <c r="H86" s="383"/>
      <c r="I86" s="383"/>
      <c r="J86" s="383"/>
      <c r="K86" s="383"/>
      <c r="L86" s="383"/>
      <c r="M86" s="383"/>
      <c r="N86" s="383"/>
      <c r="O86" s="383"/>
      <c r="P86" s="383"/>
      <c r="Q86" s="383"/>
      <c r="R86" s="383"/>
      <c r="S86" s="383"/>
      <c r="T86" s="383"/>
      <c r="U86" s="383"/>
      <c r="V86" s="383"/>
      <c r="W86" s="383"/>
      <c r="X86" s="383"/>
      <c r="Y86" s="383"/>
      <c r="Z86" s="383"/>
      <c r="AA86" s="383"/>
      <c r="AB86" s="383"/>
      <c r="AC86" s="383"/>
      <c r="AD86" s="383"/>
      <c r="AE86" s="383"/>
      <c r="AF86" s="383"/>
      <c r="AG86" s="383"/>
      <c r="AH86" s="383"/>
      <c r="AI86" s="331"/>
      <c r="AJ86" s="388"/>
      <c r="AK86" s="404"/>
      <c r="AL86" s="333"/>
      <c r="AM86" s="334"/>
      <c r="AN86" s="335"/>
      <c r="AO86" s="335"/>
      <c r="AP86" s="336">
        <f>SUBTOTAL(3,B$6:B86)</f>
        <v>81</v>
      </c>
      <c r="AQ86" s="337">
        <f t="shared" si="33"/>
        <v>0</v>
      </c>
      <c r="AR86" s="337">
        <f t="shared" si="33"/>
        <v>0</v>
      </c>
      <c r="AS86" s="337">
        <f t="shared" si="33"/>
        <v>0</v>
      </c>
      <c r="AT86" s="337">
        <f t="shared" si="34"/>
        <v>0</v>
      </c>
      <c r="AU86" s="337">
        <f t="shared" si="35"/>
        <v>0</v>
      </c>
      <c r="AV86" s="571"/>
      <c r="AW86" s="530"/>
      <c r="AX86" s="338"/>
      <c r="AY86" s="339"/>
      <c r="AZ86" s="340" t="e">
        <f ca="1">RANK(AO86,AO$6:AO$100)+COUNTIF(AO$6:AO86,AO86)-1</f>
        <v>#N/A</v>
      </c>
      <c r="BA86" s="285" t="e">
        <f t="array" aca="1" ref="BA86" ca="1">INDEX(B$6:B$105,MATCH(SMALL(IF(SUBTOTAL(2,OFFSET(AZ$5,ROW($1:$100),)),AZ$6:AZ$105),AP86),AZ$6:AZ$105,))</f>
        <v>#NUM!</v>
      </c>
      <c r="BB86" s="341" t="e">
        <f t="shared" ca="1" si="36"/>
        <v>#NUM!</v>
      </c>
      <c r="BC86" s="342">
        <f t="shared" si="37"/>
        <v>176</v>
      </c>
      <c r="BD86" s="343"/>
      <c r="BE86" s="344">
        <f>(SUM(INDEX(E86:AH86,MATCH($BE$2,$E$4:$AH$4,)):INDEX(E86:AH86,MATCH($BE$3,$E$4:$AH$4,)))+COUNTIF(INDEX(E86:AH86,MATCH($BE$2,$E$4:$AH$4,)):INDEX(E86:AH86,MATCH($BE$3,$E$4:$AH$4,)),"У")/3)/24</f>
        <v>0</v>
      </c>
      <c r="BF86" s="317">
        <f t="shared" si="38"/>
        <v>7.333333333333333</v>
      </c>
      <c r="BG86" s="337">
        <f>SUMIF(INDEX($E86:$AH86,MATCH($BE$2,$E$4:$AH$4,)):INDEX($E86:$AH86,MATCH($BE$3,$E$4:$AH$4,)),BG$5,INDEX($E$3:$AH$3,MATCH($BE$2,$E$4:$AH$4,)):INDEX($E$3:$AH$3,MATCH($BE$3,$E$4:$AH$4,)))</f>
        <v>0</v>
      </c>
      <c r="BH86" s="337">
        <f>SUMIF(INDEX($E86:$AH86,MATCH($BE$2,$E$4:$AH$4,)):INDEX($E86:$AH86,MATCH($BE$3,$E$4:$AH$4,)),BH$5,INDEX($E$3:$AH$3,MATCH($BE$2,$E$4:$AH$4,)):INDEX($E$3:$AH$3,MATCH($BE$3,$E$4:$AH$4,)))</f>
        <v>0</v>
      </c>
      <c r="BI86" s="337">
        <f>SUMIF(INDEX($E86:$AH86,MATCH($BE$2,$E$4:$AH$4,)):INDEX($E86:$AH86,MATCH($BE$3,$E$4:$AH$4,)),BI$5,INDEX($E$3:$AH$3,MATCH($BE$2,$E$4:$AH$4,)):INDEX($E$3:$AH$3,MATCH($BE$3,$E$4:$AH$4,)))</f>
        <v>0</v>
      </c>
      <c r="BJ86" s="337">
        <f>SUMIF(INDEX($E86:$AH86,MATCH($BE$2,$E$4:$AH$4,)):INDEX($E86:$AH86,MATCH($BE$3,$E$4:$AH$4,)),BJ$5,INDEX($E$3:$AH$3,MATCH($BE$2,$E$4:$AH$4,)):INDEX($E$3:$AH$3,MATCH($BE$3,$E$4:$AH$4,)))</f>
        <v>0</v>
      </c>
      <c r="BK86" s="337">
        <f>COUNTIF(INDEX($E86:$AH86,MATCH($BE$2,$E$4:$AH$4,)):INDEX($E86:$AH86,MATCH($BE$3,$E$4:$AH$4,)),BK$5)</f>
        <v>0</v>
      </c>
    </row>
    <row r="87" spans="1:65" ht="15" customHeight="1" x14ac:dyDescent="0.15">
      <c r="A87" s="326">
        <f>SUBTOTAL(3,B$5:B87)</f>
        <v>82</v>
      </c>
      <c r="B87" s="327" t="str">
        <f>График!B92</f>
        <v>Мягкие требования:</v>
      </c>
      <c r="C87" s="328"/>
      <c r="D87" s="320"/>
      <c r="E87" s="383"/>
      <c r="F87" s="383"/>
      <c r="G87" s="383"/>
      <c r="H87" s="383"/>
      <c r="I87" s="383"/>
      <c r="J87" s="383"/>
      <c r="K87" s="383"/>
      <c r="L87" s="383"/>
      <c r="M87" s="383"/>
      <c r="N87" s="383"/>
      <c r="O87" s="383"/>
      <c r="P87" s="383"/>
      <c r="Q87" s="383"/>
      <c r="R87" s="383"/>
      <c r="S87" s="383"/>
      <c r="T87" s="383"/>
      <c r="U87" s="383"/>
      <c r="V87" s="383"/>
      <c r="W87" s="383"/>
      <c r="X87" s="383"/>
      <c r="Y87" s="383"/>
      <c r="Z87" s="383"/>
      <c r="AA87" s="383"/>
      <c r="AB87" s="383"/>
      <c r="AC87" s="383"/>
      <c r="AD87" s="383"/>
      <c r="AE87" s="383"/>
      <c r="AF87" s="383"/>
      <c r="AG87" s="383"/>
      <c r="AH87" s="383"/>
      <c r="AI87" s="331"/>
      <c r="AJ87" s="388"/>
      <c r="AK87" s="404"/>
      <c r="AL87" s="333"/>
      <c r="AM87" s="334"/>
      <c r="AN87" s="335"/>
      <c r="AO87" s="335"/>
      <c r="AP87" s="336">
        <f>SUBTOTAL(3,B$6:B87)</f>
        <v>82</v>
      </c>
      <c r="AQ87" s="337">
        <f t="shared" ref="AQ87:AS105" si="39">SUMIF($E87:$AH87,AQ$5,$E$3:$AH$3)</f>
        <v>0</v>
      </c>
      <c r="AR87" s="337">
        <f t="shared" si="39"/>
        <v>0</v>
      </c>
      <c r="AS87" s="337">
        <f t="shared" si="39"/>
        <v>0</v>
      </c>
      <c r="AT87" s="337">
        <f t="shared" si="34"/>
        <v>0</v>
      </c>
      <c r="AU87" s="337">
        <f t="shared" si="35"/>
        <v>0</v>
      </c>
      <c r="AV87" s="538"/>
      <c r="AW87" s="530"/>
      <c r="AX87" s="338"/>
      <c r="AY87" s="339"/>
      <c r="AZ87" s="340" t="e">
        <f ca="1">RANK(AO87,AO$6:AO$100)+COUNTIF(AO$6:AO87,AO87)-1</f>
        <v>#N/A</v>
      </c>
      <c r="BA87" s="285" t="e">
        <f t="array" aca="1" ref="BA87" ca="1">INDEX(B$6:B$105,MATCH(SMALL(IF(SUBTOTAL(2,OFFSET(AZ$5,ROW($1:$100),)),AZ$6:AZ$105),AP87),AZ$6:AZ$105,))</f>
        <v>#NUM!</v>
      </c>
      <c r="BB87" s="341" t="e">
        <f t="shared" ca="1" si="36"/>
        <v>#NUM!</v>
      </c>
      <c r="BC87" s="342">
        <f t="shared" si="37"/>
        <v>176</v>
      </c>
      <c r="BD87" s="343"/>
      <c r="BE87" s="344">
        <f>(SUM(INDEX(E87:AH87,MATCH($BE$2,$E$4:$AH$4,)):INDEX(E87:AH87,MATCH($BE$3,$E$4:$AH$4,)))+COUNTIF(INDEX(E87:AH87,MATCH($BE$2,$E$4:$AH$4,)):INDEX(E87:AH87,MATCH($BE$3,$E$4:$AH$4,)),"У")/3)/24</f>
        <v>0</v>
      </c>
      <c r="BF87" s="317">
        <f t="shared" si="38"/>
        <v>7.333333333333333</v>
      </c>
      <c r="BG87" s="337">
        <f>SUMIF(INDEX($E87:$AH87,MATCH($BE$2,$E$4:$AH$4,)):INDEX($E87:$AH87,MATCH($BE$3,$E$4:$AH$4,)),BG$5,INDEX($E$3:$AH$3,MATCH($BE$2,$E$4:$AH$4,)):INDEX($E$3:$AH$3,MATCH($BE$3,$E$4:$AH$4,)))</f>
        <v>0</v>
      </c>
      <c r="BH87" s="337">
        <f>SUMIF(INDEX($E87:$AH87,MATCH($BE$2,$E$4:$AH$4,)):INDEX($E87:$AH87,MATCH($BE$3,$E$4:$AH$4,)),BH$5,INDEX($E$3:$AH$3,MATCH($BE$2,$E$4:$AH$4,)):INDEX($E$3:$AH$3,MATCH($BE$3,$E$4:$AH$4,)))</f>
        <v>0</v>
      </c>
      <c r="BI87" s="337">
        <f>SUMIF(INDEX($E87:$AH87,MATCH($BE$2,$E$4:$AH$4,)):INDEX($E87:$AH87,MATCH($BE$3,$E$4:$AH$4,)),BI$5,INDEX($E$3:$AH$3,MATCH($BE$2,$E$4:$AH$4,)):INDEX($E$3:$AH$3,MATCH($BE$3,$E$4:$AH$4,)))</f>
        <v>0</v>
      </c>
      <c r="BJ87" s="337">
        <f>SUMIF(INDEX($E87:$AH87,MATCH($BE$2,$E$4:$AH$4,)):INDEX($E87:$AH87,MATCH($BE$3,$E$4:$AH$4,)),BJ$5,INDEX($E$3:$AH$3,MATCH($BE$2,$E$4:$AH$4,)):INDEX($E$3:$AH$3,MATCH($BE$3,$E$4:$AH$4,)))</f>
        <v>0</v>
      </c>
      <c r="BK87" s="337">
        <f>COUNTIF(INDEX($E87:$AH87,MATCH($BE$2,$E$4:$AH$4,)):INDEX($E87:$AH87,MATCH($BE$3,$E$4:$AH$4,)),BK$5)</f>
        <v>0</v>
      </c>
    </row>
    <row r="88" spans="1:65" ht="15" customHeight="1" x14ac:dyDescent="0.15">
      <c r="A88" s="326">
        <f>SUBTOTAL(3,B$5:B88)</f>
        <v>83</v>
      </c>
      <c r="B88" s="327">
        <f>График!B93</f>
        <v>0</v>
      </c>
      <c r="C88" s="328"/>
      <c r="D88" s="320"/>
      <c r="E88" s="383"/>
      <c r="F88" s="383"/>
      <c r="G88" s="383"/>
      <c r="H88" s="383"/>
      <c r="I88" s="383"/>
      <c r="J88" s="383"/>
      <c r="K88" s="383"/>
      <c r="L88" s="383"/>
      <c r="M88" s="383"/>
      <c r="N88" s="383"/>
      <c r="O88" s="383"/>
      <c r="P88" s="383"/>
      <c r="Q88" s="383"/>
      <c r="R88" s="383"/>
      <c r="S88" s="383"/>
      <c r="T88" s="383"/>
      <c r="U88" s="383"/>
      <c r="V88" s="383"/>
      <c r="W88" s="383"/>
      <c r="X88" s="383"/>
      <c r="Y88" s="383"/>
      <c r="Z88" s="383"/>
      <c r="AA88" s="383"/>
      <c r="AB88" s="383"/>
      <c r="AC88" s="383"/>
      <c r="AD88" s="383"/>
      <c r="AE88" s="383"/>
      <c r="AF88" s="383"/>
      <c r="AG88" s="383"/>
      <c r="AH88" s="383"/>
      <c r="AI88" s="331">
        <f t="array" ref="AI88">SUM(ROUND(IF(ISNUMBER(E88:AH88),E88:AH88*24,),2),COUNTIF(E88:AH88,"У")*8)/24</f>
        <v>0</v>
      </c>
      <c r="AJ88" s="388">
        <f>IF(COUNTA(E88:AH88),AJ$5-SUM(SUMIF($E88:$AH88,{"О","ОВ","Б","А","У","---"},$E$3:$AH$3))*8,0)</f>
        <v>0</v>
      </c>
      <c r="AK88" s="404"/>
      <c r="AL88" s="333">
        <f t="shared" ref="AL88:AL97" si="40">MAX(AI88-AJ88-AK88,0)</f>
        <v>0</v>
      </c>
      <c r="AM88" s="334"/>
      <c r="AN88" s="335"/>
      <c r="AO88" s="335">
        <f t="shared" ref="AO88:AO93" si="41">ROUND((AI88-AJ88-AW88-AK88)+AN88,2)</f>
        <v>0</v>
      </c>
      <c r="AP88" s="336">
        <f>SUBTOTAL(3,B$6:B88)</f>
        <v>83</v>
      </c>
      <c r="AQ88" s="337">
        <f t="shared" si="39"/>
        <v>0</v>
      </c>
      <c r="AR88" s="337">
        <f t="shared" si="39"/>
        <v>0</v>
      </c>
      <c r="AS88" s="337">
        <f t="shared" si="39"/>
        <v>0</v>
      </c>
      <c r="AT88" s="337">
        <f t="shared" si="34"/>
        <v>0</v>
      </c>
      <c r="AU88" s="337">
        <f t="shared" si="35"/>
        <v>0</v>
      </c>
      <c r="AV88" s="541"/>
      <c r="AW88" s="530"/>
      <c r="AX88" s="338"/>
      <c r="AY88" s="339"/>
      <c r="AZ88" s="340" t="e">
        <f ca="1">RANK(AO88,AO$6:AO$100)+COUNTIF(AO$6:AO88,AO88)-1</f>
        <v>#N/A</v>
      </c>
      <c r="BA88" s="285" t="e">
        <f t="array" aca="1" ref="BA88" ca="1">INDEX(B$6:B$105,MATCH(SMALL(IF(SUBTOTAL(2,OFFSET(AZ$5,ROW($1:$100),)),AZ$6:AZ$105),AP88),AZ$6:AZ$105,))</f>
        <v>#NUM!</v>
      </c>
      <c r="BB88" s="341" t="e">
        <f t="shared" ca="1" si="36"/>
        <v>#NUM!</v>
      </c>
      <c r="BC88" s="342">
        <f t="shared" si="37"/>
        <v>176</v>
      </c>
      <c r="BD88" s="343"/>
      <c r="BE88" s="344">
        <f>(SUM(INDEX(E88:AH88,MATCH($BE$2,$E$4:$AH$4,)):INDEX(E88:AH88,MATCH($BE$3,$E$4:$AH$4,)))+COUNTIF(INDEX(E88:AH88,MATCH($BE$2,$E$4:$AH$4,)):INDEX(E88:AH88,MATCH($BE$3,$E$4:$AH$4,)),"У")/3)/24</f>
        <v>0</v>
      </c>
      <c r="BF88" s="317">
        <f t="shared" si="38"/>
        <v>7.333333333333333</v>
      </c>
      <c r="BG88" s="337">
        <f>SUMIF(INDEX($E88:$AH88,MATCH($BE$2,$E$4:$AH$4,)):INDEX($E88:$AH88,MATCH($BE$3,$E$4:$AH$4,)),BG$5,INDEX($E$3:$AH$3,MATCH($BE$2,$E$4:$AH$4,)):INDEX($E$3:$AH$3,MATCH($BE$3,$E$4:$AH$4,)))</f>
        <v>0</v>
      </c>
      <c r="BH88" s="337">
        <f>SUMIF(INDEX($E88:$AH88,MATCH($BE$2,$E$4:$AH$4,)):INDEX($E88:$AH88,MATCH($BE$3,$E$4:$AH$4,)),BH$5,INDEX($E$3:$AH$3,MATCH($BE$2,$E$4:$AH$4,)):INDEX($E$3:$AH$3,MATCH($BE$3,$E$4:$AH$4,)))</f>
        <v>0</v>
      </c>
      <c r="BI88" s="337">
        <f>SUMIF(INDEX($E88:$AH88,MATCH($BE$2,$E$4:$AH$4,)):INDEX($E88:$AH88,MATCH($BE$3,$E$4:$AH$4,)),BI$5,INDEX($E$3:$AH$3,MATCH($BE$2,$E$4:$AH$4,)):INDEX($E$3:$AH$3,MATCH($BE$3,$E$4:$AH$4,)))</f>
        <v>0</v>
      </c>
      <c r="BJ88" s="337">
        <f>SUMIF(INDEX($E88:$AH88,MATCH($BE$2,$E$4:$AH$4,)):INDEX($E88:$AH88,MATCH($BE$3,$E$4:$AH$4,)),BJ$5,INDEX($E$3:$AH$3,MATCH($BE$2,$E$4:$AH$4,)):INDEX($E$3:$AH$3,MATCH($BE$3,$E$4:$AH$4,)))</f>
        <v>0</v>
      </c>
      <c r="BK88" s="337">
        <f>COUNTIF(INDEX($E88:$AH88,MATCH($BE$2,$E$4:$AH$4,)):INDEX($E88:$AH88,MATCH($BE$3,$E$4:$AH$4,)),BK$5)</f>
        <v>0</v>
      </c>
    </row>
    <row r="89" spans="1:65" ht="15" customHeight="1" x14ac:dyDescent="0.15">
      <c r="A89" s="326">
        <f>SUBTOTAL(3,B$5:B89)</f>
        <v>84</v>
      </c>
      <c r="B89" s="327">
        <f>График!B94</f>
        <v>0</v>
      </c>
      <c r="C89" s="328"/>
      <c r="D89" s="320"/>
      <c r="E89" s="383"/>
      <c r="F89" s="383"/>
      <c r="G89" s="383"/>
      <c r="H89" s="383"/>
      <c r="I89" s="383"/>
      <c r="J89" s="383"/>
      <c r="K89" s="383"/>
      <c r="L89" s="383"/>
      <c r="M89" s="383"/>
      <c r="N89" s="383"/>
      <c r="O89" s="383"/>
      <c r="P89" s="383"/>
      <c r="Q89" s="383"/>
      <c r="R89" s="383"/>
      <c r="S89" s="383"/>
      <c r="T89" s="383"/>
      <c r="U89" s="383"/>
      <c r="V89" s="383"/>
      <c r="W89" s="383"/>
      <c r="X89" s="383"/>
      <c r="Y89" s="383"/>
      <c r="Z89" s="383"/>
      <c r="AA89" s="383"/>
      <c r="AB89" s="383"/>
      <c r="AC89" s="383"/>
      <c r="AD89" s="383"/>
      <c r="AE89" s="383"/>
      <c r="AF89" s="383"/>
      <c r="AG89" s="383"/>
      <c r="AH89" s="383"/>
      <c r="AI89" s="331">
        <f t="array" ref="AI89">SUM(ROUND(IF(ISNUMBER(E89:AH89),E89:AH89*24,),2),COUNTIF(E89:AH89,"У")*8)/24</f>
        <v>0</v>
      </c>
      <c r="AJ89" s="388">
        <f>IF(COUNTA(E89:AH89),AJ$5-SUM(SUMIF($E89:$AH89,{"О","ОВ","Б","А","У","---"},$E$3:$AH$3))*8,0)</f>
        <v>0</v>
      </c>
      <c r="AK89" s="404"/>
      <c r="AL89" s="333">
        <f t="shared" si="40"/>
        <v>0</v>
      </c>
      <c r="AM89" s="334"/>
      <c r="AN89" s="335"/>
      <c r="AO89" s="335">
        <f t="shared" si="41"/>
        <v>0</v>
      </c>
      <c r="AP89" s="336">
        <f>SUBTOTAL(3,B$6:B89)</f>
        <v>84</v>
      </c>
      <c r="AQ89" s="337">
        <f t="shared" si="39"/>
        <v>0</v>
      </c>
      <c r="AR89" s="337">
        <f t="shared" si="39"/>
        <v>0</v>
      </c>
      <c r="AS89" s="337">
        <f t="shared" si="39"/>
        <v>0</v>
      </c>
      <c r="AT89" s="337">
        <f t="shared" si="34"/>
        <v>0</v>
      </c>
      <c r="AU89" s="337">
        <f t="shared" si="35"/>
        <v>0</v>
      </c>
      <c r="AV89" s="569"/>
      <c r="AW89" s="530"/>
      <c r="AX89" s="338"/>
      <c r="AY89" s="339"/>
      <c r="AZ89" s="340" t="e">
        <f ca="1">RANK(AO89,AO$6:AO$100)+COUNTIF(AO$6:AO89,AO89)-1</f>
        <v>#N/A</v>
      </c>
      <c r="BA89" s="285" t="e">
        <f t="array" aca="1" ref="BA89" ca="1">INDEX(B$6:B$105,MATCH(SMALL(IF(SUBTOTAL(2,OFFSET(AZ$5,ROW($1:$100),)),AZ$6:AZ$105),AP89),AZ$6:AZ$105,))</f>
        <v>#NUM!</v>
      </c>
      <c r="BB89" s="341" t="e">
        <f t="shared" ca="1" si="36"/>
        <v>#NUM!</v>
      </c>
      <c r="BC89" s="342">
        <f t="shared" si="37"/>
        <v>176</v>
      </c>
      <c r="BD89" s="343"/>
      <c r="BE89" s="344">
        <f>(SUM(INDEX(E89:AH89,MATCH($BE$2,$E$4:$AH$4,)):INDEX(E89:AH89,MATCH($BE$3,$E$4:$AH$4,)))+COUNTIF(INDEX(E89:AH89,MATCH($BE$2,$E$4:$AH$4,)):INDEX(E89:AH89,MATCH($BE$3,$E$4:$AH$4,)),"У")/3)/24</f>
        <v>0</v>
      </c>
      <c r="BF89" s="317">
        <f t="shared" si="38"/>
        <v>7.333333333333333</v>
      </c>
      <c r="BG89" s="337">
        <f>SUMIF(INDEX($E89:$AH89,MATCH($BE$2,$E$4:$AH$4,)):INDEX($E89:$AH89,MATCH($BE$3,$E$4:$AH$4,)),BG$5,INDEX($E$3:$AH$3,MATCH($BE$2,$E$4:$AH$4,)):INDEX($E$3:$AH$3,MATCH($BE$3,$E$4:$AH$4,)))</f>
        <v>0</v>
      </c>
      <c r="BH89" s="337">
        <f>SUMIF(INDEX($E89:$AH89,MATCH($BE$2,$E$4:$AH$4,)):INDEX($E89:$AH89,MATCH($BE$3,$E$4:$AH$4,)),BH$5,INDEX($E$3:$AH$3,MATCH($BE$2,$E$4:$AH$4,)):INDEX($E$3:$AH$3,MATCH($BE$3,$E$4:$AH$4,)))</f>
        <v>0</v>
      </c>
      <c r="BI89" s="337">
        <f>SUMIF(INDEX($E89:$AH89,MATCH($BE$2,$E$4:$AH$4,)):INDEX($E89:$AH89,MATCH($BE$3,$E$4:$AH$4,)),BI$5,INDEX($E$3:$AH$3,MATCH($BE$2,$E$4:$AH$4,)):INDEX($E$3:$AH$3,MATCH($BE$3,$E$4:$AH$4,)))</f>
        <v>0</v>
      </c>
      <c r="BJ89" s="337">
        <f>SUMIF(INDEX($E89:$AH89,MATCH($BE$2,$E$4:$AH$4,)):INDEX($E89:$AH89,MATCH($BE$3,$E$4:$AH$4,)),BJ$5,INDEX($E$3:$AH$3,MATCH($BE$2,$E$4:$AH$4,)):INDEX($E$3:$AH$3,MATCH($BE$3,$E$4:$AH$4,)))</f>
        <v>0</v>
      </c>
      <c r="BK89" s="337">
        <f>COUNTIF(INDEX($E89:$AH89,MATCH($BE$2,$E$4:$AH$4,)):INDEX($E89:$AH89,MATCH($BE$3,$E$4:$AH$4,)),BK$5)</f>
        <v>0</v>
      </c>
    </row>
    <row r="90" spans="1:65" ht="15" customHeight="1" x14ac:dyDescent="0.15">
      <c r="A90" s="326">
        <f>SUBTOTAL(3,B$5:B90)</f>
        <v>85</v>
      </c>
      <c r="B90" s="327">
        <f>График!B95</f>
        <v>0</v>
      </c>
      <c r="C90" s="328"/>
      <c r="D90" s="320"/>
      <c r="E90" s="383"/>
      <c r="F90" s="383"/>
      <c r="G90" s="383"/>
      <c r="H90" s="383"/>
      <c r="I90" s="383"/>
      <c r="J90" s="383"/>
      <c r="K90" s="383"/>
      <c r="L90" s="383"/>
      <c r="M90" s="383"/>
      <c r="N90" s="383"/>
      <c r="O90" s="383"/>
      <c r="P90" s="383"/>
      <c r="Q90" s="383"/>
      <c r="R90" s="383"/>
      <c r="S90" s="383"/>
      <c r="T90" s="383"/>
      <c r="U90" s="383"/>
      <c r="V90" s="383"/>
      <c r="W90" s="383"/>
      <c r="X90" s="383"/>
      <c r="Y90" s="383"/>
      <c r="Z90" s="383"/>
      <c r="AA90" s="383"/>
      <c r="AB90" s="383"/>
      <c r="AC90" s="383"/>
      <c r="AD90" s="383"/>
      <c r="AE90" s="383"/>
      <c r="AF90" s="383"/>
      <c r="AG90" s="383"/>
      <c r="AH90" s="383"/>
      <c r="AI90" s="331">
        <f t="array" ref="AI90">SUM(ROUND(IF(ISNUMBER(E90:AH90),E90:AH90*24,),2),COUNTIF(E90:AH90,"У")*8)/24</f>
        <v>0</v>
      </c>
      <c r="AJ90" s="388">
        <f>IF(COUNTA(E90:AH90),AJ$5-SUM(SUMIF($E90:$AH90,{"О","ОВ","Б","А","У","---"},$E$3:$AH$3))*8,0)</f>
        <v>0</v>
      </c>
      <c r="AK90" s="404"/>
      <c r="AL90" s="333">
        <f t="shared" si="40"/>
        <v>0</v>
      </c>
      <c r="AM90" s="334"/>
      <c r="AN90" s="335"/>
      <c r="AO90" s="335">
        <f t="shared" si="41"/>
        <v>0</v>
      </c>
      <c r="AP90" s="336">
        <f>SUBTOTAL(3,B$6:B90)</f>
        <v>85</v>
      </c>
      <c r="AQ90" s="337">
        <f t="shared" si="39"/>
        <v>0</v>
      </c>
      <c r="AR90" s="337">
        <f t="shared" si="39"/>
        <v>0</v>
      </c>
      <c r="AS90" s="337">
        <f t="shared" si="39"/>
        <v>0</v>
      </c>
      <c r="AT90" s="337">
        <f t="shared" si="34"/>
        <v>0</v>
      </c>
      <c r="AU90" s="337">
        <f t="shared" si="35"/>
        <v>0</v>
      </c>
      <c r="AV90" s="540"/>
      <c r="AW90" s="530"/>
      <c r="AX90" s="338"/>
      <c r="AY90" s="339"/>
      <c r="AZ90" s="340" t="e">
        <f ca="1">RANK(AO90,AO$6:AO$100)+COUNTIF(AO$6:AO90,AO90)-1</f>
        <v>#N/A</v>
      </c>
      <c r="BA90" s="285" t="e">
        <f t="array" aca="1" ref="BA90" ca="1">INDEX(B$6:B$105,MATCH(SMALL(IF(SUBTOTAL(2,OFFSET(AZ$5,ROW($1:$100),)),AZ$6:AZ$105),AP90),AZ$6:AZ$105,))</f>
        <v>#NUM!</v>
      </c>
      <c r="BB90" s="341" t="e">
        <f t="shared" ca="1" si="36"/>
        <v>#NUM!</v>
      </c>
      <c r="BC90" s="342">
        <f t="shared" si="37"/>
        <v>176</v>
      </c>
      <c r="BD90" s="343"/>
      <c r="BE90" s="344">
        <f>(SUM(INDEX(E90:AH90,MATCH($BE$2,$E$4:$AH$4,)):INDEX(E90:AH90,MATCH($BE$3,$E$4:$AH$4,)))+COUNTIF(INDEX(E90:AH90,MATCH($BE$2,$E$4:$AH$4,)):INDEX(E90:AH90,MATCH($BE$3,$E$4:$AH$4,)),"У")/3)/24</f>
        <v>0</v>
      </c>
      <c r="BF90" s="317">
        <f t="shared" si="38"/>
        <v>7.333333333333333</v>
      </c>
      <c r="BG90" s="337">
        <f>SUMIF(INDEX($E90:$AH90,MATCH($BE$2,$E$4:$AH$4,)):INDEX($E90:$AH90,MATCH($BE$3,$E$4:$AH$4,)),BG$5,INDEX($E$3:$AH$3,MATCH($BE$2,$E$4:$AH$4,)):INDEX($E$3:$AH$3,MATCH($BE$3,$E$4:$AH$4,)))</f>
        <v>0</v>
      </c>
      <c r="BH90" s="337">
        <f>SUMIF(INDEX($E90:$AH90,MATCH($BE$2,$E$4:$AH$4,)):INDEX($E90:$AH90,MATCH($BE$3,$E$4:$AH$4,)),BH$5,INDEX($E$3:$AH$3,MATCH($BE$2,$E$4:$AH$4,)):INDEX($E$3:$AH$3,MATCH($BE$3,$E$4:$AH$4,)))</f>
        <v>0</v>
      </c>
      <c r="BI90" s="337">
        <f>SUMIF(INDEX($E90:$AH90,MATCH($BE$2,$E$4:$AH$4,)):INDEX($E90:$AH90,MATCH($BE$3,$E$4:$AH$4,)),BI$5,INDEX($E$3:$AH$3,MATCH($BE$2,$E$4:$AH$4,)):INDEX($E$3:$AH$3,MATCH($BE$3,$E$4:$AH$4,)))</f>
        <v>0</v>
      </c>
      <c r="BJ90" s="337">
        <f>SUMIF(INDEX($E90:$AH90,MATCH($BE$2,$E$4:$AH$4,)):INDEX($E90:$AH90,MATCH($BE$3,$E$4:$AH$4,)),BJ$5,INDEX($E$3:$AH$3,MATCH($BE$2,$E$4:$AH$4,)):INDEX($E$3:$AH$3,MATCH($BE$3,$E$4:$AH$4,)))</f>
        <v>0</v>
      </c>
      <c r="BK90" s="337">
        <f>COUNTIF(INDEX($E90:$AH90,MATCH($BE$2,$E$4:$AH$4,)):INDEX($E90:$AH90,MATCH($BE$3,$E$4:$AH$4,)),BK$5)</f>
        <v>0</v>
      </c>
    </row>
    <row r="91" spans="1:65" ht="15" customHeight="1" x14ac:dyDescent="0.15">
      <c r="A91" s="326">
        <f>SUBTOTAL(3,B$5:B91)</f>
        <v>86</v>
      </c>
      <c r="B91" s="327">
        <f>График!B96</f>
        <v>0</v>
      </c>
      <c r="C91" s="328"/>
      <c r="D91" s="320"/>
      <c r="E91" s="383"/>
      <c r="F91" s="383"/>
      <c r="G91" s="383"/>
      <c r="H91" s="383"/>
      <c r="I91" s="383"/>
      <c r="J91" s="383"/>
      <c r="K91" s="383"/>
      <c r="L91" s="383"/>
      <c r="M91" s="383"/>
      <c r="N91" s="383"/>
      <c r="O91" s="383"/>
      <c r="P91" s="383"/>
      <c r="Q91" s="383"/>
      <c r="R91" s="383"/>
      <c r="S91" s="383"/>
      <c r="T91" s="383"/>
      <c r="U91" s="383"/>
      <c r="V91" s="383"/>
      <c r="W91" s="383"/>
      <c r="X91" s="383"/>
      <c r="Y91" s="383"/>
      <c r="Z91" s="383"/>
      <c r="AA91" s="383"/>
      <c r="AB91" s="383"/>
      <c r="AC91" s="383"/>
      <c r="AD91" s="383"/>
      <c r="AE91" s="383"/>
      <c r="AF91" s="383"/>
      <c r="AG91" s="383"/>
      <c r="AH91" s="383"/>
      <c r="AI91" s="331">
        <f t="array" ref="AI91">SUM(ROUND(IF(ISNUMBER(E91:AH91),E91:AH91*24,),2),COUNTIF(E91:AH91,"У")*8)/24</f>
        <v>0</v>
      </c>
      <c r="AJ91" s="388">
        <f>IF(COUNTA(E91:AH91),AJ$5-SUM(SUMIF($E91:$AH91,{"О","ОВ","Б","А","У","---"},$E$3:$AH$3))*8,0)</f>
        <v>0</v>
      </c>
      <c r="AK91" s="404"/>
      <c r="AL91" s="333">
        <f t="shared" si="40"/>
        <v>0</v>
      </c>
      <c r="AM91" s="334"/>
      <c r="AN91" s="335"/>
      <c r="AO91" s="335">
        <f t="shared" si="41"/>
        <v>0</v>
      </c>
      <c r="AP91" s="336">
        <f>SUBTOTAL(3,B$6:B91)</f>
        <v>86</v>
      </c>
      <c r="AQ91" s="337">
        <f t="shared" si="39"/>
        <v>0</v>
      </c>
      <c r="AR91" s="337">
        <f t="shared" si="39"/>
        <v>0</v>
      </c>
      <c r="AS91" s="337">
        <f t="shared" si="39"/>
        <v>0</v>
      </c>
      <c r="AT91" s="337">
        <f t="shared" si="34"/>
        <v>0</v>
      </c>
      <c r="AU91" s="337">
        <f t="shared" si="35"/>
        <v>0</v>
      </c>
      <c r="AV91" s="377"/>
      <c r="AW91" s="332"/>
      <c r="AX91" s="338"/>
      <c r="AY91" s="339"/>
      <c r="AZ91" s="340" t="e">
        <f ca="1">RANK(AO91,AO$6:AO$100)+COUNTIF(AO$6:AO91,AO91)-1</f>
        <v>#N/A</v>
      </c>
      <c r="BA91" s="285" t="e">
        <f t="array" aca="1" ref="BA91" ca="1">INDEX(B$6:B$105,MATCH(SMALL(IF(SUBTOTAL(2,OFFSET(AZ$5,ROW($1:$100),)),AZ$6:AZ$105),AP91),AZ$6:AZ$105,))</f>
        <v>#NUM!</v>
      </c>
      <c r="BB91" s="341" t="e">
        <f t="shared" ca="1" si="36"/>
        <v>#NUM!</v>
      </c>
      <c r="BC91" s="342">
        <f t="shared" si="37"/>
        <v>176</v>
      </c>
      <c r="BD91" s="525"/>
      <c r="BE91" s="344">
        <f>(SUM(INDEX(E91:AH91,MATCH($BE$2,$E$4:$AH$4,)):INDEX(E91:AH91,MATCH($BE$3,$E$4:$AH$4,)))+COUNTIF(INDEX(E91:AH91,MATCH($BE$2,$E$4:$AH$4,)):INDEX(E91:AH91,MATCH($BE$3,$E$4:$AH$4,)),"У")/3)/24</f>
        <v>0</v>
      </c>
      <c r="BF91" s="317">
        <f t="shared" si="38"/>
        <v>7.333333333333333</v>
      </c>
      <c r="BG91" s="337">
        <f>SUMIF(INDEX($E91:$AH91,MATCH($BE$2,$E$4:$AH$4,)):INDEX($E91:$AH91,MATCH($BE$3,$E$4:$AH$4,)),BG$5,INDEX($E$3:$AH$3,MATCH($BE$2,$E$4:$AH$4,)):INDEX($E$3:$AH$3,MATCH($BE$3,$E$4:$AH$4,)))</f>
        <v>0</v>
      </c>
      <c r="BH91" s="337">
        <f>SUMIF(INDEX($E91:$AH91,MATCH($BE$2,$E$4:$AH$4,)):INDEX($E91:$AH91,MATCH($BE$3,$E$4:$AH$4,)),BH$5,INDEX($E$3:$AH$3,MATCH($BE$2,$E$4:$AH$4,)):INDEX($E$3:$AH$3,MATCH($BE$3,$E$4:$AH$4,)))</f>
        <v>0</v>
      </c>
      <c r="BI91" s="337">
        <f>SUMIF(INDEX($E91:$AH91,MATCH($BE$2,$E$4:$AH$4,)):INDEX($E91:$AH91,MATCH($BE$3,$E$4:$AH$4,)),BI$5,INDEX($E$3:$AH$3,MATCH($BE$2,$E$4:$AH$4,)):INDEX($E$3:$AH$3,MATCH($BE$3,$E$4:$AH$4,)))</f>
        <v>0</v>
      </c>
      <c r="BJ91" s="337">
        <f>SUMIF(INDEX($E91:$AH91,MATCH($BE$2,$E$4:$AH$4,)):INDEX($E91:$AH91,MATCH($BE$3,$E$4:$AH$4,)),BJ$5,INDEX($E$3:$AH$3,MATCH($BE$2,$E$4:$AH$4,)):INDEX($E$3:$AH$3,MATCH($BE$3,$E$4:$AH$4,)))</f>
        <v>0</v>
      </c>
      <c r="BK91" s="337">
        <f>COUNTIF(INDEX($E91:$AH91,MATCH($BE$2,$E$4:$AH$4,)):INDEX($E91:$AH91,MATCH($BE$3,$E$4:$AH$4,)),BK$5)</f>
        <v>0</v>
      </c>
    </row>
    <row r="92" spans="1:65" ht="15" customHeight="1" x14ac:dyDescent="0.15">
      <c r="A92" s="326">
        <f>SUBTOTAL(3,B$5:B92)</f>
        <v>87</v>
      </c>
      <c r="B92" s="327">
        <f>График!B97</f>
        <v>0</v>
      </c>
      <c r="C92" s="328"/>
      <c r="D92" s="320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383"/>
      <c r="P92" s="383"/>
      <c r="Q92" s="383"/>
      <c r="R92" s="383"/>
      <c r="S92" s="383"/>
      <c r="T92" s="383"/>
      <c r="U92" s="383"/>
      <c r="V92" s="383"/>
      <c r="W92" s="383"/>
      <c r="X92" s="383"/>
      <c r="Y92" s="383"/>
      <c r="Z92" s="383"/>
      <c r="AA92" s="383"/>
      <c r="AB92" s="383"/>
      <c r="AC92" s="383"/>
      <c r="AD92" s="383"/>
      <c r="AE92" s="383"/>
      <c r="AF92" s="383"/>
      <c r="AG92" s="383"/>
      <c r="AH92" s="383"/>
      <c r="AI92" s="331">
        <f t="array" ref="AI92">SUM(ROUND(IF(ISNUMBER(E92:AH92),E92:AH92*24,),2),COUNTIF(E92:AH92,"У")*8)/24</f>
        <v>0</v>
      </c>
      <c r="AJ92" s="388">
        <f>IF(COUNTA(E92:AH92),AJ$5-SUM(SUMIF($E92:$AH92,{"О","ОВ","Б","А","У","---"},$E$3:$AH$3))*8,0)</f>
        <v>0</v>
      </c>
      <c r="AK92" s="404"/>
      <c r="AL92" s="333">
        <f t="shared" si="40"/>
        <v>0</v>
      </c>
      <c r="AM92" s="334"/>
      <c r="AN92" s="335"/>
      <c r="AO92" s="335">
        <f t="shared" si="41"/>
        <v>0</v>
      </c>
      <c r="AP92" s="336">
        <f>SUBTOTAL(3,B$6:B92)</f>
        <v>87</v>
      </c>
      <c r="AQ92" s="337">
        <f t="shared" si="39"/>
        <v>0</v>
      </c>
      <c r="AR92" s="337">
        <f t="shared" si="39"/>
        <v>0</v>
      </c>
      <c r="AS92" s="337">
        <f t="shared" si="39"/>
        <v>0</v>
      </c>
      <c r="AT92" s="337">
        <f t="shared" si="34"/>
        <v>0</v>
      </c>
      <c r="AU92" s="337">
        <f t="shared" si="35"/>
        <v>0</v>
      </c>
      <c r="AV92" s="571"/>
      <c r="AW92" s="530"/>
      <c r="AX92" s="338"/>
      <c r="AY92" s="339"/>
      <c r="AZ92" s="340" t="e">
        <f ca="1">RANK(AO92,AO$6:AO$100)+COUNTIF(AO$6:AO92,AO92)-1</f>
        <v>#N/A</v>
      </c>
      <c r="BA92" s="285" t="e">
        <f t="array" aca="1" ref="BA92" ca="1">INDEX(B$6:B$105,MATCH(SMALL(IF(SUBTOTAL(2,OFFSET(AZ$5,ROW($1:$100),)),AZ$6:AZ$105),AP92),AZ$6:AZ$105,))</f>
        <v>#NUM!</v>
      </c>
      <c r="BB92" s="341" t="e">
        <f t="shared" ca="1" si="36"/>
        <v>#NUM!</v>
      </c>
      <c r="BC92" s="342">
        <f t="shared" si="37"/>
        <v>176</v>
      </c>
      <c r="BD92" s="343"/>
      <c r="BE92" s="344">
        <f>(SUM(INDEX(E92:AH92,MATCH($BE$2,$E$4:$AH$4,)):INDEX(E92:AH92,MATCH($BE$3,$E$4:$AH$4,)))+COUNTIF(INDEX(E92:AH92,MATCH($BE$2,$E$4:$AH$4,)):INDEX(E92:AH92,MATCH($BE$3,$E$4:$AH$4,)),"У")/3)/24</f>
        <v>0</v>
      </c>
      <c r="BF92" s="317">
        <f t="shared" si="38"/>
        <v>7.333333333333333</v>
      </c>
      <c r="BG92" s="337">
        <f>SUMIF(INDEX($E92:$AH92,MATCH($BE$2,$E$4:$AH$4,)):INDEX($E92:$AH92,MATCH($BE$3,$E$4:$AH$4,)),BG$5,INDEX($E$3:$AH$3,MATCH($BE$2,$E$4:$AH$4,)):INDEX($E$3:$AH$3,MATCH($BE$3,$E$4:$AH$4,)))</f>
        <v>0</v>
      </c>
      <c r="BH92" s="337">
        <f>SUMIF(INDEX($E92:$AH92,MATCH($BE$2,$E$4:$AH$4,)):INDEX($E92:$AH92,MATCH($BE$3,$E$4:$AH$4,)),BH$5,INDEX($E$3:$AH$3,MATCH($BE$2,$E$4:$AH$4,)):INDEX($E$3:$AH$3,MATCH($BE$3,$E$4:$AH$4,)))</f>
        <v>0</v>
      </c>
      <c r="BI92" s="337">
        <f>SUMIF(INDEX($E92:$AH92,MATCH($BE$2,$E$4:$AH$4,)):INDEX($E92:$AH92,MATCH($BE$3,$E$4:$AH$4,)),BI$5,INDEX($E$3:$AH$3,MATCH($BE$2,$E$4:$AH$4,)):INDEX($E$3:$AH$3,MATCH($BE$3,$E$4:$AH$4,)))</f>
        <v>0</v>
      </c>
      <c r="BJ92" s="337">
        <f>SUMIF(INDEX($E92:$AH92,MATCH($BE$2,$E$4:$AH$4,)):INDEX($E92:$AH92,MATCH($BE$3,$E$4:$AH$4,)),BJ$5,INDEX($E$3:$AH$3,MATCH($BE$2,$E$4:$AH$4,)):INDEX($E$3:$AH$3,MATCH($BE$3,$E$4:$AH$4,)))</f>
        <v>0</v>
      </c>
      <c r="BK92" s="337">
        <f>COUNTIF(INDEX($E92:$AH92,MATCH($BE$2,$E$4:$AH$4,)):INDEX($E92:$AH92,MATCH($BE$3,$E$4:$AH$4,)),BK$5)</f>
        <v>0</v>
      </c>
      <c r="BL92" s="538"/>
      <c r="BM92" s="538"/>
    </row>
    <row r="93" spans="1:65" ht="15" customHeight="1" x14ac:dyDescent="0.15">
      <c r="A93" s="326">
        <f>SUBTOTAL(3,B$5:B93)</f>
        <v>88</v>
      </c>
      <c r="B93" s="327">
        <f>График!B98</f>
        <v>0</v>
      </c>
      <c r="C93" s="328"/>
      <c r="D93" s="320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383"/>
      <c r="P93" s="383"/>
      <c r="Q93" s="383"/>
      <c r="R93" s="383"/>
      <c r="S93" s="383"/>
      <c r="T93" s="383"/>
      <c r="U93" s="383"/>
      <c r="V93" s="383"/>
      <c r="W93" s="383"/>
      <c r="X93" s="383"/>
      <c r="Y93" s="383"/>
      <c r="Z93" s="383"/>
      <c r="AA93" s="383"/>
      <c r="AB93" s="383"/>
      <c r="AC93" s="383"/>
      <c r="AD93" s="383"/>
      <c r="AE93" s="383"/>
      <c r="AF93" s="383"/>
      <c r="AG93" s="383"/>
      <c r="AH93" s="383"/>
      <c r="AI93" s="331">
        <f t="array" ref="AI93">SUM(ROUND(IF(ISNUMBER(E93:AH93),E93:AH93*24,),2),COUNTIF(E93:AH93,"У")*8)/24</f>
        <v>0</v>
      </c>
      <c r="AJ93" s="388">
        <f>IF(COUNTA(E93:AH93),AJ$5-SUM(SUMIF($E93:$AH93,{"О","ОВ","Б","А","У","---"},$E$3:$AH$3))*8,0)</f>
        <v>0</v>
      </c>
      <c r="AK93" s="404"/>
      <c r="AL93" s="333">
        <f t="shared" si="40"/>
        <v>0</v>
      </c>
      <c r="AM93" s="334"/>
      <c r="AN93" s="335"/>
      <c r="AO93" s="335">
        <f t="shared" si="41"/>
        <v>0</v>
      </c>
      <c r="AP93" s="336">
        <f>SUBTOTAL(3,B$6:B93)</f>
        <v>88</v>
      </c>
      <c r="AQ93" s="337">
        <f t="shared" si="39"/>
        <v>0</v>
      </c>
      <c r="AR93" s="337">
        <f t="shared" si="39"/>
        <v>0</v>
      </c>
      <c r="AS93" s="337">
        <f t="shared" si="39"/>
        <v>0</v>
      </c>
      <c r="AT93" s="337">
        <f t="shared" si="34"/>
        <v>0</v>
      </c>
      <c r="AU93" s="337">
        <f t="shared" si="35"/>
        <v>0</v>
      </c>
      <c r="AV93" s="569"/>
      <c r="AW93" s="530"/>
      <c r="AX93" s="338"/>
      <c r="AY93" s="339"/>
      <c r="AZ93" s="340" t="e">
        <f ca="1">RANK(AO93,AO$6:AO$100)+COUNTIF(AO$6:AO93,AO93)-1</f>
        <v>#N/A</v>
      </c>
      <c r="BA93" s="285" t="e">
        <f t="array" aca="1" ref="BA93" ca="1">INDEX(B$6:B$105,MATCH(SMALL(IF(SUBTOTAL(2,OFFSET(AZ$5,ROW($1:$100),)),AZ$6:AZ$105),AP93),AZ$6:AZ$105,))</f>
        <v>#NUM!</v>
      </c>
      <c r="BB93" s="341" t="e">
        <f t="shared" ca="1" si="36"/>
        <v>#NUM!</v>
      </c>
      <c r="BC93" s="342">
        <f t="shared" si="37"/>
        <v>176</v>
      </c>
      <c r="BD93" s="343"/>
      <c r="BE93" s="344">
        <f>(SUM(INDEX(E93:AH93,MATCH($BE$2,$E$4:$AH$4,)):INDEX(E93:AH93,MATCH($BE$3,$E$4:$AH$4,)))+COUNTIF(INDEX(E93:AH93,MATCH($BE$2,$E$4:$AH$4,)):INDEX(E93:AH93,MATCH($BE$3,$E$4:$AH$4,)),"У")/3)/24</f>
        <v>0</v>
      </c>
      <c r="BF93" s="317">
        <f t="shared" si="38"/>
        <v>7.333333333333333</v>
      </c>
      <c r="BG93" s="337">
        <f>SUMIF(INDEX($E93:$AH93,MATCH($BE$2,$E$4:$AH$4,)):INDEX($E93:$AH93,MATCH($BE$3,$E$4:$AH$4,)),BG$5,INDEX($E$3:$AH$3,MATCH($BE$2,$E$4:$AH$4,)):INDEX($E$3:$AH$3,MATCH($BE$3,$E$4:$AH$4,)))</f>
        <v>0</v>
      </c>
      <c r="BH93" s="337">
        <f>SUMIF(INDEX($E93:$AH93,MATCH($BE$2,$E$4:$AH$4,)):INDEX($E93:$AH93,MATCH($BE$3,$E$4:$AH$4,)),BH$5,INDEX($E$3:$AH$3,MATCH($BE$2,$E$4:$AH$4,)):INDEX($E$3:$AH$3,MATCH($BE$3,$E$4:$AH$4,)))</f>
        <v>0</v>
      </c>
      <c r="BI93" s="337">
        <f>SUMIF(INDEX($E93:$AH93,MATCH($BE$2,$E$4:$AH$4,)):INDEX($E93:$AH93,MATCH($BE$3,$E$4:$AH$4,)),BI$5,INDEX($E$3:$AH$3,MATCH($BE$2,$E$4:$AH$4,)):INDEX($E$3:$AH$3,MATCH($BE$3,$E$4:$AH$4,)))</f>
        <v>0</v>
      </c>
      <c r="BJ93" s="337">
        <f>SUMIF(INDEX($E93:$AH93,MATCH($BE$2,$E$4:$AH$4,)):INDEX($E93:$AH93,MATCH($BE$3,$E$4:$AH$4,)),BJ$5,INDEX($E$3:$AH$3,MATCH($BE$2,$E$4:$AH$4,)):INDEX($E$3:$AH$3,MATCH($BE$3,$E$4:$AH$4,)))</f>
        <v>0</v>
      </c>
      <c r="BK93" s="337">
        <f>COUNTIF(INDEX($E93:$AH93,MATCH($BE$2,$E$4:$AH$4,)):INDEX($E93:$AH93,MATCH($BE$3,$E$4:$AH$4,)),BK$5)</f>
        <v>0</v>
      </c>
      <c r="BL93" s="538"/>
      <c r="BM93" s="538"/>
    </row>
    <row r="94" spans="1:65" ht="15" customHeight="1" x14ac:dyDescent="0.15">
      <c r="A94" s="326">
        <f>SUBTOTAL(3,B$5:B94)</f>
        <v>89</v>
      </c>
      <c r="B94" s="327">
        <f>График!B99</f>
        <v>0</v>
      </c>
      <c r="C94" s="328"/>
      <c r="D94" s="320"/>
      <c r="E94" s="383"/>
      <c r="F94" s="383"/>
      <c r="G94" s="383"/>
      <c r="H94" s="383"/>
      <c r="I94" s="383"/>
      <c r="J94" s="383"/>
      <c r="K94" s="383"/>
      <c r="L94" s="383"/>
      <c r="M94" s="383"/>
      <c r="N94" s="383"/>
      <c r="O94" s="383"/>
      <c r="P94" s="383"/>
      <c r="Q94" s="383"/>
      <c r="R94" s="383"/>
      <c r="S94" s="383"/>
      <c r="T94" s="383"/>
      <c r="U94" s="383"/>
      <c r="V94" s="383"/>
      <c r="W94" s="383"/>
      <c r="X94" s="383"/>
      <c r="Y94" s="383"/>
      <c r="Z94" s="383"/>
      <c r="AA94" s="383"/>
      <c r="AB94" s="383"/>
      <c r="AC94" s="383"/>
      <c r="AD94" s="383"/>
      <c r="AE94" s="383"/>
      <c r="AF94" s="383"/>
      <c r="AG94" s="383"/>
      <c r="AH94" s="383"/>
      <c r="AI94" s="331">
        <f t="array" ref="AI94">SUM(ROUND(IF(ISNUMBER(E94:AH94),E94:AH94*24,),2),COUNTIF(E94:AH94,"У")*8)/24</f>
        <v>0</v>
      </c>
      <c r="AJ94" s="388">
        <f>IF(COUNTA(E94:AH94),AJ$5-SUM(SUMIF($E94:$AH94,{"О","ОВ","Б","А","У","---"},$E$3:$AH$3))*8,0)</f>
        <v>0</v>
      </c>
      <c r="AK94" s="404"/>
      <c r="AL94" s="333">
        <f t="shared" si="40"/>
        <v>0</v>
      </c>
      <c r="AM94" s="334"/>
      <c r="AN94" s="349"/>
      <c r="AO94" s="345"/>
      <c r="AP94" s="336">
        <f>SUBTOTAL(3,B$6:B94)</f>
        <v>89</v>
      </c>
      <c r="AQ94" s="337">
        <f t="shared" si="39"/>
        <v>0</v>
      </c>
      <c r="AR94" s="337">
        <f t="shared" si="39"/>
        <v>0</v>
      </c>
      <c r="AS94" s="337">
        <f t="shared" si="39"/>
        <v>0</v>
      </c>
      <c r="AT94" s="337">
        <f t="shared" si="34"/>
        <v>0</v>
      </c>
      <c r="AU94" s="337">
        <f t="shared" si="35"/>
        <v>0</v>
      </c>
      <c r="AW94" s="530"/>
      <c r="AX94" s="338"/>
      <c r="AY94" s="339"/>
      <c r="AZ94" s="340" t="e">
        <f ca="1">RANK(AO94,AO$6:AO$100)+COUNTIF(AO$6:AO94,AO94)-1</f>
        <v>#N/A</v>
      </c>
      <c r="BA94" s="285" t="e">
        <f t="array" aca="1" ref="BA94" ca="1">INDEX(B$6:B$105,MATCH(SMALL(IF(SUBTOTAL(2,OFFSET(AZ$5,ROW($1:$100),)),AZ$6:AZ$105),AP94),AZ$6:AZ$105,))</f>
        <v>#NUM!</v>
      </c>
      <c r="BB94" s="341" t="e">
        <f t="shared" ca="1" si="36"/>
        <v>#NUM!</v>
      </c>
      <c r="BC94" s="342">
        <f t="shared" si="37"/>
        <v>176</v>
      </c>
      <c r="BD94" s="343"/>
      <c r="BE94" s="344">
        <f>(SUM(INDEX(E94:AH94,MATCH($BE$2,$E$4:$AH$4,)):INDEX(E94:AH94,MATCH($BE$3,$E$4:$AH$4,)))+COUNTIF(INDEX(E94:AH94,MATCH($BE$2,$E$4:$AH$4,)):INDEX(E94:AH94,MATCH($BE$3,$E$4:$AH$4,)),"У")/3)/24</f>
        <v>0</v>
      </c>
      <c r="BF94" s="317"/>
      <c r="BG94" s="337">
        <f>SUMIF(INDEX($E94:$AH94,MATCH($BE$2,$E$4:$AH$4,)):INDEX($E94:$AH94,MATCH($BE$3,$E$4:$AH$4,)),BG$5,INDEX($E$3:$AH$3,MATCH($BE$2,$E$4:$AH$4,)):INDEX($E$3:$AH$3,MATCH($BE$3,$E$4:$AH$4,)))</f>
        <v>0</v>
      </c>
      <c r="BH94" s="337">
        <f>SUMIF(INDEX($E94:$AH94,MATCH($BE$2,$E$4:$AH$4,)):INDEX($E94:$AH94,MATCH($BE$3,$E$4:$AH$4,)),BH$5,INDEX($E$3:$AH$3,MATCH($BE$2,$E$4:$AH$4,)):INDEX($E$3:$AH$3,MATCH($BE$3,$E$4:$AH$4,)))</f>
        <v>0</v>
      </c>
      <c r="BI94" s="337">
        <f>SUMIF(INDEX($E94:$AH94,MATCH($BE$2,$E$4:$AH$4,)):INDEX($E94:$AH94,MATCH($BE$3,$E$4:$AH$4,)),BI$5,INDEX($E$3:$AH$3,MATCH($BE$2,$E$4:$AH$4,)):INDEX($E$3:$AH$3,MATCH($BE$3,$E$4:$AH$4,)))</f>
        <v>0</v>
      </c>
      <c r="BJ94" s="337">
        <f>SUMIF(INDEX($E94:$AH94,MATCH($BE$2,$E$4:$AH$4,)):INDEX($E94:$AH94,MATCH($BE$3,$E$4:$AH$4,)),BJ$5,INDEX($E$3:$AH$3,MATCH($BE$2,$E$4:$AH$4,)):INDEX($E$3:$AH$3,MATCH($BE$3,$E$4:$AH$4,)))</f>
        <v>0</v>
      </c>
      <c r="BK94" s="337">
        <f>COUNTIF(INDEX($E94:$AH94,MATCH($BE$2,$E$4:$AH$4,)):INDEX($E94:$AH94,MATCH($BE$3,$E$4:$AH$4,)),BK$5)</f>
        <v>0</v>
      </c>
    </row>
    <row r="95" spans="1:65" ht="15" customHeight="1" x14ac:dyDescent="0.15">
      <c r="A95" s="326">
        <f>SUBTOTAL(3,B$5:B95)</f>
        <v>90</v>
      </c>
      <c r="B95" s="327">
        <f>График!B100</f>
        <v>0</v>
      </c>
      <c r="C95" s="328"/>
      <c r="D95" s="320"/>
      <c r="E95" s="383"/>
      <c r="F95" s="383"/>
      <c r="G95" s="383"/>
      <c r="H95" s="383"/>
      <c r="I95" s="383"/>
      <c r="J95" s="383"/>
      <c r="K95" s="383"/>
      <c r="L95" s="383"/>
      <c r="M95" s="383"/>
      <c r="N95" s="383"/>
      <c r="O95" s="383"/>
      <c r="P95" s="383"/>
      <c r="Q95" s="383"/>
      <c r="R95" s="383"/>
      <c r="S95" s="383"/>
      <c r="T95" s="383"/>
      <c r="U95" s="383"/>
      <c r="V95" s="383"/>
      <c r="W95" s="383"/>
      <c r="X95" s="383"/>
      <c r="Y95" s="383"/>
      <c r="Z95" s="383"/>
      <c r="AA95" s="383"/>
      <c r="AB95" s="383"/>
      <c r="AC95" s="383"/>
      <c r="AD95" s="383"/>
      <c r="AE95" s="383"/>
      <c r="AF95" s="383"/>
      <c r="AG95" s="383"/>
      <c r="AH95" s="383"/>
      <c r="AI95" s="331">
        <f t="array" ref="AI95">SUM(ROUND(IF(ISNUMBER(E95:AH95),E95:AH95*24,),2),COUNTIF(E95:AH95,"У")*8)/24</f>
        <v>0</v>
      </c>
      <c r="AJ95" s="388">
        <f>IF(COUNTA(E95:AH95),AJ$5-SUM(SUMIF($E95:$AH95,{"О","ОВ","Б","А","У","---"},$E$3:$AH$3))*8,0)</f>
        <v>0</v>
      </c>
      <c r="AK95" s="404"/>
      <c r="AL95" s="333">
        <f t="shared" si="40"/>
        <v>0</v>
      </c>
      <c r="AM95" s="334"/>
      <c r="AN95" s="349"/>
      <c r="AO95" s="345"/>
      <c r="AP95" s="336">
        <f>SUBTOTAL(3,B$6:B95)</f>
        <v>90</v>
      </c>
      <c r="AQ95" s="337">
        <f t="shared" si="39"/>
        <v>0</v>
      </c>
      <c r="AR95" s="337">
        <f t="shared" si="39"/>
        <v>0</v>
      </c>
      <c r="AS95" s="337">
        <f t="shared" si="39"/>
        <v>0</v>
      </c>
      <c r="AT95" s="337">
        <f t="shared" si="34"/>
        <v>0</v>
      </c>
      <c r="AU95" s="337">
        <f t="shared" si="35"/>
        <v>0</v>
      </c>
      <c r="AV95" s="377"/>
      <c r="AW95" s="530"/>
      <c r="AX95" s="338"/>
      <c r="AY95" s="339"/>
      <c r="AZ95" s="340" t="e">
        <f ca="1">RANK(AO95,AO$6:AO$100)+COUNTIF(AO$6:AO95,AO95)-1</f>
        <v>#N/A</v>
      </c>
      <c r="BA95" s="285" t="e">
        <f t="array" aca="1" ref="BA95" ca="1">INDEX(B$6:B$105,MATCH(SMALL(IF(SUBTOTAL(2,OFFSET(AZ$5,ROW($1:$100),)),AZ$6:AZ$105),AP95),AZ$6:AZ$105,))</f>
        <v>#NUM!</v>
      </c>
      <c r="BB95" s="341" t="e">
        <f t="shared" ca="1" si="36"/>
        <v>#NUM!</v>
      </c>
      <c r="BC95" s="342">
        <f t="shared" si="37"/>
        <v>176</v>
      </c>
      <c r="BD95" s="525"/>
      <c r="BE95" s="344">
        <f>(SUM(INDEX(E95:AH95,MATCH($BE$2,$E$4:$AH$4,)):INDEX(E95:AH95,MATCH($BE$3,$E$4:$AH$4,)))+COUNTIF(INDEX(E95:AH95,MATCH($BE$2,$E$4:$AH$4,)):INDEX(E95:AH95,MATCH($BE$3,$E$4:$AH$4,)),"У")/3)/24</f>
        <v>0</v>
      </c>
      <c r="BF95" s="317"/>
      <c r="BG95" s="337">
        <f>SUMIF(INDEX($E95:$AH95,MATCH($BE$2,$E$4:$AH$4,)):INDEX($E95:$AH95,MATCH($BE$3,$E$4:$AH$4,)),BG$5,INDEX($E$3:$AH$3,MATCH($BE$2,$E$4:$AH$4,)):INDEX($E$3:$AH$3,MATCH($BE$3,$E$4:$AH$4,)))</f>
        <v>0</v>
      </c>
      <c r="BH95" s="337">
        <f>SUMIF(INDEX($E95:$AH95,MATCH($BE$2,$E$4:$AH$4,)):INDEX($E95:$AH95,MATCH($BE$3,$E$4:$AH$4,)),BH$5,INDEX($E$3:$AH$3,MATCH($BE$2,$E$4:$AH$4,)):INDEX($E$3:$AH$3,MATCH($BE$3,$E$4:$AH$4,)))</f>
        <v>0</v>
      </c>
      <c r="BI95" s="337">
        <f>SUMIF(INDEX($E95:$AH95,MATCH($BE$2,$E$4:$AH$4,)):INDEX($E95:$AH95,MATCH($BE$3,$E$4:$AH$4,)),BI$5,INDEX($E$3:$AH$3,MATCH($BE$2,$E$4:$AH$4,)):INDEX($E$3:$AH$3,MATCH($BE$3,$E$4:$AH$4,)))</f>
        <v>0</v>
      </c>
      <c r="BJ95" s="337">
        <f>SUMIF(INDEX($E95:$AH95,MATCH($BE$2,$E$4:$AH$4,)):INDEX($E95:$AH95,MATCH($BE$3,$E$4:$AH$4,)),BJ$5,INDEX($E$3:$AH$3,MATCH($BE$2,$E$4:$AH$4,)):INDEX($E$3:$AH$3,MATCH($BE$3,$E$4:$AH$4,)))</f>
        <v>0</v>
      </c>
      <c r="BK95" s="337">
        <f>COUNTIF(INDEX($E95:$AH95,MATCH($BE$2,$E$4:$AH$4,)):INDEX($E95:$AH95,MATCH($BE$3,$E$4:$AH$4,)),BK$5)</f>
        <v>0</v>
      </c>
    </row>
    <row r="96" spans="1:65" ht="15" customHeight="1" x14ac:dyDescent="0.15">
      <c r="A96" s="326">
        <f>SUBTOTAL(3,B$5:B96)</f>
        <v>91</v>
      </c>
      <c r="B96" s="327">
        <f>График!B101</f>
        <v>0</v>
      </c>
      <c r="C96" s="328"/>
      <c r="D96" s="320"/>
      <c r="E96" s="383"/>
      <c r="F96" s="383"/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83"/>
      <c r="S96" s="383"/>
      <c r="T96" s="383"/>
      <c r="U96" s="383"/>
      <c r="V96" s="383"/>
      <c r="W96" s="383"/>
      <c r="X96" s="383"/>
      <c r="Y96" s="383"/>
      <c r="Z96" s="383"/>
      <c r="AA96" s="383"/>
      <c r="AB96" s="383"/>
      <c r="AC96" s="383"/>
      <c r="AD96" s="383"/>
      <c r="AE96" s="383"/>
      <c r="AF96" s="383"/>
      <c r="AG96" s="383"/>
      <c r="AH96" s="383"/>
      <c r="AI96" s="331">
        <f t="array" ref="AI96">SUM(ROUND(IF(ISNUMBER(E96:AH96),E96:AH96*24,),2),COUNTIF(E96:AH96,"У")*8)/24</f>
        <v>0</v>
      </c>
      <c r="AJ96" s="388">
        <f>IF(COUNTA(E96:AH96),AJ$5-SUM(SUMIF($E96:$AH96,{"О","ОВ","Б","А","У","---"},$E$3:$AH$3))*8,0)</f>
        <v>0</v>
      </c>
      <c r="AK96" s="404"/>
      <c r="AL96" s="333">
        <f t="shared" si="40"/>
        <v>0</v>
      </c>
      <c r="AM96" s="334"/>
      <c r="AN96" s="349"/>
      <c r="AO96" s="345"/>
      <c r="AP96" s="336">
        <f>SUBTOTAL(3,B$6:B96)</f>
        <v>91</v>
      </c>
      <c r="AQ96" s="337">
        <f t="shared" si="39"/>
        <v>0</v>
      </c>
      <c r="AR96" s="337">
        <f t="shared" si="39"/>
        <v>0</v>
      </c>
      <c r="AS96" s="337">
        <f t="shared" si="39"/>
        <v>0</v>
      </c>
      <c r="AT96" s="337">
        <f t="shared" si="34"/>
        <v>0</v>
      </c>
      <c r="AU96" s="337">
        <f t="shared" si="35"/>
        <v>0</v>
      </c>
      <c r="AW96" s="530"/>
      <c r="AX96" s="338"/>
      <c r="AY96" s="339"/>
      <c r="AZ96" s="340" t="e">
        <f ca="1">RANK(AO96,AO$6:AO$100)+COUNTIF(AO$6:AO96,AO96)-1</f>
        <v>#N/A</v>
      </c>
      <c r="BA96" s="285" t="e">
        <f t="array" aca="1" ref="BA96" ca="1">INDEX(B$6:B$105,MATCH(SMALL(IF(SUBTOTAL(2,OFFSET(AZ$5,ROW($1:$100),)),AZ$6:AZ$105),AP96),AZ$6:AZ$105,))</f>
        <v>#NUM!</v>
      </c>
      <c r="BB96" s="341" t="e">
        <f t="shared" ca="1" si="36"/>
        <v>#NUM!</v>
      </c>
      <c r="BC96" s="342">
        <f t="shared" si="37"/>
        <v>176</v>
      </c>
      <c r="BD96" s="343"/>
      <c r="BE96" s="344">
        <f>(SUM(INDEX(E96:AH96,MATCH($BE$2,$E$4:$AH$4,)):INDEX(E96:AH96,MATCH($BE$3,$E$4:$AH$4,)))+COUNTIF(INDEX(E96:AH96,MATCH($BE$2,$E$4:$AH$4,)):INDEX(E96:AH96,MATCH($BE$3,$E$4:$AH$4,)),"У")/3)/24</f>
        <v>0</v>
      </c>
      <c r="BF96" s="317"/>
      <c r="BG96" s="337">
        <f>SUMIF(INDEX($E96:$AH96,MATCH($BE$2,$E$4:$AH$4,)):INDEX($E96:$AH96,MATCH($BE$3,$E$4:$AH$4,)),BG$5,INDEX($E$3:$AH$3,MATCH($BE$2,$E$4:$AH$4,)):INDEX($E$3:$AH$3,MATCH($BE$3,$E$4:$AH$4,)))</f>
        <v>0</v>
      </c>
      <c r="BH96" s="337">
        <f>SUMIF(INDEX($E96:$AH96,MATCH($BE$2,$E$4:$AH$4,)):INDEX($E96:$AH96,MATCH($BE$3,$E$4:$AH$4,)),BH$5,INDEX($E$3:$AH$3,MATCH($BE$2,$E$4:$AH$4,)):INDEX($E$3:$AH$3,MATCH($BE$3,$E$4:$AH$4,)))</f>
        <v>0</v>
      </c>
      <c r="BI96" s="337">
        <f>SUMIF(INDEX($E96:$AH96,MATCH($BE$2,$E$4:$AH$4,)):INDEX($E96:$AH96,MATCH($BE$3,$E$4:$AH$4,)),BI$5,INDEX($E$3:$AH$3,MATCH($BE$2,$E$4:$AH$4,)):INDEX($E$3:$AH$3,MATCH($BE$3,$E$4:$AH$4,)))</f>
        <v>0</v>
      </c>
      <c r="BJ96" s="337">
        <f>SUMIF(INDEX($E96:$AH96,MATCH($BE$2,$E$4:$AH$4,)):INDEX($E96:$AH96,MATCH($BE$3,$E$4:$AH$4,)),BJ$5,INDEX($E$3:$AH$3,MATCH($BE$2,$E$4:$AH$4,)):INDEX($E$3:$AH$3,MATCH($BE$3,$E$4:$AH$4,)))</f>
        <v>0</v>
      </c>
      <c r="BK96" s="337">
        <f>COUNTIF(INDEX($E96:$AH96,MATCH($BE$2,$E$4:$AH$4,)):INDEX($E96:$AH96,MATCH($BE$3,$E$4:$AH$4,)),BK$5)</f>
        <v>0</v>
      </c>
    </row>
    <row r="97" spans="1:64" ht="15" customHeight="1" x14ac:dyDescent="0.15">
      <c r="A97" s="326">
        <f>SUBTOTAL(3,B$5:B97)</f>
        <v>92</v>
      </c>
      <c r="B97" s="327">
        <f>График!B102</f>
        <v>0</v>
      </c>
      <c r="C97" s="328"/>
      <c r="D97" s="320"/>
      <c r="E97" s="383"/>
      <c r="F97" s="383"/>
      <c r="G97" s="383"/>
      <c r="H97" s="383"/>
      <c r="I97" s="383"/>
      <c r="J97" s="383"/>
      <c r="K97" s="383"/>
      <c r="L97" s="383"/>
      <c r="M97" s="383"/>
      <c r="N97" s="383"/>
      <c r="O97" s="383"/>
      <c r="P97" s="383"/>
      <c r="Q97" s="383"/>
      <c r="R97" s="383"/>
      <c r="S97" s="383"/>
      <c r="T97" s="383"/>
      <c r="U97" s="383"/>
      <c r="V97" s="383"/>
      <c r="W97" s="383"/>
      <c r="X97" s="383"/>
      <c r="Y97" s="383"/>
      <c r="Z97" s="383"/>
      <c r="AA97" s="383"/>
      <c r="AB97" s="383"/>
      <c r="AC97" s="383"/>
      <c r="AD97" s="383"/>
      <c r="AE97" s="383"/>
      <c r="AF97" s="383"/>
      <c r="AG97" s="383"/>
      <c r="AH97" s="383"/>
      <c r="AI97" s="331">
        <f t="array" ref="AI97">SUM(ROUND(IF(ISNUMBER(E97:AH97),E97:AH97*24,),2),COUNTIF(E97:AH97,"У")*8)/24</f>
        <v>0</v>
      </c>
      <c r="AJ97" s="388">
        <f>IF(COUNTA(E97:AH97),AJ$5-SUM(SUMIF($E97:$AH97,{"О","ОВ","Б","А","У","---"},$E$3:$AH$3))*8,0)</f>
        <v>0</v>
      </c>
      <c r="AK97" s="404"/>
      <c r="AL97" s="333">
        <f t="shared" si="40"/>
        <v>0</v>
      </c>
      <c r="AM97" s="334"/>
      <c r="AN97" s="349"/>
      <c r="AO97" s="345"/>
      <c r="AP97" s="336">
        <f>SUBTOTAL(3,B$6:B97)</f>
        <v>92</v>
      </c>
      <c r="AQ97" s="337">
        <f t="shared" si="39"/>
        <v>0</v>
      </c>
      <c r="AR97" s="337">
        <f t="shared" si="39"/>
        <v>0</v>
      </c>
      <c r="AS97" s="337">
        <f t="shared" si="39"/>
        <v>0</v>
      </c>
      <c r="AT97" s="337">
        <f t="shared" si="34"/>
        <v>0</v>
      </c>
      <c r="AU97" s="337">
        <f t="shared" si="35"/>
        <v>0</v>
      </c>
      <c r="AV97" s="571"/>
      <c r="AW97" s="530"/>
      <c r="AX97" s="338"/>
      <c r="AY97" s="339"/>
      <c r="AZ97" s="340" t="e">
        <f ca="1">RANK(AO97,AO$6:AO$100)+COUNTIF(AO$6:AO97,AO97)-1</f>
        <v>#N/A</v>
      </c>
      <c r="BA97" s="285" t="e">
        <f t="array" aca="1" ref="BA97" ca="1">INDEX(B$6:B$105,MATCH(SMALL(IF(SUBTOTAL(2,OFFSET(AZ$5,ROW($1:$100),)),AZ$6:AZ$105),AP97),AZ$6:AZ$105,))</f>
        <v>#NUM!</v>
      </c>
      <c r="BB97" s="341" t="e">
        <f t="shared" ca="1" si="36"/>
        <v>#NUM!</v>
      </c>
      <c r="BC97" s="342">
        <f t="shared" si="37"/>
        <v>176</v>
      </c>
      <c r="BD97" s="343"/>
      <c r="BE97" s="344">
        <f>(SUM(INDEX(E97:AH97,MATCH($BE$2,$E$4:$AH$4,)):INDEX(E97:AH97,MATCH($BE$3,$E$4:$AH$4,)))+COUNTIF(INDEX(E97:AH97,MATCH($BE$2,$E$4:$AH$4,)):INDEX(E97:AH97,MATCH($BE$3,$E$4:$AH$4,)),"У")/3)/24</f>
        <v>0</v>
      </c>
      <c r="BF97" s="317"/>
      <c r="BG97" s="337">
        <f>SUMIF(INDEX($E97:$AH97,MATCH($BE$2,$E$4:$AH$4,)):INDEX($E97:$AH97,MATCH($BE$3,$E$4:$AH$4,)),BG$5,INDEX($E$3:$AH$3,MATCH($BE$2,$E$4:$AH$4,)):INDEX($E$3:$AH$3,MATCH($BE$3,$E$4:$AH$4,)))</f>
        <v>0</v>
      </c>
      <c r="BH97" s="337">
        <f>SUMIF(INDEX($E97:$AH97,MATCH($BE$2,$E$4:$AH$4,)):INDEX($E97:$AH97,MATCH($BE$3,$E$4:$AH$4,)),BH$5,INDEX($E$3:$AH$3,MATCH($BE$2,$E$4:$AH$4,)):INDEX($E$3:$AH$3,MATCH($BE$3,$E$4:$AH$4,)))</f>
        <v>0</v>
      </c>
      <c r="BI97" s="337">
        <f>SUMIF(INDEX($E97:$AH97,MATCH($BE$2,$E$4:$AH$4,)):INDEX($E97:$AH97,MATCH($BE$3,$E$4:$AH$4,)),BI$5,INDEX($E$3:$AH$3,MATCH($BE$2,$E$4:$AH$4,)):INDEX($E$3:$AH$3,MATCH($BE$3,$E$4:$AH$4,)))</f>
        <v>0</v>
      </c>
      <c r="BJ97" s="337">
        <f>SUMIF(INDEX($E97:$AH97,MATCH($BE$2,$E$4:$AH$4,)):INDEX($E97:$AH97,MATCH($BE$3,$E$4:$AH$4,)),BJ$5,INDEX($E$3:$AH$3,MATCH($BE$2,$E$4:$AH$4,)):INDEX($E$3:$AH$3,MATCH($BE$3,$E$4:$AH$4,)))</f>
        <v>0</v>
      </c>
      <c r="BK97" s="337">
        <f>COUNTIF(INDEX($E97:$AH97,MATCH($BE$2,$E$4:$AH$4,)):INDEX($E97:$AH97,MATCH($BE$3,$E$4:$AH$4,)),BK$5)</f>
        <v>0</v>
      </c>
    </row>
    <row r="98" spans="1:64" ht="15" customHeight="1" x14ac:dyDescent="0.15">
      <c r="A98" s="326">
        <f>SUBTOTAL(3,B$5:B98)</f>
        <v>93</v>
      </c>
      <c r="B98" s="327">
        <f>График!B103</f>
        <v>0</v>
      </c>
      <c r="C98" s="328"/>
      <c r="D98" s="320"/>
      <c r="E98" s="383"/>
      <c r="F98" s="383"/>
      <c r="G98" s="383"/>
      <c r="H98" s="383"/>
      <c r="I98" s="383"/>
      <c r="J98" s="383"/>
      <c r="K98" s="383"/>
      <c r="L98" s="383"/>
      <c r="M98" s="383"/>
      <c r="N98" s="383"/>
      <c r="O98" s="383"/>
      <c r="P98" s="383"/>
      <c r="Q98" s="383"/>
      <c r="R98" s="383"/>
      <c r="S98" s="383"/>
      <c r="T98" s="383"/>
      <c r="U98" s="383"/>
      <c r="V98" s="383"/>
      <c r="W98" s="383"/>
      <c r="X98" s="383"/>
      <c r="Y98" s="383"/>
      <c r="Z98" s="383"/>
      <c r="AA98" s="383"/>
      <c r="AB98" s="383"/>
      <c r="AC98" s="383"/>
      <c r="AD98" s="383"/>
      <c r="AE98" s="383"/>
      <c r="AF98" s="383"/>
      <c r="AG98" s="383"/>
      <c r="AH98" s="383"/>
      <c r="AI98" s="387"/>
      <c r="AJ98" s="388"/>
      <c r="AK98" s="404"/>
      <c r="AL98" s="389"/>
      <c r="AM98" s="390"/>
      <c r="AN98" s="335"/>
      <c r="AO98" s="335"/>
      <c r="AP98" s="336">
        <f>SUBTOTAL(3,B$6:B98)</f>
        <v>93</v>
      </c>
      <c r="AQ98" s="337">
        <f t="shared" si="39"/>
        <v>0</v>
      </c>
      <c r="AR98" s="337">
        <f t="shared" si="39"/>
        <v>0</v>
      </c>
      <c r="AS98" s="337">
        <f t="shared" si="39"/>
        <v>0</v>
      </c>
      <c r="AT98" s="337">
        <f t="shared" si="34"/>
        <v>0</v>
      </c>
      <c r="AU98" s="337">
        <f t="shared" si="35"/>
        <v>0</v>
      </c>
      <c r="AW98" s="350"/>
      <c r="AX98" s="338"/>
      <c r="AY98" s="339"/>
      <c r="AZ98" s="340" t="e">
        <f ca="1">RANK(AO98,AO$6:AO$100)+COUNTIF(AO$6:AO98,AO98)-1</f>
        <v>#N/A</v>
      </c>
      <c r="BA98" s="285" t="e">
        <f t="array" aca="1" ref="BA98" ca="1">INDEX(B$6:B$105,MATCH(SMALL(IF(SUBTOTAL(2,OFFSET(AZ$5,ROW($1:$100),)),AZ$6:AZ$105),AP98),AZ$6:AZ$105,))</f>
        <v>#NUM!</v>
      </c>
      <c r="BB98" s="341" t="e">
        <f t="shared" ca="1" si="36"/>
        <v>#NUM!</v>
      </c>
      <c r="BC98" s="342">
        <f t="shared" si="37"/>
        <v>176</v>
      </c>
      <c r="BD98" s="343"/>
      <c r="BE98" s="344">
        <f>(SUM(INDEX(E98:AH98,MATCH($BE$2,$E$4:$AH$4,)):INDEX(E98:AH98,MATCH($BE$3,$E$4:$AH$4,)))+COUNTIF(INDEX(E98:AH98,MATCH($BE$2,$E$4:$AH$4,)):INDEX(E98:AH98,MATCH($BE$3,$E$4:$AH$4,)),"У")/3)/24</f>
        <v>0</v>
      </c>
      <c r="BF98" s="317">
        <f t="shared" ref="BF98:BF104" si="42">(BF$5/8-SUM(BG98:BK98))/3</f>
        <v>7.333333333333333</v>
      </c>
      <c r="BG98" s="337">
        <f>SUMIF(INDEX($E98:$AH98,MATCH($BE$2,$E$4:$AH$4,)):INDEX($E98:$AH98,MATCH($BE$3,$E$4:$AH$4,)),BG$5,INDEX($E$3:$AH$3,MATCH($BE$2,$E$4:$AH$4,)):INDEX($E$3:$AH$3,MATCH($BE$3,$E$4:$AH$4,)))</f>
        <v>0</v>
      </c>
      <c r="BH98" s="337">
        <f>SUMIF(INDEX($E98:$AH98,MATCH($BE$2,$E$4:$AH$4,)):INDEX($E98:$AH98,MATCH($BE$3,$E$4:$AH$4,)),BH$5,INDEX($E$3:$AH$3,MATCH($BE$2,$E$4:$AH$4,)):INDEX($E$3:$AH$3,MATCH($BE$3,$E$4:$AH$4,)))</f>
        <v>0</v>
      </c>
      <c r="BI98" s="337">
        <f>SUMIF(INDEX($E98:$AH98,MATCH($BE$2,$E$4:$AH$4,)):INDEX($E98:$AH98,MATCH($BE$3,$E$4:$AH$4,)),BI$5,INDEX($E$3:$AH$3,MATCH($BE$2,$E$4:$AH$4,)):INDEX($E$3:$AH$3,MATCH($BE$3,$E$4:$AH$4,)))</f>
        <v>0</v>
      </c>
      <c r="BJ98" s="337">
        <f>SUMIF(INDEX($E98:$AH98,MATCH($BE$2,$E$4:$AH$4,)):INDEX($E98:$AH98,MATCH($BE$3,$E$4:$AH$4,)),BJ$5,INDEX($E$3:$AH$3,MATCH($BE$2,$E$4:$AH$4,)):INDEX($E$3:$AH$3,MATCH($BE$3,$E$4:$AH$4,)))</f>
        <v>0</v>
      </c>
      <c r="BK98" s="337">
        <f>COUNTIF(INDEX($E98:$AH98,MATCH($BE$2,$E$4:$AH$4,)):INDEX($E98:$AH98,MATCH($BE$3,$E$4:$AH$4,)),BK$5)</f>
        <v>0</v>
      </c>
    </row>
    <row r="99" spans="1:64" ht="15" customHeight="1" x14ac:dyDescent="0.15">
      <c r="A99" s="326">
        <f>SUBTOTAL(3,B$5:B99)</f>
        <v>94</v>
      </c>
      <c r="B99" s="327">
        <f>График!B104</f>
        <v>0</v>
      </c>
      <c r="C99" s="328"/>
      <c r="D99" s="320"/>
      <c r="E99" s="383"/>
      <c r="F99" s="383"/>
      <c r="G99" s="383"/>
      <c r="H99" s="383"/>
      <c r="I99" s="383"/>
      <c r="J99" s="383"/>
      <c r="K99" s="383"/>
      <c r="L99" s="383"/>
      <c r="M99" s="383"/>
      <c r="N99" s="383"/>
      <c r="O99" s="383"/>
      <c r="P99" s="383"/>
      <c r="Q99" s="383"/>
      <c r="R99" s="383"/>
      <c r="S99" s="383"/>
      <c r="T99" s="383"/>
      <c r="U99" s="383"/>
      <c r="V99" s="383"/>
      <c r="W99" s="383"/>
      <c r="X99" s="383"/>
      <c r="Y99" s="383"/>
      <c r="Z99" s="383"/>
      <c r="AA99" s="383"/>
      <c r="AB99" s="383"/>
      <c r="AC99" s="383"/>
      <c r="AD99" s="383"/>
      <c r="AE99" s="383"/>
      <c r="AF99" s="383"/>
      <c r="AG99" s="383"/>
      <c r="AH99" s="383"/>
      <c r="AI99" s="387"/>
      <c r="AJ99" s="388"/>
      <c r="AK99" s="404"/>
      <c r="AL99" s="389"/>
      <c r="AM99" s="390"/>
      <c r="AN99" s="335"/>
      <c r="AO99" s="335"/>
      <c r="AP99" s="336">
        <f>SUBTOTAL(3,B$6:B99)</f>
        <v>94</v>
      </c>
      <c r="AQ99" s="337">
        <f t="shared" si="39"/>
        <v>0</v>
      </c>
      <c r="AR99" s="337">
        <f t="shared" si="39"/>
        <v>0</v>
      </c>
      <c r="AS99" s="337">
        <f t="shared" si="39"/>
        <v>0</v>
      </c>
      <c r="AT99" s="337">
        <f t="shared" si="34"/>
        <v>0</v>
      </c>
      <c r="AU99" s="337">
        <f t="shared" si="35"/>
        <v>0</v>
      </c>
      <c r="AW99" s="350"/>
      <c r="AX99" s="338"/>
      <c r="AY99" s="339"/>
      <c r="AZ99" s="340" t="e">
        <f ca="1">RANK(AO99,AO$6:AO$100)+COUNTIF(AO$6:AO99,AO99)-1</f>
        <v>#N/A</v>
      </c>
      <c r="BA99" s="285" t="e">
        <f t="array" aca="1" ref="BA99" ca="1">INDEX(B$6:B$105,MATCH(SMALL(IF(SUBTOTAL(2,OFFSET(AZ$5,ROW($1:$100),)),AZ$6:AZ$105),AP99),AZ$6:AZ$105,))</f>
        <v>#NUM!</v>
      </c>
      <c r="BB99" s="341" t="e">
        <f t="shared" ca="1" si="36"/>
        <v>#NUM!</v>
      </c>
      <c r="BC99" s="342">
        <f t="shared" si="37"/>
        <v>176</v>
      </c>
      <c r="BD99" s="343"/>
      <c r="BE99" s="344">
        <f>(SUM(INDEX(E99:AH99,MATCH($BE$2,$E$4:$AH$4,)):INDEX(E99:AH99,MATCH($BE$3,$E$4:$AH$4,)))+COUNTIF(INDEX(E99:AH99,MATCH($BE$2,$E$4:$AH$4,)):INDEX(E99:AH99,MATCH($BE$3,$E$4:$AH$4,)),"У")/3)/24</f>
        <v>0</v>
      </c>
      <c r="BF99" s="317">
        <f t="shared" si="42"/>
        <v>7.333333333333333</v>
      </c>
      <c r="BG99" s="337">
        <f>SUMIF(INDEX($E99:$AH99,MATCH($BE$2,$E$4:$AH$4,)):INDEX($E99:$AH99,MATCH($BE$3,$E$4:$AH$4,)),BG$5,INDEX($E$3:$AH$3,MATCH($BE$2,$E$4:$AH$4,)):INDEX($E$3:$AH$3,MATCH($BE$3,$E$4:$AH$4,)))</f>
        <v>0</v>
      </c>
      <c r="BH99" s="337">
        <f>SUMIF(INDEX($E99:$AH99,MATCH($BE$2,$E$4:$AH$4,)):INDEX($E99:$AH99,MATCH($BE$3,$E$4:$AH$4,)),BH$5,INDEX($E$3:$AH$3,MATCH($BE$2,$E$4:$AH$4,)):INDEX($E$3:$AH$3,MATCH($BE$3,$E$4:$AH$4,)))</f>
        <v>0</v>
      </c>
      <c r="BI99" s="337">
        <f>SUMIF(INDEX($E99:$AH99,MATCH($BE$2,$E$4:$AH$4,)):INDEX($E99:$AH99,MATCH($BE$3,$E$4:$AH$4,)),BI$5,INDEX($E$3:$AH$3,MATCH($BE$2,$E$4:$AH$4,)):INDEX($E$3:$AH$3,MATCH($BE$3,$E$4:$AH$4,)))</f>
        <v>0</v>
      </c>
      <c r="BJ99" s="337">
        <f>SUMIF(INDEX($E99:$AH99,MATCH($BE$2,$E$4:$AH$4,)):INDEX($E99:$AH99,MATCH($BE$3,$E$4:$AH$4,)),BJ$5,INDEX($E$3:$AH$3,MATCH($BE$2,$E$4:$AH$4,)):INDEX($E$3:$AH$3,MATCH($BE$3,$E$4:$AH$4,)))</f>
        <v>0</v>
      </c>
      <c r="BK99" s="337">
        <f>COUNTIF(INDEX($E99:$AH99,MATCH($BE$2,$E$4:$AH$4,)):INDEX($E99:$AH99,MATCH($BE$3,$E$4:$AH$4,)),BK$5)</f>
        <v>0</v>
      </c>
    </row>
    <row r="100" spans="1:64" ht="15" customHeight="1" x14ac:dyDescent="0.15">
      <c r="A100" s="326">
        <f>SUBTOTAL(3,B$5:B100)</f>
        <v>95</v>
      </c>
      <c r="B100" s="327">
        <f>График!B105</f>
        <v>0</v>
      </c>
      <c r="C100" s="328"/>
      <c r="D100" s="320"/>
      <c r="E100" s="383"/>
      <c r="F100" s="383"/>
      <c r="G100" s="383"/>
      <c r="H100" s="383"/>
      <c r="I100" s="383"/>
      <c r="J100" s="383"/>
      <c r="K100" s="383"/>
      <c r="L100" s="383"/>
      <c r="M100" s="383"/>
      <c r="N100" s="383"/>
      <c r="O100" s="383"/>
      <c r="P100" s="383"/>
      <c r="Q100" s="383"/>
      <c r="R100" s="383"/>
      <c r="S100" s="383"/>
      <c r="T100" s="383"/>
      <c r="U100" s="383"/>
      <c r="V100" s="383"/>
      <c r="W100" s="383"/>
      <c r="X100" s="383"/>
      <c r="Y100" s="383"/>
      <c r="Z100" s="383"/>
      <c r="AA100" s="383"/>
      <c r="AB100" s="383"/>
      <c r="AC100" s="383"/>
      <c r="AD100" s="383"/>
      <c r="AE100" s="383"/>
      <c r="AF100" s="383"/>
      <c r="AG100" s="383"/>
      <c r="AH100" s="383"/>
      <c r="AI100" s="387"/>
      <c r="AJ100" s="388"/>
      <c r="AK100" s="404"/>
      <c r="AL100" s="389"/>
      <c r="AM100" s="390"/>
      <c r="AN100" s="335"/>
      <c r="AO100" s="335"/>
      <c r="AP100" s="336">
        <f>SUBTOTAL(3,B$6:B100)</f>
        <v>95</v>
      </c>
      <c r="AQ100" s="337">
        <f t="shared" si="39"/>
        <v>0</v>
      </c>
      <c r="AR100" s="337">
        <f t="shared" si="39"/>
        <v>0</v>
      </c>
      <c r="AS100" s="337">
        <f t="shared" si="39"/>
        <v>0</v>
      </c>
      <c r="AT100" s="337">
        <f t="shared" si="34"/>
        <v>0</v>
      </c>
      <c r="AU100" s="337">
        <f t="shared" si="35"/>
        <v>0</v>
      </c>
      <c r="AW100" s="332"/>
      <c r="AX100" s="338"/>
      <c r="AY100" s="339"/>
      <c r="AZ100" s="340" t="e">
        <f ca="1">RANK(AO100,AO$6:AO$100)+COUNTIF(AO$6:AO100,AO100)-1</f>
        <v>#N/A</v>
      </c>
      <c r="BA100" s="285" t="e">
        <f t="array" aca="1" ref="BA100" ca="1">INDEX(B$6:B$105,MATCH(SMALL(IF(SUBTOTAL(2,OFFSET(AZ$5,ROW($1:$100),)),AZ$6:AZ$105),AP100),AZ$6:AZ$105,))</f>
        <v>#NUM!</v>
      </c>
      <c r="BB100" s="341" t="e">
        <f t="shared" ca="1" si="36"/>
        <v>#NUM!</v>
      </c>
      <c r="BC100" s="342">
        <f t="shared" si="37"/>
        <v>176</v>
      </c>
      <c r="BD100" s="343"/>
      <c r="BE100" s="344">
        <f>(SUM(INDEX(E100:AH100,MATCH($BE$2,$E$4:$AH$4,)):INDEX(E100:AH100,MATCH($BE$3,$E$4:$AH$4,)))+COUNTIF(INDEX(E100:AH100,MATCH($BE$2,$E$4:$AH$4,)):INDEX(E100:AH100,MATCH($BE$3,$E$4:$AH$4,)),"У")/3)/24</f>
        <v>0</v>
      </c>
      <c r="BF100" s="317">
        <f t="shared" si="42"/>
        <v>7.333333333333333</v>
      </c>
      <c r="BG100" s="337">
        <f>SUMIF(INDEX($E100:$AH100,MATCH($BE$2,$E$4:$AH$4,)):INDEX($E100:$AH100,MATCH($BE$3,$E$4:$AH$4,)),BG$5,INDEX($E$3:$AH$3,MATCH($BE$2,$E$4:$AH$4,)):INDEX($E$3:$AH$3,MATCH($BE$3,$E$4:$AH$4,)))</f>
        <v>0</v>
      </c>
      <c r="BH100" s="337">
        <f>SUMIF(INDEX($E100:$AH100,MATCH($BE$2,$E$4:$AH$4,)):INDEX($E100:$AH100,MATCH($BE$3,$E$4:$AH$4,)),BH$5,INDEX($E$3:$AH$3,MATCH($BE$2,$E$4:$AH$4,)):INDEX($E$3:$AH$3,MATCH($BE$3,$E$4:$AH$4,)))</f>
        <v>0</v>
      </c>
      <c r="BI100" s="337">
        <f>SUMIF(INDEX($E100:$AH100,MATCH($BE$2,$E$4:$AH$4,)):INDEX($E100:$AH100,MATCH($BE$3,$E$4:$AH$4,)),BI$5,INDEX($E$3:$AH$3,MATCH($BE$2,$E$4:$AH$4,)):INDEX($E$3:$AH$3,MATCH($BE$3,$E$4:$AH$4,)))</f>
        <v>0</v>
      </c>
      <c r="BJ100" s="337">
        <f>SUMIF(INDEX($E100:$AH100,MATCH($BE$2,$E$4:$AH$4,)):INDEX($E100:$AH100,MATCH($BE$3,$E$4:$AH$4,)),BJ$5,INDEX($E$3:$AH$3,MATCH($BE$2,$E$4:$AH$4,)):INDEX($E$3:$AH$3,MATCH($BE$3,$E$4:$AH$4,)))</f>
        <v>0</v>
      </c>
      <c r="BK100" s="337">
        <f>COUNTIF(INDEX($E100:$AH100,MATCH($BE$2,$E$4:$AH$4,)):INDEX($E100:$AH100,MATCH($BE$3,$E$4:$AH$4,)),BK$5)</f>
        <v>0</v>
      </c>
    </row>
    <row r="101" spans="1:64" ht="15" customHeight="1" x14ac:dyDescent="0.15">
      <c r="A101" s="326">
        <f>SUBTOTAL(3,B$5:B101)</f>
        <v>96</v>
      </c>
      <c r="B101" s="327">
        <f>График!B106</f>
        <v>0</v>
      </c>
      <c r="C101" s="328"/>
      <c r="D101" s="320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  <c r="X101" s="383"/>
      <c r="Y101" s="383"/>
      <c r="Z101" s="383"/>
      <c r="AA101" s="383"/>
      <c r="AB101" s="383"/>
      <c r="AC101" s="383"/>
      <c r="AD101" s="383"/>
      <c r="AE101" s="383"/>
      <c r="AF101" s="383"/>
      <c r="AG101" s="383"/>
      <c r="AH101" s="383"/>
      <c r="AI101" s="387"/>
      <c r="AJ101" s="388"/>
      <c r="AK101" s="404"/>
      <c r="AL101" s="389"/>
      <c r="AM101" s="390"/>
      <c r="AN101" s="335"/>
      <c r="AO101" s="335"/>
      <c r="AP101" s="336">
        <f>SUBTOTAL(3,B$6:B101)</f>
        <v>96</v>
      </c>
      <c r="AQ101" s="337">
        <f t="shared" si="39"/>
        <v>0</v>
      </c>
      <c r="AR101" s="337">
        <f t="shared" si="39"/>
        <v>0</v>
      </c>
      <c r="AS101" s="337">
        <f t="shared" si="39"/>
        <v>0</v>
      </c>
      <c r="AT101" s="337">
        <f t="shared" si="34"/>
        <v>0</v>
      </c>
      <c r="AU101" s="337">
        <f t="shared" si="35"/>
        <v>0</v>
      </c>
      <c r="AW101" s="531"/>
      <c r="AX101" s="338"/>
      <c r="AY101" s="339"/>
      <c r="AZ101" s="340" t="e">
        <f ca="1">RANK(AO101,AO$6:AO$100)+COUNTIF(AO$6:AO101,AO101)-1</f>
        <v>#N/A</v>
      </c>
      <c r="BA101" s="285" t="e">
        <f t="array" aca="1" ref="BA101" ca="1">INDEX(B$6:B$105,MATCH(SMALL(IF(SUBTOTAL(2,OFFSET(AZ$5,ROW($1:$100),)),AZ$6:AZ$105),AP101),AZ$6:AZ$105,))</f>
        <v>#NUM!</v>
      </c>
      <c r="BB101" s="341" t="e">
        <f t="shared" ca="1" si="36"/>
        <v>#NUM!</v>
      </c>
      <c r="BC101" s="342">
        <f t="shared" si="37"/>
        <v>176</v>
      </c>
      <c r="BD101" s="343"/>
      <c r="BE101" s="344">
        <f>(SUM(INDEX(E101:AH101,MATCH($BE$2,$E$4:$AH$4,)):INDEX(E101:AH101,MATCH($BE$3,$E$4:$AH$4,)))+COUNTIF(INDEX(E101:AH101,MATCH($BE$2,$E$4:$AH$4,)):INDEX(E101:AH101,MATCH($BE$3,$E$4:$AH$4,)),"У")/3)/24</f>
        <v>0</v>
      </c>
      <c r="BF101" s="317">
        <f t="shared" si="42"/>
        <v>7.333333333333333</v>
      </c>
      <c r="BG101" s="337">
        <f>SUMIF(INDEX($E101:$AH101,MATCH($BE$2,$E$4:$AH$4,)):INDEX($E101:$AH101,MATCH($BE$3,$E$4:$AH$4,)),BG$5,INDEX($E$3:$AH$3,MATCH($BE$2,$E$4:$AH$4,)):INDEX($E$3:$AH$3,MATCH($BE$3,$E$4:$AH$4,)))</f>
        <v>0</v>
      </c>
      <c r="BH101" s="337">
        <f>SUMIF(INDEX($E101:$AH101,MATCH($BE$2,$E$4:$AH$4,)):INDEX($E101:$AH101,MATCH($BE$3,$E$4:$AH$4,)),BH$5,INDEX($E$3:$AH$3,MATCH($BE$2,$E$4:$AH$4,)):INDEX($E$3:$AH$3,MATCH($BE$3,$E$4:$AH$4,)))</f>
        <v>0</v>
      </c>
      <c r="BI101" s="337">
        <f>SUMIF(INDEX($E101:$AH101,MATCH($BE$2,$E$4:$AH$4,)):INDEX($E101:$AH101,MATCH($BE$3,$E$4:$AH$4,)),BI$5,INDEX($E$3:$AH$3,MATCH($BE$2,$E$4:$AH$4,)):INDEX($E$3:$AH$3,MATCH($BE$3,$E$4:$AH$4,)))</f>
        <v>0</v>
      </c>
      <c r="BJ101" s="337">
        <f>SUMIF(INDEX($E101:$AH101,MATCH($BE$2,$E$4:$AH$4,)):INDEX($E101:$AH101,MATCH($BE$3,$E$4:$AH$4,)),BJ$5,INDEX($E$3:$AH$3,MATCH($BE$2,$E$4:$AH$4,)):INDEX($E$3:$AH$3,MATCH($BE$3,$E$4:$AH$4,)))</f>
        <v>0</v>
      </c>
      <c r="BK101" s="337">
        <f>COUNTIF(INDEX($E101:$AH101,MATCH($BE$2,$E$4:$AH$4,)):INDEX($E101:$AH101,MATCH($BE$3,$E$4:$AH$4,)),BK$5)</f>
        <v>0</v>
      </c>
    </row>
    <row r="102" spans="1:64" ht="15" customHeight="1" x14ac:dyDescent="0.15">
      <c r="A102" s="326">
        <f>SUBTOTAL(3,B$5:B102)</f>
        <v>97</v>
      </c>
      <c r="B102" s="327">
        <f>График!B107</f>
        <v>0</v>
      </c>
      <c r="C102" s="328"/>
      <c r="D102" s="320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 s="383"/>
      <c r="V102" s="383"/>
      <c r="W102" s="383"/>
      <c r="X102" s="383"/>
      <c r="Y102" s="383"/>
      <c r="Z102" s="383"/>
      <c r="AA102" s="383"/>
      <c r="AB102" s="383"/>
      <c r="AC102" s="383"/>
      <c r="AD102" s="383"/>
      <c r="AE102" s="383"/>
      <c r="AF102" s="383"/>
      <c r="AG102" s="383"/>
      <c r="AH102" s="383"/>
      <c r="AI102" s="387"/>
      <c r="AJ102" s="388"/>
      <c r="AK102" s="404"/>
      <c r="AL102" s="389"/>
      <c r="AM102" s="390"/>
      <c r="AN102" s="335"/>
      <c r="AO102" s="335"/>
      <c r="AP102" s="336">
        <f>SUBTOTAL(3,B$6:B102)</f>
        <v>97</v>
      </c>
      <c r="AQ102" s="337">
        <f t="shared" si="39"/>
        <v>0</v>
      </c>
      <c r="AR102" s="337">
        <f t="shared" si="39"/>
        <v>0</v>
      </c>
      <c r="AS102" s="337">
        <f t="shared" si="39"/>
        <v>0</v>
      </c>
      <c r="AT102" s="337">
        <f t="shared" si="34"/>
        <v>0</v>
      </c>
      <c r="AU102" s="337">
        <f t="shared" si="35"/>
        <v>0</v>
      </c>
      <c r="AW102" s="529"/>
      <c r="AX102" s="338"/>
      <c r="AY102" s="339"/>
      <c r="AZ102" s="340" t="e">
        <f ca="1">RANK(AO102,AO$6:AO$100)+COUNTIF(AO$6:AO102,AO102)-1</f>
        <v>#N/A</v>
      </c>
      <c r="BA102" s="285" t="e">
        <f t="array" aca="1" ref="BA102" ca="1">INDEX(B$6:B$105,MATCH(SMALL(IF(SUBTOTAL(2,OFFSET(AZ$5,ROW($1:$100),)),AZ$6:AZ$105),AP102),AZ$6:AZ$105,))</f>
        <v>#NUM!</v>
      </c>
      <c r="BB102" s="341" t="e">
        <f t="shared" ca="1" si="36"/>
        <v>#NUM!</v>
      </c>
      <c r="BC102" s="342">
        <f t="shared" si="37"/>
        <v>176</v>
      </c>
      <c r="BD102" s="343"/>
      <c r="BE102" s="344">
        <f>(SUM(INDEX(E102:AH102,MATCH($BE$2,$E$4:$AH$4,)):INDEX(E102:AH102,MATCH($BE$3,$E$4:$AH$4,)))+COUNTIF(INDEX(E102:AH102,MATCH($BE$2,$E$4:$AH$4,)):INDEX(E102:AH102,MATCH($BE$3,$E$4:$AH$4,)),"У")/3)/24</f>
        <v>0</v>
      </c>
      <c r="BF102" s="317">
        <f t="shared" si="42"/>
        <v>7.333333333333333</v>
      </c>
      <c r="BG102" s="337">
        <f>SUMIF(INDEX($E102:$AH102,MATCH($BE$2,$E$4:$AH$4,)):INDEX($E102:$AH102,MATCH($BE$3,$E$4:$AH$4,)),BG$5,INDEX($E$3:$AH$3,MATCH($BE$2,$E$4:$AH$4,)):INDEX($E$3:$AH$3,MATCH($BE$3,$E$4:$AH$4,)))</f>
        <v>0</v>
      </c>
      <c r="BH102" s="337">
        <f>SUMIF(INDEX($E102:$AH102,MATCH($BE$2,$E$4:$AH$4,)):INDEX($E102:$AH102,MATCH($BE$3,$E$4:$AH$4,)),BH$5,INDEX($E$3:$AH$3,MATCH($BE$2,$E$4:$AH$4,)):INDEX($E$3:$AH$3,MATCH($BE$3,$E$4:$AH$4,)))</f>
        <v>0</v>
      </c>
      <c r="BI102" s="337">
        <f>SUMIF(INDEX($E102:$AH102,MATCH($BE$2,$E$4:$AH$4,)):INDEX($E102:$AH102,MATCH($BE$3,$E$4:$AH$4,)),BI$5,INDEX($E$3:$AH$3,MATCH($BE$2,$E$4:$AH$4,)):INDEX($E$3:$AH$3,MATCH($BE$3,$E$4:$AH$4,)))</f>
        <v>0</v>
      </c>
      <c r="BJ102" s="337">
        <f>SUMIF(INDEX($E102:$AH102,MATCH($BE$2,$E$4:$AH$4,)):INDEX($E102:$AH102,MATCH($BE$3,$E$4:$AH$4,)),BJ$5,INDEX($E$3:$AH$3,MATCH($BE$2,$E$4:$AH$4,)):INDEX($E$3:$AH$3,MATCH($BE$3,$E$4:$AH$4,)))</f>
        <v>0</v>
      </c>
      <c r="BK102" s="337">
        <f>COUNTIF(INDEX($E102:$AH102,MATCH($BE$2,$E$4:$AH$4,)):INDEX($E102:$AH102,MATCH($BE$3,$E$4:$AH$4,)),BK$5)</f>
        <v>0</v>
      </c>
    </row>
    <row r="103" spans="1:64" ht="15" customHeight="1" x14ac:dyDescent="0.15">
      <c r="A103" s="326">
        <f>SUBTOTAL(3,B$5:B103)</f>
        <v>98</v>
      </c>
      <c r="B103" s="327">
        <f>График!B108</f>
        <v>0</v>
      </c>
      <c r="C103" s="328"/>
      <c r="D103" s="320"/>
      <c r="E103" s="383"/>
      <c r="F103" s="383"/>
      <c r="G103" s="383"/>
      <c r="H103" s="383"/>
      <c r="I103" s="383"/>
      <c r="J103" s="383"/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 s="383"/>
      <c r="V103" s="383"/>
      <c r="W103" s="383"/>
      <c r="X103" s="383"/>
      <c r="Y103" s="383"/>
      <c r="Z103" s="383"/>
      <c r="AA103" s="383"/>
      <c r="AB103" s="383"/>
      <c r="AC103" s="383"/>
      <c r="AD103" s="383"/>
      <c r="AE103" s="383"/>
      <c r="AF103" s="383"/>
      <c r="AG103" s="383"/>
      <c r="AH103" s="383"/>
      <c r="AI103" s="387"/>
      <c r="AJ103" s="388"/>
      <c r="AK103" s="404"/>
      <c r="AL103" s="389"/>
      <c r="AM103" s="390"/>
      <c r="AN103" s="335"/>
      <c r="AO103" s="335"/>
      <c r="AP103" s="336">
        <f>SUBTOTAL(3,B$6:B103)</f>
        <v>98</v>
      </c>
      <c r="AQ103" s="337">
        <f t="shared" si="39"/>
        <v>0</v>
      </c>
      <c r="AR103" s="337">
        <f t="shared" si="39"/>
        <v>0</v>
      </c>
      <c r="AS103" s="337">
        <f t="shared" si="39"/>
        <v>0</v>
      </c>
      <c r="AT103" s="337">
        <f t="shared" si="34"/>
        <v>0</v>
      </c>
      <c r="AU103" s="337">
        <f t="shared" si="35"/>
        <v>0</v>
      </c>
      <c r="AW103" s="529"/>
      <c r="AX103" s="338"/>
      <c r="AY103" s="339"/>
      <c r="AZ103" s="340" t="e">
        <f ca="1">RANK(AO103,AO$6:AO$100)+COUNTIF(AO$6:AO103,AO103)-1</f>
        <v>#N/A</v>
      </c>
      <c r="BA103" s="285" t="e">
        <f t="array" aca="1" ref="BA103" ca="1">INDEX(B$6:B$105,MATCH(SMALL(IF(SUBTOTAL(2,OFFSET(AZ$5,ROW($1:$100),)),AZ$6:AZ$105),AP103),AZ$6:AZ$105,))</f>
        <v>#NUM!</v>
      </c>
      <c r="BB103" s="341" t="e">
        <f t="shared" ref="BB103:BB105" ca="1" si="43">INDEX(AO$6:AO$100,MATCH(BA103,B$6:B$100,))</f>
        <v>#NUM!</v>
      </c>
      <c r="BC103" s="342">
        <f t="shared" si="37"/>
        <v>176</v>
      </c>
      <c r="BD103" s="343"/>
      <c r="BE103" s="344">
        <f>(SUM(INDEX(E103:AH103,MATCH($BE$2,$E$4:$AH$4,)):INDEX(E103:AH103,MATCH($BE$3,$E$4:$AH$4,)))+COUNTIF(INDEX(E103:AH103,MATCH($BE$2,$E$4:$AH$4,)):INDEX(E103:AH103,MATCH($BE$3,$E$4:$AH$4,)),"У")/3)/24</f>
        <v>0</v>
      </c>
      <c r="BF103" s="317">
        <f t="shared" si="42"/>
        <v>7.333333333333333</v>
      </c>
      <c r="BG103" s="337">
        <f>SUMIF(INDEX($E103:$AH103,MATCH($BE$2,$E$4:$AH$4,)):INDEX($E103:$AH103,MATCH($BE$3,$E$4:$AH$4,)),BG$5,INDEX($E$3:$AH$3,MATCH($BE$2,$E$4:$AH$4,)):INDEX($E$3:$AH$3,MATCH($BE$3,$E$4:$AH$4,)))</f>
        <v>0</v>
      </c>
      <c r="BH103" s="337">
        <f>SUMIF(INDEX($E103:$AH103,MATCH($BE$2,$E$4:$AH$4,)):INDEX($E103:$AH103,MATCH($BE$3,$E$4:$AH$4,)),BH$5,INDEX($E$3:$AH$3,MATCH($BE$2,$E$4:$AH$4,)):INDEX($E$3:$AH$3,MATCH($BE$3,$E$4:$AH$4,)))</f>
        <v>0</v>
      </c>
      <c r="BI103" s="337">
        <f>SUMIF(INDEX($E103:$AH103,MATCH($BE$2,$E$4:$AH$4,)):INDEX($E103:$AH103,MATCH($BE$3,$E$4:$AH$4,)),BI$5,INDEX($E$3:$AH$3,MATCH($BE$2,$E$4:$AH$4,)):INDEX($E$3:$AH$3,MATCH($BE$3,$E$4:$AH$4,)))</f>
        <v>0</v>
      </c>
      <c r="BJ103" s="337">
        <f>SUMIF(INDEX($E103:$AH103,MATCH($BE$2,$E$4:$AH$4,)):INDEX($E103:$AH103,MATCH($BE$3,$E$4:$AH$4,)),BJ$5,INDEX($E$3:$AH$3,MATCH($BE$2,$E$4:$AH$4,)):INDEX($E$3:$AH$3,MATCH($BE$3,$E$4:$AH$4,)))</f>
        <v>0</v>
      </c>
      <c r="BK103" s="337">
        <f>COUNTIF(INDEX($E103:$AH103,MATCH($BE$2,$E$4:$AH$4,)):INDEX($E103:$AH103,MATCH($BE$3,$E$4:$AH$4,)),BK$5)</f>
        <v>0</v>
      </c>
    </row>
    <row r="104" spans="1:64" ht="15" customHeight="1" x14ac:dyDescent="0.15">
      <c r="A104" s="326">
        <f>SUBTOTAL(3,B$5:B104)</f>
        <v>99</v>
      </c>
      <c r="B104" s="327">
        <f>График!B109</f>
        <v>0</v>
      </c>
      <c r="C104" s="328"/>
      <c r="D104" s="320"/>
      <c r="E104" s="383"/>
      <c r="F104" s="383"/>
      <c r="G104" s="383"/>
      <c r="H104" s="383"/>
      <c r="I104" s="383"/>
      <c r="J104" s="383"/>
      <c r="K104" s="383"/>
      <c r="L104" s="383"/>
      <c r="M104" s="383"/>
      <c r="N104" s="383"/>
      <c r="O104" s="383"/>
      <c r="P104" s="383"/>
      <c r="Q104" s="383"/>
      <c r="R104" s="383"/>
      <c r="S104" s="383"/>
      <c r="T104" s="383"/>
      <c r="U104" s="383"/>
      <c r="V104" s="383"/>
      <c r="W104" s="383"/>
      <c r="X104" s="383"/>
      <c r="Y104" s="383"/>
      <c r="Z104" s="383"/>
      <c r="AA104" s="383"/>
      <c r="AB104" s="383"/>
      <c r="AC104" s="383"/>
      <c r="AD104" s="383"/>
      <c r="AE104" s="383"/>
      <c r="AF104" s="383"/>
      <c r="AG104" s="383"/>
      <c r="AH104" s="383"/>
      <c r="AI104" s="387"/>
      <c r="AJ104" s="388"/>
      <c r="AK104" s="404"/>
      <c r="AL104" s="389"/>
      <c r="AM104" s="390"/>
      <c r="AN104" s="335"/>
      <c r="AO104" s="335"/>
      <c r="AP104" s="336">
        <f>SUBTOTAL(3,B$6:B104)</f>
        <v>99</v>
      </c>
      <c r="AQ104" s="337">
        <f t="shared" si="39"/>
        <v>0</v>
      </c>
      <c r="AR104" s="337">
        <f t="shared" si="39"/>
        <v>0</v>
      </c>
      <c r="AS104" s="337">
        <f t="shared" si="39"/>
        <v>0</v>
      </c>
      <c r="AT104" s="337">
        <f t="shared" si="34"/>
        <v>0</v>
      </c>
      <c r="AU104" s="337">
        <f t="shared" si="35"/>
        <v>0</v>
      </c>
      <c r="AW104" s="529"/>
      <c r="AX104" s="338"/>
      <c r="AY104" s="339"/>
      <c r="AZ104" s="340" t="e">
        <f ca="1">RANK(AO104,AO$6:AO$100)+COUNTIF(AO$6:AO104,AO104)-1</f>
        <v>#N/A</v>
      </c>
      <c r="BA104" s="285" t="e">
        <f t="array" aca="1" ref="BA104" ca="1">INDEX(B$6:B$105,MATCH(SMALL(IF(SUBTOTAL(2,OFFSET(AZ$5,ROW($1:$100),)),AZ$6:AZ$105),AP104),AZ$6:AZ$105,))</f>
        <v>#NUM!</v>
      </c>
      <c r="BB104" s="341" t="e">
        <f t="shared" ca="1" si="43"/>
        <v>#NUM!</v>
      </c>
      <c r="BC104" s="342">
        <f t="shared" si="37"/>
        <v>176</v>
      </c>
      <c r="BD104" s="343"/>
      <c r="BE104" s="344">
        <f>(SUM(INDEX(E104:AH104,MATCH($BE$2,$E$4:$AH$4,)):INDEX(E104:AH104,MATCH($BE$3,$E$4:$AH$4,)))+COUNTIF(INDEX(E104:AH104,MATCH($BE$2,$E$4:$AH$4,)):INDEX(E104:AH104,MATCH($BE$3,$E$4:$AH$4,)),"У")/3)/24</f>
        <v>0</v>
      </c>
      <c r="BF104" s="317">
        <f t="shared" si="42"/>
        <v>7.333333333333333</v>
      </c>
      <c r="BG104" s="337">
        <f>SUMIF(INDEX($E104:$AH104,MATCH($BE$2,$E$4:$AH$4,)):INDEX($E104:$AH104,MATCH($BE$3,$E$4:$AH$4,)),BG$5,INDEX($E$3:$AH$3,MATCH($BE$2,$E$4:$AH$4,)):INDEX($E$3:$AH$3,MATCH($BE$3,$E$4:$AH$4,)))</f>
        <v>0</v>
      </c>
      <c r="BH104" s="337">
        <f>SUMIF(INDEX($E104:$AH104,MATCH($BE$2,$E$4:$AH$4,)):INDEX($E104:$AH104,MATCH($BE$3,$E$4:$AH$4,)),BH$5,INDEX($E$3:$AH$3,MATCH($BE$2,$E$4:$AH$4,)):INDEX($E$3:$AH$3,MATCH($BE$3,$E$4:$AH$4,)))</f>
        <v>0</v>
      </c>
      <c r="BI104" s="337">
        <f>SUMIF(INDEX($E104:$AH104,MATCH($BE$2,$E$4:$AH$4,)):INDEX($E104:$AH104,MATCH($BE$3,$E$4:$AH$4,)),BI$5,INDEX($E$3:$AH$3,MATCH($BE$2,$E$4:$AH$4,)):INDEX($E$3:$AH$3,MATCH($BE$3,$E$4:$AH$4,)))</f>
        <v>0</v>
      </c>
      <c r="BJ104" s="337">
        <f>SUMIF(INDEX($E104:$AH104,MATCH($BE$2,$E$4:$AH$4,)):INDEX($E104:$AH104,MATCH($BE$3,$E$4:$AH$4,)),BJ$5,INDEX($E$3:$AH$3,MATCH($BE$2,$E$4:$AH$4,)):INDEX($E$3:$AH$3,MATCH($BE$3,$E$4:$AH$4,)))</f>
        <v>0</v>
      </c>
      <c r="BK104" s="337">
        <f>COUNTIF(INDEX($E104:$AH104,MATCH($BE$2,$E$4:$AH$4,)):INDEX($E104:$AH104,MATCH($BE$3,$E$4:$AH$4,)),BK$5)</f>
        <v>0</v>
      </c>
    </row>
    <row r="105" spans="1:64" ht="15" customHeight="1" x14ac:dyDescent="0.15">
      <c r="A105" s="326">
        <f>SUBTOTAL(3,B$5:B105)</f>
        <v>100</v>
      </c>
      <c r="B105" s="327">
        <f>График!B110</f>
        <v>0</v>
      </c>
      <c r="C105" s="328"/>
      <c r="D105" s="320"/>
      <c r="E105" s="383"/>
      <c r="F105" s="383"/>
      <c r="G105" s="383"/>
      <c r="H105" s="383"/>
      <c r="I105" s="383"/>
      <c r="J105" s="383"/>
      <c r="K105" s="383"/>
      <c r="L105" s="383"/>
      <c r="M105" s="383"/>
      <c r="N105" s="383"/>
      <c r="O105" s="383"/>
      <c r="P105" s="383"/>
      <c r="Q105" s="383"/>
      <c r="R105" s="383"/>
      <c r="S105" s="383"/>
      <c r="T105" s="383"/>
      <c r="U105" s="383"/>
      <c r="V105" s="383"/>
      <c r="W105" s="383"/>
      <c r="X105" s="383"/>
      <c r="Y105" s="383"/>
      <c r="Z105" s="383"/>
      <c r="AA105" s="383"/>
      <c r="AB105" s="383"/>
      <c r="AC105" s="383"/>
      <c r="AD105" s="383"/>
      <c r="AE105" s="383"/>
      <c r="AF105" s="383"/>
      <c r="AG105" s="383"/>
      <c r="AH105" s="383"/>
      <c r="AI105" s="387"/>
      <c r="AJ105" s="388"/>
      <c r="AK105" s="404"/>
      <c r="AL105" s="389"/>
      <c r="AM105" s="390"/>
      <c r="AN105" s="349"/>
      <c r="AO105" s="345"/>
      <c r="AP105" s="336">
        <f>SUBTOTAL(3,B$6:B105)</f>
        <v>100</v>
      </c>
      <c r="AQ105" s="337">
        <f t="shared" si="39"/>
        <v>0</v>
      </c>
      <c r="AR105" s="337">
        <f t="shared" si="39"/>
        <v>0</v>
      </c>
      <c r="AS105" s="337">
        <f t="shared" si="39"/>
        <v>0</v>
      </c>
      <c r="AT105" s="337">
        <f t="shared" si="34"/>
        <v>0</v>
      </c>
      <c r="AU105" s="337">
        <f t="shared" si="35"/>
        <v>0</v>
      </c>
      <c r="AX105" s="524"/>
      <c r="AY105" s="339"/>
      <c r="AZ105" s="340" t="e">
        <f ca="1">RANK(AO105,AO$6:AO$100)+COUNTIF(AO$6:AO105,AO105)-1</f>
        <v>#N/A</v>
      </c>
      <c r="BA105" s="285" t="e">
        <f t="array" aca="1" ref="BA105" ca="1">INDEX(B$6:B$105,MATCH(SMALL(IF(SUBTOTAL(2,OFFSET(AZ$5,ROW($1:$100),)),AZ$6:AZ$105),AP105),AZ$6:AZ$105,))</f>
        <v>#NUM!</v>
      </c>
      <c r="BB105" s="341" t="e">
        <f t="shared" ca="1" si="43"/>
        <v>#NUM!</v>
      </c>
      <c r="BC105" s="342">
        <f t="shared" si="37"/>
        <v>176</v>
      </c>
      <c r="BD105" s="524"/>
      <c r="BE105" s="344">
        <f>(SUM(INDEX(E105:AH105,MATCH($BE$2,$E$4:$AH$4,)):INDEX(E105:AH105,MATCH($BE$3,$E$4:$AH$4,)))+COUNTIF(INDEX(E105:AH105,MATCH($BE$2,$E$4:$AH$4,)):INDEX(E105:AH105,MATCH($BE$3,$E$4:$AH$4,)),"У")/3)/24</f>
        <v>0</v>
      </c>
      <c r="BF105" s="317"/>
      <c r="BG105" s="337">
        <f>SUMIF(INDEX($E105:$AH105,MATCH($BE$2,$E$4:$AH$4,)):INDEX($E105:$AH105,MATCH($BE$3,$E$4:$AH$4,)),BG$5,INDEX($E$3:$AH$3,MATCH($BE$2,$E$4:$AH$4,)):INDEX($E$3:$AH$3,MATCH($BE$3,$E$4:$AH$4,)))</f>
        <v>0</v>
      </c>
      <c r="BH105" s="337">
        <f>SUMIF(INDEX($E105:$AH105,MATCH($BE$2,$E$4:$AH$4,)):INDEX($E105:$AH105,MATCH($BE$3,$E$4:$AH$4,)),BH$5,INDEX($E$3:$AH$3,MATCH($BE$2,$E$4:$AH$4,)):INDEX($E$3:$AH$3,MATCH($BE$3,$E$4:$AH$4,)))</f>
        <v>0</v>
      </c>
      <c r="BI105" s="337">
        <f>SUMIF(INDEX($E105:$AH105,MATCH($BE$2,$E$4:$AH$4,)):INDEX($E105:$AH105,MATCH($BE$3,$E$4:$AH$4,)),BI$5,INDEX($E$3:$AH$3,MATCH($BE$2,$E$4:$AH$4,)):INDEX($E$3:$AH$3,MATCH($BE$3,$E$4:$AH$4,)))</f>
        <v>0</v>
      </c>
      <c r="BJ105" s="337">
        <f>SUMIF(INDEX($E105:$AH105,MATCH($BE$2,$E$4:$AH$4,)):INDEX($E105:$AH105,MATCH($BE$3,$E$4:$AH$4,)),BJ$5,INDEX($E$3:$AH$3,MATCH($BE$2,$E$4:$AH$4,)):INDEX($E$3:$AH$3,MATCH($BE$3,$E$4:$AH$4,)))</f>
        <v>0</v>
      </c>
      <c r="BK105" s="337">
        <f>COUNTIF(INDEX($E105:$AH105,MATCH($BE$2,$E$4:$AH$4,)):INDEX($E105:$AH105,MATCH($BE$3,$E$4:$AH$4,)),BK$5)</f>
        <v>0</v>
      </c>
    </row>
    <row r="106" spans="1:64" ht="15" customHeight="1" x14ac:dyDescent="0.15">
      <c r="A106" s="326">
        <f>SUBTOTAL(3,B$5:B106)</f>
        <v>101</v>
      </c>
      <c r="B106" s="327">
        <f>График!B111</f>
        <v>0</v>
      </c>
      <c r="C106" s="386"/>
      <c r="D106" s="320"/>
      <c r="E106" s="528"/>
      <c r="F106" s="528"/>
      <c r="G106" s="383"/>
      <c r="H106" s="383"/>
      <c r="I106" s="383"/>
      <c r="J106" s="528"/>
      <c r="K106" s="528"/>
      <c r="L106" s="528"/>
      <c r="M106" s="528"/>
      <c r="N106" s="383"/>
      <c r="O106" s="383"/>
      <c r="P106" s="528"/>
      <c r="Q106" s="528"/>
      <c r="R106" s="528"/>
      <c r="S106" s="528"/>
      <c r="T106" s="383"/>
      <c r="U106" s="383"/>
      <c r="V106" s="528"/>
      <c r="W106" s="528"/>
      <c r="X106" s="528"/>
      <c r="Y106" s="528"/>
      <c r="Z106" s="383"/>
      <c r="AA106" s="383"/>
      <c r="AB106" s="528"/>
      <c r="AC106" s="528"/>
      <c r="AD106" s="528"/>
      <c r="AE106" s="528"/>
      <c r="AF106" s="383"/>
      <c r="AG106" s="383"/>
      <c r="AH106" s="528"/>
      <c r="AI106" s="331">
        <f t="array" ref="AI106">SUM(ROUND(IF(ISNUMBER(E106:AH106),E106:AH106*24,),2),COUNTIF(E106:AH106,"У")*8)/24</f>
        <v>0</v>
      </c>
      <c r="AJ106" s="388">
        <f>IF(COUNTA(E106:AH106),AJ$5-SUM(SUMIF($E106:$AH106,{"О","ОВ","Б","А","У","---"},$E$3:$AH$3))*8,0)</f>
        <v>0</v>
      </c>
      <c r="AK106" s="404"/>
      <c r="AL106" s="333">
        <f>MAX(AI106-AJ106-AK106,0)</f>
        <v>0</v>
      </c>
      <c r="AM106" s="334"/>
      <c r="AN106" s="349"/>
      <c r="AO106" s="345">
        <f>ROUND((AI106-AJ106-AW106-AK106)*24+AN106,2)</f>
        <v>0</v>
      </c>
      <c r="AP106" s="336"/>
      <c r="AQ106" s="337">
        <f t="shared" ref="AQ106:AS106" si="44">SUMIF($E106:$AH106,AQ$5,$E$3:$AH$3)</f>
        <v>0</v>
      </c>
      <c r="AR106" s="337">
        <f t="shared" si="44"/>
        <v>0</v>
      </c>
      <c r="AS106" s="337">
        <f t="shared" si="44"/>
        <v>0</v>
      </c>
      <c r="AT106" s="337">
        <f t="shared" ref="AT106" si="45">COUNTIF($E106:$AH106,AT$5)</f>
        <v>0</v>
      </c>
      <c r="AU106" s="337">
        <f t="shared" ref="AU106" si="46">SUMIF($E106:$AH106,AU$5,$E$3:$AH$3)</f>
        <v>0</v>
      </c>
      <c r="AW106" s="377"/>
      <c r="AY106" s="339"/>
      <c r="AZ106" s="340"/>
      <c r="BA106" s="285"/>
      <c r="BB106" s="341"/>
      <c r="BC106" s="342">
        <f t="shared" ref="BC106" si="47">$AJ$5-AJ106*24</f>
        <v>176</v>
      </c>
      <c r="BE106" s="526"/>
      <c r="BF106" s="377"/>
      <c r="BG106" s="527"/>
      <c r="BH106" s="377"/>
      <c r="BI106" s="377"/>
      <c r="BJ106" s="377"/>
      <c r="BK106" s="377"/>
    </row>
    <row r="107" spans="1:64" ht="9.75" customHeight="1" thickBot="1" x14ac:dyDescent="0.2">
      <c r="E107" s="353"/>
      <c r="BA107" s="676" t="s">
        <v>229</v>
      </c>
      <c r="BB107" s="676"/>
      <c r="BL107" s="354" t="s">
        <v>230</v>
      </c>
    </row>
    <row r="108" spans="1:64" ht="24.75" customHeight="1" thickBot="1" x14ac:dyDescent="0.25">
      <c r="E108" s="353"/>
      <c r="AJ108" s="355"/>
      <c r="AL108" s="356"/>
      <c r="AM108" s="356"/>
      <c r="AY108" s="284"/>
      <c r="BA108" s="676"/>
      <c r="BB108" s="676"/>
      <c r="BE108" s="357" t="e">
        <f ca="1">SUM(BE6:BE106)</f>
        <v>#N/A</v>
      </c>
      <c r="BF108" s="357">
        <f ca="1">SUM(BF6:BF106)</f>
        <v>655.00000000000023</v>
      </c>
      <c r="BL108" s="358" t="e">
        <f ca="1">BE108-BF108</f>
        <v>#N/A</v>
      </c>
    </row>
    <row r="109" spans="1:64" x14ac:dyDescent="0.15"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  <c r="AA109" s="359"/>
      <c r="AB109" s="360"/>
      <c r="AC109" s="360"/>
      <c r="AD109" s="360"/>
      <c r="AE109" s="360"/>
      <c r="AF109" s="360"/>
      <c r="AG109" s="360"/>
      <c r="AH109" s="360"/>
      <c r="AK109" s="342"/>
      <c r="BA109" s="676"/>
      <c r="BB109" s="676"/>
      <c r="BE109" s="361" t="e">
        <f ca="1">BE108+$BF$117/24</f>
        <v>#N/A</v>
      </c>
      <c r="BF109" s="352">
        <f ca="1">BF108+$BF$117/24</f>
        <v>655.00000000000023</v>
      </c>
      <c r="BL109" s="352" t="e">
        <f ca="1">MAX(BE108,BF108)-MIN(BE108,BF108)</f>
        <v>#N/A</v>
      </c>
    </row>
    <row r="110" spans="1:64" ht="17.25" customHeight="1" x14ac:dyDescent="0.15">
      <c r="B110" s="362"/>
      <c r="C110" s="362"/>
      <c r="E110" s="425">
        <f t="shared" ref="E110:AJ110" ca="1" si="48">SUM(E6:E106)</f>
        <v>327</v>
      </c>
      <c r="F110" s="391">
        <f t="shared" ca="1" si="48"/>
        <v>194</v>
      </c>
      <c r="G110" s="391">
        <f t="shared" ca="1" si="48"/>
        <v>212</v>
      </c>
      <c r="H110" s="391">
        <f t="shared" ca="1" si="48"/>
        <v>327</v>
      </c>
      <c r="I110" s="391">
        <f t="shared" ca="1" si="48"/>
        <v>327</v>
      </c>
      <c r="J110" s="391">
        <f t="shared" ca="1" si="48"/>
        <v>327</v>
      </c>
      <c r="K110" s="391">
        <f t="shared" ca="1" si="48"/>
        <v>335</v>
      </c>
      <c r="L110" s="391">
        <f t="shared" ca="1" si="48"/>
        <v>319</v>
      </c>
      <c r="M110" s="391">
        <f t="shared" ca="1" si="48"/>
        <v>194</v>
      </c>
      <c r="N110" s="391">
        <f t="shared" ca="1" si="48"/>
        <v>212</v>
      </c>
      <c r="O110" s="391">
        <f t="shared" ca="1" si="48"/>
        <v>335</v>
      </c>
      <c r="P110" s="391">
        <f t="shared" ca="1" si="48"/>
        <v>335</v>
      </c>
      <c r="Q110" s="391">
        <f t="shared" ca="1" si="48"/>
        <v>327</v>
      </c>
      <c r="R110" s="391">
        <f t="shared" ca="1" si="48"/>
        <v>335</v>
      </c>
      <c r="S110" s="391">
        <f t="shared" ca="1" si="48"/>
        <v>319</v>
      </c>
      <c r="T110" s="391">
        <f t="shared" ca="1" si="48"/>
        <v>204</v>
      </c>
      <c r="U110" s="391">
        <f t="shared" ca="1" si="48"/>
        <v>202</v>
      </c>
      <c r="V110" s="391">
        <f t="shared" ca="1" si="48"/>
        <v>327</v>
      </c>
      <c r="W110" s="391">
        <f t="shared" ca="1" si="48"/>
        <v>327</v>
      </c>
      <c r="X110" s="391">
        <f t="shared" ca="1" si="48"/>
        <v>327</v>
      </c>
      <c r="Y110" s="391">
        <f t="shared" ca="1" si="48"/>
        <v>327</v>
      </c>
      <c r="Z110" s="391">
        <f t="shared" ca="1" si="48"/>
        <v>327</v>
      </c>
      <c r="AA110" s="391">
        <f t="shared" ca="1" si="48"/>
        <v>194</v>
      </c>
      <c r="AB110" s="391">
        <f t="shared" ca="1" si="48"/>
        <v>212</v>
      </c>
      <c r="AC110" s="391">
        <f t="shared" ca="1" si="48"/>
        <v>327</v>
      </c>
      <c r="AD110" s="391">
        <f t="shared" ca="1" si="48"/>
        <v>0</v>
      </c>
      <c r="AE110" s="391" t="e">
        <f t="shared" ca="1" si="48"/>
        <v>#N/A</v>
      </c>
      <c r="AF110" s="391" t="e">
        <f t="shared" ca="1" si="48"/>
        <v>#N/A</v>
      </c>
      <c r="AG110" s="391" t="e">
        <f t="shared" ca="1" si="48"/>
        <v>#N/A</v>
      </c>
      <c r="AH110" s="391">
        <f t="shared" ca="1" si="48"/>
        <v>0</v>
      </c>
      <c r="AI110" s="410" t="e">
        <f t="shared" ca="1" si="48"/>
        <v>#N/A</v>
      </c>
      <c r="AJ110" s="411">
        <f t="shared" ca="1" si="48"/>
        <v>8856</v>
      </c>
      <c r="AK110" s="363">
        <f>SUBTOTAL(9,AK5:AK107)</f>
        <v>0</v>
      </c>
      <c r="AL110" s="395" t="e">
        <f ca="1">SUM(AL6:AL106)</f>
        <v>#N/A</v>
      </c>
      <c r="AM110" s="396" t="e">
        <f ca="1">SUM(AM6:AM106)</f>
        <v>#N/A</v>
      </c>
      <c r="AN110" s="364">
        <f>SUM(AN6:AN106)</f>
        <v>0</v>
      </c>
      <c r="AO110" s="365" t="e">
        <f ca="1">SUM(AO6:AO106)</f>
        <v>#N/A</v>
      </c>
      <c r="AQ110" s="409"/>
      <c r="AR110" s="288"/>
      <c r="AS110" s="288"/>
      <c r="AW110" s="366">
        <f>SUM(AW6:AW106)</f>
        <v>0</v>
      </c>
      <c r="BL110" s="352"/>
    </row>
    <row r="111" spans="1:64" ht="14" thickBot="1" x14ac:dyDescent="0.2">
      <c r="B111" s="288"/>
      <c r="C111" s="288"/>
      <c r="E111" s="367"/>
      <c r="F111" s="367"/>
      <c r="G111" s="367"/>
      <c r="H111" s="367"/>
      <c r="I111" s="367"/>
      <c r="J111" s="367"/>
      <c r="K111" s="367"/>
      <c r="L111" s="367"/>
      <c r="M111" s="367"/>
      <c r="N111" s="367"/>
      <c r="O111" s="367"/>
      <c r="P111" s="367"/>
      <c r="Q111" s="367"/>
      <c r="R111" s="367"/>
      <c r="S111" s="367"/>
      <c r="T111" s="367"/>
      <c r="U111" s="367"/>
      <c r="V111" s="367"/>
      <c r="W111" s="367"/>
      <c r="X111" s="367"/>
      <c r="Y111" s="367"/>
      <c r="Z111" s="367"/>
      <c r="AA111" s="367"/>
      <c r="AB111" s="367"/>
      <c r="AC111" s="367"/>
      <c r="AD111" s="367"/>
      <c r="AE111" s="367"/>
      <c r="AF111" s="367"/>
      <c r="AG111" s="367"/>
      <c r="AH111" s="367"/>
      <c r="AI111" s="368"/>
      <c r="AJ111" s="343"/>
      <c r="AK111" s="369">
        <f>AK110/12</f>
        <v>0</v>
      </c>
      <c r="AL111" s="677" t="e">
        <f ca="1">IF(AL110&gt;AM110,AL110-AM110,AM110-AL110)</f>
        <v>#N/A</v>
      </c>
      <c r="AM111" s="677"/>
      <c r="AN111" s="370"/>
      <c r="AO111" s="371" t="e">
        <f ca="1">AO110-AN110</f>
        <v>#N/A</v>
      </c>
      <c r="AQ111" s="409"/>
      <c r="AR111" s="288"/>
      <c r="AS111" s="288"/>
      <c r="AW111" s="371">
        <f>AW110*24+BB3</f>
        <v>0</v>
      </c>
      <c r="BL111" s="352"/>
    </row>
    <row r="112" spans="1:64" ht="14" thickBot="1" x14ac:dyDescent="0.2">
      <c r="A112" s="281" t="s">
        <v>46</v>
      </c>
      <c r="B112" s="282" t="s">
        <v>206</v>
      </c>
      <c r="C112" s="372"/>
      <c r="E112" s="281">
        <f t="shared" ref="E112:N117" ca="1" si="49">COUNTIF(E$6:E$106,$A112)</f>
        <v>5</v>
      </c>
      <c r="F112" s="281">
        <f t="shared" ca="1" si="49"/>
        <v>5</v>
      </c>
      <c r="G112" s="281">
        <f t="shared" ca="1" si="49"/>
        <v>5</v>
      </c>
      <c r="H112" s="281">
        <f t="shared" ca="1" si="49"/>
        <v>5</v>
      </c>
      <c r="I112" s="281">
        <f t="shared" ca="1" si="49"/>
        <v>5</v>
      </c>
      <c r="J112" s="281">
        <f t="shared" ca="1" si="49"/>
        <v>5</v>
      </c>
      <c r="K112" s="281">
        <f t="shared" ca="1" si="49"/>
        <v>5</v>
      </c>
      <c r="L112" s="281">
        <f t="shared" ca="1" si="49"/>
        <v>5</v>
      </c>
      <c r="M112" s="281">
        <f t="shared" ca="1" si="49"/>
        <v>6</v>
      </c>
      <c r="N112" s="281">
        <f t="shared" ca="1" si="49"/>
        <v>6</v>
      </c>
      <c r="O112" s="281">
        <f t="shared" ref="O112:X117" ca="1" si="50">COUNTIF(O$6:O$106,$A112)</f>
        <v>8</v>
      </c>
      <c r="P112" s="281">
        <f t="shared" ca="1" si="50"/>
        <v>8</v>
      </c>
      <c r="Q112" s="281">
        <f t="shared" ca="1" si="50"/>
        <v>8</v>
      </c>
      <c r="R112" s="281">
        <f t="shared" ca="1" si="50"/>
        <v>7</v>
      </c>
      <c r="S112" s="281">
        <f t="shared" ca="1" si="50"/>
        <v>8</v>
      </c>
      <c r="T112" s="281">
        <f t="shared" ca="1" si="50"/>
        <v>8</v>
      </c>
      <c r="U112" s="281">
        <f t="shared" ca="1" si="50"/>
        <v>8</v>
      </c>
      <c r="V112" s="281">
        <f t="shared" ca="1" si="50"/>
        <v>8</v>
      </c>
      <c r="W112" s="281">
        <f t="shared" ca="1" si="50"/>
        <v>7</v>
      </c>
      <c r="X112" s="281">
        <f t="shared" ca="1" si="50"/>
        <v>7</v>
      </c>
      <c r="Y112" s="281">
        <f t="shared" ref="Y112:AH117" ca="1" si="51">COUNTIF(Y$6:Y$106,$A112)</f>
        <v>7</v>
      </c>
      <c r="Z112" s="281">
        <f t="shared" ca="1" si="51"/>
        <v>7</v>
      </c>
      <c r="AA112" s="281">
        <f t="shared" ca="1" si="51"/>
        <v>7</v>
      </c>
      <c r="AB112" s="281">
        <f t="shared" ca="1" si="51"/>
        <v>7</v>
      </c>
      <c r="AC112" s="281">
        <f t="shared" ca="1" si="51"/>
        <v>7</v>
      </c>
      <c r="AD112" s="281">
        <f t="shared" ca="1" si="51"/>
        <v>0</v>
      </c>
      <c r="AE112" s="281">
        <f t="shared" ca="1" si="51"/>
        <v>0</v>
      </c>
      <c r="AF112" s="281">
        <f t="shared" ca="1" si="51"/>
        <v>0</v>
      </c>
      <c r="AG112" s="281">
        <f t="shared" ca="1" si="51"/>
        <v>0</v>
      </c>
      <c r="AH112" s="281">
        <f t="shared" ca="1" si="51"/>
        <v>0</v>
      </c>
      <c r="AI112" s="373">
        <f ca="1">SUMPRODUCT($E$3:$AH$3,E112:AH112)*8</f>
        <v>1000</v>
      </c>
      <c r="AP112" s="374"/>
      <c r="AQ112" s="409"/>
      <c r="AR112" s="409"/>
      <c r="AS112" s="288"/>
      <c r="BE112" s="375" t="s">
        <v>231</v>
      </c>
      <c r="BF112" s="376">
        <f ca="1">SUMPRODUCT(INDEX(E112:AH112,MATCH(BE$2,E$4:AH$4,)):INDEX(E112:AH112,MATCH(BE$3,E$4:AH$4,)),INDEX(E$3:AH$3,MATCH(BE$2,E$4:AH$4,)):INDEX(E$3:AH$3,MATCH(BE$3,E$4:AH$4,)))*8</f>
        <v>1000</v>
      </c>
    </row>
    <row r="113" spans="1:66" ht="14" thickBot="1" x14ac:dyDescent="0.2">
      <c r="A113" s="281" t="s">
        <v>51</v>
      </c>
      <c r="B113" s="281" t="s">
        <v>207</v>
      </c>
      <c r="C113" s="377"/>
      <c r="E113" s="281">
        <f t="shared" ca="1" si="49"/>
        <v>0</v>
      </c>
      <c r="F113" s="281">
        <f t="shared" ca="1" si="49"/>
        <v>0</v>
      </c>
      <c r="G113" s="281">
        <f t="shared" ca="1" si="49"/>
        <v>0</v>
      </c>
      <c r="H113" s="281">
        <f t="shared" ca="1" si="49"/>
        <v>0</v>
      </c>
      <c r="I113" s="281">
        <f t="shared" ca="1" si="49"/>
        <v>0</v>
      </c>
      <c r="J113" s="281">
        <f t="shared" ca="1" si="49"/>
        <v>0</v>
      </c>
      <c r="K113" s="281">
        <f t="shared" ca="1" si="49"/>
        <v>0</v>
      </c>
      <c r="L113" s="281">
        <f t="shared" ca="1" si="49"/>
        <v>0</v>
      </c>
      <c r="M113" s="281">
        <f t="shared" ca="1" si="49"/>
        <v>0</v>
      </c>
      <c r="N113" s="281">
        <f t="shared" ca="1" si="49"/>
        <v>0</v>
      </c>
      <c r="O113" s="281">
        <f t="shared" ca="1" si="50"/>
        <v>0</v>
      </c>
      <c r="P113" s="281">
        <f t="shared" ca="1" si="50"/>
        <v>0</v>
      </c>
      <c r="Q113" s="281">
        <f t="shared" ca="1" si="50"/>
        <v>0</v>
      </c>
      <c r="R113" s="281">
        <f t="shared" ca="1" si="50"/>
        <v>0</v>
      </c>
      <c r="S113" s="281">
        <f t="shared" ca="1" si="50"/>
        <v>0</v>
      </c>
      <c r="T113" s="281">
        <f t="shared" ca="1" si="50"/>
        <v>0</v>
      </c>
      <c r="U113" s="281">
        <f t="shared" ca="1" si="50"/>
        <v>0</v>
      </c>
      <c r="V113" s="281">
        <f t="shared" ca="1" si="50"/>
        <v>0</v>
      </c>
      <c r="W113" s="281">
        <f t="shared" ca="1" si="50"/>
        <v>0</v>
      </c>
      <c r="X113" s="281">
        <f t="shared" ca="1" si="50"/>
        <v>0</v>
      </c>
      <c r="Y113" s="281">
        <f t="shared" ca="1" si="51"/>
        <v>0</v>
      </c>
      <c r="Z113" s="281">
        <f t="shared" ca="1" si="51"/>
        <v>0</v>
      </c>
      <c r="AA113" s="281">
        <f t="shared" ca="1" si="51"/>
        <v>0</v>
      </c>
      <c r="AB113" s="281">
        <f t="shared" ca="1" si="51"/>
        <v>0</v>
      </c>
      <c r="AC113" s="281">
        <f t="shared" ca="1" si="51"/>
        <v>0</v>
      </c>
      <c r="AD113" s="281">
        <f t="shared" ca="1" si="51"/>
        <v>0</v>
      </c>
      <c r="AE113" s="281">
        <f t="shared" ca="1" si="51"/>
        <v>0</v>
      </c>
      <c r="AF113" s="281">
        <f t="shared" ca="1" si="51"/>
        <v>0</v>
      </c>
      <c r="AG113" s="281">
        <f t="shared" ca="1" si="51"/>
        <v>0</v>
      </c>
      <c r="AH113" s="281">
        <f t="shared" ca="1" si="51"/>
        <v>0</v>
      </c>
      <c r="AI113" s="373">
        <f ca="1">SUMPRODUCT($E$3:$AH$3,E113:AH113)*8</f>
        <v>0</v>
      </c>
      <c r="AP113" s="374"/>
      <c r="AQ113" s="409"/>
      <c r="AR113" s="288"/>
      <c r="AS113" s="288"/>
      <c r="BE113" s="375" t="s">
        <v>232</v>
      </c>
      <c r="BF113" s="376">
        <f ca="1">SUMPRODUCT(INDEX(E113:AH113,MATCH(BE$2,E$4:AH$4,)):INDEX(E113:AH113,MATCH(BE$3,E$4:AH$4,)),INDEX(E$3:AH$3,MATCH(BE$2,E$4:AH$4,)):INDEX(E$3:AH$3,MATCH(BE$3,E$4:AH$4,)))*8</f>
        <v>0</v>
      </c>
    </row>
    <row r="114" spans="1:66" ht="14" thickBot="1" x14ac:dyDescent="0.2">
      <c r="A114" s="283" t="s">
        <v>60</v>
      </c>
      <c r="B114" s="281" t="s">
        <v>208</v>
      </c>
      <c r="C114" s="377"/>
      <c r="E114" s="281">
        <f t="shared" ca="1" si="49"/>
        <v>0</v>
      </c>
      <c r="F114" s="281">
        <f t="shared" ca="1" si="49"/>
        <v>0</v>
      </c>
      <c r="G114" s="281">
        <f t="shared" ca="1" si="49"/>
        <v>0</v>
      </c>
      <c r="H114" s="281">
        <f t="shared" ca="1" si="49"/>
        <v>0</v>
      </c>
      <c r="I114" s="281">
        <f t="shared" ca="1" si="49"/>
        <v>0</v>
      </c>
      <c r="J114" s="281">
        <f t="shared" ca="1" si="49"/>
        <v>0</v>
      </c>
      <c r="K114" s="281">
        <f t="shared" ca="1" si="49"/>
        <v>0</v>
      </c>
      <c r="L114" s="281">
        <f t="shared" ca="1" si="49"/>
        <v>0</v>
      </c>
      <c r="M114" s="281">
        <f t="shared" ca="1" si="49"/>
        <v>0</v>
      </c>
      <c r="N114" s="281">
        <f t="shared" ca="1" si="49"/>
        <v>0</v>
      </c>
      <c r="O114" s="281">
        <f t="shared" ca="1" si="50"/>
        <v>0</v>
      </c>
      <c r="P114" s="281">
        <f t="shared" ca="1" si="50"/>
        <v>0</v>
      </c>
      <c r="Q114" s="281">
        <f t="shared" ca="1" si="50"/>
        <v>0</v>
      </c>
      <c r="R114" s="281">
        <f t="shared" ca="1" si="50"/>
        <v>0</v>
      </c>
      <c r="S114" s="281">
        <f t="shared" ca="1" si="50"/>
        <v>0</v>
      </c>
      <c r="T114" s="281">
        <f t="shared" ca="1" si="50"/>
        <v>0</v>
      </c>
      <c r="U114" s="281">
        <f t="shared" ca="1" si="50"/>
        <v>0</v>
      </c>
      <c r="V114" s="281">
        <f t="shared" ca="1" si="50"/>
        <v>0</v>
      </c>
      <c r="W114" s="281">
        <f t="shared" ca="1" si="50"/>
        <v>0</v>
      </c>
      <c r="X114" s="281">
        <f t="shared" ca="1" si="50"/>
        <v>0</v>
      </c>
      <c r="Y114" s="281">
        <f t="shared" ca="1" si="51"/>
        <v>0</v>
      </c>
      <c r="Z114" s="281">
        <f t="shared" ca="1" si="51"/>
        <v>0</v>
      </c>
      <c r="AA114" s="281">
        <f t="shared" ca="1" si="51"/>
        <v>0</v>
      </c>
      <c r="AB114" s="281">
        <f t="shared" ca="1" si="51"/>
        <v>0</v>
      </c>
      <c r="AC114" s="281">
        <f t="shared" ca="1" si="51"/>
        <v>0</v>
      </c>
      <c r="AD114" s="281">
        <f t="shared" ca="1" si="51"/>
        <v>0</v>
      </c>
      <c r="AE114" s="281">
        <f t="shared" ca="1" si="51"/>
        <v>0</v>
      </c>
      <c r="AF114" s="281">
        <f t="shared" ca="1" si="51"/>
        <v>0</v>
      </c>
      <c r="AG114" s="281">
        <f t="shared" ca="1" si="51"/>
        <v>0</v>
      </c>
      <c r="AH114" s="281">
        <f t="shared" ca="1" si="51"/>
        <v>0</v>
      </c>
      <c r="AI114" s="378">
        <f ca="1">SUMPRODUCT($E$3:$AH$3,E114:AH114)*8</f>
        <v>0</v>
      </c>
      <c r="AJ114" s="378">
        <f ca="1">SUM(AI112:AI113)+AJ110+AI117</f>
        <v>9856</v>
      </c>
      <c r="AK114" s="285"/>
      <c r="AP114" s="374"/>
      <c r="AQ114" s="409"/>
      <c r="AR114" s="288"/>
      <c r="AS114" s="288"/>
      <c r="BE114" s="375" t="s">
        <v>208</v>
      </c>
      <c r="BF114" s="376">
        <f ca="1">SUMPRODUCT(INDEX(E114:AH114,MATCH(BE$2,E$4:AH$4,)):INDEX(E114:AH114,MATCH(BE$3,E$4:AH$4,)),INDEX(E$3:AH$3,MATCH(BE$2,E$4:AH$4,)):INDEX(E$3:AH$3,MATCH(BE$3,E$4:AH$4,)))*8</f>
        <v>0</v>
      </c>
    </row>
    <row r="115" spans="1:66" s="140" customFormat="1" x14ac:dyDescent="0.15">
      <c r="A115" s="281" t="s">
        <v>209</v>
      </c>
      <c r="B115" s="281" t="s">
        <v>210</v>
      </c>
      <c r="C115" s="377"/>
      <c r="D115" s="285"/>
      <c r="E115" s="281">
        <f t="shared" ca="1" si="49"/>
        <v>0</v>
      </c>
      <c r="F115" s="281">
        <f t="shared" ca="1" si="49"/>
        <v>0</v>
      </c>
      <c r="G115" s="281">
        <f t="shared" ca="1" si="49"/>
        <v>0</v>
      </c>
      <c r="H115" s="281">
        <f t="shared" ca="1" si="49"/>
        <v>0</v>
      </c>
      <c r="I115" s="281">
        <f t="shared" ca="1" si="49"/>
        <v>0</v>
      </c>
      <c r="J115" s="281">
        <f t="shared" ca="1" si="49"/>
        <v>0</v>
      </c>
      <c r="K115" s="281">
        <f t="shared" ca="1" si="49"/>
        <v>0</v>
      </c>
      <c r="L115" s="281">
        <f t="shared" ca="1" si="49"/>
        <v>0</v>
      </c>
      <c r="M115" s="281">
        <f t="shared" ca="1" si="49"/>
        <v>0</v>
      </c>
      <c r="N115" s="281">
        <f t="shared" ca="1" si="49"/>
        <v>0</v>
      </c>
      <c r="O115" s="281">
        <f t="shared" ca="1" si="50"/>
        <v>0</v>
      </c>
      <c r="P115" s="281">
        <f t="shared" ca="1" si="50"/>
        <v>0</v>
      </c>
      <c r="Q115" s="281">
        <f t="shared" ca="1" si="50"/>
        <v>0</v>
      </c>
      <c r="R115" s="281">
        <f t="shared" ca="1" si="50"/>
        <v>0</v>
      </c>
      <c r="S115" s="281">
        <f t="shared" ca="1" si="50"/>
        <v>0</v>
      </c>
      <c r="T115" s="281">
        <f t="shared" ca="1" si="50"/>
        <v>0</v>
      </c>
      <c r="U115" s="281">
        <f t="shared" ca="1" si="50"/>
        <v>0</v>
      </c>
      <c r="V115" s="281">
        <f t="shared" ca="1" si="50"/>
        <v>0</v>
      </c>
      <c r="W115" s="281">
        <f t="shared" ca="1" si="50"/>
        <v>0</v>
      </c>
      <c r="X115" s="281">
        <f t="shared" ca="1" si="50"/>
        <v>0</v>
      </c>
      <c r="Y115" s="281">
        <f t="shared" ca="1" si="51"/>
        <v>0</v>
      </c>
      <c r="Z115" s="281">
        <f t="shared" ca="1" si="51"/>
        <v>0</v>
      </c>
      <c r="AA115" s="281">
        <f t="shared" ca="1" si="51"/>
        <v>0</v>
      </c>
      <c r="AB115" s="281">
        <f t="shared" ca="1" si="51"/>
        <v>0</v>
      </c>
      <c r="AC115" s="281">
        <f t="shared" ca="1" si="51"/>
        <v>0</v>
      </c>
      <c r="AD115" s="281">
        <f t="shared" ca="1" si="51"/>
        <v>0</v>
      </c>
      <c r="AE115" s="281">
        <f t="shared" ca="1" si="51"/>
        <v>0</v>
      </c>
      <c r="AF115" s="281">
        <f t="shared" ca="1" si="51"/>
        <v>0</v>
      </c>
      <c r="AG115" s="281">
        <f t="shared" ca="1" si="51"/>
        <v>0</v>
      </c>
      <c r="AH115" s="281">
        <f t="shared" ca="1" si="51"/>
        <v>0</v>
      </c>
      <c r="AI115" s="378">
        <f ca="1">SUM(E115:AH115)*8</f>
        <v>0</v>
      </c>
      <c r="AJ115" s="378">
        <f ca="1">96*AJ5-AI114</f>
        <v>16896</v>
      </c>
      <c r="AK115" s="284" t="s">
        <v>215</v>
      </c>
      <c r="AL115" s="284"/>
      <c r="AM115" s="284"/>
      <c r="AN115" s="284"/>
      <c r="AO115" s="286"/>
      <c r="AP115" s="374"/>
      <c r="AQ115" s="409"/>
      <c r="AR115" s="288"/>
      <c r="AS115" s="288"/>
      <c r="AT115" s="284"/>
      <c r="AU115" s="284"/>
      <c r="AV115" s="284"/>
      <c r="AW115" s="284"/>
      <c r="AX115" s="284"/>
      <c r="AY115" s="288"/>
      <c r="AZ115" s="284"/>
      <c r="BA115" s="284"/>
      <c r="BB115" s="284"/>
      <c r="BC115" s="284"/>
      <c r="BD115" s="284"/>
      <c r="BE115" s="284"/>
      <c r="BF115" s="284"/>
      <c r="BH115" s="284"/>
      <c r="BI115" s="284"/>
      <c r="BJ115" s="284"/>
      <c r="BK115" s="284"/>
      <c r="BL115" s="284"/>
      <c r="BM115" s="284"/>
      <c r="BN115" s="284"/>
    </row>
    <row r="116" spans="1:66" s="140" customFormat="1" ht="14" thickBot="1" x14ac:dyDescent="0.2">
      <c r="A116" s="281" t="s">
        <v>50</v>
      </c>
      <c r="B116" s="281" t="s">
        <v>211</v>
      </c>
      <c r="C116" s="377"/>
      <c r="D116" s="285"/>
      <c r="E116" s="281">
        <f t="shared" ca="1" si="49"/>
        <v>0</v>
      </c>
      <c r="F116" s="281">
        <f t="shared" ca="1" si="49"/>
        <v>0</v>
      </c>
      <c r="G116" s="281">
        <f t="shared" ca="1" si="49"/>
        <v>0</v>
      </c>
      <c r="H116" s="281">
        <f t="shared" ca="1" si="49"/>
        <v>0</v>
      </c>
      <c r="I116" s="281">
        <f t="shared" ca="1" si="49"/>
        <v>0</v>
      </c>
      <c r="J116" s="281">
        <f t="shared" ca="1" si="49"/>
        <v>0</v>
      </c>
      <c r="K116" s="281">
        <f t="shared" ca="1" si="49"/>
        <v>0</v>
      </c>
      <c r="L116" s="281">
        <f t="shared" ca="1" si="49"/>
        <v>0</v>
      </c>
      <c r="M116" s="281">
        <f t="shared" ca="1" si="49"/>
        <v>0</v>
      </c>
      <c r="N116" s="281">
        <f t="shared" ca="1" si="49"/>
        <v>0</v>
      </c>
      <c r="O116" s="281">
        <f t="shared" ca="1" si="50"/>
        <v>0</v>
      </c>
      <c r="P116" s="281">
        <f t="shared" ca="1" si="50"/>
        <v>0</v>
      </c>
      <c r="Q116" s="281">
        <f t="shared" ca="1" si="50"/>
        <v>0</v>
      </c>
      <c r="R116" s="281">
        <f t="shared" ca="1" si="50"/>
        <v>0</v>
      </c>
      <c r="S116" s="281">
        <f t="shared" ca="1" si="50"/>
        <v>0</v>
      </c>
      <c r="T116" s="281">
        <f t="shared" ca="1" si="50"/>
        <v>0</v>
      </c>
      <c r="U116" s="281">
        <f t="shared" ca="1" si="50"/>
        <v>0</v>
      </c>
      <c r="V116" s="281">
        <f t="shared" ca="1" si="50"/>
        <v>0</v>
      </c>
      <c r="W116" s="281">
        <f t="shared" ca="1" si="50"/>
        <v>0</v>
      </c>
      <c r="X116" s="281">
        <f t="shared" ca="1" si="50"/>
        <v>0</v>
      </c>
      <c r="Y116" s="281">
        <f t="shared" ca="1" si="51"/>
        <v>0</v>
      </c>
      <c r="Z116" s="281">
        <f t="shared" ca="1" si="51"/>
        <v>0</v>
      </c>
      <c r="AA116" s="281">
        <f t="shared" ca="1" si="51"/>
        <v>0</v>
      </c>
      <c r="AB116" s="281">
        <f t="shared" ca="1" si="51"/>
        <v>0</v>
      </c>
      <c r="AC116" s="281">
        <f t="shared" ca="1" si="51"/>
        <v>0</v>
      </c>
      <c r="AD116" s="281">
        <f t="shared" ca="1" si="51"/>
        <v>0</v>
      </c>
      <c r="AE116" s="281">
        <f t="shared" ca="1" si="51"/>
        <v>0</v>
      </c>
      <c r="AF116" s="281">
        <f t="shared" ca="1" si="51"/>
        <v>0</v>
      </c>
      <c r="AG116" s="281">
        <f t="shared" ca="1" si="51"/>
        <v>0</v>
      </c>
      <c r="AH116" s="281">
        <f t="shared" ca="1" si="51"/>
        <v>0</v>
      </c>
      <c r="AI116" s="378">
        <f ca="1">SUM(E116:AH116)*8</f>
        <v>0</v>
      </c>
      <c r="AJ116" s="284"/>
      <c r="AK116" s="284"/>
      <c r="AL116" s="284"/>
      <c r="AM116" s="284"/>
      <c r="AN116" s="284"/>
      <c r="AO116" s="286"/>
      <c r="AP116" s="374"/>
      <c r="AQ116" s="409"/>
      <c r="AR116" s="288"/>
      <c r="AS116" s="288"/>
      <c r="AT116" s="284"/>
      <c r="AU116" s="284"/>
      <c r="AV116" s="284"/>
      <c r="AW116" s="284"/>
      <c r="AX116" s="284"/>
      <c r="AY116" s="288"/>
      <c r="AZ116" s="284"/>
      <c r="BA116" s="284"/>
      <c r="BB116" s="284"/>
      <c r="BC116" s="284"/>
      <c r="BD116" s="284"/>
      <c r="BH116" s="284"/>
      <c r="BI116" s="284"/>
      <c r="BJ116" s="284"/>
      <c r="BK116" s="284"/>
      <c r="BL116" s="284"/>
      <c r="BM116" s="284"/>
      <c r="BN116" s="284"/>
    </row>
    <row r="117" spans="1:66" s="140" customFormat="1" ht="14" thickBot="1" x14ac:dyDescent="0.2">
      <c r="A117" s="281" t="s">
        <v>205</v>
      </c>
      <c r="B117" s="281" t="s">
        <v>212</v>
      </c>
      <c r="C117" s="377"/>
      <c r="D117" s="285"/>
      <c r="E117" s="281">
        <f t="shared" ca="1" si="49"/>
        <v>0</v>
      </c>
      <c r="F117" s="281">
        <f t="shared" ca="1" si="49"/>
        <v>0</v>
      </c>
      <c r="G117" s="281">
        <f t="shared" ca="1" si="49"/>
        <v>0</v>
      </c>
      <c r="H117" s="281">
        <f t="shared" ca="1" si="49"/>
        <v>0</v>
      </c>
      <c r="I117" s="281">
        <f t="shared" ca="1" si="49"/>
        <v>0</v>
      </c>
      <c r="J117" s="281">
        <f t="shared" ca="1" si="49"/>
        <v>0</v>
      </c>
      <c r="K117" s="281">
        <f t="shared" ca="1" si="49"/>
        <v>0</v>
      </c>
      <c r="L117" s="281">
        <f t="shared" ca="1" si="49"/>
        <v>0</v>
      </c>
      <c r="M117" s="281">
        <f t="shared" ca="1" si="49"/>
        <v>0</v>
      </c>
      <c r="N117" s="281">
        <f t="shared" ca="1" si="49"/>
        <v>0</v>
      </c>
      <c r="O117" s="281">
        <f t="shared" ca="1" si="50"/>
        <v>0</v>
      </c>
      <c r="P117" s="281">
        <f t="shared" ca="1" si="50"/>
        <v>0</v>
      </c>
      <c r="Q117" s="281">
        <f t="shared" ca="1" si="50"/>
        <v>0</v>
      </c>
      <c r="R117" s="281">
        <f t="shared" ca="1" si="50"/>
        <v>0</v>
      </c>
      <c r="S117" s="281">
        <f t="shared" ca="1" si="50"/>
        <v>0</v>
      </c>
      <c r="T117" s="281">
        <f t="shared" ca="1" si="50"/>
        <v>0</v>
      </c>
      <c r="U117" s="281">
        <f t="shared" ca="1" si="50"/>
        <v>0</v>
      </c>
      <c r="V117" s="281">
        <f t="shared" ca="1" si="50"/>
        <v>0</v>
      </c>
      <c r="W117" s="281">
        <f t="shared" ca="1" si="50"/>
        <v>0</v>
      </c>
      <c r="X117" s="281">
        <f t="shared" ca="1" si="50"/>
        <v>0</v>
      </c>
      <c r="Y117" s="281">
        <f t="shared" ca="1" si="51"/>
        <v>0</v>
      </c>
      <c r="Z117" s="281">
        <f t="shared" ca="1" si="51"/>
        <v>0</v>
      </c>
      <c r="AA117" s="281">
        <f t="shared" ca="1" si="51"/>
        <v>0</v>
      </c>
      <c r="AB117" s="281">
        <f t="shared" ca="1" si="51"/>
        <v>0</v>
      </c>
      <c r="AC117" s="281">
        <f t="shared" ca="1" si="51"/>
        <v>0</v>
      </c>
      <c r="AD117" s="281">
        <f t="shared" ca="1" si="51"/>
        <v>0</v>
      </c>
      <c r="AE117" s="281">
        <f t="shared" ca="1" si="51"/>
        <v>0</v>
      </c>
      <c r="AF117" s="281">
        <f t="shared" ca="1" si="51"/>
        <v>0</v>
      </c>
      <c r="AG117" s="281">
        <f t="shared" ca="1" si="51"/>
        <v>0</v>
      </c>
      <c r="AH117" s="281">
        <f t="shared" ca="1" si="51"/>
        <v>0</v>
      </c>
      <c r="AI117" s="378">
        <f ca="1">SUM(E117:AH117)*8</f>
        <v>0</v>
      </c>
      <c r="AJ117" s="284"/>
      <c r="AK117" s="284"/>
      <c r="AL117" s="284"/>
      <c r="AM117" s="284"/>
      <c r="AN117" s="284"/>
      <c r="AO117" s="286"/>
      <c r="AP117" s="374"/>
      <c r="AQ117" s="409"/>
      <c r="AR117" s="288"/>
      <c r="AS117" s="288"/>
      <c r="AT117" s="284"/>
      <c r="AU117" s="284"/>
      <c r="AV117" s="284"/>
      <c r="AW117" s="284"/>
      <c r="AX117" s="284"/>
      <c r="AY117" s="288"/>
      <c r="AZ117" s="284"/>
      <c r="BA117" s="284"/>
      <c r="BB117" s="284"/>
      <c r="BC117" s="284"/>
      <c r="BD117" s="284"/>
      <c r="BE117" s="379" t="s">
        <v>212</v>
      </c>
      <c r="BF117" s="376">
        <f ca="1">SUM(INDEX(E117:AH117,MATCH(BE$2,E$4:AH$4,)):INDEX(E117:AH117,MATCH(BE$3,E$4:AH$4,)))*8</f>
        <v>0</v>
      </c>
      <c r="BH117" s="284"/>
      <c r="BI117" s="284"/>
      <c r="BJ117" s="284"/>
      <c r="BK117" s="284"/>
      <c r="BL117" s="284"/>
      <c r="BM117" s="284"/>
      <c r="BN117" s="284"/>
    </row>
    <row r="118" spans="1:66" s="140" customFormat="1" x14ac:dyDescent="0.15">
      <c r="A118" s="281" t="s">
        <v>47</v>
      </c>
      <c r="B118" s="281" t="s">
        <v>213</v>
      </c>
      <c r="C118" s="377"/>
      <c r="D118" s="285"/>
      <c r="E118" s="281">
        <f t="shared" ref="E118:AH118" ca="1" si="52">COUNTIF(E$6:E$106,$A118)+COUNTIF(E$6:E$106,"Х")</f>
        <v>0</v>
      </c>
      <c r="F118" s="281">
        <f t="shared" ca="1" si="52"/>
        <v>0</v>
      </c>
      <c r="G118" s="281">
        <f t="shared" ca="1" si="52"/>
        <v>0</v>
      </c>
      <c r="H118" s="281">
        <f t="shared" ca="1" si="52"/>
        <v>0</v>
      </c>
      <c r="I118" s="281">
        <f t="shared" ca="1" si="52"/>
        <v>0</v>
      </c>
      <c r="J118" s="281">
        <f t="shared" ca="1" si="52"/>
        <v>0</v>
      </c>
      <c r="K118" s="281">
        <f t="shared" ca="1" si="52"/>
        <v>0</v>
      </c>
      <c r="L118" s="281">
        <f t="shared" ca="1" si="52"/>
        <v>0</v>
      </c>
      <c r="M118" s="281">
        <f t="shared" ca="1" si="52"/>
        <v>0</v>
      </c>
      <c r="N118" s="281">
        <f t="shared" ca="1" si="52"/>
        <v>0</v>
      </c>
      <c r="O118" s="281">
        <f t="shared" ca="1" si="52"/>
        <v>0</v>
      </c>
      <c r="P118" s="281">
        <f t="shared" ca="1" si="52"/>
        <v>0</v>
      </c>
      <c r="Q118" s="281">
        <f t="shared" ca="1" si="52"/>
        <v>0</v>
      </c>
      <c r="R118" s="281">
        <f t="shared" ca="1" si="52"/>
        <v>0</v>
      </c>
      <c r="S118" s="281">
        <f t="shared" ca="1" si="52"/>
        <v>0</v>
      </c>
      <c r="T118" s="281">
        <f t="shared" ca="1" si="52"/>
        <v>0</v>
      </c>
      <c r="U118" s="281">
        <f t="shared" ca="1" si="52"/>
        <v>0</v>
      </c>
      <c r="V118" s="281">
        <f t="shared" ca="1" si="52"/>
        <v>0</v>
      </c>
      <c r="W118" s="281">
        <f t="shared" ca="1" si="52"/>
        <v>0</v>
      </c>
      <c r="X118" s="281">
        <f t="shared" ca="1" si="52"/>
        <v>0</v>
      </c>
      <c r="Y118" s="281">
        <f t="shared" ca="1" si="52"/>
        <v>0</v>
      </c>
      <c r="Z118" s="281">
        <f t="shared" ca="1" si="52"/>
        <v>0</v>
      </c>
      <c r="AA118" s="281">
        <f t="shared" ca="1" si="52"/>
        <v>0</v>
      </c>
      <c r="AB118" s="281">
        <f t="shared" ca="1" si="52"/>
        <v>0</v>
      </c>
      <c r="AC118" s="281">
        <f t="shared" ca="1" si="52"/>
        <v>0</v>
      </c>
      <c r="AD118" s="281">
        <f t="shared" ca="1" si="52"/>
        <v>0</v>
      </c>
      <c r="AE118" s="281">
        <f t="shared" ca="1" si="52"/>
        <v>0</v>
      </c>
      <c r="AF118" s="281">
        <f t="shared" ca="1" si="52"/>
        <v>0</v>
      </c>
      <c r="AG118" s="281">
        <f t="shared" ca="1" si="52"/>
        <v>0</v>
      </c>
      <c r="AH118" s="281">
        <f t="shared" ca="1" si="52"/>
        <v>0</v>
      </c>
      <c r="AI118" s="378"/>
      <c r="AJ118" s="284"/>
      <c r="AK118" s="284"/>
      <c r="AL118" s="284"/>
      <c r="AM118" s="284"/>
      <c r="AN118" s="380"/>
      <c r="AO118" s="286"/>
      <c r="AP118" s="374"/>
      <c r="AQ118" s="409"/>
      <c r="AR118" s="288"/>
      <c r="AS118" s="288"/>
      <c r="AT118" s="284"/>
      <c r="AU118" s="284"/>
      <c r="AV118" s="284"/>
      <c r="AW118" s="284"/>
      <c r="AX118" s="284"/>
      <c r="AY118" s="288"/>
      <c r="AZ118" s="284"/>
      <c r="BA118" s="284"/>
      <c r="BB118" s="284"/>
      <c r="BC118" s="284"/>
      <c r="BD118" s="284"/>
      <c r="BE118" s="284"/>
      <c r="BF118" s="378"/>
      <c r="BH118" s="284"/>
      <c r="BI118" s="284"/>
      <c r="BJ118" s="284"/>
      <c r="BK118" s="284"/>
      <c r="BL118" s="284"/>
      <c r="BM118" s="284"/>
      <c r="BN118" s="284"/>
    </row>
    <row r="119" spans="1:66" s="140" customFormat="1" x14ac:dyDescent="0.15">
      <c r="A119" s="281"/>
      <c r="B119" s="281" t="s">
        <v>214</v>
      </c>
      <c r="C119" s="377"/>
      <c r="D119" s="285"/>
      <c r="E119" s="281">
        <f t="array" aca="1" ref="E119" ca="1">COUNT(IF(E6:E106&gt;1/24,E6:E106))</f>
        <v>35</v>
      </c>
      <c r="F119" s="281">
        <f t="array" aca="1" ref="F119" ca="1">COUNT(IF(F6:F106&gt;1/24,F6:F106))</f>
        <v>21</v>
      </c>
      <c r="G119" s="281">
        <f t="array" aca="1" ref="G119" ca="1">COUNT(IF(G6:G106&gt;1/24,G6:G106))</f>
        <v>23</v>
      </c>
      <c r="H119" s="281">
        <f t="array" aca="1" ref="H119" ca="1">COUNT(IF(H6:H106&gt;1/24,H6:H106))</f>
        <v>35</v>
      </c>
      <c r="I119" s="281">
        <f t="array" aca="1" ref="I119" ca="1">COUNT(IF(I6:I106&gt;1/24,I6:I106))</f>
        <v>35</v>
      </c>
      <c r="J119" s="281">
        <f t="array" aca="1" ref="J119" ca="1">COUNT(IF(J6:J106&gt;1/24,J6:J106))</f>
        <v>35</v>
      </c>
      <c r="K119" s="281">
        <f t="array" aca="1" ref="K119" ca="1">COUNT(IF(K6:K106&gt;1/24,K6:K106))</f>
        <v>36</v>
      </c>
      <c r="L119" s="281">
        <f t="array" aca="1" ref="L119" ca="1">COUNT(IF(L6:L106&gt;1/24,L6:L106))</f>
        <v>34</v>
      </c>
      <c r="M119" s="281">
        <f t="array" aca="1" ref="M119" ca="1">COUNT(IF(M6:M106&gt;1/24,M6:M106))</f>
        <v>21</v>
      </c>
      <c r="N119" s="281">
        <f t="array" aca="1" ref="N119" ca="1">COUNT(IF(N6:N106&gt;1/24,N6:N106))</f>
        <v>23</v>
      </c>
      <c r="O119" s="281">
        <f t="array" aca="1" ref="O119" ca="1">COUNT(IF(O6:O106&gt;1/24,O6:O106))</f>
        <v>36</v>
      </c>
      <c r="P119" s="281">
        <f t="array" aca="1" ref="P119" ca="1">COUNT(IF(P6:P106&gt;1/24,P6:P106))</f>
        <v>36</v>
      </c>
      <c r="Q119" s="281">
        <f t="array" aca="1" ref="Q119" ca="1">COUNT(IF(Q6:Q106&gt;1/24,Q6:Q106))</f>
        <v>35</v>
      </c>
      <c r="R119" s="281">
        <f t="array" aca="1" ref="R119" ca="1">COUNT(IF(R6:R106&gt;1/24,R6:R106))</f>
        <v>36</v>
      </c>
      <c r="S119" s="281">
        <f t="array" aca="1" ref="S119" ca="1">COUNT(IF(S6:S106&gt;1/24,S6:S106))</f>
        <v>34</v>
      </c>
      <c r="T119" s="281">
        <f t="array" aca="1" ref="T119" ca="1">COUNT(IF(T6:T106&gt;1/24,T6:T106))</f>
        <v>22</v>
      </c>
      <c r="U119" s="281">
        <f t="array" aca="1" ref="U119" ca="1">COUNT(IF(U6:U106&gt;1/24,U6:U106))</f>
        <v>22</v>
      </c>
      <c r="V119" s="281">
        <f t="array" aca="1" ref="V119" ca="1">COUNT(IF(V6:V106&gt;1/24,V6:V106))</f>
        <v>35</v>
      </c>
      <c r="W119" s="281">
        <f t="array" aca="1" ref="W119" ca="1">COUNT(IF(W6:W106&gt;1/24,W6:W106))</f>
        <v>35</v>
      </c>
      <c r="X119" s="281">
        <f t="array" aca="1" ref="X119" ca="1">COUNT(IF(X6:X106&gt;1/24,X6:X106))</f>
        <v>35</v>
      </c>
      <c r="Y119" s="281">
        <f t="array" aca="1" ref="Y119" ca="1">COUNT(IF(Y6:Y106&gt;1/24,Y6:Y106))</f>
        <v>35</v>
      </c>
      <c r="Z119" s="281">
        <f t="array" aca="1" ref="Z119" ca="1">COUNT(IF(Z6:Z106&gt;1/24,Z6:Z106))</f>
        <v>35</v>
      </c>
      <c r="AA119" s="281">
        <f t="array" aca="1" ref="AA119" ca="1">COUNT(IF(AA6:AA106&gt;1/24,AA6:AA106))</f>
        <v>21</v>
      </c>
      <c r="AB119" s="281">
        <f t="array" aca="1" ref="AB119" ca="1">COUNT(IF(AB6:AB106&gt;1/24,AB6:AB106))</f>
        <v>23</v>
      </c>
      <c r="AC119" s="281">
        <f t="array" aca="1" ref="AC119" ca="1">COUNT(IF(AC6:AC106&gt;1/24,AC6:AC106))</f>
        <v>35</v>
      </c>
      <c r="AD119" s="281">
        <f t="array" aca="1" ref="AD119" ca="1">COUNT(IF(AD6:AD106&gt;1/24,AD6:AD106))</f>
        <v>0</v>
      </c>
      <c r="AE119" s="281">
        <f t="array" aca="1" ref="AE119" ca="1">COUNT(IF(AE6:AE106&gt;1/24,AE6:AE106))</f>
        <v>0</v>
      </c>
      <c r="AF119" s="281">
        <f t="array" aca="1" ref="AF119" ca="1">COUNT(IF(AF6:AF106&gt;1/24,AF6:AF106))</f>
        <v>3</v>
      </c>
      <c r="AG119" s="281">
        <f t="array" aca="1" ref="AG119" ca="1">COUNT(IF(AG6:AG106&gt;1/24,AG6:AG106))</f>
        <v>7</v>
      </c>
      <c r="AH119" s="281">
        <f t="array" aca="1" ref="AH119" ca="1">COUNT(IF(AH6:AH106&gt;1/24,AH6:AH106))</f>
        <v>0</v>
      </c>
      <c r="AI119" s="378"/>
      <c r="AJ119" s="284"/>
      <c r="AK119" s="284"/>
      <c r="AL119" s="284"/>
      <c r="AM119" s="284"/>
      <c r="AN119" s="380"/>
      <c r="AO119" s="286"/>
      <c r="AP119" s="374"/>
      <c r="AQ119" s="409"/>
      <c r="AR119" s="409"/>
      <c r="AS119" s="288"/>
      <c r="AT119" s="284"/>
      <c r="AU119" s="284"/>
      <c r="AV119" s="284"/>
      <c r="AW119" s="284"/>
      <c r="AX119" s="284"/>
      <c r="AY119" s="288"/>
      <c r="AZ119" s="284"/>
      <c r="BA119" s="284"/>
      <c r="BB119" s="284"/>
      <c r="BC119" s="284"/>
      <c r="BD119" s="284"/>
      <c r="BE119" s="284"/>
      <c r="BF119" s="378">
        <f>MAX(A106:A108)*BF5</f>
        <v>17776</v>
      </c>
      <c r="BH119" s="284"/>
      <c r="BI119" s="284"/>
      <c r="BJ119" s="284"/>
      <c r="BK119" s="284"/>
      <c r="BL119" s="284"/>
      <c r="BM119" s="284"/>
      <c r="BN119" s="284"/>
    </row>
    <row r="120" spans="1:66" s="140" customFormat="1" x14ac:dyDescent="0.15">
      <c r="A120" s="284"/>
      <c r="B120" s="381" t="s">
        <v>81</v>
      </c>
      <c r="C120" s="381"/>
      <c r="D120" s="285"/>
      <c r="E120" s="284">
        <f ca="1">SUM(E112:E119)</f>
        <v>40</v>
      </c>
      <c r="F120" s="284">
        <f t="shared" ref="F120:AF120" ca="1" si="53">SUM(F112:F119)</f>
        <v>26</v>
      </c>
      <c r="G120" s="284">
        <f t="shared" ca="1" si="53"/>
        <v>28</v>
      </c>
      <c r="H120" s="284">
        <f t="shared" ca="1" si="53"/>
        <v>40</v>
      </c>
      <c r="I120" s="284">
        <f t="shared" ca="1" si="53"/>
        <v>40</v>
      </c>
      <c r="J120" s="284">
        <f t="shared" ca="1" si="53"/>
        <v>40</v>
      </c>
      <c r="K120" s="284">
        <f t="shared" ca="1" si="53"/>
        <v>41</v>
      </c>
      <c r="L120" s="284">
        <f t="shared" ca="1" si="53"/>
        <v>39</v>
      </c>
      <c r="M120" s="284">
        <f t="shared" ca="1" si="53"/>
        <v>27</v>
      </c>
      <c r="N120" s="284">
        <f t="shared" ca="1" si="53"/>
        <v>29</v>
      </c>
      <c r="O120" s="284">
        <f t="shared" ca="1" si="53"/>
        <v>44</v>
      </c>
      <c r="P120" s="284">
        <f t="shared" ca="1" si="53"/>
        <v>44</v>
      </c>
      <c r="Q120" s="284">
        <f t="shared" ca="1" si="53"/>
        <v>43</v>
      </c>
      <c r="R120" s="284">
        <f t="shared" ca="1" si="53"/>
        <v>43</v>
      </c>
      <c r="S120" s="284">
        <f t="shared" ca="1" si="53"/>
        <v>42</v>
      </c>
      <c r="T120" s="284">
        <f t="shared" ca="1" si="53"/>
        <v>30</v>
      </c>
      <c r="U120" s="284">
        <f t="shared" ca="1" si="53"/>
        <v>30</v>
      </c>
      <c r="V120" s="284">
        <f t="shared" ca="1" si="53"/>
        <v>43</v>
      </c>
      <c r="W120" s="284">
        <f t="shared" ca="1" si="53"/>
        <v>42</v>
      </c>
      <c r="X120" s="284">
        <f t="shared" ca="1" si="53"/>
        <v>42</v>
      </c>
      <c r="Y120" s="284">
        <f t="shared" ca="1" si="53"/>
        <v>42</v>
      </c>
      <c r="Z120" s="284">
        <f t="shared" ca="1" si="53"/>
        <v>42</v>
      </c>
      <c r="AA120" s="284">
        <f t="shared" ca="1" si="53"/>
        <v>28</v>
      </c>
      <c r="AB120" s="284">
        <f t="shared" ca="1" si="53"/>
        <v>30</v>
      </c>
      <c r="AC120" s="284">
        <f t="shared" ca="1" si="53"/>
        <v>42</v>
      </c>
      <c r="AD120" s="284">
        <f t="shared" ca="1" si="53"/>
        <v>0</v>
      </c>
      <c r="AE120" s="284">
        <f t="shared" ca="1" si="53"/>
        <v>0</v>
      </c>
      <c r="AF120" s="284">
        <f t="shared" ca="1" si="53"/>
        <v>3</v>
      </c>
      <c r="AG120" s="284">
        <f ca="1">SUM(AG112:AG119)</f>
        <v>7</v>
      </c>
      <c r="AH120" s="284">
        <f ca="1">SUM(AH112:AH119)</f>
        <v>0</v>
      </c>
      <c r="AI120" s="284"/>
      <c r="AJ120" s="284"/>
      <c r="AK120" s="284"/>
      <c r="AL120" s="284"/>
      <c r="AM120" s="284"/>
      <c r="AN120" s="380"/>
      <c r="AO120" s="286"/>
      <c r="AP120" s="374"/>
      <c r="AQ120" s="409"/>
      <c r="AR120" s="288"/>
      <c r="AS120" s="288"/>
      <c r="AT120" s="284"/>
      <c r="AU120" s="284"/>
      <c r="AV120" s="284"/>
      <c r="AW120" s="284"/>
      <c r="AX120" s="284"/>
      <c r="AY120" s="288"/>
      <c r="AZ120" s="284"/>
      <c r="BA120" s="284"/>
      <c r="BB120" s="284"/>
      <c r="BC120" s="284"/>
      <c r="BD120" s="284"/>
      <c r="BE120" s="284" t="s">
        <v>215</v>
      </c>
      <c r="BF120" s="378">
        <f ca="1">SUM(BF112:BF114)+BF108*24</f>
        <v>16720.000000000007</v>
      </c>
      <c r="BH120" s="284"/>
      <c r="BI120" s="284"/>
      <c r="BJ120" s="284"/>
      <c r="BK120" s="284"/>
      <c r="BL120" s="284"/>
      <c r="BM120" s="284"/>
      <c r="BN120" s="284"/>
    </row>
    <row r="121" spans="1:66" s="140" customFormat="1" x14ac:dyDescent="0.15">
      <c r="A121" s="284"/>
      <c r="B121" s="381"/>
      <c r="C121" s="381"/>
      <c r="D121" s="285"/>
      <c r="E121" s="284"/>
      <c r="F121" s="284"/>
      <c r="G121" s="284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  <c r="X121" s="284"/>
      <c r="Y121" s="284"/>
      <c r="Z121" s="284"/>
      <c r="AA121" s="284"/>
      <c r="AB121" s="284"/>
      <c r="AC121" s="284"/>
      <c r="AD121" s="284"/>
      <c r="AE121" s="284"/>
      <c r="AF121" s="284"/>
      <c r="AG121" s="284"/>
      <c r="AH121" s="284"/>
      <c r="AI121" s="284"/>
      <c r="AJ121" s="284"/>
      <c r="AK121" s="377"/>
      <c r="AL121" s="284"/>
      <c r="AM121" s="284"/>
      <c r="AN121" s="380"/>
      <c r="AO121" s="286"/>
      <c r="AP121" s="374"/>
      <c r="AQ121" s="409"/>
      <c r="AR121" s="288"/>
      <c r="AS121" s="288"/>
      <c r="AT121" s="284"/>
      <c r="AU121" s="284"/>
      <c r="AV121" s="284"/>
      <c r="AW121" s="284"/>
      <c r="AX121" s="284"/>
      <c r="AY121" s="288"/>
      <c r="AZ121" s="284"/>
      <c r="BA121" s="284"/>
      <c r="BB121" s="284"/>
      <c r="BC121" s="284"/>
      <c r="BD121" s="284"/>
      <c r="BE121" s="284"/>
      <c r="BF121" s="378">
        <f ca="1">BF119-BF120</f>
        <v>1055.9999999999927</v>
      </c>
      <c r="BH121" s="284"/>
      <c r="BI121" s="284"/>
      <c r="BJ121" s="284"/>
      <c r="BK121" s="284"/>
      <c r="BL121" s="284"/>
      <c r="BM121" s="284"/>
      <c r="BN121" s="284"/>
    </row>
    <row r="122" spans="1:66" s="140" customFormat="1" x14ac:dyDescent="0.15">
      <c r="A122" s="284"/>
      <c r="B122" s="381"/>
      <c r="C122" s="381"/>
      <c r="D122" s="285"/>
      <c r="E122" s="284">
        <f t="shared" ref="E122:AH122" ca="1" si="54">IF(E3,SUM(E112:E115),"")</f>
        <v>5</v>
      </c>
      <c r="F122" s="284">
        <f t="shared" ca="1" si="54"/>
        <v>5</v>
      </c>
      <c r="G122" s="284">
        <f t="shared" ca="1" si="54"/>
        <v>5</v>
      </c>
      <c r="H122" s="284">
        <f t="shared" ca="1" si="54"/>
        <v>5</v>
      </c>
      <c r="I122" s="284">
        <f t="shared" ca="1" si="54"/>
        <v>5</v>
      </c>
      <c r="J122" s="284" t="str">
        <f t="shared" si="54"/>
        <v/>
      </c>
      <c r="K122" s="284" t="str">
        <f t="shared" si="54"/>
        <v/>
      </c>
      <c r="L122" s="284">
        <f t="shared" ca="1" si="54"/>
        <v>5</v>
      </c>
      <c r="M122" s="284">
        <f t="shared" ca="1" si="54"/>
        <v>6</v>
      </c>
      <c r="N122" s="284">
        <f t="shared" ca="1" si="54"/>
        <v>6</v>
      </c>
      <c r="O122" s="284">
        <f t="shared" ca="1" si="54"/>
        <v>8</v>
      </c>
      <c r="P122" s="284">
        <f t="shared" ca="1" si="54"/>
        <v>8</v>
      </c>
      <c r="Q122" s="284" t="str">
        <f t="shared" si="54"/>
        <v/>
      </c>
      <c r="R122" s="284" t="str">
        <f t="shared" si="54"/>
        <v/>
      </c>
      <c r="S122" s="284">
        <f t="shared" ca="1" si="54"/>
        <v>8</v>
      </c>
      <c r="T122" s="284">
        <f t="shared" ca="1" si="54"/>
        <v>8</v>
      </c>
      <c r="U122" s="284">
        <f t="shared" ca="1" si="54"/>
        <v>8</v>
      </c>
      <c r="V122" s="284">
        <f t="shared" ca="1" si="54"/>
        <v>8</v>
      </c>
      <c r="W122" s="284">
        <f t="shared" ca="1" si="54"/>
        <v>7</v>
      </c>
      <c r="X122" s="284" t="str">
        <f t="shared" si="54"/>
        <v/>
      </c>
      <c r="Y122" s="284" t="str">
        <f t="shared" si="54"/>
        <v/>
      </c>
      <c r="Z122" s="284">
        <f t="shared" ca="1" si="54"/>
        <v>7</v>
      </c>
      <c r="AA122" s="284">
        <f t="shared" ca="1" si="54"/>
        <v>7</v>
      </c>
      <c r="AB122" s="284">
        <f t="shared" ca="1" si="54"/>
        <v>7</v>
      </c>
      <c r="AC122" s="284">
        <f t="shared" ca="1" si="54"/>
        <v>7</v>
      </c>
      <c r="AD122" s="284">
        <f t="shared" ca="1" si="54"/>
        <v>0</v>
      </c>
      <c r="AE122" s="284" t="str">
        <f t="shared" si="54"/>
        <v/>
      </c>
      <c r="AF122" s="284" t="str">
        <f t="shared" si="54"/>
        <v/>
      </c>
      <c r="AG122" s="284">
        <f t="shared" ca="1" si="54"/>
        <v>0</v>
      </c>
      <c r="AH122" s="284">
        <f t="shared" ca="1" si="54"/>
        <v>0</v>
      </c>
      <c r="AI122" s="380">
        <f ca="1">AVERAGE(E122:AH122)</f>
        <v>5.6818181818181817</v>
      </c>
      <c r="AJ122" s="284"/>
      <c r="AK122" s="284"/>
      <c r="AL122" s="284"/>
      <c r="AM122" s="284"/>
      <c r="AN122" s="380"/>
      <c r="AO122" s="286"/>
      <c r="AP122" s="374"/>
      <c r="AQ122" s="409"/>
      <c r="AR122" s="288"/>
      <c r="AS122" s="288"/>
      <c r="AT122" s="284"/>
      <c r="AU122" s="284"/>
      <c r="AV122" s="284"/>
      <c r="AW122" s="284"/>
      <c r="AX122" s="284"/>
      <c r="AY122" s="288"/>
      <c r="AZ122" s="284"/>
      <c r="BA122" s="284"/>
      <c r="BB122" s="284"/>
      <c r="BC122" s="284"/>
      <c r="BD122" s="284"/>
      <c r="BE122" s="284"/>
      <c r="BF122" s="284"/>
      <c r="BH122" s="284"/>
      <c r="BI122" s="284"/>
      <c r="BJ122" s="284"/>
      <c r="BK122" s="284"/>
      <c r="BL122" s="284"/>
      <c r="BM122" s="284"/>
      <c r="BN122" s="284"/>
    </row>
    <row r="123" spans="1:66" s="140" customFormat="1" x14ac:dyDescent="0.15">
      <c r="A123" s="284"/>
      <c r="B123" s="381"/>
      <c r="C123" s="381"/>
      <c r="D123" s="285"/>
      <c r="E123" s="284"/>
      <c r="F123" s="284"/>
      <c r="G123" s="284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>
        <f ca="1">COUNTIF(R6:R106,"Стр")</f>
        <v>0</v>
      </c>
      <c r="S123" s="284"/>
      <c r="T123" s="284"/>
      <c r="U123" s="284"/>
      <c r="V123" s="284"/>
      <c r="W123" s="284"/>
      <c r="X123" s="284"/>
      <c r="Y123" s="284"/>
      <c r="Z123" s="284"/>
      <c r="AA123" s="284"/>
      <c r="AB123" s="284"/>
      <c r="AC123" s="284"/>
      <c r="AD123" s="284"/>
      <c r="AE123" s="284"/>
      <c r="AF123" s="284"/>
      <c r="AG123" s="284"/>
      <c r="AH123" s="284"/>
      <c r="AI123" s="284"/>
      <c r="AJ123" s="284"/>
      <c r="AK123" s="284"/>
      <c r="AL123" s="284"/>
      <c r="AM123" s="284"/>
      <c r="AN123" s="380"/>
      <c r="AO123" s="288"/>
      <c r="AP123" s="374"/>
      <c r="AQ123" s="409"/>
      <c r="AR123" s="288"/>
      <c r="AS123" s="288"/>
      <c r="AT123" s="284"/>
      <c r="AU123" s="284"/>
      <c r="AV123" s="284"/>
      <c r="AW123" s="284"/>
      <c r="AX123" s="284"/>
      <c r="AY123" s="288"/>
      <c r="AZ123" s="284"/>
      <c r="BA123" s="284"/>
      <c r="BB123" s="284"/>
      <c r="BC123" s="284"/>
      <c r="BD123" s="284"/>
      <c r="BE123" s="284"/>
      <c r="BF123" s="284"/>
      <c r="BH123" s="284"/>
      <c r="BI123" s="284"/>
      <c r="BJ123" s="284"/>
      <c r="BK123" s="284"/>
      <c r="BL123" s="284"/>
      <c r="BM123" s="284"/>
      <c r="BN123" s="284"/>
    </row>
    <row r="124" spans="1:66" s="140" customFormat="1" ht="12.75" customHeight="1" x14ac:dyDescent="0.15">
      <c r="A124" s="284"/>
      <c r="B124" s="284"/>
      <c r="C124" s="284"/>
      <c r="D124" s="285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284"/>
      <c r="AN124" s="284"/>
      <c r="AO124" s="286"/>
      <c r="AP124" s="374"/>
      <c r="AR124" s="284"/>
      <c r="AS124" s="284"/>
      <c r="AT124" s="284"/>
      <c r="AU124" s="284"/>
      <c r="AV124" s="284"/>
      <c r="AW124" s="284"/>
      <c r="AX124" s="284"/>
      <c r="AY124" s="288"/>
      <c r="AZ124" s="284"/>
      <c r="BA124" s="284"/>
      <c r="BB124" s="284"/>
      <c r="BC124" s="284"/>
      <c r="BD124" s="284"/>
      <c r="BE124" s="284"/>
      <c r="BF124" s="284"/>
      <c r="BH124" s="284"/>
      <c r="BI124" s="284"/>
      <c r="BJ124" s="284"/>
      <c r="BK124" s="284"/>
      <c r="BL124" s="284"/>
      <c r="BM124" s="284"/>
      <c r="BN124" s="284"/>
    </row>
    <row r="125" spans="1:66" s="140" customFormat="1" ht="12.75" customHeight="1" x14ac:dyDescent="0.15">
      <c r="A125" s="284"/>
      <c r="B125" s="284"/>
      <c r="C125" s="284"/>
      <c r="D125" s="285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394"/>
      <c r="AI125" s="394"/>
      <c r="AJ125" s="394"/>
      <c r="AK125" s="284"/>
      <c r="AL125" s="284"/>
      <c r="AM125" s="284"/>
      <c r="AN125" s="380"/>
      <c r="AO125" s="286"/>
      <c r="AP125" s="287"/>
      <c r="AR125" s="284"/>
      <c r="AS125" s="284"/>
      <c r="AT125" s="284"/>
      <c r="AU125" s="284"/>
      <c r="AV125" s="284"/>
      <c r="AW125" s="284"/>
      <c r="AX125" s="284"/>
      <c r="AY125" s="288"/>
      <c r="AZ125" s="284"/>
      <c r="BA125" s="284"/>
      <c r="BB125" s="284"/>
      <c r="BC125" s="284"/>
      <c r="BD125" s="284"/>
      <c r="BE125" s="284"/>
      <c r="BF125" s="284"/>
      <c r="BH125" s="284"/>
      <c r="BI125" s="284"/>
      <c r="BJ125" s="284"/>
      <c r="BK125" s="284"/>
      <c r="BL125" s="284"/>
      <c r="BM125" s="284"/>
      <c r="BN125" s="284"/>
    </row>
    <row r="126" spans="1:66" s="140" customFormat="1" x14ac:dyDescent="0.15">
      <c r="A126" s="284"/>
      <c r="B126" s="284"/>
      <c r="C126" s="284"/>
      <c r="D126" s="285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394"/>
      <c r="AI126" s="394"/>
      <c r="AJ126" s="394"/>
      <c r="AK126" s="284"/>
      <c r="AL126" s="284"/>
      <c r="AM126" s="284"/>
      <c r="AN126" s="380"/>
      <c r="AO126" s="286"/>
      <c r="AP126" s="287"/>
      <c r="AR126" s="284"/>
      <c r="AS126" s="284"/>
      <c r="AT126" s="284"/>
      <c r="AU126" s="284"/>
      <c r="AV126" s="284"/>
      <c r="AW126" s="284"/>
      <c r="AX126" s="284"/>
      <c r="AY126" s="288"/>
      <c r="AZ126" s="284"/>
      <c r="BA126" s="284"/>
      <c r="BB126" s="284"/>
      <c r="BC126" s="284"/>
      <c r="BD126" s="284"/>
      <c r="BE126" s="284"/>
      <c r="BF126" s="284"/>
      <c r="BH126" s="284"/>
      <c r="BI126" s="284"/>
      <c r="BJ126" s="284"/>
      <c r="BK126" s="284"/>
      <c r="BL126" s="284"/>
      <c r="BM126" s="284"/>
      <c r="BN126" s="284"/>
    </row>
    <row r="127" spans="1:66" s="140" customFormat="1" x14ac:dyDescent="0.15">
      <c r="A127" s="284"/>
      <c r="B127" s="284"/>
      <c r="C127" s="284"/>
      <c r="D127" s="285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394"/>
      <c r="AI127" s="394"/>
      <c r="AJ127" s="394"/>
      <c r="AK127" s="284"/>
      <c r="AL127" s="284"/>
      <c r="AM127" s="284"/>
      <c r="AN127" s="380"/>
      <c r="AO127" s="286"/>
      <c r="AP127" s="287"/>
      <c r="AR127" s="284"/>
      <c r="AS127" s="284"/>
      <c r="AT127" s="284"/>
      <c r="AU127" s="284"/>
      <c r="AV127" s="284"/>
      <c r="AW127" s="284"/>
      <c r="AX127" s="284"/>
      <c r="AY127" s="288"/>
      <c r="AZ127" s="284"/>
      <c r="BA127" s="284"/>
      <c r="BB127" s="284"/>
      <c r="BC127" s="284"/>
      <c r="BD127" s="284"/>
      <c r="BE127" s="284"/>
      <c r="BF127" s="284"/>
      <c r="BH127" s="284"/>
      <c r="BI127" s="284"/>
      <c r="BJ127" s="284"/>
      <c r="BK127" s="284"/>
      <c r="BL127" s="284"/>
      <c r="BM127" s="284"/>
      <c r="BN127" s="284"/>
    </row>
    <row r="128" spans="1:66" s="140" customFormat="1" x14ac:dyDescent="0.15">
      <c r="A128" s="284"/>
      <c r="B128" s="284"/>
      <c r="C128" s="284"/>
      <c r="D128" s="285"/>
      <c r="E128" s="284"/>
      <c r="F128" s="284"/>
      <c r="G128" s="284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  <c r="X128" s="284"/>
      <c r="Y128" s="284"/>
      <c r="Z128" s="284"/>
      <c r="AA128" s="284"/>
      <c r="AB128" s="284"/>
      <c r="AC128" s="284"/>
      <c r="AD128" s="284"/>
      <c r="AE128" s="284"/>
      <c r="AF128" s="284"/>
      <c r="AG128" s="284"/>
      <c r="AH128" s="394"/>
      <c r="AI128" s="394"/>
      <c r="AJ128" s="394"/>
      <c r="AK128" s="284"/>
      <c r="AL128" s="284"/>
      <c r="AM128" s="284"/>
      <c r="AN128" s="380"/>
      <c r="AO128" s="286"/>
      <c r="AP128" s="287"/>
      <c r="AR128" s="284"/>
      <c r="AS128" s="284"/>
      <c r="AT128" s="284"/>
      <c r="AU128" s="284"/>
      <c r="AV128" s="284"/>
      <c r="AW128" s="284"/>
      <c r="AX128" s="284"/>
      <c r="AY128" s="288"/>
      <c r="AZ128" s="284"/>
      <c r="BA128" s="284"/>
      <c r="BB128" s="284"/>
      <c r="BC128" s="284"/>
      <c r="BD128" s="284"/>
      <c r="BE128" s="284"/>
      <c r="BF128" s="284"/>
      <c r="BH128" s="284"/>
      <c r="BI128" s="284"/>
      <c r="BJ128" s="284"/>
      <c r="BK128" s="284"/>
      <c r="BL128" s="284"/>
      <c r="BM128" s="284"/>
      <c r="BN128" s="284"/>
    </row>
    <row r="129" spans="1:66" s="140" customFormat="1" x14ac:dyDescent="0.15">
      <c r="A129" s="284"/>
      <c r="B129" s="284"/>
      <c r="C129" s="284"/>
      <c r="D129" s="285"/>
      <c r="E129" s="284"/>
      <c r="F129" s="284"/>
      <c r="G129" s="284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4"/>
      <c r="Y129" s="284"/>
      <c r="Z129" s="284"/>
      <c r="AA129" s="284"/>
      <c r="AB129" s="284"/>
      <c r="AC129" s="284"/>
      <c r="AD129" s="284"/>
      <c r="AE129" s="284"/>
      <c r="AF129" s="284"/>
      <c r="AG129" s="284"/>
      <c r="AH129" s="394"/>
      <c r="AI129" s="394"/>
      <c r="AJ129" s="394"/>
      <c r="AK129" s="284"/>
      <c r="AL129" s="284"/>
      <c r="AM129" s="284"/>
      <c r="AN129" s="284"/>
      <c r="AO129" s="286"/>
      <c r="AP129" s="287"/>
      <c r="AR129" s="284"/>
      <c r="AS129" s="284"/>
      <c r="AT129" s="284"/>
      <c r="AU129" s="284"/>
      <c r="AV129" s="284"/>
      <c r="AW129" s="284"/>
      <c r="AX129" s="284"/>
      <c r="AY129" s="288"/>
      <c r="AZ129" s="284"/>
      <c r="BA129" s="284"/>
      <c r="BB129" s="284"/>
      <c r="BC129" s="284"/>
      <c r="BD129" s="284"/>
      <c r="BE129" s="284"/>
      <c r="BF129" s="284"/>
      <c r="BH129" s="284"/>
      <c r="BI129" s="284"/>
      <c r="BJ129" s="284"/>
      <c r="BK129" s="284"/>
      <c r="BL129" s="284"/>
      <c r="BM129" s="284"/>
      <c r="BN129" s="284"/>
    </row>
    <row r="130" spans="1:66" s="140" customFormat="1" x14ac:dyDescent="0.15">
      <c r="A130" s="284"/>
      <c r="B130" s="284"/>
      <c r="C130" s="284"/>
      <c r="D130" s="285"/>
      <c r="E130" s="284"/>
      <c r="F130" s="284"/>
      <c r="G130" s="284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  <c r="X130" s="284"/>
      <c r="Y130" s="284"/>
      <c r="Z130" s="284"/>
      <c r="AA130" s="284"/>
      <c r="AB130" s="284"/>
      <c r="AC130" s="284"/>
      <c r="AD130" s="284"/>
      <c r="AE130" s="284"/>
      <c r="AF130" s="284"/>
      <c r="AG130" s="284"/>
      <c r="AH130" s="394"/>
      <c r="AI130" s="394"/>
      <c r="AJ130" s="394"/>
      <c r="AK130" s="284"/>
      <c r="AL130" s="284"/>
      <c r="AM130" s="284"/>
      <c r="AN130" s="284"/>
      <c r="AO130" s="286"/>
      <c r="AP130" s="287"/>
      <c r="AR130" s="284"/>
      <c r="AS130" s="284"/>
      <c r="AT130" s="284"/>
      <c r="AU130" s="284"/>
      <c r="AV130" s="284"/>
      <c r="AW130" s="284"/>
      <c r="AX130" s="284"/>
      <c r="AY130" s="288"/>
      <c r="AZ130" s="284"/>
      <c r="BA130" s="284"/>
      <c r="BB130" s="284"/>
      <c r="BC130" s="284"/>
      <c r="BD130" s="284"/>
      <c r="BE130" s="284"/>
      <c r="BF130" s="284"/>
      <c r="BH130" s="284"/>
      <c r="BI130" s="284"/>
      <c r="BJ130" s="284"/>
      <c r="BK130" s="284"/>
      <c r="BL130" s="284"/>
      <c r="BM130" s="284"/>
      <c r="BN130" s="284"/>
    </row>
    <row r="131" spans="1:66" x14ac:dyDescent="0.15">
      <c r="AH131" s="394"/>
      <c r="AI131" s="394"/>
      <c r="AJ131" s="394"/>
    </row>
    <row r="132" spans="1:66" x14ac:dyDescent="0.15">
      <c r="AH132" s="394"/>
      <c r="AI132" s="394"/>
      <c r="AJ132" s="394"/>
    </row>
    <row r="133" spans="1:66" x14ac:dyDescent="0.15">
      <c r="AH133" s="394"/>
      <c r="AI133" s="394"/>
      <c r="AJ133" s="394"/>
    </row>
    <row r="134" spans="1:66" x14ac:dyDescent="0.15">
      <c r="AH134" s="394"/>
      <c r="AI134" s="394"/>
      <c r="AJ134" s="394"/>
    </row>
    <row r="135" spans="1:66" x14ac:dyDescent="0.15">
      <c r="AH135" s="394"/>
      <c r="AI135" s="394"/>
      <c r="AJ135" s="394"/>
    </row>
    <row r="146" spans="4:34" x14ac:dyDescent="0.15">
      <c r="X146" s="382"/>
    </row>
    <row r="151" spans="4:34" x14ac:dyDescent="0.15">
      <c r="D151" s="285" t="s">
        <v>228</v>
      </c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281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</row>
    <row r="152" spans="4:34" x14ac:dyDescent="0.15">
      <c r="D152" s="285" t="s">
        <v>233</v>
      </c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</row>
    <row r="153" spans="4:34" x14ac:dyDescent="0.15"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281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</row>
    <row r="154" spans="4:34" x14ac:dyDescent="0.15">
      <c r="E154" s="281"/>
      <c r="F154" s="281"/>
      <c r="G154" s="281"/>
      <c r="H154" s="281"/>
      <c r="I154" s="281"/>
      <c r="J154" s="281"/>
      <c r="K154" s="281"/>
      <c r="L154" s="281"/>
      <c r="M154" s="281"/>
      <c r="N154" s="281"/>
      <c r="O154" s="281"/>
      <c r="P154" s="281"/>
      <c r="Q154" s="281"/>
      <c r="R154" s="281"/>
      <c r="S154" s="281"/>
      <c r="T154" s="281"/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1"/>
      <c r="AG154" s="281"/>
      <c r="AH154" s="281"/>
    </row>
  </sheetData>
  <mergeCells count="13">
    <mergeCell ref="BE4:BE5"/>
    <mergeCell ref="AL5:AM5"/>
    <mergeCell ref="BA107:BB109"/>
    <mergeCell ref="AL111:AM111"/>
    <mergeCell ref="E1:AH1"/>
    <mergeCell ref="E2:AH2"/>
    <mergeCell ref="BB3:BC3"/>
    <mergeCell ref="AI4:AI5"/>
    <mergeCell ref="AK4:AK5"/>
    <mergeCell ref="AN4:AN5"/>
    <mergeCell ref="AO4:AO5"/>
    <mergeCell ref="AW4:AW5"/>
    <mergeCell ref="BB4:BC4"/>
  </mergeCells>
  <conditionalFormatting sqref="BA6:BA106">
    <cfRule type="expression" dxfId="26" priority="20" stopIfTrue="1">
      <formula>BB6&gt;5</formula>
    </cfRule>
    <cfRule type="expression" dxfId="25" priority="21" stopIfTrue="1">
      <formula>BB6&lt;-7</formula>
    </cfRule>
  </conditionalFormatting>
  <conditionalFormatting sqref="BG6:BK105 AQ6:AU106">
    <cfRule type="cellIs" dxfId="24" priority="19" stopIfTrue="1" operator="equal">
      <formula>0</formula>
    </cfRule>
  </conditionalFormatting>
  <conditionalFormatting sqref="AL111:AM111">
    <cfRule type="expression" dxfId="23" priority="18" stopIfTrue="1">
      <formula>$AL$110&lt;$AM$110</formula>
    </cfRule>
  </conditionalFormatting>
  <conditionalFormatting sqref="AL6:AM107">
    <cfRule type="cellIs" dxfId="22" priority="17" stopIfTrue="1" operator="equal">
      <formula>0</formula>
    </cfRule>
  </conditionalFormatting>
  <conditionalFormatting sqref="AG4:AH4">
    <cfRule type="cellIs" dxfId="21" priority="16" stopIfTrue="1" operator="equal">
      <formula>0</formula>
    </cfRule>
  </conditionalFormatting>
  <conditionalFormatting sqref="F4:AH4">
    <cfRule type="expression" dxfId="20" priority="15" stopIfTrue="1">
      <formula>COUNTIF(праздники,F4)&gt;0</formula>
    </cfRule>
  </conditionalFormatting>
  <conditionalFormatting sqref="E112:AH119">
    <cfRule type="cellIs" dxfId="19" priority="14" stopIfTrue="1" operator="equal">
      <formula>0</formula>
    </cfRule>
  </conditionalFormatting>
  <conditionalFormatting sqref="AJ6:AJ106">
    <cfRule type="expression" dxfId="18" priority="11">
      <formula>$AJ6&lt;$AJ$5</formula>
    </cfRule>
  </conditionalFormatting>
  <conditionalFormatting sqref="B6:C106">
    <cfRule type="expression" dxfId="17" priority="9" stopIfTrue="1">
      <formula>$AO6&gt;5</formula>
    </cfRule>
    <cfRule type="expression" dxfId="16" priority="10" stopIfTrue="1">
      <formula>$AO6&lt;-7</formula>
    </cfRule>
  </conditionalFormatting>
  <conditionalFormatting sqref="BF112:BF114">
    <cfRule type="cellIs" dxfId="15" priority="8" stopIfTrue="1" operator="equal">
      <formula>0</formula>
    </cfRule>
  </conditionalFormatting>
  <conditionalFormatting sqref="E5:AH5">
    <cfRule type="expression" dxfId="14" priority="7" stopIfTrue="1">
      <formula>E3=0</formula>
    </cfRule>
  </conditionalFormatting>
  <conditionalFormatting sqref="BF117">
    <cfRule type="cellIs" dxfId="13" priority="6" stopIfTrue="1" operator="equal">
      <formula>0</formula>
    </cfRule>
  </conditionalFormatting>
  <conditionalFormatting sqref="BN4">
    <cfRule type="expression" dxfId="12" priority="5">
      <formula>$AJ4*24&lt;$AJ$5</formula>
    </cfRule>
  </conditionalFormatting>
  <conditionalFormatting sqref="E6:AH106">
    <cfRule type="cellIs" dxfId="11" priority="12" stopIfTrue="1" operator="equal">
      <formula>0</formula>
    </cfRule>
    <cfRule type="expression" dxfId="10" priority="13" stopIfTrue="1">
      <formula>ISNUMBER(E6)=FALSE</formula>
    </cfRule>
  </conditionalFormatting>
  <conditionalFormatting sqref="AY105:AY106">
    <cfRule type="iconSet" priority="384">
      <iconSet>
        <cfvo type="percent" val="0"/>
        <cfvo type="percent" val="33"/>
        <cfvo type="percent" val="67"/>
      </iconSet>
    </cfRule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6:AY104">
    <cfRule type="iconSet" priority="402">
      <iconSet>
        <cfvo type="percent" val="0"/>
        <cfvo type="percent" val="33"/>
        <cfvo type="percent" val="67"/>
      </iconSet>
    </cfRule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C105">
    <cfRule type="colorScale" priority="410">
      <colorScale>
        <cfvo type="min"/>
        <cfvo type="percentile" val="0"/>
        <cfvo type="max"/>
        <color rgb="FF63BE7B"/>
        <color rgb="FFFFEB84"/>
        <color rgb="FFF8696B"/>
      </colorScale>
    </cfRule>
  </conditionalFormatting>
  <dataValidations count="7">
    <dataValidation type="list" errorStyle="information" allowBlank="1" showInputMessage="1" showErrorMessage="1" sqref="E106:F106">
      <formula1>время</formula1>
    </dataValidation>
    <dataValidation type="list" errorStyle="information" allowBlank="1" showInputMessage="1" showErrorMessage="1" sqref="AW68:AW100">
      <formula1>время_перераб</formula1>
    </dataValidation>
    <dataValidation type="list" allowBlank="1" showInputMessage="1" showErrorMessage="1" sqref="E4">
      <formula1>дата</formula1>
    </dataValidation>
    <dataValidation type="list" allowBlank="1" showInputMessage="1" showErrorMessage="1" sqref="E109:AH109">
      <formula1>$AW$111</formula1>
    </dataValidation>
    <dataValidation type="list" allowBlank="1" showInputMessage="1" showErrorMessage="1" sqref="BE2:BE3">
      <formula1>$E$4:$AH$4</formula1>
    </dataValidation>
    <dataValidation errorStyle="information" allowBlank="1" showInputMessage="1" showErrorMessage="1" sqref="G106 AK6:AK106 E6:AH105"/>
    <dataValidation allowBlank="1" showInputMessage="1" sqref="D6:D106"/>
  </dataValidations>
  <printOptions horizontalCentered="1"/>
  <pageMargins left="0.19685039370078741" right="0.19685039370078741" top="0.19685039370078741" bottom="0.19685039370078741" header="0" footer="0"/>
  <pageSetup paperSize="256" scale="75" fitToHeight="0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8" enableFormatConditionsCalculation="0">
    <tabColor theme="0" tint="-0.34998626667073579"/>
    <outlinePr summaryRight="0"/>
    <pageSetUpPr fitToPage="1"/>
  </sheetPr>
  <dimension ref="A1:AA113"/>
  <sheetViews>
    <sheetView showZeros="0" view="pageBreakPreview" zoomScaleNormal="85" zoomScaleSheetLayoutView="100" zoomScalePageLayoutView="85" workbookViewId="0">
      <pane xSplit="2" ySplit="5" topLeftCell="C48" activePane="bottomRight" state="frozen"/>
      <selection activeCell="Y87" sqref="Y87"/>
      <selection pane="topRight" activeCell="Y87" sqref="Y87"/>
      <selection pane="bottomLeft" activeCell="Y87" sqref="Y87"/>
      <selection pane="bottomRight" activeCell="N13" sqref="N13"/>
    </sheetView>
  </sheetViews>
  <sheetFormatPr baseColWidth="10" defaultColWidth="9.1640625" defaultRowHeight="13" outlineLevelCol="1" x14ac:dyDescent="0.15"/>
  <cols>
    <col min="1" max="1" width="4.1640625" style="394" bestFit="1" customWidth="1"/>
    <col min="2" max="2" width="15.5" style="394" customWidth="1"/>
    <col min="3" max="9" width="4.83203125" style="394" customWidth="1" outlineLevel="1"/>
    <col min="10" max="10" width="5.83203125" style="394" customWidth="1"/>
    <col min="11" max="11" width="5.5" style="394" customWidth="1"/>
    <col min="12" max="12" width="3.6640625" style="394" customWidth="1"/>
    <col min="13" max="13" width="4.1640625" style="394" bestFit="1" customWidth="1"/>
    <col min="14" max="14" width="15.6640625" style="394" customWidth="1"/>
    <col min="15" max="21" width="4.83203125" style="394" customWidth="1" outlineLevel="1"/>
    <col min="22" max="22" width="6" style="394" customWidth="1"/>
    <col min="23" max="23" width="6.6640625" style="394" customWidth="1"/>
    <col min="24" max="16384" width="9.1640625" style="394"/>
  </cols>
  <sheetData>
    <row r="1" spans="1:27" ht="18" x14ac:dyDescent="0.15">
      <c r="A1" s="678" t="s">
        <v>216</v>
      </c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  <c r="U1" s="678"/>
      <c r="V1" s="678"/>
      <c r="W1" s="678"/>
      <c r="X1" s="437" t="s">
        <v>248</v>
      </c>
    </row>
    <row r="2" spans="1:27" ht="12.75" customHeight="1" x14ac:dyDescent="0.15">
      <c r="A2" s="679" t="str">
        <f>"С "&amp;TEXT(C4,"[$-F800]")&amp;" по "&amp;TEXT(I4,"[$-F800]")</f>
        <v>С 1 сентября 2018 г. по 7 сентября 2018 г.</v>
      </c>
      <c r="B2" s="679"/>
      <c r="C2" s="679"/>
      <c r="D2" s="679"/>
      <c r="E2" s="679"/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79"/>
      <c r="U2" s="679"/>
      <c r="V2" s="679"/>
      <c r="W2" s="679"/>
    </row>
    <row r="3" spans="1:27" ht="14.25" customHeight="1" x14ac:dyDescent="0.15">
      <c r="A3" s="298"/>
      <c r="B3" s="298"/>
      <c r="C3" s="299">
        <f>INDEX(ВРЕМЯ!$E$3:$AH$3,DAY(C4))</f>
        <v>1</v>
      </c>
      <c r="D3" s="299">
        <f>INDEX(ВРЕМЯ!$E$3:$AH$3,DAY(D4))</f>
        <v>1</v>
      </c>
      <c r="E3" s="299">
        <f>INDEX(ВРЕМЯ!$E$3:$AH$3,DAY(E4))</f>
        <v>1</v>
      </c>
      <c r="F3" s="299">
        <f>INDEX(ВРЕМЯ!$E$3:$AH$3,DAY(F4))</f>
        <v>1</v>
      </c>
      <c r="G3" s="299">
        <f>INDEX(ВРЕМЯ!$E$3:$AH$3,DAY(G4))</f>
        <v>1</v>
      </c>
      <c r="H3" s="299">
        <f>INDEX(ВРЕМЯ!$E$3:$AH$3,DAY(H4))</f>
        <v>0</v>
      </c>
      <c r="I3" s="299">
        <f>INDEX(ВРЕМЯ!$E$3:$AH$3,DAY(I4))</f>
        <v>0</v>
      </c>
      <c r="J3" s="300"/>
      <c r="K3" s="301"/>
      <c r="M3" s="298"/>
      <c r="N3" s="298"/>
      <c r="O3" s="299">
        <f>C3</f>
        <v>1</v>
      </c>
      <c r="P3" s="299">
        <f t="shared" ref="P3:U3" si="0">D3</f>
        <v>1</v>
      </c>
      <c r="Q3" s="299">
        <f t="shared" si="0"/>
        <v>1</v>
      </c>
      <c r="R3" s="299">
        <f t="shared" si="0"/>
        <v>1</v>
      </c>
      <c r="S3" s="299">
        <f t="shared" si="0"/>
        <v>1</v>
      </c>
      <c r="T3" s="299">
        <f t="shared" si="0"/>
        <v>0</v>
      </c>
      <c r="U3" s="299">
        <f t="shared" si="0"/>
        <v>0</v>
      </c>
      <c r="V3" s="300">
        <f>SUM(O3:U3)*8</f>
        <v>40</v>
      </c>
      <c r="W3" s="301"/>
    </row>
    <row r="4" spans="1:27" ht="12.75" customHeight="1" x14ac:dyDescent="0.15">
      <c r="A4" s="308"/>
      <c r="B4" s="309"/>
      <c r="C4" s="311">
        <v>43344</v>
      </c>
      <c r="D4" s="312">
        <f t="shared" ref="D4:I4" si="1">C4+1</f>
        <v>43345</v>
      </c>
      <c r="E4" s="312">
        <f t="shared" si="1"/>
        <v>43346</v>
      </c>
      <c r="F4" s="312">
        <f t="shared" si="1"/>
        <v>43347</v>
      </c>
      <c r="G4" s="312">
        <f t="shared" si="1"/>
        <v>43348</v>
      </c>
      <c r="H4" s="312">
        <f t="shared" si="1"/>
        <v>43349</v>
      </c>
      <c r="I4" s="312">
        <f t="shared" si="1"/>
        <v>43350</v>
      </c>
      <c r="J4" s="672" t="s">
        <v>204</v>
      </c>
      <c r="K4" s="281" t="s">
        <v>219</v>
      </c>
      <c r="M4" s="308"/>
      <c r="N4" s="309"/>
      <c r="O4" s="311">
        <f>C4</f>
        <v>43344</v>
      </c>
      <c r="P4" s="312">
        <f t="shared" ref="P4:U4" si="2">O4+1</f>
        <v>43345</v>
      </c>
      <c r="Q4" s="312">
        <f t="shared" si="2"/>
        <v>43346</v>
      </c>
      <c r="R4" s="312">
        <f t="shared" si="2"/>
        <v>43347</v>
      </c>
      <c r="S4" s="312">
        <f t="shared" si="2"/>
        <v>43348</v>
      </c>
      <c r="T4" s="312">
        <f t="shared" si="2"/>
        <v>43349</v>
      </c>
      <c r="U4" s="312">
        <f t="shared" si="2"/>
        <v>43350</v>
      </c>
      <c r="V4" s="672" t="s">
        <v>204</v>
      </c>
      <c r="W4" s="281" t="s">
        <v>219</v>
      </c>
    </row>
    <row r="5" spans="1:27" ht="10.5" customHeight="1" x14ac:dyDescent="0.15">
      <c r="A5" s="318"/>
      <c r="B5" s="319"/>
      <c r="C5" s="321">
        <f t="shared" ref="C5:I5" si="3">C4</f>
        <v>43344</v>
      </c>
      <c r="D5" s="321">
        <f t="shared" si="3"/>
        <v>43345</v>
      </c>
      <c r="E5" s="321">
        <f t="shared" si="3"/>
        <v>43346</v>
      </c>
      <c r="F5" s="321">
        <f t="shared" si="3"/>
        <v>43347</v>
      </c>
      <c r="G5" s="321">
        <f t="shared" si="3"/>
        <v>43348</v>
      </c>
      <c r="H5" s="321">
        <f t="shared" si="3"/>
        <v>43349</v>
      </c>
      <c r="I5" s="321">
        <f t="shared" si="3"/>
        <v>43350</v>
      </c>
      <c r="J5" s="673"/>
      <c r="K5" s="322">
        <f>SUM(C3:I3)*8</f>
        <v>40</v>
      </c>
      <c r="M5" s="318"/>
      <c r="N5" s="319"/>
      <c r="O5" s="321">
        <f t="shared" ref="O5:U5" si="4">O4</f>
        <v>43344</v>
      </c>
      <c r="P5" s="321">
        <f t="shared" si="4"/>
        <v>43345</v>
      </c>
      <c r="Q5" s="321">
        <f t="shared" si="4"/>
        <v>43346</v>
      </c>
      <c r="R5" s="321">
        <f t="shared" si="4"/>
        <v>43347</v>
      </c>
      <c r="S5" s="321">
        <f t="shared" si="4"/>
        <v>43348</v>
      </c>
      <c r="T5" s="321">
        <f t="shared" si="4"/>
        <v>43349</v>
      </c>
      <c r="U5" s="321">
        <f t="shared" si="4"/>
        <v>43350</v>
      </c>
      <c r="V5" s="673"/>
      <c r="W5" s="322">
        <f>SUM(O3:U3)*8</f>
        <v>40</v>
      </c>
    </row>
    <row r="6" spans="1:27" ht="20" customHeight="1" x14ac:dyDescent="0.15">
      <c r="A6" s="326">
        <f>SUBTOTAL(3,B$5:B6)</f>
        <v>1</v>
      </c>
      <c r="B6" s="327" t="str">
        <f>График!B7</f>
        <v>Сотрудник 1</v>
      </c>
      <c r="C6" s="383">
        <f ca="1">INDEX(ВРЕМЯ!$E6:$AH6,DAY(C$4))</f>
        <v>9</v>
      </c>
      <c r="D6" s="383">
        <f ca="1">INDEX(ВРЕМЯ!$E6:$AH6,DAY(D$4))</f>
        <v>8</v>
      </c>
      <c r="E6" s="383">
        <f ca="1">INDEX(ВРЕМЯ!$E6:$AH6,DAY(E$4))</f>
        <v>8</v>
      </c>
      <c r="F6" s="383">
        <f ca="1">INDEX(ВРЕМЯ!$E6:$AH6,DAY(F$4))</f>
        <v>9</v>
      </c>
      <c r="G6" s="383">
        <f ca="1">INDEX(ВРЕМЯ!$E6:$AH6,DAY(G$4))</f>
        <v>9</v>
      </c>
      <c r="H6" s="383">
        <f ca="1">INDEX(ВРЕМЯ!$E6:$AH6,DAY(H$4))</f>
        <v>0</v>
      </c>
      <c r="I6" s="383">
        <f ca="1">INDEX(ВРЕМЯ!$E6:$AH6,DAY(I$4))</f>
        <v>0</v>
      </c>
      <c r="J6" s="387">
        <f t="shared" ref="J6:J37" ca="1" si="5">SUM(C6:I6)</f>
        <v>43</v>
      </c>
      <c r="K6" s="388">
        <f ca="1">IF(COUNTA(C6:I6),K$5-SUM(SUMIF($C6:$I6,{"О","ОВ","Б","А","У","---"},$C$3:$I$3))*8,0)</f>
        <v>40</v>
      </c>
      <c r="M6" s="326">
        <f>SUBTOTAL(3,N$5:N6)+50</f>
        <v>51</v>
      </c>
      <c r="N6" s="327" t="str">
        <f>График!B55</f>
        <v>Водитель 24</v>
      </c>
      <c r="O6" s="383">
        <f ca="1">INDEX(ВРЕМЯ!$E56:$AH56,DAY(O$4))</f>
        <v>9</v>
      </c>
      <c r="P6" s="383">
        <f ca="1">INDEX(ВРЕМЯ!$E56:$AH56,DAY(P$4))</f>
        <v>0</v>
      </c>
      <c r="Q6" s="383">
        <f ca="1">INDEX(ВРЕМЯ!$E56:$AH56,DAY(Q$4))</f>
        <v>0</v>
      </c>
      <c r="R6" s="383">
        <f ca="1">INDEX(ВРЕМЯ!$E56:$AH56,DAY(R$4))</f>
        <v>10</v>
      </c>
      <c r="S6" s="383">
        <f ca="1">INDEX(ВРЕМЯ!$E56:$AH56,DAY(S$4))</f>
        <v>10</v>
      </c>
      <c r="T6" s="383">
        <f ca="1">INDEX(ВРЕМЯ!$E56:$AH56,DAY(T$4))</f>
        <v>9</v>
      </c>
      <c r="U6" s="383">
        <f ca="1">INDEX(ВРЕМЯ!$E56:$AH56,DAY(U$4))</f>
        <v>9</v>
      </c>
      <c r="V6" s="387">
        <f t="shared" ref="V6:V12" ca="1" si="6">SUM(O6:U6)</f>
        <v>47</v>
      </c>
      <c r="W6" s="388">
        <f ca="1">IF(COUNTA(O6:U6),W$5-SUM(SUMIF(O6:U6,{"О","ОВ","Б","А","У","---"},$O$3:$U$3))*8,0)</f>
        <v>40</v>
      </c>
    </row>
    <row r="7" spans="1:27" ht="20" customHeight="1" x14ac:dyDescent="0.15">
      <c r="A7" s="326">
        <f>SUBTOTAL(3,B$5:B7)</f>
        <v>2</v>
      </c>
      <c r="B7" s="327" t="str">
        <f>График!B8</f>
        <v>Сотрудник 2</v>
      </c>
      <c r="C7" s="383">
        <f ca="1">INDEX(ВРЕМЯ!$E7:$AH7,DAY(C$4))</f>
        <v>0</v>
      </c>
      <c r="D7" s="383">
        <f ca="1">INDEX(ВРЕМЯ!$E7:$AH7,DAY(D$4))</f>
        <v>0</v>
      </c>
      <c r="E7" s="383">
        <f ca="1">INDEX(ВРЕМЯ!$E7:$AH7,DAY(E$4))</f>
        <v>0</v>
      </c>
      <c r="F7" s="383">
        <f ca="1">INDEX(ВРЕМЯ!$E7:$AH7,DAY(F$4))</f>
        <v>9</v>
      </c>
      <c r="G7" s="383">
        <f ca="1">INDEX(ВРЕМЯ!$E7:$AH7,DAY(G$4))</f>
        <v>9</v>
      </c>
      <c r="H7" s="383">
        <f ca="1">INDEX(ВРЕМЯ!$E7:$AH7,DAY(H$4))</f>
        <v>9</v>
      </c>
      <c r="I7" s="383">
        <f ca="1">INDEX(ВРЕМЯ!$E7:$AH7,DAY(I$4))</f>
        <v>9</v>
      </c>
      <c r="J7" s="387">
        <f t="shared" ca="1" si="5"/>
        <v>36</v>
      </c>
      <c r="K7" s="388">
        <f ca="1">IF(COUNTA(C7:I7),K$5-SUM(SUMIF($C7:$I7,{"О","ОВ","Б","А","У","---"},$C$3:$I$3))*8,0)</f>
        <v>40</v>
      </c>
      <c r="M7" s="326">
        <f>SUBTOTAL(3,N$5:N7)+50</f>
        <v>52</v>
      </c>
      <c r="N7" s="327" t="str">
        <f>График!B56</f>
        <v>Водитель 25</v>
      </c>
      <c r="O7" s="383">
        <f ca="1">INDEX(ВРЕМЯ!$E57:$AH57,DAY(O$4))</f>
        <v>0</v>
      </c>
      <c r="P7" s="383">
        <f ca="1">INDEX(ВРЕМЯ!$E57:$AH57,DAY(P$4))</f>
        <v>0</v>
      </c>
      <c r="Q7" s="383">
        <f ca="1">INDEX(ВРЕМЯ!$E57:$AH57,DAY(Q$4))</f>
        <v>10</v>
      </c>
      <c r="R7" s="383">
        <f ca="1">INDEX(ВРЕМЯ!$E57:$AH57,DAY(R$4))</f>
        <v>9</v>
      </c>
      <c r="S7" s="383">
        <f ca="1">INDEX(ВРЕМЯ!$E57:$AH57,DAY(S$4))</f>
        <v>9</v>
      </c>
      <c r="T7" s="383">
        <f ca="1">INDEX(ВРЕМЯ!$E57:$AH57,DAY(T$4))</f>
        <v>8</v>
      </c>
      <c r="U7" s="383">
        <f ca="1">INDEX(ВРЕМЯ!$E57:$AH57,DAY(U$4))</f>
        <v>0</v>
      </c>
      <c r="V7" s="387">
        <f t="shared" ca="1" si="6"/>
        <v>36</v>
      </c>
      <c r="W7" s="388">
        <f ca="1">IF(COUNTA(O7:U7),W$5-SUM(SUMIF(O7:U7,{"О","ОВ","Б","А","У","---"},$O$3:$U$3))*8,0)</f>
        <v>40</v>
      </c>
    </row>
    <row r="8" spans="1:27" ht="20" customHeight="1" x14ac:dyDescent="0.15">
      <c r="A8" s="326">
        <f>SUBTOTAL(3,B$5:B8)</f>
        <v>3</v>
      </c>
      <c r="B8" s="327" t="str">
        <f>График!B9</f>
        <v>Сотрудник 3</v>
      </c>
      <c r="C8" s="383">
        <f ca="1">INDEX(ВРЕМЯ!$E8:$AH8,DAY(C$4))</f>
        <v>0</v>
      </c>
      <c r="D8" s="383">
        <f ca="1">INDEX(ВРЕМЯ!$E8:$AH8,DAY(D$4))</f>
        <v>0</v>
      </c>
      <c r="E8" s="383">
        <f ca="1">INDEX(ВРЕМЯ!$E8:$AH8,DAY(E$4))</f>
        <v>10</v>
      </c>
      <c r="F8" s="383">
        <f ca="1">INDEX(ВРЕМЯ!$E8:$AH8,DAY(F$4))</f>
        <v>10</v>
      </c>
      <c r="G8" s="383">
        <f ca="1">INDEX(ВРЕМЯ!$E8:$AH8,DAY(G$4))</f>
        <v>9</v>
      </c>
      <c r="H8" s="383">
        <f ca="1">INDEX(ВРЕМЯ!$E8:$AH8,DAY(H$4))</f>
        <v>9</v>
      </c>
      <c r="I8" s="383">
        <f ca="1">INDEX(ВРЕМЯ!$E8:$AH8,DAY(I$4))</f>
        <v>0</v>
      </c>
      <c r="J8" s="387">
        <f t="shared" ca="1" si="5"/>
        <v>38</v>
      </c>
      <c r="K8" s="388">
        <f ca="1">IF(COUNTA(C8:I8),K$5-SUM(SUMIF($C8:$I8,{"О","ОВ","Б","А","У","---"},$C$3:$I$3))*8,0)</f>
        <v>40</v>
      </c>
      <c r="M8" s="326">
        <f>SUBTOTAL(3,N$5:N8)+50</f>
        <v>53</v>
      </c>
      <c r="N8" s="327" t="str">
        <f>График!B57</f>
        <v>Водитель 26</v>
      </c>
      <c r="O8" s="383">
        <f ca="1">INDEX(ВРЕМЯ!$E58:$AH58,DAY(O$4))</f>
        <v>9</v>
      </c>
      <c r="P8" s="383">
        <f ca="1">INDEX(ВРЕМЯ!$E58:$AH58,DAY(P$4))</f>
        <v>10</v>
      </c>
      <c r="Q8" s="383">
        <f ca="1">INDEX(ВРЕМЯ!$E58:$AH58,DAY(Q$4))</f>
        <v>10</v>
      </c>
      <c r="R8" s="383">
        <f ca="1">INDEX(ВРЕМЯ!$E58:$AH58,DAY(R$4))</f>
        <v>0</v>
      </c>
      <c r="S8" s="383">
        <f ca="1">INDEX(ВРЕМЯ!$E58:$AH58,DAY(S$4))</f>
        <v>0</v>
      </c>
      <c r="T8" s="383">
        <f ca="1">INDEX(ВРЕМЯ!$E58:$AH58,DAY(T$4))</f>
        <v>9</v>
      </c>
      <c r="U8" s="383">
        <f ca="1">INDEX(ВРЕМЯ!$E58:$AH58,DAY(U$4))</f>
        <v>9</v>
      </c>
      <c r="V8" s="387">
        <f t="shared" ca="1" si="6"/>
        <v>47</v>
      </c>
      <c r="W8" s="388">
        <f ca="1">IF(COUNTA(O8:U8),W$5-SUM(SUMIF(O8:U8,{"О","ОВ","Б","А","У","---"},$O$3:$U$3))*8,0)</f>
        <v>40</v>
      </c>
      <c r="AA8" s="381">
        <f>I4</f>
        <v>43350</v>
      </c>
    </row>
    <row r="9" spans="1:27" ht="20" customHeight="1" x14ac:dyDescent="0.15">
      <c r="A9" s="326">
        <f>SUBTOTAL(3,B$5:B9)</f>
        <v>4</v>
      </c>
      <c r="B9" s="327" t="str">
        <f>График!B10</f>
        <v>Сотрудник 4</v>
      </c>
      <c r="C9" s="383">
        <f ca="1">INDEX(ВРЕМЯ!$E9:$AH9,DAY(C$4))</f>
        <v>10</v>
      </c>
      <c r="D9" s="383">
        <f ca="1">INDEX(ВРЕМЯ!$E9:$AH9,DAY(D$4))</f>
        <v>10</v>
      </c>
      <c r="E9" s="383">
        <f ca="1">INDEX(ВРЕМЯ!$E9:$AH9,DAY(E$4))</f>
        <v>10</v>
      </c>
      <c r="F9" s="383">
        <f ca="1">INDEX(ВРЕМЯ!$E9:$AH9,DAY(F$4))</f>
        <v>10</v>
      </c>
      <c r="G9" s="383">
        <f ca="1">INDEX(ВРЕМЯ!$E9:$AH9,DAY(G$4))</f>
        <v>0</v>
      </c>
      <c r="H9" s="383">
        <f ca="1">INDEX(ВРЕМЯ!$E9:$AH9,DAY(H$4))</f>
        <v>0</v>
      </c>
      <c r="I9" s="383">
        <f ca="1">INDEX(ВРЕМЯ!$E9:$AH9,DAY(I$4))</f>
        <v>10</v>
      </c>
      <c r="J9" s="387">
        <f t="shared" ca="1" si="5"/>
        <v>50</v>
      </c>
      <c r="K9" s="388">
        <f ca="1">IF(COUNTA(C9:I9),K$5-SUM(SUMIF($C9:$I9,{"О","ОВ","Б","А","У","---"},$C$3:$I$3))*8,0)</f>
        <v>40</v>
      </c>
      <c r="M9" s="326">
        <f>SUBTOTAL(3,N$5:N9)+50</f>
        <v>54</v>
      </c>
      <c r="N9" s="327" t="str">
        <f>График!B58</f>
        <v>Водитель 27</v>
      </c>
      <c r="O9" s="383">
        <f ca="1">INDEX(ВРЕМЯ!$E59:$AH59,DAY(O$4))</f>
        <v>10</v>
      </c>
      <c r="P9" s="383">
        <f ca="1">INDEX(ВРЕМЯ!$E59:$AH59,DAY(P$4))</f>
        <v>10</v>
      </c>
      <c r="Q9" s="383">
        <f ca="1">INDEX(ВРЕМЯ!$E59:$AH59,DAY(Q$4))</f>
        <v>10</v>
      </c>
      <c r="R9" s="383">
        <f ca="1">INDEX(ВРЕМЯ!$E59:$AH59,DAY(R$4))</f>
        <v>10</v>
      </c>
      <c r="S9" s="383">
        <f ca="1">INDEX(ВРЕМЯ!$E59:$AH59,DAY(S$4))</f>
        <v>0</v>
      </c>
      <c r="T9" s="383">
        <f ca="1">INDEX(ВРЕМЯ!$E59:$AH59,DAY(T$4))</f>
        <v>0</v>
      </c>
      <c r="U9" s="383">
        <f ca="1">INDEX(ВРЕМЯ!$E59:$AH59,DAY(U$4))</f>
        <v>8</v>
      </c>
      <c r="V9" s="387">
        <f t="shared" ca="1" si="6"/>
        <v>48</v>
      </c>
      <c r="W9" s="388">
        <f ca="1">IF(COUNTA(O9:U9),W$5-SUM(SUMIF(O9:U9,{"О","ОВ","Б","А","У","---"},$O$3:$U$3))*8,0)</f>
        <v>40</v>
      </c>
    </row>
    <row r="10" spans="1:27" ht="20" customHeight="1" x14ac:dyDescent="0.15">
      <c r="A10" s="326">
        <f>SUBTOTAL(3,B$5:B10)</f>
        <v>5</v>
      </c>
      <c r="B10" s="327" t="str">
        <f>График!B11</f>
        <v>Сотрудник 5</v>
      </c>
      <c r="C10" s="383">
        <f ca="1">INDEX(ВРЕМЯ!$E10:$AH10,DAY(C$4))</f>
        <v>10</v>
      </c>
      <c r="D10" s="383">
        <f ca="1">INDEX(ВРЕМЯ!$E10:$AH10,DAY(D$4))</f>
        <v>8</v>
      </c>
      <c r="E10" s="383">
        <f ca="1">INDEX(ВРЕМЯ!$E10:$AH10,DAY(E$4))</f>
        <v>0</v>
      </c>
      <c r="F10" s="383">
        <f ca="1">INDEX(ВРЕМЯ!$E10:$AH10,DAY(F$4))</f>
        <v>0</v>
      </c>
      <c r="G10" s="383">
        <f ca="1">INDEX(ВРЕМЯ!$E10:$AH10,DAY(G$4))</f>
        <v>8</v>
      </c>
      <c r="H10" s="383">
        <f ca="1">INDEX(ВРЕМЯ!$E10:$AH10,DAY(H$4))</f>
        <v>9</v>
      </c>
      <c r="I10" s="383">
        <f ca="1">INDEX(ВРЕМЯ!$E10:$AH10,DAY(I$4))</f>
        <v>9</v>
      </c>
      <c r="J10" s="387">
        <f t="shared" ca="1" si="5"/>
        <v>44</v>
      </c>
      <c r="K10" s="388">
        <f ca="1">IF(COUNTA(C10:I10),K$5-SUM(SUMIF($C10:$I10,{"О","ОВ","Б","А","У","---"},$C$3:$I$3))*8,0)</f>
        <v>40</v>
      </c>
      <c r="M10" s="326">
        <f>SUBTOTAL(3,N$5:N10)+50</f>
        <v>55</v>
      </c>
      <c r="N10" s="327" t="str">
        <f>График!B59</f>
        <v>Водитель 28</v>
      </c>
      <c r="O10" s="383">
        <f ca="1">INDEX(ВРЕМЯ!$E60:$AH60,DAY(O$4))</f>
        <v>0</v>
      </c>
      <c r="P10" s="383">
        <f ca="1">INDEX(ВРЕМЯ!$E60:$AH60,DAY(P$4))</f>
        <v>0</v>
      </c>
      <c r="Q10" s="383">
        <f ca="1">INDEX(ВРЕМЯ!$E60:$AH60,DAY(Q$4))</f>
        <v>0</v>
      </c>
      <c r="R10" s="383">
        <f ca="1">INDEX(ВРЕМЯ!$E60:$AH60,DAY(R$4))</f>
        <v>9</v>
      </c>
      <c r="S10" s="383">
        <f ca="1">INDEX(ВРЕМЯ!$E60:$AH60,DAY(S$4))</f>
        <v>9</v>
      </c>
      <c r="T10" s="383">
        <f ca="1">INDEX(ВРЕМЯ!$E60:$AH60,DAY(T$4))</f>
        <v>10</v>
      </c>
      <c r="U10" s="383">
        <f ca="1">INDEX(ВРЕМЯ!$E60:$AH60,DAY(U$4))</f>
        <v>9</v>
      </c>
      <c r="V10" s="387">
        <f t="shared" ca="1" si="6"/>
        <v>37</v>
      </c>
      <c r="W10" s="388">
        <f ca="1">IF(COUNTA(O10:U10),W$5-SUM(SUMIF(O10:U10,{"О","ОВ","Б","А","У","---"},$O$3:$U$3))*8,0)</f>
        <v>40</v>
      </c>
    </row>
    <row r="11" spans="1:27" ht="20" customHeight="1" x14ac:dyDescent="0.15">
      <c r="A11" s="326">
        <f>SUBTOTAL(3,B$5:B11)</f>
        <v>6</v>
      </c>
      <c r="B11" s="327" t="str">
        <f>График!B12</f>
        <v>Сотрудник 6</v>
      </c>
      <c r="C11" s="383">
        <f ca="1">INDEX(ВРЕМЯ!$E11:$AH11,DAY(C$4))</f>
        <v>8</v>
      </c>
      <c r="D11" s="383">
        <f ca="1">INDEX(ВРЕМЯ!$E11:$AH11,DAY(D$4))</f>
        <v>8</v>
      </c>
      <c r="E11" s="383">
        <f ca="1">INDEX(ВРЕМЯ!$E11:$AH11,DAY(E$4))</f>
        <v>8</v>
      </c>
      <c r="F11" s="383">
        <f ca="1">INDEX(ВРЕМЯ!$E11:$AH11,DAY(F$4))</f>
        <v>0</v>
      </c>
      <c r="G11" s="383">
        <f ca="1">INDEX(ВРЕМЯ!$E11:$AH11,DAY(G$4))</f>
        <v>0</v>
      </c>
      <c r="H11" s="383">
        <f ca="1">INDEX(ВРЕМЯ!$E11:$AH11,DAY(H$4))</f>
        <v>0</v>
      </c>
      <c r="I11" s="383">
        <f ca="1">INDEX(ВРЕМЯ!$E11:$AH11,DAY(I$4))</f>
        <v>0</v>
      </c>
      <c r="J11" s="387">
        <f t="shared" ca="1" si="5"/>
        <v>24</v>
      </c>
      <c r="K11" s="388">
        <f ca="1">IF(COUNTA(C11:I11),K$5-SUM(SUMIF($C11:$I11,{"О","ОВ","Б","А","У","---"},$C$3:$I$3))*8,0)</f>
        <v>40</v>
      </c>
      <c r="M11" s="326">
        <f>SUBTOTAL(3,N$5:N11)+50</f>
        <v>56</v>
      </c>
      <c r="N11" s="327" t="str">
        <f>График!B60</f>
        <v>Водитель 29</v>
      </c>
      <c r="O11" s="383" t="str">
        <f ca="1">INDEX(ВРЕМЯ!$E61:$AH61,DAY(O$4))</f>
        <v>О</v>
      </c>
      <c r="P11" s="383" t="str">
        <f ca="1">INDEX(ВРЕМЯ!$E61:$AH61,DAY(P$4))</f>
        <v>О</v>
      </c>
      <c r="Q11" s="383" t="str">
        <f ca="1">INDEX(ВРЕМЯ!$E61:$AH61,DAY(Q$4))</f>
        <v>О</v>
      </c>
      <c r="R11" s="383" t="str">
        <f ca="1">INDEX(ВРЕМЯ!$E61:$AH61,DAY(R$4))</f>
        <v>О</v>
      </c>
      <c r="S11" s="383" t="str">
        <f ca="1">INDEX(ВРЕМЯ!$E61:$AH61,DAY(S$4))</f>
        <v>О</v>
      </c>
      <c r="T11" s="383" t="str">
        <f ca="1">INDEX(ВРЕМЯ!$E61:$AH61,DAY(T$4))</f>
        <v>О</v>
      </c>
      <c r="U11" s="383" t="str">
        <f ca="1">INDEX(ВРЕМЯ!$E61:$AH61,DAY(U$4))</f>
        <v>О</v>
      </c>
      <c r="V11" s="387">
        <f t="shared" ca="1" si="6"/>
        <v>0</v>
      </c>
      <c r="W11" s="388">
        <f ca="1">IF(COUNTA(O11:U11),W$5-SUM(SUMIF(O11:U11,{"О","ОВ","Б","А","У","---"},$O$3:$U$3))*8,0)</f>
        <v>0</v>
      </c>
    </row>
    <row r="12" spans="1:27" ht="20" customHeight="1" x14ac:dyDescent="0.15">
      <c r="A12" s="326">
        <f>SUBTOTAL(3,B$5:B12)</f>
        <v>7</v>
      </c>
      <c r="B12" s="327" t="str">
        <f>График!B13</f>
        <v>Сотрудник 7</v>
      </c>
      <c r="C12" s="383">
        <f ca="1">INDEX(ВРЕМЯ!$E12:$AH12,DAY(C$4))</f>
        <v>10</v>
      </c>
      <c r="D12" s="383">
        <f ca="1">INDEX(ВРЕМЯ!$E12:$AH12,DAY(D$4))</f>
        <v>0</v>
      </c>
      <c r="E12" s="383">
        <f ca="1">INDEX(ВРЕМЯ!$E12:$AH12,DAY(E$4))</f>
        <v>0</v>
      </c>
      <c r="F12" s="383">
        <f ca="1">INDEX(ВРЕМЯ!$E12:$AH12,DAY(F$4))</f>
        <v>10</v>
      </c>
      <c r="G12" s="383">
        <f ca="1">INDEX(ВРЕМЯ!$E12:$AH12,DAY(G$4))</f>
        <v>10</v>
      </c>
      <c r="H12" s="383">
        <f ca="1">INDEX(ВРЕМЯ!$E12:$AH12,DAY(H$4))</f>
        <v>10</v>
      </c>
      <c r="I12" s="383">
        <f ca="1">INDEX(ВРЕМЯ!$E12:$AH12,DAY(I$4))</f>
        <v>0</v>
      </c>
      <c r="J12" s="387">
        <f t="shared" ca="1" si="5"/>
        <v>40</v>
      </c>
      <c r="K12" s="388">
        <f ca="1">IF(COUNTA(C12:I12),K$5-SUM(SUMIF($C12:$I12,{"О","ОВ","Б","А","У","---"},$C$3:$I$3))*8,0)</f>
        <v>40</v>
      </c>
      <c r="M12" s="326">
        <f>SUBTOTAL(3,N$5:N12)+50</f>
        <v>57</v>
      </c>
      <c r="N12" s="327" t="str">
        <f>График!B61</f>
        <v>Водитель 30</v>
      </c>
      <c r="O12" s="383">
        <f>INDEX(ВРЕМЯ!$E62:$AH62,DAY(O$4))</f>
        <v>0</v>
      </c>
      <c r="P12" s="383">
        <f>INDEX(ВРЕМЯ!$E62:$AH62,DAY(P$4))</f>
        <v>0</v>
      </c>
      <c r="Q12" s="383">
        <f>INDEX(ВРЕМЯ!$E62:$AH62,DAY(Q$4))</f>
        <v>0</v>
      </c>
      <c r="R12" s="383">
        <f>INDEX(ВРЕМЯ!$E62:$AH62,DAY(R$4))</f>
        <v>0</v>
      </c>
      <c r="S12" s="383">
        <f>INDEX(ВРЕМЯ!$E62:$AH62,DAY(S$4))</f>
        <v>0</v>
      </c>
      <c r="T12" s="383">
        <f>INDEX(ВРЕМЯ!$E62:$AH62,DAY(T$4))</f>
        <v>0</v>
      </c>
      <c r="U12" s="383">
        <f>INDEX(ВРЕМЯ!$E62:$AH62,DAY(U$4))</f>
        <v>0</v>
      </c>
      <c r="V12" s="387">
        <f t="shared" si="6"/>
        <v>0</v>
      </c>
      <c r="W12" s="388">
        <f>IF(COUNTA(O12:U12),W$5-SUM(SUMIF(O12:U12,{"О","ОВ","Б","А","У","---"},$O$3:$U$3))*8,0)</f>
        <v>40</v>
      </c>
    </row>
    <row r="13" spans="1:27" ht="20" customHeight="1" x14ac:dyDescent="0.15">
      <c r="A13" s="326">
        <f>SUBTOTAL(3,B$5:B13)</f>
        <v>8</v>
      </c>
      <c r="B13" s="327" t="str">
        <f>График!B14</f>
        <v>Сотрудник 8</v>
      </c>
      <c r="C13" s="383">
        <f ca="1">INDEX(ВРЕМЯ!$E13:$AH13,DAY(C$4))</f>
        <v>0</v>
      </c>
      <c r="D13" s="383">
        <f ca="1">INDEX(ВРЕМЯ!$E13:$AH13,DAY(D$4))</f>
        <v>0</v>
      </c>
      <c r="E13" s="383">
        <f ca="1">INDEX(ВРЕМЯ!$E13:$AH13,DAY(E$4))</f>
        <v>10</v>
      </c>
      <c r="F13" s="383">
        <f ca="1">INDEX(ВРЕМЯ!$E13:$AH13,DAY(F$4))</f>
        <v>10</v>
      </c>
      <c r="G13" s="383">
        <f ca="1">INDEX(ВРЕМЯ!$E13:$AH13,DAY(G$4))</f>
        <v>9</v>
      </c>
      <c r="H13" s="383">
        <f ca="1">INDEX(ВРЕМЯ!$E13:$AH13,DAY(H$4))</f>
        <v>9</v>
      </c>
      <c r="I13" s="383">
        <f ca="1">INDEX(ВРЕМЯ!$E13:$AH13,DAY(I$4))</f>
        <v>9</v>
      </c>
      <c r="J13" s="387">
        <f t="shared" ca="1" si="5"/>
        <v>47</v>
      </c>
      <c r="K13" s="388">
        <f ca="1">IF(COUNTA(C13:I13),K$5-SUM(SUMIF($C13:$I13,{"О","ОВ","Б","А","У","---"},$C$3:$I$3))*8,0)</f>
        <v>40</v>
      </c>
      <c r="M13" s="326">
        <f>SUBTOTAL(3,N$5:N13)+50</f>
        <v>58</v>
      </c>
      <c r="N13" s="327" t="str">
        <f>График!B62</f>
        <v>Водитель 31</v>
      </c>
      <c r="O13" s="383">
        <f>INDEX(ВРЕМЯ!$E63:$AH63,DAY(O$4))</f>
        <v>0</v>
      </c>
      <c r="P13" s="383">
        <f>INDEX(ВРЕМЯ!$E63:$AH63,DAY(P$4))</f>
        <v>0</v>
      </c>
      <c r="Q13" s="383">
        <f>INDEX(ВРЕМЯ!$E63:$AH63,DAY(Q$4))</f>
        <v>0</v>
      </c>
      <c r="R13" s="383">
        <f>INDEX(ВРЕМЯ!$E63:$AH63,DAY(R$4))</f>
        <v>0</v>
      </c>
      <c r="S13" s="383">
        <f>INDEX(ВРЕМЯ!$E63:$AH63,DAY(S$4))</f>
        <v>0</v>
      </c>
      <c r="T13" s="383">
        <f>INDEX(ВРЕМЯ!$E63:$AH63,DAY(T$4))</f>
        <v>0</v>
      </c>
      <c r="U13" s="383">
        <f>INDEX(ВРЕМЯ!$E63:$AH63,DAY(U$4))</f>
        <v>0</v>
      </c>
      <c r="V13" s="387">
        <f t="shared" ref="V13:V43" si="7">SUM(O13:U13)</f>
        <v>0</v>
      </c>
      <c r="W13" s="388">
        <f>IF(COUNTA(O13:U13),W$5-SUM(SUMIF(O13:U13,{"О","ОВ","Б","А","У","---"},$O$3:$U$3))*8,0)</f>
        <v>40</v>
      </c>
    </row>
    <row r="14" spans="1:27" ht="20" customHeight="1" x14ac:dyDescent="0.15">
      <c r="A14" s="326">
        <f>SUBTOTAL(3,B$5:B14)</f>
        <v>9</v>
      </c>
      <c r="B14" s="327" t="str">
        <f>График!B15</f>
        <v>Сотрудник 9</v>
      </c>
      <c r="C14" s="383">
        <f ca="1">INDEX(ВРЕМЯ!$E14:$AH14,DAY(C$4))</f>
        <v>9</v>
      </c>
      <c r="D14" s="383">
        <f ca="1">INDEX(ВРЕМЯ!$E14:$AH14,DAY(D$4))</f>
        <v>0</v>
      </c>
      <c r="E14" s="383">
        <f ca="1">INDEX(ВРЕМЯ!$E14:$AH14,DAY(E$4))</f>
        <v>0</v>
      </c>
      <c r="F14" s="383">
        <f ca="1">INDEX(ВРЕМЯ!$E14:$AH14,DAY(F$4))</f>
        <v>8</v>
      </c>
      <c r="G14" s="383">
        <f ca="1">INDEX(ВРЕМЯ!$E14:$AH14,DAY(G$4))</f>
        <v>0</v>
      </c>
      <c r="H14" s="383">
        <f ca="1">INDEX(ВРЕМЯ!$E14:$AH14,DAY(H$4))</f>
        <v>10</v>
      </c>
      <c r="I14" s="383">
        <f ca="1">INDEX(ВРЕМЯ!$E14:$AH14,DAY(I$4))</f>
        <v>10</v>
      </c>
      <c r="J14" s="387">
        <f t="shared" ca="1" si="5"/>
        <v>37</v>
      </c>
      <c r="K14" s="388">
        <f ca="1">IF(COUNTA(C14:I14),K$5-SUM(SUMIF($C14:$I14,{"О","ОВ","Б","А","У","---"},$C$3:$I$3))*8,0)</f>
        <v>40</v>
      </c>
      <c r="M14" s="326">
        <f>SUBTOTAL(3,N$5:N14)+50</f>
        <v>59</v>
      </c>
      <c r="N14" s="327">
        <f>График!B63</f>
        <v>0</v>
      </c>
      <c r="O14" s="383">
        <f>INDEX(ВРЕМЯ!$E64:$AH64,DAY(O$4))</f>
        <v>0</v>
      </c>
      <c r="P14" s="383">
        <f>INDEX(ВРЕМЯ!$E64:$AH64,DAY(P$4))</f>
        <v>0</v>
      </c>
      <c r="Q14" s="383">
        <f>INDEX(ВРЕМЯ!$E64:$AH64,DAY(Q$4))</f>
        <v>0</v>
      </c>
      <c r="R14" s="383">
        <f>INDEX(ВРЕМЯ!$E64:$AH64,DAY(R$4))</f>
        <v>0</v>
      </c>
      <c r="S14" s="383">
        <f>INDEX(ВРЕМЯ!$E64:$AH64,DAY(S$4))</f>
        <v>0</v>
      </c>
      <c r="T14" s="383">
        <f>INDEX(ВРЕМЯ!$E64:$AH64,DAY(T$4))</f>
        <v>0</v>
      </c>
      <c r="U14" s="383">
        <f>INDEX(ВРЕМЯ!$E64:$AH64,DAY(U$4))</f>
        <v>0</v>
      </c>
      <c r="V14" s="387">
        <f t="shared" si="7"/>
        <v>0</v>
      </c>
      <c r="W14" s="388">
        <f>IF(COUNTA(O14:U14),W$5-SUM(SUMIF(O14:U14,{"О","ОВ","Б","А","У","---"},$O$3:$U$3))*8,0)</f>
        <v>40</v>
      </c>
    </row>
    <row r="15" spans="1:27" ht="20" customHeight="1" x14ac:dyDescent="0.15">
      <c r="A15" s="326">
        <f>SUBTOTAL(3,B$5:B15)</f>
        <v>10</v>
      </c>
      <c r="B15" s="327" t="str">
        <f>График!B16</f>
        <v>Сотрудник 10</v>
      </c>
      <c r="C15" s="383">
        <f ca="1">INDEX(ВРЕМЯ!$E15:$AH15,DAY(C$4))</f>
        <v>9</v>
      </c>
      <c r="D15" s="383">
        <f ca="1">INDEX(ВРЕМЯ!$E15:$AH15,DAY(D$4))</f>
        <v>10</v>
      </c>
      <c r="E15" s="383">
        <f ca="1">INDEX(ВРЕМЯ!$E15:$AH15,DAY(E$4))</f>
        <v>8</v>
      </c>
      <c r="F15" s="383">
        <f ca="1">INDEX(ВРЕМЯ!$E15:$AH15,DAY(F$4))</f>
        <v>9</v>
      </c>
      <c r="G15" s="383">
        <f ca="1">INDEX(ВРЕМЯ!$E15:$AH15,DAY(G$4))</f>
        <v>10</v>
      </c>
      <c r="H15" s="383">
        <f ca="1">INDEX(ВРЕМЯ!$E15:$AH15,DAY(H$4))</f>
        <v>0</v>
      </c>
      <c r="I15" s="383">
        <f ca="1">INDEX(ВРЕМЯ!$E15:$AH15,DAY(I$4))</f>
        <v>0</v>
      </c>
      <c r="J15" s="387">
        <f t="shared" ca="1" si="5"/>
        <v>46</v>
      </c>
      <c r="K15" s="388">
        <f ca="1">IF(COUNTA(C15:I15),K$5-SUM(SUMIF($C15:$I15,{"О","ОВ","Б","А","У","---"},$C$3:$I$3))*8,0)</f>
        <v>40</v>
      </c>
      <c r="M15" s="326">
        <f>SUBTOTAL(3,N$5:N15)+50</f>
        <v>60</v>
      </c>
      <c r="N15" s="327">
        <f>График!B64</f>
        <v>0</v>
      </c>
      <c r="O15" s="383">
        <f>INDEX(ВРЕМЯ!$E65:$AH65,DAY(O$4))</f>
        <v>0</v>
      </c>
      <c r="P15" s="383">
        <f>INDEX(ВРЕМЯ!$E65:$AH65,DAY(P$4))</f>
        <v>0</v>
      </c>
      <c r="Q15" s="383">
        <f>INDEX(ВРЕМЯ!$E65:$AH65,DAY(Q$4))</f>
        <v>0</v>
      </c>
      <c r="R15" s="383">
        <f>INDEX(ВРЕМЯ!$E65:$AH65,DAY(R$4))</f>
        <v>0</v>
      </c>
      <c r="S15" s="383">
        <f>INDEX(ВРЕМЯ!$E65:$AH65,DAY(S$4))</f>
        <v>0</v>
      </c>
      <c r="T15" s="383">
        <f>INDEX(ВРЕМЯ!$E65:$AH65,DAY(T$4))</f>
        <v>0</v>
      </c>
      <c r="U15" s="383">
        <f>INDEX(ВРЕМЯ!$E65:$AH65,DAY(U$4))</f>
        <v>0</v>
      </c>
      <c r="V15" s="387">
        <f t="shared" si="7"/>
        <v>0</v>
      </c>
      <c r="W15" s="388">
        <f>IF(COUNTA(O15:U15),W$5-SUM(SUMIF(O15:U15,{"О","ОВ","Б","А","У","---"},$O$3:$U$3))*8,0)</f>
        <v>40</v>
      </c>
    </row>
    <row r="16" spans="1:27" ht="20" customHeight="1" x14ac:dyDescent="0.15">
      <c r="A16" s="326">
        <f>SUBTOTAL(3,B$5:B16)</f>
        <v>11</v>
      </c>
      <c r="B16" s="327" t="str">
        <f>График!B17</f>
        <v>Сотрудник 11</v>
      </c>
      <c r="C16" s="383" t="str">
        <f ca="1">INDEX(ВРЕМЯ!$E16:$AH16,DAY(C$4))</f>
        <v>О</v>
      </c>
      <c r="D16" s="383" t="str">
        <f ca="1">INDEX(ВРЕМЯ!$E16:$AH16,DAY(D$4))</f>
        <v>О</v>
      </c>
      <c r="E16" s="383" t="str">
        <f ca="1">INDEX(ВРЕМЯ!$E16:$AH16,DAY(E$4))</f>
        <v>О</v>
      </c>
      <c r="F16" s="383" t="str">
        <f ca="1">INDEX(ВРЕМЯ!$E16:$AH16,DAY(F$4))</f>
        <v>О</v>
      </c>
      <c r="G16" s="383" t="str">
        <f ca="1">INDEX(ВРЕМЯ!$E16:$AH16,DAY(G$4))</f>
        <v>О</v>
      </c>
      <c r="H16" s="383" t="str">
        <f ca="1">INDEX(ВРЕМЯ!$E16:$AH16,DAY(H$4))</f>
        <v>О</v>
      </c>
      <c r="I16" s="383" t="str">
        <f ca="1">INDEX(ВРЕМЯ!$E16:$AH16,DAY(I$4))</f>
        <v>О</v>
      </c>
      <c r="J16" s="387">
        <f t="shared" ca="1" si="5"/>
        <v>0</v>
      </c>
      <c r="K16" s="388">
        <f ca="1">IF(COUNTA(C16:I16),K$5-SUM(SUMIF($C16:$I16,{"О","ОВ","Б","А","У","---"},$C$3:$I$3))*8,0)</f>
        <v>0</v>
      </c>
      <c r="M16" s="326">
        <f>SUBTOTAL(3,N$5:N16)+50</f>
        <v>61</v>
      </c>
      <c r="N16" s="327" t="str">
        <f>График!A65</f>
        <v>Список правил построения графика:</v>
      </c>
      <c r="O16" s="383">
        <f>INDEX(ВРЕМЯ!$E66:$AH66,DAY(O$4))</f>
        <v>0</v>
      </c>
      <c r="P16" s="383">
        <f>INDEX(ВРЕМЯ!$E66:$AH66,DAY(P$4))</f>
        <v>0</v>
      </c>
      <c r="Q16" s="383">
        <f>INDEX(ВРЕМЯ!$E66:$AH66,DAY(Q$4))</f>
        <v>0</v>
      </c>
      <c r="R16" s="383">
        <f>INDEX(ВРЕМЯ!$E66:$AH66,DAY(R$4))</f>
        <v>0</v>
      </c>
      <c r="S16" s="383">
        <f>INDEX(ВРЕМЯ!$E66:$AH66,DAY(S$4))</f>
        <v>0</v>
      </c>
      <c r="T16" s="383">
        <f>INDEX(ВРЕМЯ!$E66:$AH66,DAY(T$4))</f>
        <v>0</v>
      </c>
      <c r="U16" s="383">
        <f>INDEX(ВРЕМЯ!$E66:$AH66,DAY(U$4))</f>
        <v>0</v>
      </c>
      <c r="V16" s="387">
        <f t="shared" si="7"/>
        <v>0</v>
      </c>
      <c r="W16" s="388">
        <f>IF(COUNTA(O16:U16),W$5-SUM(SUMIF(O16:U16,{"О","ОВ","Б","А","У","---"},$O$3:$U$3))*8,0)</f>
        <v>40</v>
      </c>
    </row>
    <row r="17" spans="1:23" ht="20" customHeight="1" x14ac:dyDescent="0.15">
      <c r="A17" s="326">
        <f>SUBTOTAL(3,B$5:B17)</f>
        <v>12</v>
      </c>
      <c r="B17" s="327" t="str">
        <f>График!B18</f>
        <v>Сотрудник 12</v>
      </c>
      <c r="C17" s="383">
        <f ca="1">INDEX(ВРЕМЯ!$E17:$AH17,DAY(C$4))</f>
        <v>10</v>
      </c>
      <c r="D17" s="383">
        <f ca="1">INDEX(ВРЕМЯ!$E17:$AH17,DAY(D$4))</f>
        <v>10</v>
      </c>
      <c r="E17" s="383">
        <f ca="1">INDEX(ВРЕМЯ!$E17:$AH17,DAY(E$4))</f>
        <v>0</v>
      </c>
      <c r="F17" s="383">
        <f ca="1">INDEX(ВРЕМЯ!$E17:$AH17,DAY(F$4))</f>
        <v>0</v>
      </c>
      <c r="G17" s="383">
        <f ca="1">INDEX(ВРЕМЯ!$E17:$AH17,DAY(G$4))</f>
        <v>9</v>
      </c>
      <c r="H17" s="383">
        <f ca="1">INDEX(ВРЕМЯ!$E17:$AH17,DAY(H$4))</f>
        <v>9</v>
      </c>
      <c r="I17" s="383">
        <f ca="1">INDEX(ВРЕМЯ!$E17:$AH17,DAY(I$4))</f>
        <v>10</v>
      </c>
      <c r="J17" s="387">
        <f t="shared" ca="1" si="5"/>
        <v>48</v>
      </c>
      <c r="K17" s="388">
        <f ca="1">IF(COUNTA(C17:I17),K$5-SUM(SUMIF($C17:$I17,{"О","ОВ","Б","А","У","---"},$C$3:$I$3))*8,0)</f>
        <v>40</v>
      </c>
      <c r="M17" s="326">
        <f>SUBTOTAL(3,N$5:N17)+50</f>
        <v>62</v>
      </c>
      <c r="N17" s="327">
        <f>График!B66</f>
        <v>0</v>
      </c>
      <c r="O17" s="383">
        <f>INDEX(ВРЕМЯ!$E67:$AH67,DAY(O$4))</f>
        <v>0</v>
      </c>
      <c r="P17" s="383">
        <f>INDEX(ВРЕМЯ!$E67:$AH67,DAY(P$4))</f>
        <v>0</v>
      </c>
      <c r="Q17" s="383">
        <f>INDEX(ВРЕМЯ!$E67:$AH67,DAY(Q$4))</f>
        <v>0</v>
      </c>
      <c r="R17" s="383">
        <f>INDEX(ВРЕМЯ!$E67:$AH67,DAY(R$4))</f>
        <v>0</v>
      </c>
      <c r="S17" s="383">
        <f>INDEX(ВРЕМЯ!$E67:$AH67,DAY(S$4))</f>
        <v>0</v>
      </c>
      <c r="T17" s="383">
        <f>INDEX(ВРЕМЯ!$E67:$AH67,DAY(T$4))</f>
        <v>0</v>
      </c>
      <c r="U17" s="383">
        <f>INDEX(ВРЕМЯ!$E67:$AH67,DAY(U$4))</f>
        <v>0</v>
      </c>
      <c r="V17" s="387">
        <f t="shared" si="7"/>
        <v>0</v>
      </c>
      <c r="W17" s="388">
        <f>IF(COUNTA(O17:U17),W$5-SUM(SUMIF(O17:U17,{"О","ОВ","Б","А","У","---"},$O$3:$U$3))*8,0)</f>
        <v>40</v>
      </c>
    </row>
    <row r="18" spans="1:23" ht="20" customHeight="1" x14ac:dyDescent="0.15">
      <c r="A18" s="326">
        <f>SUBTOTAL(3,B$5:B18)</f>
        <v>13</v>
      </c>
      <c r="B18" s="327" t="str">
        <f>График!B19</f>
        <v>Сотрудник 13</v>
      </c>
      <c r="C18" s="383">
        <f ca="1">INDEX(ВРЕМЯ!$E18:$AH18,DAY(C$4))</f>
        <v>9</v>
      </c>
      <c r="D18" s="383">
        <f ca="1">INDEX(ВРЕМЯ!$E18:$AH18,DAY(D$4))</f>
        <v>0</v>
      </c>
      <c r="E18" s="383">
        <f ca="1">INDEX(ВРЕМЯ!$E18:$AH18,DAY(E$4))</f>
        <v>10</v>
      </c>
      <c r="F18" s="383">
        <f ca="1">INDEX(ВРЕМЯ!$E18:$AH18,DAY(F$4))</f>
        <v>0</v>
      </c>
      <c r="G18" s="383">
        <f ca="1">INDEX(ВРЕМЯ!$E18:$AH18,DAY(G$4))</f>
        <v>0</v>
      </c>
      <c r="H18" s="383">
        <f ca="1">INDEX(ВРЕМЯ!$E18:$AH18,DAY(H$4))</f>
        <v>10</v>
      </c>
      <c r="I18" s="383">
        <f ca="1">INDEX(ВРЕМЯ!$E18:$AH18,DAY(I$4))</f>
        <v>10</v>
      </c>
      <c r="J18" s="387">
        <f t="shared" ca="1" si="5"/>
        <v>39</v>
      </c>
      <c r="K18" s="388">
        <f ca="1">IF(COUNTA(C18:I18),K$5-SUM(SUMIF($C18:$I18,{"О","ОВ","Б","А","У","---"},$C$3:$I$3))*8,0)</f>
        <v>40</v>
      </c>
      <c r="M18" s="326">
        <f>SUBTOTAL(3,N$5:N18)+50</f>
        <v>63</v>
      </c>
      <c r="N18" s="327" t="str">
        <f>График!B67</f>
        <v>Жесткие требования:</v>
      </c>
      <c r="O18" s="383">
        <f>INDEX(ВРЕМЯ!$E68:$AH68,DAY(O$4))</f>
        <v>0</v>
      </c>
      <c r="P18" s="383">
        <f>INDEX(ВРЕМЯ!$E68:$AH68,DAY(P$4))</f>
        <v>0</v>
      </c>
      <c r="Q18" s="383">
        <f>INDEX(ВРЕМЯ!$E68:$AH68,DAY(Q$4))</f>
        <v>0</v>
      </c>
      <c r="R18" s="383">
        <f>INDEX(ВРЕМЯ!$E68:$AH68,DAY(R$4))</f>
        <v>0</v>
      </c>
      <c r="S18" s="383">
        <f>INDEX(ВРЕМЯ!$E68:$AH68,DAY(S$4))</f>
        <v>0</v>
      </c>
      <c r="T18" s="383">
        <f>INDEX(ВРЕМЯ!$E68:$AH68,DAY(T$4))</f>
        <v>0</v>
      </c>
      <c r="U18" s="383">
        <f>INDEX(ВРЕМЯ!$E68:$AH68,DAY(U$4))</f>
        <v>0</v>
      </c>
      <c r="V18" s="387">
        <f t="shared" si="7"/>
        <v>0</v>
      </c>
      <c r="W18" s="388">
        <f>IF(COUNTA(O18:U18),W$5-SUM(SUMIF(O18:U18,{"О","ОВ","Б","А","У","---"},$O$3:$U$3))*8,0)</f>
        <v>40</v>
      </c>
    </row>
    <row r="19" spans="1:23" ht="20" customHeight="1" x14ac:dyDescent="0.15">
      <c r="A19" s="326">
        <f>SUBTOTAL(3,B$5:B19)</f>
        <v>14</v>
      </c>
      <c r="B19" s="327" t="str">
        <f>График!B20</f>
        <v>Сотрудник 14</v>
      </c>
      <c r="C19" s="383">
        <f ca="1">INDEX(ВРЕМЯ!$E19:$AH19,DAY(C$4))</f>
        <v>9</v>
      </c>
      <c r="D19" s="383">
        <f ca="1">INDEX(ВРЕМЯ!$E19:$AH19,DAY(D$4))</f>
        <v>0</v>
      </c>
      <c r="E19" s="383">
        <f ca="1">INDEX(ВРЕМЯ!$E19:$AH19,DAY(E$4))</f>
        <v>0</v>
      </c>
      <c r="F19" s="383">
        <f ca="1">INDEX(ВРЕМЯ!$E19:$AH19,DAY(F$4))</f>
        <v>0</v>
      </c>
      <c r="G19" s="383">
        <f ca="1">INDEX(ВРЕМЯ!$E19:$AH19,DAY(G$4))</f>
        <v>9</v>
      </c>
      <c r="H19" s="383">
        <f ca="1">INDEX(ВРЕМЯ!$E19:$AH19,DAY(H$4))</f>
        <v>10</v>
      </c>
      <c r="I19" s="383">
        <f ca="1">INDEX(ВРЕМЯ!$E19:$AH19,DAY(I$4))</f>
        <v>9</v>
      </c>
      <c r="J19" s="387">
        <f t="shared" ca="1" si="5"/>
        <v>37</v>
      </c>
      <c r="K19" s="388">
        <f ca="1">IF(COUNTA(C19:I19),K$5-SUM(SUMIF($C19:$I19,{"О","ОВ","Б","А","У","---"},$C$3:$I$3))*8,0)</f>
        <v>40</v>
      </c>
      <c r="M19" s="326">
        <f>SUBTOTAL(3,N$5:N19)+50</f>
        <v>64</v>
      </c>
      <c r="N19" s="327">
        <f>График!B68</f>
        <v>0</v>
      </c>
      <c r="O19" s="383">
        <f>INDEX(ВРЕМЯ!$E69:$AH69,DAY(O$4))</f>
        <v>0</v>
      </c>
      <c r="P19" s="383">
        <f>INDEX(ВРЕМЯ!$E69:$AH69,DAY(P$4))</f>
        <v>0</v>
      </c>
      <c r="Q19" s="383">
        <f>INDEX(ВРЕМЯ!$E69:$AH69,DAY(Q$4))</f>
        <v>0</v>
      </c>
      <c r="R19" s="383">
        <f>INDEX(ВРЕМЯ!$E69:$AH69,DAY(R$4))</f>
        <v>0</v>
      </c>
      <c r="S19" s="383">
        <f>INDEX(ВРЕМЯ!$E69:$AH69,DAY(S$4))</f>
        <v>0</v>
      </c>
      <c r="T19" s="383">
        <f>INDEX(ВРЕМЯ!$E69:$AH69,DAY(T$4))</f>
        <v>0</v>
      </c>
      <c r="U19" s="383">
        <f>INDEX(ВРЕМЯ!$E69:$AH69,DAY(U$4))</f>
        <v>0</v>
      </c>
      <c r="V19" s="387">
        <f t="shared" si="7"/>
        <v>0</v>
      </c>
      <c r="W19" s="388">
        <f>IF(COUNTA(O19:U19),W$5-SUM(SUMIF(O19:U19,{"О","ОВ","Б","А","У","---"},$O$3:$U$3))*8,0)</f>
        <v>40</v>
      </c>
    </row>
    <row r="20" spans="1:23" ht="20" customHeight="1" x14ac:dyDescent="0.15">
      <c r="A20" s="326">
        <f>SUBTOTAL(3,B$5:B20)</f>
        <v>15</v>
      </c>
      <c r="B20" s="327" t="str">
        <f>График!B21</f>
        <v>Сотрудник 15</v>
      </c>
      <c r="C20" s="383">
        <f ca="1">INDEX(ВРЕМЯ!$E20:$AH20,DAY(C$4))</f>
        <v>0</v>
      </c>
      <c r="D20" s="383">
        <f ca="1">INDEX(ВРЕМЯ!$E20:$AH20,DAY(D$4))</f>
        <v>10</v>
      </c>
      <c r="E20" s="383">
        <f ca="1">INDEX(ВРЕМЯ!$E20:$AH20,DAY(E$4))</f>
        <v>10</v>
      </c>
      <c r="F20" s="383">
        <f ca="1">INDEX(ВРЕМЯ!$E20:$AH20,DAY(F$4))</f>
        <v>0</v>
      </c>
      <c r="G20" s="383">
        <f ca="1">INDEX(ВРЕМЯ!$E20:$AH20,DAY(G$4))</f>
        <v>0</v>
      </c>
      <c r="H20" s="383">
        <f ca="1">INDEX(ВРЕМЯ!$E20:$AH20,DAY(H$4))</f>
        <v>0</v>
      </c>
      <c r="I20" s="383">
        <f ca="1">INDEX(ВРЕМЯ!$E20:$AH20,DAY(I$4))</f>
        <v>10</v>
      </c>
      <c r="J20" s="387">
        <f t="shared" ca="1" si="5"/>
        <v>30</v>
      </c>
      <c r="K20" s="388">
        <f ca="1">IF(COUNTA(C20:I20),K$5-SUM(SUMIF($C20:$I20,{"О","ОВ","Б","А","У","---"},$C$3:$I$3))*8,0)</f>
        <v>40</v>
      </c>
      <c r="M20" s="326">
        <f>SUBTOTAL(3,N$5:N20)+50</f>
        <v>65</v>
      </c>
      <c r="N20" s="327">
        <f>График!B69</f>
        <v>0</v>
      </c>
      <c r="O20" s="383">
        <f>INDEX(ВРЕМЯ!$E70:$AH70,DAY(O$4))</f>
        <v>0</v>
      </c>
      <c r="P20" s="383">
        <f>INDEX(ВРЕМЯ!$E70:$AH70,DAY(P$4))</f>
        <v>0</v>
      </c>
      <c r="Q20" s="383">
        <f>INDEX(ВРЕМЯ!$E70:$AH70,DAY(Q$4))</f>
        <v>0</v>
      </c>
      <c r="R20" s="383">
        <f>INDEX(ВРЕМЯ!$E70:$AH70,DAY(R$4))</f>
        <v>0</v>
      </c>
      <c r="S20" s="383">
        <f>INDEX(ВРЕМЯ!$E70:$AH70,DAY(S$4))</f>
        <v>0</v>
      </c>
      <c r="T20" s="383">
        <f>INDEX(ВРЕМЯ!$E70:$AH70,DAY(T$4))</f>
        <v>0</v>
      </c>
      <c r="U20" s="383">
        <f>INDEX(ВРЕМЯ!$E70:$AH70,DAY(U$4))</f>
        <v>0</v>
      </c>
      <c r="V20" s="387">
        <f t="shared" si="7"/>
        <v>0</v>
      </c>
      <c r="W20" s="388">
        <f>IF(COUNTA(O20:U20),W$5-SUM(SUMIF(O20:U20,{"О","ОВ","Б","А","У","---"},$O$3:$U$3))*8,0)</f>
        <v>40</v>
      </c>
    </row>
    <row r="21" spans="1:23" ht="20" customHeight="1" x14ac:dyDescent="0.15">
      <c r="A21" s="326">
        <f>SUBTOTAL(3,B$5:B21)</f>
        <v>16</v>
      </c>
      <c r="B21" s="327" t="str">
        <f>График!B22</f>
        <v>Сотрудник 16</v>
      </c>
      <c r="C21" s="383">
        <f ca="1">INDEX(ВРЕМЯ!$E21:$AH21,DAY(C$4))</f>
        <v>10</v>
      </c>
      <c r="D21" s="383">
        <f ca="1">INDEX(ВРЕМЯ!$E21:$AH21,DAY(D$4))</f>
        <v>0</v>
      </c>
      <c r="E21" s="383">
        <f ca="1">INDEX(ВРЕМЯ!$E21:$AH21,DAY(E$4))</f>
        <v>0</v>
      </c>
      <c r="F21" s="383">
        <f ca="1">INDEX(ВРЕМЯ!$E21:$AH21,DAY(F$4))</f>
        <v>9</v>
      </c>
      <c r="G21" s="383">
        <f ca="1">INDEX(ВРЕМЯ!$E21:$AH21,DAY(G$4))</f>
        <v>10</v>
      </c>
      <c r="H21" s="383">
        <f ca="1">INDEX(ВРЕМЯ!$E21:$AH21,DAY(H$4))</f>
        <v>10</v>
      </c>
      <c r="I21" s="383">
        <f ca="1">INDEX(ВРЕМЯ!$E21:$AH21,DAY(I$4))</f>
        <v>10</v>
      </c>
      <c r="J21" s="387">
        <f t="shared" ca="1" si="5"/>
        <v>49</v>
      </c>
      <c r="K21" s="388">
        <f ca="1">IF(COUNTA(C21:I21),K$5-SUM(SUMIF($C21:$I21,{"О","ОВ","Б","А","У","---"},$C$3:$I$3))*8,0)</f>
        <v>40</v>
      </c>
      <c r="M21" s="326">
        <f>SUBTOTAL(3,N$5:N21)+50</f>
        <v>66</v>
      </c>
      <c r="N21" s="327">
        <f>График!B70</f>
        <v>0</v>
      </c>
      <c r="O21" s="383">
        <f>INDEX(ВРЕМЯ!$E71:$AH71,DAY(O$4))</f>
        <v>0</v>
      </c>
      <c r="P21" s="383">
        <f>INDEX(ВРЕМЯ!$E71:$AH71,DAY(P$4))</f>
        <v>0</v>
      </c>
      <c r="Q21" s="383">
        <f>INDEX(ВРЕМЯ!$E71:$AH71,DAY(Q$4))</f>
        <v>0</v>
      </c>
      <c r="R21" s="383">
        <f>INDEX(ВРЕМЯ!$E71:$AH71,DAY(R$4))</f>
        <v>0</v>
      </c>
      <c r="S21" s="383">
        <f>INDEX(ВРЕМЯ!$E71:$AH71,DAY(S$4))</f>
        <v>0</v>
      </c>
      <c r="T21" s="383">
        <f>INDEX(ВРЕМЯ!$E71:$AH71,DAY(T$4))</f>
        <v>0</v>
      </c>
      <c r="U21" s="383">
        <f>INDEX(ВРЕМЯ!$E71:$AH71,DAY(U$4))</f>
        <v>0</v>
      </c>
      <c r="V21" s="387">
        <f t="shared" si="7"/>
        <v>0</v>
      </c>
      <c r="W21" s="388">
        <f>IF(COUNTA(O21:U21),W$5-SUM(SUMIF(O21:U21,{"О","ОВ","Б","А","У","---"},$O$3:$U$3))*8,0)</f>
        <v>40</v>
      </c>
    </row>
    <row r="22" spans="1:23" ht="20" customHeight="1" x14ac:dyDescent="0.15">
      <c r="A22" s="326">
        <f>SUBTOTAL(3,B$5:B22)</f>
        <v>17</v>
      </c>
      <c r="B22" s="327" t="str">
        <f>График!B23</f>
        <v>Сотрудник 17</v>
      </c>
      <c r="C22" s="383">
        <f ca="1">INDEX(ВРЕМЯ!$E22:$AH22,DAY(C$4))</f>
        <v>0</v>
      </c>
      <c r="D22" s="383">
        <f ca="1">INDEX(ВРЕМЯ!$E22:$AH22,DAY(D$4))</f>
        <v>10</v>
      </c>
      <c r="E22" s="383">
        <f ca="1">INDEX(ВРЕМЯ!$E22:$AH22,DAY(E$4))</f>
        <v>10</v>
      </c>
      <c r="F22" s="383">
        <f ca="1">INDEX(ВРЕМЯ!$E22:$AH22,DAY(F$4))</f>
        <v>10</v>
      </c>
      <c r="G22" s="383">
        <f ca="1">INDEX(ВРЕМЯ!$E22:$AH22,DAY(G$4))</f>
        <v>10</v>
      </c>
      <c r="H22" s="383">
        <f ca="1">INDEX(ВРЕМЯ!$E22:$AH22,DAY(H$4))</f>
        <v>0</v>
      </c>
      <c r="I22" s="383">
        <f ca="1">INDEX(ВРЕМЯ!$E22:$AH22,DAY(I$4))</f>
        <v>0</v>
      </c>
      <c r="J22" s="387">
        <f t="shared" ca="1" si="5"/>
        <v>40</v>
      </c>
      <c r="K22" s="388">
        <f ca="1">IF(COUNTA(C22:I22),K$5-SUM(SUMIF($C22:$I22,{"О","ОВ","Б","А","У","---"},$C$3:$I$3))*8,0)</f>
        <v>40</v>
      </c>
      <c r="M22" s="326">
        <f>SUBTOTAL(3,N$5:N22)+50</f>
        <v>67</v>
      </c>
      <c r="N22" s="327">
        <f>График!B71</f>
        <v>0</v>
      </c>
      <c r="O22" s="383">
        <f>INDEX(ВРЕМЯ!$E72:$AH72,DAY(O$4))</f>
        <v>0</v>
      </c>
      <c r="P22" s="383">
        <f>INDEX(ВРЕМЯ!$E72:$AH72,DAY(P$4))</f>
        <v>0</v>
      </c>
      <c r="Q22" s="383">
        <f>INDEX(ВРЕМЯ!$E72:$AH72,DAY(Q$4))</f>
        <v>0</v>
      </c>
      <c r="R22" s="383">
        <f>INDEX(ВРЕМЯ!$E72:$AH72,DAY(R$4))</f>
        <v>0</v>
      </c>
      <c r="S22" s="383">
        <f>INDEX(ВРЕМЯ!$E72:$AH72,DAY(S$4))</f>
        <v>0</v>
      </c>
      <c r="T22" s="383">
        <f>INDEX(ВРЕМЯ!$E72:$AH72,DAY(T$4))</f>
        <v>0</v>
      </c>
      <c r="U22" s="383">
        <f>INDEX(ВРЕМЯ!$E72:$AH72,DAY(U$4))</f>
        <v>0</v>
      </c>
      <c r="V22" s="387">
        <f t="shared" si="7"/>
        <v>0</v>
      </c>
      <c r="W22" s="388">
        <f>IF(COUNTA(O22:U22),W$5-SUM(SUMIF(O22:U22,{"О","ОВ","Б","А","У","---"},$O$3:$U$3))*8,0)</f>
        <v>40</v>
      </c>
    </row>
    <row r="23" spans="1:23" ht="20" customHeight="1" x14ac:dyDescent="0.15">
      <c r="A23" s="326">
        <f>SUBTOTAL(3,B$5:B23)</f>
        <v>18</v>
      </c>
      <c r="B23" s="327" t="str">
        <f>График!B24</f>
        <v>Сотрудник 18</v>
      </c>
      <c r="C23" s="383" t="str">
        <f ca="1">INDEX(ВРЕМЯ!$E23:$AH23,DAY(C$4))</f>
        <v>О</v>
      </c>
      <c r="D23" s="383" t="str">
        <f ca="1">INDEX(ВРЕМЯ!$E23:$AH23,DAY(D$4))</f>
        <v>О</v>
      </c>
      <c r="E23" s="383" t="str">
        <f ca="1">INDEX(ВРЕМЯ!$E23:$AH23,DAY(E$4))</f>
        <v>О</v>
      </c>
      <c r="F23" s="383" t="str">
        <f ca="1">INDEX(ВРЕМЯ!$E23:$AH23,DAY(F$4))</f>
        <v>О</v>
      </c>
      <c r="G23" s="383" t="str">
        <f ca="1">INDEX(ВРЕМЯ!$E23:$AH23,DAY(G$4))</f>
        <v>О</v>
      </c>
      <c r="H23" s="383" t="str">
        <f ca="1">INDEX(ВРЕМЯ!$E23:$AH23,DAY(H$4))</f>
        <v>О</v>
      </c>
      <c r="I23" s="383" t="str">
        <f ca="1">INDEX(ВРЕМЯ!$E23:$AH23,DAY(I$4))</f>
        <v>О</v>
      </c>
      <c r="J23" s="387">
        <f t="shared" ca="1" si="5"/>
        <v>0</v>
      </c>
      <c r="K23" s="388">
        <f ca="1">IF(COUNTA(C23:I23),K$5-SUM(SUMIF($C23:$I23,{"О","ОВ","Б","А","У","---"},$C$3:$I$3))*8,0)</f>
        <v>0</v>
      </c>
      <c r="M23" s="326">
        <f>SUBTOTAL(3,N$5:N23)+50</f>
        <v>68</v>
      </c>
      <c r="N23" s="327">
        <f>График!B72</f>
        <v>0</v>
      </c>
      <c r="O23" s="383">
        <f>INDEX(ВРЕМЯ!$E73:$AH73,DAY(O$4))</f>
        <v>0</v>
      </c>
      <c r="P23" s="383">
        <f>INDEX(ВРЕМЯ!$E73:$AH73,DAY(P$4))</f>
        <v>0</v>
      </c>
      <c r="Q23" s="383">
        <f>INDEX(ВРЕМЯ!$E73:$AH73,DAY(Q$4))</f>
        <v>0</v>
      </c>
      <c r="R23" s="383">
        <f>INDEX(ВРЕМЯ!$E73:$AH73,DAY(R$4))</f>
        <v>0</v>
      </c>
      <c r="S23" s="383">
        <f>INDEX(ВРЕМЯ!$E73:$AH73,DAY(S$4))</f>
        <v>0</v>
      </c>
      <c r="T23" s="383">
        <f>INDEX(ВРЕМЯ!$E73:$AH73,DAY(T$4))</f>
        <v>0</v>
      </c>
      <c r="U23" s="383">
        <f>INDEX(ВРЕМЯ!$E73:$AH73,DAY(U$4))</f>
        <v>0</v>
      </c>
      <c r="V23" s="387">
        <f t="shared" si="7"/>
        <v>0</v>
      </c>
      <c r="W23" s="388">
        <f>IF(COUNTA(O23:U23),W$5-SUM(SUMIF(O23:U23,{"О","ОВ","Б","А","У","---"},$O$3:$U$3))*8,0)</f>
        <v>40</v>
      </c>
    </row>
    <row r="24" spans="1:23" ht="20" customHeight="1" x14ac:dyDescent="0.15">
      <c r="A24" s="326">
        <f>SUBTOTAL(3,B$5:B24)</f>
        <v>19</v>
      </c>
      <c r="B24" s="327" t="str">
        <f>График!B25</f>
        <v>Сотрудник 19</v>
      </c>
      <c r="C24" s="383">
        <f ca="1">INDEX(ВРЕМЯ!$E24:$AH24,DAY(C$4))</f>
        <v>9</v>
      </c>
      <c r="D24" s="383">
        <f ca="1">INDEX(ВРЕМЯ!$E24:$AH24,DAY(D$4))</f>
        <v>0</v>
      </c>
      <c r="E24" s="383">
        <f ca="1">INDEX(ВРЕМЯ!$E24:$AH24,DAY(E$4))</f>
        <v>0</v>
      </c>
      <c r="F24" s="383">
        <f ca="1">INDEX(ВРЕМЯ!$E24:$AH24,DAY(F$4))</f>
        <v>10</v>
      </c>
      <c r="G24" s="383">
        <f ca="1">INDEX(ВРЕМЯ!$E24:$AH24,DAY(G$4))</f>
        <v>10</v>
      </c>
      <c r="H24" s="383">
        <f ca="1">INDEX(ВРЕМЯ!$E24:$AH24,DAY(H$4))</f>
        <v>8</v>
      </c>
      <c r="I24" s="383">
        <f ca="1">INDEX(ВРЕМЯ!$E24:$AH24,DAY(I$4))</f>
        <v>9</v>
      </c>
      <c r="J24" s="387">
        <f t="shared" ca="1" si="5"/>
        <v>46</v>
      </c>
      <c r="K24" s="388">
        <f ca="1">IF(COUNTA(C24:I24),K$5-SUM(SUMIF($C24:$I24,{"О","ОВ","Б","А","У","---"},$C$3:$I$3))*8,0)</f>
        <v>40</v>
      </c>
      <c r="M24" s="326">
        <f>SUBTOTAL(3,N$5:N24)+50</f>
        <v>69</v>
      </c>
      <c r="N24" s="327">
        <f>График!B73</f>
        <v>0</v>
      </c>
      <c r="O24" s="383">
        <f>INDEX(ВРЕМЯ!$E74:$AH74,DAY(O$4))</f>
        <v>0</v>
      </c>
      <c r="P24" s="383">
        <f>INDEX(ВРЕМЯ!$E74:$AH74,DAY(P$4))</f>
        <v>0</v>
      </c>
      <c r="Q24" s="383">
        <f>INDEX(ВРЕМЯ!$E74:$AH74,DAY(Q$4))</f>
        <v>0</v>
      </c>
      <c r="R24" s="383">
        <f>INDEX(ВРЕМЯ!$E74:$AH74,DAY(R$4))</f>
        <v>0</v>
      </c>
      <c r="S24" s="383">
        <f>INDEX(ВРЕМЯ!$E74:$AH74,DAY(S$4))</f>
        <v>0</v>
      </c>
      <c r="T24" s="383">
        <f>INDEX(ВРЕМЯ!$E74:$AH74,DAY(T$4))</f>
        <v>0</v>
      </c>
      <c r="U24" s="383">
        <f>INDEX(ВРЕМЯ!$E74:$AH74,DAY(U$4))</f>
        <v>0</v>
      </c>
      <c r="V24" s="387">
        <f t="shared" si="7"/>
        <v>0</v>
      </c>
      <c r="W24" s="388">
        <f>IF(COUNTA(O24:U24),W$5-SUM(SUMIF(O24:U24,{"О","ОВ","Б","А","У","---"},$O$3:$U$3))*8,0)</f>
        <v>40</v>
      </c>
    </row>
    <row r="25" spans="1:23" ht="20" customHeight="1" x14ac:dyDescent="0.15">
      <c r="A25" s="326">
        <f>SUBTOTAL(3,B$5:B25)</f>
        <v>20</v>
      </c>
      <c r="B25" s="327" t="str">
        <f>График!B26</f>
        <v>Сотрудник 20</v>
      </c>
      <c r="C25" s="383">
        <f ca="1">INDEX(ВРЕМЯ!$E25:$AH25,DAY(C$4))</f>
        <v>0</v>
      </c>
      <c r="D25" s="383">
        <f ca="1">INDEX(ВРЕМЯ!$E25:$AH25,DAY(D$4))</f>
        <v>9</v>
      </c>
      <c r="E25" s="383">
        <f ca="1">INDEX(ВРЕМЯ!$E25:$AH25,DAY(E$4))</f>
        <v>8</v>
      </c>
      <c r="F25" s="383">
        <f ca="1">INDEX(ВРЕМЯ!$E25:$AH25,DAY(F$4))</f>
        <v>9</v>
      </c>
      <c r="G25" s="383">
        <f ca="1">INDEX(ВРЕМЯ!$E25:$AH25,DAY(G$4))</f>
        <v>0</v>
      </c>
      <c r="H25" s="383">
        <f ca="1">INDEX(ВРЕМЯ!$E25:$AH25,DAY(H$4))</f>
        <v>9</v>
      </c>
      <c r="I25" s="383">
        <f ca="1">INDEX(ВРЕМЯ!$E25:$AH25,DAY(I$4))</f>
        <v>0</v>
      </c>
      <c r="J25" s="387">
        <f t="shared" ca="1" si="5"/>
        <v>35</v>
      </c>
      <c r="K25" s="388">
        <f ca="1">IF(COUNTA(C25:I25),K$5-SUM(SUMIF($C25:$I25,{"О","ОВ","Б","А","У","---"},$C$3:$I$3))*8,0)</f>
        <v>40</v>
      </c>
      <c r="M25" s="326">
        <f>SUBTOTAL(3,N$5:N25)+50</f>
        <v>70</v>
      </c>
      <c r="N25" s="327">
        <f>График!B74</f>
        <v>0</v>
      </c>
      <c r="O25" s="383">
        <f>INDEX(ВРЕМЯ!$E75:$AH75,DAY(O$4))</f>
        <v>0</v>
      </c>
      <c r="P25" s="383">
        <f>INDEX(ВРЕМЯ!$E75:$AH75,DAY(P$4))</f>
        <v>0</v>
      </c>
      <c r="Q25" s="383">
        <f>INDEX(ВРЕМЯ!$E75:$AH75,DAY(Q$4))</f>
        <v>0</v>
      </c>
      <c r="R25" s="383">
        <f>INDEX(ВРЕМЯ!$E75:$AH75,DAY(R$4))</f>
        <v>0</v>
      </c>
      <c r="S25" s="383">
        <f>INDEX(ВРЕМЯ!$E75:$AH75,DAY(S$4))</f>
        <v>0</v>
      </c>
      <c r="T25" s="383">
        <f>INDEX(ВРЕМЯ!$E75:$AH75,DAY(T$4))</f>
        <v>0</v>
      </c>
      <c r="U25" s="383">
        <f>INDEX(ВРЕМЯ!$E75:$AH75,DAY(U$4))</f>
        <v>0</v>
      </c>
      <c r="V25" s="387">
        <f t="shared" si="7"/>
        <v>0</v>
      </c>
      <c r="W25" s="388">
        <f>IF(COUNTA(O25:U25),W$5-SUM(SUMIF(O25:U25,{"О","ОВ","Б","А","У","---"},$O$3:$U$3))*8,0)</f>
        <v>40</v>
      </c>
    </row>
    <row r="26" spans="1:23" ht="20" customHeight="1" x14ac:dyDescent="0.15">
      <c r="A26" s="326">
        <f>SUBTOTAL(3,B$5:B26)</f>
        <v>21</v>
      </c>
      <c r="B26" s="327" t="e">
        <f>График!#REF!</f>
        <v>#REF!</v>
      </c>
      <c r="C26" s="383">
        <f ca="1">INDEX(ВРЕМЯ!$E26:$AH26,DAY(C$4))</f>
        <v>10</v>
      </c>
      <c r="D26" s="383">
        <f ca="1">INDEX(ВРЕМЯ!$E26:$AH26,DAY(D$4))</f>
        <v>0</v>
      </c>
      <c r="E26" s="383">
        <f ca="1">INDEX(ВРЕМЯ!$E26:$AH26,DAY(E$4))</f>
        <v>0</v>
      </c>
      <c r="F26" s="383">
        <f ca="1">INDEX(ВРЕМЯ!$E26:$AH26,DAY(F$4))</f>
        <v>10</v>
      </c>
      <c r="G26" s="383">
        <f ca="1">INDEX(ВРЕМЯ!$E26:$AH26,DAY(G$4))</f>
        <v>10</v>
      </c>
      <c r="H26" s="383">
        <f ca="1">INDEX(ВРЕМЯ!$E26:$AH26,DAY(H$4))</f>
        <v>10</v>
      </c>
      <c r="I26" s="383">
        <f ca="1">INDEX(ВРЕМЯ!$E26:$AH26,DAY(I$4))</f>
        <v>10</v>
      </c>
      <c r="J26" s="387">
        <f t="shared" ca="1" si="5"/>
        <v>50</v>
      </c>
      <c r="K26" s="388">
        <f ca="1">IF(COUNTA(C26:I26),K$5-SUM(SUMIF($C26:$I26,{"О","ОВ","Б","А","У","---"},$C$3:$I$3))*8,0)</f>
        <v>40</v>
      </c>
      <c r="M26" s="326">
        <f>SUBTOTAL(3,N$5:N26)+50</f>
        <v>71</v>
      </c>
      <c r="N26" s="327">
        <f>График!B76</f>
        <v>0</v>
      </c>
      <c r="O26" s="383">
        <f>INDEX(ВРЕМЯ!$E76:$AH76,DAY(O$4))</f>
        <v>0</v>
      </c>
      <c r="P26" s="383">
        <f>INDEX(ВРЕМЯ!$E76:$AH76,DAY(P$4))</f>
        <v>0</v>
      </c>
      <c r="Q26" s="383">
        <f>INDEX(ВРЕМЯ!$E76:$AH76,DAY(Q$4))</f>
        <v>0</v>
      </c>
      <c r="R26" s="383">
        <f>INDEX(ВРЕМЯ!$E76:$AH76,DAY(R$4))</f>
        <v>0</v>
      </c>
      <c r="S26" s="383">
        <f>INDEX(ВРЕМЯ!$E76:$AH76,DAY(S$4))</f>
        <v>0</v>
      </c>
      <c r="T26" s="383">
        <f>INDEX(ВРЕМЯ!$E76:$AH76,DAY(T$4))</f>
        <v>0</v>
      </c>
      <c r="U26" s="383">
        <f>INDEX(ВРЕМЯ!$E76:$AH76,DAY(U$4))</f>
        <v>0</v>
      </c>
      <c r="V26" s="387">
        <f t="shared" si="7"/>
        <v>0</v>
      </c>
      <c r="W26" s="388">
        <f>IF(COUNTA(O26:U26),W$5-SUM(SUMIF(O26:U26,{"О","ОВ","Б","А","У","---"},$O$3:$U$3))*8,0)</f>
        <v>40</v>
      </c>
    </row>
    <row r="27" spans="1:23" ht="20" customHeight="1" x14ac:dyDescent="0.15">
      <c r="A27" s="326">
        <f>SUBTOTAL(3,B$5:B27)</f>
        <v>22</v>
      </c>
      <c r="B27" s="327" t="e">
        <f>График!#REF!</f>
        <v>#REF!</v>
      </c>
      <c r="C27" s="383">
        <f ca="1">INDEX(ВРЕМЯ!$E27:$AH27,DAY(C$4))</f>
        <v>0</v>
      </c>
      <c r="D27" s="383">
        <f ca="1">INDEX(ВРЕМЯ!$E27:$AH27,DAY(D$4))</f>
        <v>0</v>
      </c>
      <c r="E27" s="383">
        <f ca="1">INDEX(ВРЕМЯ!$E27:$AH27,DAY(E$4))</f>
        <v>10</v>
      </c>
      <c r="F27" s="383">
        <f ca="1">INDEX(ВРЕМЯ!$E27:$AH27,DAY(F$4))</f>
        <v>9</v>
      </c>
      <c r="G27" s="383">
        <f ca="1">INDEX(ВРЕМЯ!$E27:$AH27,DAY(G$4))</f>
        <v>9</v>
      </c>
      <c r="H27" s="383">
        <f ca="1">INDEX(ВРЕМЯ!$E27:$AH27,DAY(H$4))</f>
        <v>0</v>
      </c>
      <c r="I27" s="383">
        <f ca="1">INDEX(ВРЕМЯ!$E27:$AH27,DAY(I$4))</f>
        <v>9</v>
      </c>
      <c r="J27" s="387">
        <f t="shared" ca="1" si="5"/>
        <v>37</v>
      </c>
      <c r="K27" s="388">
        <f ca="1">IF(COUNTA(C27:I27),K$5-SUM(SUMIF($C27:$I27,{"О","ОВ","Б","А","У","---"},$C$3:$I$3))*8,0)</f>
        <v>40</v>
      </c>
      <c r="M27" s="326">
        <f>SUBTOTAL(3,N$5:N27)+50</f>
        <v>72</v>
      </c>
      <c r="N27" s="327">
        <f>График!B77</f>
        <v>0</v>
      </c>
      <c r="O27" s="383">
        <f>INDEX(ВРЕМЯ!$E77:$AH77,DAY(O$4))</f>
        <v>0</v>
      </c>
      <c r="P27" s="383">
        <f>INDEX(ВРЕМЯ!$E77:$AH77,DAY(P$4))</f>
        <v>0</v>
      </c>
      <c r="Q27" s="383">
        <f>INDEX(ВРЕМЯ!$E77:$AH77,DAY(Q$4))</f>
        <v>0</v>
      </c>
      <c r="R27" s="383">
        <f>INDEX(ВРЕМЯ!$E77:$AH77,DAY(R$4))</f>
        <v>0</v>
      </c>
      <c r="S27" s="383">
        <f>INDEX(ВРЕМЯ!$E77:$AH77,DAY(S$4))</f>
        <v>0</v>
      </c>
      <c r="T27" s="383">
        <f>INDEX(ВРЕМЯ!$E77:$AH77,DAY(T$4))</f>
        <v>0</v>
      </c>
      <c r="U27" s="383">
        <f>INDEX(ВРЕМЯ!$E77:$AH77,DAY(U$4))</f>
        <v>0</v>
      </c>
      <c r="V27" s="387">
        <f t="shared" si="7"/>
        <v>0</v>
      </c>
      <c r="W27" s="388">
        <f>IF(COUNTA(O27:U27),W$5-SUM(SUMIF(O27:U27,{"О","ОВ","Б","А","У","---"},$O$3:$U$3))*8,0)</f>
        <v>40</v>
      </c>
    </row>
    <row r="28" spans="1:23" ht="20" customHeight="1" x14ac:dyDescent="0.15">
      <c r="A28" s="326">
        <f>SUBTOTAL(3,B$5:B28)</f>
        <v>23</v>
      </c>
      <c r="B28" s="327" t="str">
        <f>График!B27</f>
        <v>Сотрудник 21</v>
      </c>
      <c r="C28" s="383">
        <f ca="1">INDEX(ВРЕМЯ!$E28:$AH28,DAY(C$4))</f>
        <v>10</v>
      </c>
      <c r="D28" s="383">
        <f ca="1">INDEX(ВРЕМЯ!$E28:$AH28,DAY(D$4))</f>
        <v>10</v>
      </c>
      <c r="E28" s="383">
        <f ca="1">INDEX(ВРЕМЯ!$E28:$AH28,DAY(E$4))</f>
        <v>0</v>
      </c>
      <c r="F28" s="383">
        <f ca="1">INDEX(ВРЕМЯ!$E28:$AH28,DAY(F$4))</f>
        <v>0</v>
      </c>
      <c r="G28" s="383">
        <f ca="1">INDEX(ВРЕМЯ!$E28:$AH28,DAY(G$4))</f>
        <v>0</v>
      </c>
      <c r="H28" s="383">
        <f ca="1">INDEX(ВРЕМЯ!$E28:$AH28,DAY(H$4))</f>
        <v>10</v>
      </c>
      <c r="I28" s="383">
        <f ca="1">INDEX(ВРЕМЯ!$E28:$AH28,DAY(I$4))</f>
        <v>10</v>
      </c>
      <c r="J28" s="387">
        <f t="shared" ca="1" si="5"/>
        <v>40</v>
      </c>
      <c r="K28" s="388">
        <f ca="1">IF(COUNTA(C28:I28),K$5-SUM(SUMIF($C28:$I28,{"О","ОВ","Б","А","У","---"},$C$3:$I$3))*8,0)</f>
        <v>40</v>
      </c>
      <c r="M28" s="326">
        <f>SUBTOTAL(3,N$5:N28)+50</f>
        <v>73</v>
      </c>
      <c r="N28" s="327">
        <f>График!B78</f>
        <v>0</v>
      </c>
      <c r="O28" s="383">
        <f>INDEX(ВРЕМЯ!$E78:$AH78,DAY(O$4))</f>
        <v>0</v>
      </c>
      <c r="P28" s="383">
        <f>INDEX(ВРЕМЯ!$E78:$AH78,DAY(P$4))</f>
        <v>0</v>
      </c>
      <c r="Q28" s="383">
        <f>INDEX(ВРЕМЯ!$E78:$AH78,DAY(Q$4))</f>
        <v>0</v>
      </c>
      <c r="R28" s="383">
        <f>INDEX(ВРЕМЯ!$E78:$AH78,DAY(R$4))</f>
        <v>0</v>
      </c>
      <c r="S28" s="383">
        <f>INDEX(ВРЕМЯ!$E78:$AH78,DAY(S$4))</f>
        <v>0</v>
      </c>
      <c r="T28" s="383">
        <f>INDEX(ВРЕМЯ!$E78:$AH78,DAY(T$4))</f>
        <v>0</v>
      </c>
      <c r="U28" s="383">
        <f>INDEX(ВРЕМЯ!$E78:$AH78,DAY(U$4))</f>
        <v>0</v>
      </c>
      <c r="V28" s="387">
        <f t="shared" si="7"/>
        <v>0</v>
      </c>
      <c r="W28" s="388">
        <f>IF(COUNTA(O28:U28),W$5-SUM(SUMIF(O28:U28,{"О","ОВ","Б","А","У","---"},$O$3:$U$3))*8,0)</f>
        <v>40</v>
      </c>
    </row>
    <row r="29" spans="1:23" ht="20" customHeight="1" x14ac:dyDescent="0.15">
      <c r="A29" s="326">
        <f>SUBTOTAL(3,B$5:B29)</f>
        <v>24</v>
      </c>
      <c r="B29" s="327" t="str">
        <f>График!B28</f>
        <v>Сотрудник 22</v>
      </c>
      <c r="C29" s="383">
        <f ca="1">INDEX(ВРЕМЯ!$E29:$AH29,DAY(C$4))</f>
        <v>9</v>
      </c>
      <c r="D29" s="383">
        <f ca="1">INDEX(ВРЕМЯ!$E29:$AH29,DAY(D$4))</f>
        <v>0</v>
      </c>
      <c r="E29" s="383">
        <f ca="1">INDEX(ВРЕМЯ!$E29:$AH29,DAY(E$4))</f>
        <v>0</v>
      </c>
      <c r="F29" s="383">
        <f ca="1">INDEX(ВРЕМЯ!$E29:$AH29,DAY(F$4))</f>
        <v>10</v>
      </c>
      <c r="G29" s="383">
        <f ca="1">INDEX(ВРЕМЯ!$E29:$AH29,DAY(G$4))</f>
        <v>10</v>
      </c>
      <c r="H29" s="383">
        <f ca="1">INDEX(ВРЕМЯ!$E29:$AH29,DAY(H$4))</f>
        <v>10</v>
      </c>
      <c r="I29" s="383">
        <f ca="1">INDEX(ВРЕМЯ!$E29:$AH29,DAY(I$4))</f>
        <v>8</v>
      </c>
      <c r="J29" s="387">
        <f t="shared" ca="1" si="5"/>
        <v>47</v>
      </c>
      <c r="K29" s="388">
        <f ca="1">IF(COUNTA(C29:I29),K$5-SUM(SUMIF($C29:$I29,{"О","ОВ","Б","А","У","---"},$C$3:$I$3))*8,0)</f>
        <v>40</v>
      </c>
      <c r="M29" s="326">
        <f>SUBTOTAL(3,N$5:N29)+50</f>
        <v>74</v>
      </c>
      <c r="N29" s="327">
        <f>График!B79</f>
        <v>0</v>
      </c>
      <c r="O29" s="383">
        <f>INDEX(ВРЕМЯ!$E79:$AH79,DAY(O$4))</f>
        <v>0</v>
      </c>
      <c r="P29" s="383">
        <f>INDEX(ВРЕМЯ!$E79:$AH79,DAY(P$4))</f>
        <v>0</v>
      </c>
      <c r="Q29" s="383">
        <f>INDEX(ВРЕМЯ!$E79:$AH79,DAY(Q$4))</f>
        <v>0</v>
      </c>
      <c r="R29" s="383">
        <f>INDEX(ВРЕМЯ!$E79:$AH79,DAY(R$4))</f>
        <v>0</v>
      </c>
      <c r="S29" s="383">
        <f>INDEX(ВРЕМЯ!$E79:$AH79,DAY(S$4))</f>
        <v>0</v>
      </c>
      <c r="T29" s="383">
        <f>INDEX(ВРЕМЯ!$E79:$AH79,DAY(T$4))</f>
        <v>0</v>
      </c>
      <c r="U29" s="383">
        <f>INDEX(ВРЕМЯ!$E79:$AH79,DAY(U$4))</f>
        <v>0</v>
      </c>
      <c r="V29" s="387">
        <f t="shared" si="7"/>
        <v>0</v>
      </c>
      <c r="W29" s="388">
        <f>IF(COUNTA(O29:U29),W$5-SUM(SUMIF(O29:U29,{"О","ОВ","Б","А","У","---"},$O$3:$U$3))*8,0)</f>
        <v>40</v>
      </c>
    </row>
    <row r="30" spans="1:23" ht="20" customHeight="1" x14ac:dyDescent="0.15">
      <c r="A30" s="326">
        <f>SUBTOTAL(3,B$5:B30)</f>
        <v>25</v>
      </c>
      <c r="B30" s="327" t="str">
        <f>График!B29</f>
        <v>Сотрудник 23</v>
      </c>
      <c r="C30" s="383">
        <f ca="1">INDEX(ВРЕМЯ!$E30:$AH30,DAY(C$4))</f>
        <v>10</v>
      </c>
      <c r="D30" s="383">
        <f ca="1">INDEX(ВРЕМЯ!$E30:$AH30,DAY(D$4))</f>
        <v>0</v>
      </c>
      <c r="E30" s="383">
        <f ca="1">INDEX(ВРЕМЯ!$E30:$AH30,DAY(E$4))</f>
        <v>0</v>
      </c>
      <c r="F30" s="383">
        <f ca="1">INDEX(ВРЕМЯ!$E30:$AH30,DAY(F$4))</f>
        <v>9</v>
      </c>
      <c r="G30" s="383">
        <f ca="1">INDEX(ВРЕМЯ!$E30:$AH30,DAY(G$4))</f>
        <v>10</v>
      </c>
      <c r="H30" s="383">
        <f ca="1">INDEX(ВРЕМЯ!$E30:$AH30,DAY(H$4))</f>
        <v>9</v>
      </c>
      <c r="I30" s="383">
        <f ca="1">INDEX(ВРЕМЯ!$E30:$AH30,DAY(I$4))</f>
        <v>9</v>
      </c>
      <c r="J30" s="387">
        <f t="shared" ca="1" si="5"/>
        <v>47</v>
      </c>
      <c r="K30" s="388">
        <f ca="1">IF(COUNTA(C30:I30),K$5-SUM(SUMIF($C30:$I30,{"О","ОВ","Б","А","У","---"},$C$3:$I$3))*8,0)</f>
        <v>40</v>
      </c>
      <c r="M30" s="326">
        <f>SUBTOTAL(3,N$5:N30)+50</f>
        <v>75</v>
      </c>
      <c r="N30" s="327">
        <f>График!B80</f>
        <v>0</v>
      </c>
      <c r="O30" s="383">
        <f>INDEX(ВРЕМЯ!$E80:$AH80,DAY(O$4))</f>
        <v>0</v>
      </c>
      <c r="P30" s="383">
        <f>INDEX(ВРЕМЯ!$E80:$AH80,DAY(P$4))</f>
        <v>0</v>
      </c>
      <c r="Q30" s="383">
        <f>INDEX(ВРЕМЯ!$E80:$AH80,DAY(Q$4))</f>
        <v>0</v>
      </c>
      <c r="R30" s="383">
        <f>INDEX(ВРЕМЯ!$E80:$AH80,DAY(R$4))</f>
        <v>0</v>
      </c>
      <c r="S30" s="383">
        <f>INDEX(ВРЕМЯ!$E80:$AH80,DAY(S$4))</f>
        <v>0</v>
      </c>
      <c r="T30" s="383">
        <f>INDEX(ВРЕМЯ!$E80:$AH80,DAY(T$4))</f>
        <v>0</v>
      </c>
      <c r="U30" s="383">
        <f>INDEX(ВРЕМЯ!$E80:$AH80,DAY(U$4))</f>
        <v>0</v>
      </c>
      <c r="V30" s="387">
        <f t="shared" si="7"/>
        <v>0</v>
      </c>
      <c r="W30" s="388">
        <f>IF(COUNTA(O30:U30),W$5-SUM(SUMIF(O30:U30,{"О","ОВ","Б","А","У","---"},$O$3:$U$3))*8,0)</f>
        <v>40</v>
      </c>
    </row>
    <row r="31" spans="1:23" ht="20" customHeight="1" x14ac:dyDescent="0.15">
      <c r="A31" s="326">
        <f>SUBTOTAL(3,B$5:B31)</f>
        <v>26</v>
      </c>
      <c r="B31" s="327" t="str">
        <f>График!B30</f>
        <v>Сотрудник 24</v>
      </c>
      <c r="C31" s="383">
        <f ca="1">INDEX(ВРЕМЯ!$E31:$AH31,DAY(C$4))</f>
        <v>0</v>
      </c>
      <c r="D31" s="383">
        <f ca="1">INDEX(ВРЕМЯ!$E31:$AH31,DAY(D$4))</f>
        <v>0</v>
      </c>
      <c r="E31" s="383">
        <f ca="1">INDEX(ВРЕМЯ!$E31:$AH31,DAY(E$4))</f>
        <v>8</v>
      </c>
      <c r="F31" s="383">
        <f ca="1">INDEX(ВРЕМЯ!$E31:$AH31,DAY(F$4))</f>
        <v>9</v>
      </c>
      <c r="G31" s="383">
        <f ca="1">INDEX(ВРЕМЯ!$E31:$AH31,DAY(G$4))</f>
        <v>0</v>
      </c>
      <c r="H31" s="383">
        <f ca="1">INDEX(ВРЕМЯ!$E31:$AH31,DAY(H$4))</f>
        <v>10</v>
      </c>
      <c r="I31" s="383">
        <f ca="1">INDEX(ВРЕМЯ!$E31:$AH31,DAY(I$4))</f>
        <v>10</v>
      </c>
      <c r="J31" s="387">
        <f t="shared" ca="1" si="5"/>
        <v>37</v>
      </c>
      <c r="K31" s="388">
        <f ca="1">IF(COUNTA(C31:I31),K$5-SUM(SUMIF($C31:$I31,{"О","ОВ","Б","А","У","---"},$C$3:$I$3))*8,0)</f>
        <v>40</v>
      </c>
      <c r="M31" s="326">
        <f>SUBTOTAL(3,N$5:N31)+50</f>
        <v>76</v>
      </c>
      <c r="N31" s="327">
        <f>График!B81</f>
        <v>0</v>
      </c>
      <c r="O31" s="383">
        <f>INDEX(ВРЕМЯ!$E81:$AH81,DAY(O$4))</f>
        <v>0</v>
      </c>
      <c r="P31" s="383">
        <f>INDEX(ВРЕМЯ!$E81:$AH81,DAY(P$4))</f>
        <v>0</v>
      </c>
      <c r="Q31" s="383">
        <f>INDEX(ВРЕМЯ!$E81:$AH81,DAY(Q$4))</f>
        <v>0</v>
      </c>
      <c r="R31" s="383">
        <f>INDEX(ВРЕМЯ!$E81:$AH81,DAY(R$4))</f>
        <v>0</v>
      </c>
      <c r="S31" s="383">
        <f>INDEX(ВРЕМЯ!$E81:$AH81,DAY(S$4))</f>
        <v>0</v>
      </c>
      <c r="T31" s="383">
        <f>INDEX(ВРЕМЯ!$E81:$AH81,DAY(T$4))</f>
        <v>0</v>
      </c>
      <c r="U31" s="383">
        <f>INDEX(ВРЕМЯ!$E81:$AH81,DAY(U$4))</f>
        <v>0</v>
      </c>
      <c r="V31" s="387">
        <f t="shared" si="7"/>
        <v>0</v>
      </c>
      <c r="W31" s="388">
        <f>IF(COUNTA(O31:U31),W$5-SUM(SUMIF(O31:U31,{"О","ОВ","Б","А","У","---"},$O$3:$U$3))*8,0)</f>
        <v>40</v>
      </c>
    </row>
    <row r="32" spans="1:23" ht="20" customHeight="1" x14ac:dyDescent="0.15">
      <c r="A32" s="326">
        <f>SUBTOTAL(3,B$5:B32)</f>
        <v>27</v>
      </c>
      <c r="B32" s="327" t="str">
        <f>График!B31</f>
        <v>Сотрудник 25</v>
      </c>
      <c r="C32" s="383">
        <f ca="1">INDEX(ВРЕМЯ!$E32:$AH32,DAY(C$4))</f>
        <v>8</v>
      </c>
      <c r="D32" s="383">
        <f ca="1">INDEX(ВРЕМЯ!$E32:$AH32,DAY(D$4))</f>
        <v>0</v>
      </c>
      <c r="E32" s="383">
        <f ca="1">INDEX(ВРЕМЯ!$E32:$AH32,DAY(E$4))</f>
        <v>0</v>
      </c>
      <c r="F32" s="383">
        <f ca="1">INDEX(ВРЕМЯ!$E32:$AH32,DAY(F$4))</f>
        <v>8</v>
      </c>
      <c r="G32" s="383">
        <f ca="1">INDEX(ВРЕМЯ!$E32:$AH32,DAY(G$4))</f>
        <v>8</v>
      </c>
      <c r="H32" s="383">
        <f ca="1">INDEX(ВРЕМЯ!$E32:$AH32,DAY(H$4))</f>
        <v>8</v>
      </c>
      <c r="I32" s="383">
        <f ca="1">INDEX(ВРЕМЯ!$E32:$AH32,DAY(I$4))</f>
        <v>8</v>
      </c>
      <c r="J32" s="387">
        <f t="shared" ca="1" si="5"/>
        <v>40</v>
      </c>
      <c r="K32" s="388">
        <f ca="1">IF(COUNTA(C32:I32),K$5-SUM(SUMIF($C32:$I32,{"О","ОВ","Б","А","У","---"},$C$3:$I$3))*8,0)</f>
        <v>40</v>
      </c>
      <c r="M32" s="326">
        <f>SUBTOTAL(3,N$5:N32)+50</f>
        <v>77</v>
      </c>
      <c r="N32" s="327">
        <f>График!B82</f>
        <v>0</v>
      </c>
      <c r="O32" s="383">
        <f>INDEX(ВРЕМЯ!$E82:$AH82,DAY(O$4))</f>
        <v>0</v>
      </c>
      <c r="P32" s="383">
        <f>INDEX(ВРЕМЯ!$E82:$AH82,DAY(P$4))</f>
        <v>0</v>
      </c>
      <c r="Q32" s="383">
        <f>INDEX(ВРЕМЯ!$E82:$AH82,DAY(Q$4))</f>
        <v>0</v>
      </c>
      <c r="R32" s="383">
        <f>INDEX(ВРЕМЯ!$E82:$AH82,DAY(R$4))</f>
        <v>0</v>
      </c>
      <c r="S32" s="383">
        <f>INDEX(ВРЕМЯ!$E82:$AH82,DAY(S$4))</f>
        <v>0</v>
      </c>
      <c r="T32" s="383">
        <f>INDEX(ВРЕМЯ!$E82:$AH82,DAY(T$4))</f>
        <v>0</v>
      </c>
      <c r="U32" s="383">
        <f>INDEX(ВРЕМЯ!$E82:$AH82,DAY(U$4))</f>
        <v>0</v>
      </c>
      <c r="V32" s="387">
        <f t="shared" si="7"/>
        <v>0</v>
      </c>
      <c r="W32" s="388">
        <f>IF(COUNTA(O32:U32),W$5-SUM(SUMIF(O32:U32,{"О","ОВ","Б","А","У","---"},$O$3:$U$3))*8,0)</f>
        <v>40</v>
      </c>
    </row>
    <row r="33" spans="1:23" ht="20" customHeight="1" x14ac:dyDescent="0.15">
      <c r="A33" s="326">
        <f>SUBTOTAL(3,B$5:B33)</f>
        <v>28</v>
      </c>
      <c r="B33" s="327" t="str">
        <f>График!B32</f>
        <v>Водитель 1</v>
      </c>
      <c r="C33" s="383">
        <f ca="1">INDEX(ВРЕМЯ!$E33:$AH33,DAY(C$4))</f>
        <v>10</v>
      </c>
      <c r="D33" s="383">
        <f ca="1">INDEX(ВРЕМЯ!$E33:$AH33,DAY(D$4))</f>
        <v>0</v>
      </c>
      <c r="E33" s="383">
        <f ca="1">INDEX(ВРЕМЯ!$E33:$AH33,DAY(E$4))</f>
        <v>0</v>
      </c>
      <c r="F33" s="383">
        <f ca="1">INDEX(ВРЕМЯ!$E33:$AH33,DAY(F$4))</f>
        <v>0</v>
      </c>
      <c r="G33" s="383">
        <f ca="1">INDEX(ВРЕМЯ!$E33:$AH33,DAY(G$4))</f>
        <v>9</v>
      </c>
      <c r="H33" s="383">
        <f ca="1">INDEX(ВРЕМЯ!$E33:$AH33,DAY(H$4))</f>
        <v>8</v>
      </c>
      <c r="I33" s="383">
        <f ca="1">INDEX(ВРЕМЯ!$E33:$AH33,DAY(I$4))</f>
        <v>10</v>
      </c>
      <c r="J33" s="387">
        <f t="shared" ca="1" si="5"/>
        <v>37</v>
      </c>
      <c r="K33" s="388">
        <f ca="1">IF(COUNTA(C33:I33),K$5-SUM(SUMIF($C33:$I33,{"О","ОВ","Б","А","У","---"},$C$3:$I$3))*8,0)</f>
        <v>40</v>
      </c>
      <c r="M33" s="326">
        <f>SUBTOTAL(3,N$5:N33)+50</f>
        <v>78</v>
      </c>
      <c r="N33" s="327">
        <f>График!B83</f>
        <v>0</v>
      </c>
      <c r="O33" s="383">
        <f>INDEX(ВРЕМЯ!$E83:$AH83,DAY(O$4))</f>
        <v>0</v>
      </c>
      <c r="P33" s="383">
        <f>INDEX(ВРЕМЯ!$E83:$AH83,DAY(P$4))</f>
        <v>0</v>
      </c>
      <c r="Q33" s="383">
        <f>INDEX(ВРЕМЯ!$E83:$AH83,DAY(Q$4))</f>
        <v>0</v>
      </c>
      <c r="R33" s="383">
        <f>INDEX(ВРЕМЯ!$E83:$AH83,DAY(R$4))</f>
        <v>0</v>
      </c>
      <c r="S33" s="383">
        <f>INDEX(ВРЕМЯ!$E83:$AH83,DAY(S$4))</f>
        <v>0</v>
      </c>
      <c r="T33" s="383">
        <f>INDEX(ВРЕМЯ!$E83:$AH83,DAY(T$4))</f>
        <v>0</v>
      </c>
      <c r="U33" s="383">
        <f>INDEX(ВРЕМЯ!$E83:$AH83,DAY(U$4))</f>
        <v>0</v>
      </c>
      <c r="V33" s="387">
        <f t="shared" si="7"/>
        <v>0</v>
      </c>
      <c r="W33" s="388">
        <f>IF(COUNTA(O33:U33),W$5-SUM(SUMIF(O33:U33,{"О","ОВ","Б","А","У","---"},$O$3:$U$3))*8,0)</f>
        <v>40</v>
      </c>
    </row>
    <row r="34" spans="1:23" ht="20" customHeight="1" x14ac:dyDescent="0.15">
      <c r="A34" s="326">
        <f>SUBTOTAL(3,B$5:B34)</f>
        <v>29</v>
      </c>
      <c r="B34" s="327" t="str">
        <f>График!B33</f>
        <v>Водитель 2</v>
      </c>
      <c r="C34" s="383">
        <f ca="1">INDEX(ВРЕМЯ!$E34:$AH34,DAY(C$4))</f>
        <v>9</v>
      </c>
      <c r="D34" s="383">
        <f ca="1">INDEX(ВРЕМЯ!$E34:$AH34,DAY(D$4))</f>
        <v>0</v>
      </c>
      <c r="E34" s="383">
        <f ca="1">INDEX(ВРЕМЯ!$E34:$AH34,DAY(E$4))</f>
        <v>0</v>
      </c>
      <c r="F34" s="383">
        <f ca="1">INDEX(ВРЕМЯ!$E34:$AH34,DAY(F$4))</f>
        <v>10</v>
      </c>
      <c r="G34" s="383">
        <f ca="1">INDEX(ВРЕМЯ!$E34:$AH34,DAY(G$4))</f>
        <v>10</v>
      </c>
      <c r="H34" s="383">
        <f ca="1">INDEX(ВРЕМЯ!$E34:$AH34,DAY(H$4))</f>
        <v>9</v>
      </c>
      <c r="I34" s="383">
        <f ca="1">INDEX(ВРЕМЯ!$E34:$AH34,DAY(I$4))</f>
        <v>9</v>
      </c>
      <c r="J34" s="387">
        <f t="shared" ca="1" si="5"/>
        <v>47</v>
      </c>
      <c r="K34" s="388">
        <f ca="1">IF(COUNTA(C34:I34),K$5-SUM(SUMIF($C34:$I34,{"О","ОВ","Б","А","У","---"},$C$3:$I$3))*8,0)</f>
        <v>40</v>
      </c>
      <c r="M34" s="326">
        <f>SUBTOTAL(3,N$5:N34)+50</f>
        <v>79</v>
      </c>
      <c r="N34" s="327">
        <f>График!B84</f>
        <v>0</v>
      </c>
      <c r="O34" s="383">
        <f>INDEX(ВРЕМЯ!$E84:$AH84,DAY(O$4))</f>
        <v>0</v>
      </c>
      <c r="P34" s="383">
        <f>INDEX(ВРЕМЯ!$E84:$AH84,DAY(P$4))</f>
        <v>0</v>
      </c>
      <c r="Q34" s="383">
        <f>INDEX(ВРЕМЯ!$E84:$AH84,DAY(Q$4))</f>
        <v>0</v>
      </c>
      <c r="R34" s="383">
        <f>INDEX(ВРЕМЯ!$E84:$AH84,DAY(R$4))</f>
        <v>0</v>
      </c>
      <c r="S34" s="383">
        <f>INDEX(ВРЕМЯ!$E84:$AH84,DAY(S$4))</f>
        <v>0</v>
      </c>
      <c r="T34" s="383">
        <f>INDEX(ВРЕМЯ!$E84:$AH84,DAY(T$4))</f>
        <v>0</v>
      </c>
      <c r="U34" s="383">
        <f>INDEX(ВРЕМЯ!$E84:$AH84,DAY(U$4))</f>
        <v>0</v>
      </c>
      <c r="V34" s="387">
        <f t="shared" si="7"/>
        <v>0</v>
      </c>
      <c r="W34" s="388">
        <f>IF(COUNTA(O34:U34),W$5-SUM(SUMIF(O34:U34,{"О","ОВ","Б","А","У","---"},$O$3:$U$3))*8,0)</f>
        <v>40</v>
      </c>
    </row>
    <row r="35" spans="1:23" ht="20" customHeight="1" x14ac:dyDescent="0.15">
      <c r="A35" s="326">
        <f>SUBTOTAL(3,B$5:B35)</f>
        <v>30</v>
      </c>
      <c r="B35" s="327" t="str">
        <f>График!B34</f>
        <v>Водитель 3</v>
      </c>
      <c r="C35" s="383">
        <f ca="1">INDEX(ВРЕМЯ!$E35:$AH35,DAY(C$4))</f>
        <v>0</v>
      </c>
      <c r="D35" s="383">
        <f ca="1">INDEX(ВРЕМЯ!$E35:$AH35,DAY(D$4))</f>
        <v>0</v>
      </c>
      <c r="E35" s="383">
        <f ca="1">INDEX(ВРЕМЯ!$E35:$AH35,DAY(E$4))</f>
        <v>10</v>
      </c>
      <c r="F35" s="383">
        <f ca="1">INDEX(ВРЕМЯ!$E35:$AH35,DAY(F$4))</f>
        <v>10</v>
      </c>
      <c r="G35" s="383">
        <f ca="1">INDEX(ВРЕМЯ!$E35:$AH35,DAY(G$4))</f>
        <v>10</v>
      </c>
      <c r="H35" s="383">
        <f ca="1">INDEX(ВРЕМЯ!$E35:$AH35,DAY(H$4))</f>
        <v>10</v>
      </c>
      <c r="I35" s="383">
        <f ca="1">INDEX(ВРЕМЯ!$E35:$AH35,DAY(I$4))</f>
        <v>10</v>
      </c>
      <c r="J35" s="387">
        <f t="shared" ca="1" si="5"/>
        <v>50</v>
      </c>
      <c r="K35" s="388">
        <f ca="1">IF(COUNTA(C35:I35),K$5-SUM(SUMIF($C35:$I35,{"О","ОВ","Б","А","У","---"},$C$3:$I$3))*8,0)</f>
        <v>40</v>
      </c>
      <c r="M35" s="326">
        <f>SUBTOTAL(3,N$5:N35)+50</f>
        <v>80</v>
      </c>
      <c r="N35" s="327">
        <f>График!B85</f>
        <v>0</v>
      </c>
      <c r="O35" s="383">
        <f>INDEX(ВРЕМЯ!$E85:$AH85,DAY(O$4))</f>
        <v>0</v>
      </c>
      <c r="P35" s="383">
        <f>INDEX(ВРЕМЯ!$E85:$AH85,DAY(P$4))</f>
        <v>0</v>
      </c>
      <c r="Q35" s="383">
        <f>INDEX(ВРЕМЯ!$E85:$AH85,DAY(Q$4))</f>
        <v>0</v>
      </c>
      <c r="R35" s="383">
        <f>INDEX(ВРЕМЯ!$E85:$AH85,DAY(R$4))</f>
        <v>0</v>
      </c>
      <c r="S35" s="383">
        <f>INDEX(ВРЕМЯ!$E85:$AH85,DAY(S$4))</f>
        <v>0</v>
      </c>
      <c r="T35" s="383">
        <f>INDEX(ВРЕМЯ!$E85:$AH85,DAY(T$4))</f>
        <v>0</v>
      </c>
      <c r="U35" s="383">
        <f>INDEX(ВРЕМЯ!$E85:$AH85,DAY(U$4))</f>
        <v>0</v>
      </c>
      <c r="V35" s="387">
        <f t="shared" si="7"/>
        <v>0</v>
      </c>
      <c r="W35" s="388">
        <f>IF(COUNTA(O35:U35),W$5-SUM(SUMIF(O35:U35,{"О","ОВ","Б","А","У","---"},$O$3:$U$3))*8,0)</f>
        <v>40</v>
      </c>
    </row>
    <row r="36" spans="1:23" ht="20" customHeight="1" x14ac:dyDescent="0.15">
      <c r="A36" s="326">
        <f>SUBTOTAL(3,B$5:B36)</f>
        <v>31</v>
      </c>
      <c r="B36" s="327" t="str">
        <f>График!B35</f>
        <v>Водитель 4</v>
      </c>
      <c r="C36" s="383">
        <f ca="1">INDEX(ВРЕМЯ!$E36:$AH36,DAY(C$4))</f>
        <v>0</v>
      </c>
      <c r="D36" s="383">
        <f ca="1">INDEX(ВРЕМЯ!$E36:$AH36,DAY(D$4))</f>
        <v>0</v>
      </c>
      <c r="E36" s="383">
        <f ca="1">INDEX(ВРЕМЯ!$E36:$AH36,DAY(E$4))</f>
        <v>0</v>
      </c>
      <c r="F36" s="383">
        <f ca="1">INDEX(ВРЕМЯ!$E36:$AH36,DAY(F$4))</f>
        <v>10</v>
      </c>
      <c r="G36" s="383">
        <f ca="1">INDEX(ВРЕМЯ!$E36:$AH36,DAY(G$4))</f>
        <v>10</v>
      </c>
      <c r="H36" s="383">
        <f ca="1">INDEX(ВРЕМЯ!$E36:$AH36,DAY(H$4))</f>
        <v>9</v>
      </c>
      <c r="I36" s="383">
        <f ca="1">INDEX(ВРЕМЯ!$E36:$AH36,DAY(I$4))</f>
        <v>9</v>
      </c>
      <c r="J36" s="387">
        <f t="shared" ca="1" si="5"/>
        <v>38</v>
      </c>
      <c r="K36" s="388">
        <f ca="1">IF(COUNTA(C36:I36),K$5-SUM(SUMIF($C36:$I36,{"О","ОВ","Б","А","У","---"},$C$3:$I$3))*8,0)</f>
        <v>40</v>
      </c>
      <c r="M36" s="326">
        <f>SUBTOTAL(3,N$5:N36)+50</f>
        <v>81</v>
      </c>
      <c r="N36" s="327">
        <f>График!B86</f>
        <v>0</v>
      </c>
      <c r="O36" s="383">
        <f>INDEX(ВРЕМЯ!$E86:$AH86,DAY(O$4))</f>
        <v>0</v>
      </c>
      <c r="P36" s="383">
        <f>INDEX(ВРЕМЯ!$E86:$AH86,DAY(P$4))</f>
        <v>0</v>
      </c>
      <c r="Q36" s="383">
        <f>INDEX(ВРЕМЯ!$E86:$AH86,DAY(Q$4))</f>
        <v>0</v>
      </c>
      <c r="R36" s="383">
        <f>INDEX(ВРЕМЯ!$E86:$AH86,DAY(R$4))</f>
        <v>0</v>
      </c>
      <c r="S36" s="383">
        <f>INDEX(ВРЕМЯ!$E86:$AH86,DAY(S$4))</f>
        <v>0</v>
      </c>
      <c r="T36" s="383">
        <f>INDEX(ВРЕМЯ!$E86:$AH86,DAY(T$4))</f>
        <v>0</v>
      </c>
      <c r="U36" s="383">
        <f>INDEX(ВРЕМЯ!$E86:$AH86,DAY(U$4))</f>
        <v>0</v>
      </c>
      <c r="V36" s="387">
        <f t="shared" si="7"/>
        <v>0</v>
      </c>
      <c r="W36" s="388">
        <f>IF(COUNTA(O36:U36),W$5-SUM(SUMIF(O36:U36,{"О","ОВ","Б","А","У","---"},$O$3:$U$3))*8,0)</f>
        <v>40</v>
      </c>
    </row>
    <row r="37" spans="1:23" ht="20" customHeight="1" x14ac:dyDescent="0.15">
      <c r="A37" s="326">
        <f>SUBTOTAL(3,B$5:B37)</f>
        <v>32</v>
      </c>
      <c r="B37" s="327" t="str">
        <f>График!B36</f>
        <v>Водитель 5</v>
      </c>
      <c r="C37" s="383">
        <f ca="1">INDEX(ВРЕМЯ!$E37:$AH37,DAY(C$4))</f>
        <v>0</v>
      </c>
      <c r="D37" s="383">
        <f ca="1">INDEX(ВРЕМЯ!$E37:$AH37,DAY(D$4))</f>
        <v>0</v>
      </c>
      <c r="E37" s="383">
        <f ca="1">INDEX(ВРЕМЯ!$E37:$AH37,DAY(E$4))</f>
        <v>8</v>
      </c>
      <c r="F37" s="383">
        <f ca="1">INDEX(ВРЕМЯ!$E37:$AH37,DAY(F$4))</f>
        <v>9</v>
      </c>
      <c r="G37" s="383">
        <f ca="1">INDEX(ВРЕМЯ!$E37:$AH37,DAY(G$4))</f>
        <v>9</v>
      </c>
      <c r="H37" s="383">
        <f ca="1">INDEX(ВРЕМЯ!$E37:$AH37,DAY(H$4))</f>
        <v>9</v>
      </c>
      <c r="I37" s="383">
        <f ca="1">INDEX(ВРЕМЯ!$E37:$AH37,DAY(I$4))</f>
        <v>9</v>
      </c>
      <c r="J37" s="387">
        <f t="shared" ca="1" si="5"/>
        <v>44</v>
      </c>
      <c r="K37" s="388">
        <f ca="1">IF(COUNTA(C37:I37),K$5-SUM(SUMIF($C37:$I37,{"О","ОВ","Б","А","У","---"},$C$3:$I$3))*8,0)</f>
        <v>40</v>
      </c>
      <c r="M37" s="326">
        <f>SUBTOTAL(3,N$5:N37)+50</f>
        <v>82</v>
      </c>
      <c r="N37" s="327">
        <f>График!B87</f>
        <v>0</v>
      </c>
      <c r="O37" s="383">
        <f>INDEX(ВРЕМЯ!$E87:$AH87,DAY(O$4))</f>
        <v>0</v>
      </c>
      <c r="P37" s="383">
        <f>INDEX(ВРЕМЯ!$E87:$AH87,DAY(P$4))</f>
        <v>0</v>
      </c>
      <c r="Q37" s="383">
        <f>INDEX(ВРЕМЯ!$E87:$AH87,DAY(Q$4))</f>
        <v>0</v>
      </c>
      <c r="R37" s="383">
        <f>INDEX(ВРЕМЯ!$E87:$AH87,DAY(R$4))</f>
        <v>0</v>
      </c>
      <c r="S37" s="383">
        <f>INDEX(ВРЕМЯ!$E87:$AH87,DAY(S$4))</f>
        <v>0</v>
      </c>
      <c r="T37" s="383">
        <f>INDEX(ВРЕМЯ!$E87:$AH87,DAY(T$4))</f>
        <v>0</v>
      </c>
      <c r="U37" s="383">
        <f>INDEX(ВРЕМЯ!$E87:$AH87,DAY(U$4))</f>
        <v>0</v>
      </c>
      <c r="V37" s="387">
        <f t="shared" si="7"/>
        <v>0</v>
      </c>
      <c r="W37" s="388">
        <f>IF(COUNTA(O37:U37),W$5-SUM(SUMIF(O37:U37,{"О","ОВ","Б","А","У","---"},$O$3:$U$3))*8,0)</f>
        <v>40</v>
      </c>
    </row>
    <row r="38" spans="1:23" ht="20" customHeight="1" x14ac:dyDescent="0.15">
      <c r="A38" s="326">
        <f>SUBTOTAL(3,B$5:B38)</f>
        <v>33</v>
      </c>
      <c r="B38" s="327" t="str">
        <f>График!B37</f>
        <v>Водитель 6</v>
      </c>
      <c r="C38" s="383">
        <f ca="1">INDEX(ВРЕМЯ!$E38:$AH38,DAY(C$4))</f>
        <v>10</v>
      </c>
      <c r="D38" s="383">
        <f ca="1">INDEX(ВРЕМЯ!$E38:$AH38,DAY(D$4))</f>
        <v>0</v>
      </c>
      <c r="E38" s="383">
        <f ca="1">INDEX(ВРЕМЯ!$E38:$AH38,DAY(E$4))</f>
        <v>0</v>
      </c>
      <c r="F38" s="383">
        <f ca="1">INDEX(ВРЕМЯ!$E38:$AH38,DAY(F$4))</f>
        <v>8</v>
      </c>
      <c r="G38" s="383">
        <f ca="1">INDEX(ВРЕМЯ!$E38:$AH38,DAY(G$4))</f>
        <v>8</v>
      </c>
      <c r="H38" s="383">
        <f ca="1">INDEX(ВРЕМЯ!$E38:$AH38,DAY(H$4))</f>
        <v>0</v>
      </c>
      <c r="I38" s="383">
        <f ca="1">INDEX(ВРЕМЯ!$E38:$AH38,DAY(I$4))</f>
        <v>0</v>
      </c>
      <c r="J38" s="387">
        <f t="shared" ref="J38:J55" ca="1" si="8">SUM(C38:I38)</f>
        <v>26</v>
      </c>
      <c r="K38" s="388">
        <f ca="1">IF(COUNTA(C38:I38),K$5-SUM(SUMIF($C38:$I38,{"О","ОВ","Б","А","У","---"},$C$3:$I$3))*8,0)</f>
        <v>40</v>
      </c>
      <c r="M38" s="326">
        <f>SUBTOTAL(3,N$5:N38)+50</f>
        <v>83</v>
      </c>
      <c r="N38" s="327" t="str">
        <f>График!B92</f>
        <v>Мягкие требования:</v>
      </c>
      <c r="O38" s="383">
        <f>INDEX(ВРЕМЯ!$E88:$AH88,DAY(O$4))</f>
        <v>0</v>
      </c>
      <c r="P38" s="383">
        <f>INDEX(ВРЕМЯ!$E88:$AH88,DAY(P$4))</f>
        <v>0</v>
      </c>
      <c r="Q38" s="383">
        <f>INDEX(ВРЕМЯ!$E88:$AH88,DAY(Q$4))</f>
        <v>0</v>
      </c>
      <c r="R38" s="383">
        <f>INDEX(ВРЕМЯ!$E88:$AH88,DAY(R$4))</f>
        <v>0</v>
      </c>
      <c r="S38" s="383">
        <f>INDEX(ВРЕМЯ!$E88:$AH88,DAY(S$4))</f>
        <v>0</v>
      </c>
      <c r="T38" s="383">
        <f>INDEX(ВРЕМЯ!$E88:$AH88,DAY(T$4))</f>
        <v>0</v>
      </c>
      <c r="U38" s="383">
        <f>INDEX(ВРЕМЯ!$E88:$AH88,DAY(U$4))</f>
        <v>0</v>
      </c>
      <c r="V38" s="387">
        <f t="shared" si="7"/>
        <v>0</v>
      </c>
      <c r="W38" s="388">
        <f>IF(COUNTA(O38:U38),W$5-SUM(SUMIF(O38:U38,{"О","ОВ","Б","А","У","---"},$O$3:$U$3))*8,0)</f>
        <v>40</v>
      </c>
    </row>
    <row r="39" spans="1:23" ht="20" customHeight="1" x14ac:dyDescent="0.15">
      <c r="A39" s="326">
        <f>SUBTOTAL(3,B$5:B39)</f>
        <v>34</v>
      </c>
      <c r="B39" s="327" t="str">
        <f>График!B38</f>
        <v>Водитель 7</v>
      </c>
      <c r="C39" s="383">
        <f ca="1">INDEX(ВРЕМЯ!$E39:$AH39,DAY(C$4))</f>
        <v>9</v>
      </c>
      <c r="D39" s="383">
        <f ca="1">INDEX(ВРЕМЯ!$E39:$AH39,DAY(D$4))</f>
        <v>0</v>
      </c>
      <c r="E39" s="383">
        <f ca="1">INDEX(ВРЕМЯ!$E39:$AH39,DAY(E$4))</f>
        <v>0</v>
      </c>
      <c r="F39" s="383">
        <f ca="1">INDEX(ВРЕМЯ!$E39:$AH39,DAY(F$4))</f>
        <v>0</v>
      </c>
      <c r="G39" s="383">
        <f ca="1">INDEX(ВРЕМЯ!$E39:$AH39,DAY(G$4))</f>
        <v>9</v>
      </c>
      <c r="H39" s="383">
        <f ca="1">INDEX(ВРЕМЯ!$E39:$AH39,DAY(H$4))</f>
        <v>10</v>
      </c>
      <c r="I39" s="383">
        <f ca="1">INDEX(ВРЕМЯ!$E39:$AH39,DAY(I$4))</f>
        <v>8</v>
      </c>
      <c r="J39" s="387">
        <f t="shared" ca="1" si="8"/>
        <v>36</v>
      </c>
      <c r="K39" s="388">
        <f ca="1">IF(COUNTA(C39:I39),K$5-SUM(SUMIF($C39:$I39,{"О","ОВ","Б","А","У","---"},$C$3:$I$3))*8,0)</f>
        <v>40</v>
      </c>
      <c r="M39" s="326">
        <f>SUBTOTAL(3,N$5:N39)+50</f>
        <v>84</v>
      </c>
      <c r="N39" s="327">
        <f>График!B93</f>
        <v>0</v>
      </c>
      <c r="O39" s="383">
        <f>INDEX(ВРЕМЯ!$E89:$AH89,DAY(O$4))</f>
        <v>0</v>
      </c>
      <c r="P39" s="383">
        <f>INDEX(ВРЕМЯ!$E89:$AH89,DAY(P$4))</f>
        <v>0</v>
      </c>
      <c r="Q39" s="383">
        <f>INDEX(ВРЕМЯ!$E89:$AH89,DAY(Q$4))</f>
        <v>0</v>
      </c>
      <c r="R39" s="383">
        <f>INDEX(ВРЕМЯ!$E89:$AH89,DAY(R$4))</f>
        <v>0</v>
      </c>
      <c r="S39" s="383">
        <f>INDEX(ВРЕМЯ!$E89:$AH89,DAY(S$4))</f>
        <v>0</v>
      </c>
      <c r="T39" s="383">
        <f>INDEX(ВРЕМЯ!$E89:$AH89,DAY(T$4))</f>
        <v>0</v>
      </c>
      <c r="U39" s="383">
        <f>INDEX(ВРЕМЯ!$E89:$AH89,DAY(U$4))</f>
        <v>0</v>
      </c>
      <c r="V39" s="387">
        <f t="shared" si="7"/>
        <v>0</v>
      </c>
      <c r="W39" s="388">
        <f>IF(COUNTA(O39:U39),W$5-SUM(SUMIF(O39:U39,{"О","ОВ","Б","А","У","---"},$O$3:$U$3))*8,0)</f>
        <v>40</v>
      </c>
    </row>
    <row r="40" spans="1:23" ht="20" customHeight="1" x14ac:dyDescent="0.15">
      <c r="A40" s="326">
        <f>SUBTOTAL(3,B$5:B40)</f>
        <v>35</v>
      </c>
      <c r="B40" s="327" t="str">
        <f>График!B39</f>
        <v>Водитель 8</v>
      </c>
      <c r="C40" s="383">
        <f ca="1">INDEX(ВРЕМЯ!$E40:$AH40,DAY(C$4))</f>
        <v>9</v>
      </c>
      <c r="D40" s="383">
        <f ca="1">INDEX(ВРЕМЯ!$E40:$AH40,DAY(D$4))</f>
        <v>0</v>
      </c>
      <c r="E40" s="383">
        <f ca="1">INDEX(ВРЕМЯ!$E40:$AH40,DAY(E$4))</f>
        <v>0</v>
      </c>
      <c r="F40" s="383">
        <f ca="1">INDEX(ВРЕМЯ!$E40:$AH40,DAY(F$4))</f>
        <v>8</v>
      </c>
      <c r="G40" s="383">
        <f ca="1">INDEX(ВРЕМЯ!$E40:$AH40,DAY(G$4))</f>
        <v>9</v>
      </c>
      <c r="H40" s="383">
        <f ca="1">INDEX(ВРЕМЯ!$E40:$AH40,DAY(H$4))</f>
        <v>9</v>
      </c>
      <c r="I40" s="383">
        <f ca="1">INDEX(ВРЕМЯ!$E40:$AH40,DAY(I$4))</f>
        <v>9</v>
      </c>
      <c r="J40" s="387">
        <f t="shared" ca="1" si="8"/>
        <v>44</v>
      </c>
      <c r="K40" s="388">
        <f ca="1">IF(COUNTA(C40:I40),K$5-SUM(SUMIF($C40:$I40,{"О","ОВ","Б","А","У","---"},$C$3:$I$3))*8,0)</f>
        <v>40</v>
      </c>
      <c r="M40" s="326">
        <f>SUBTOTAL(3,N$5:N40)+50</f>
        <v>85</v>
      </c>
      <c r="N40" s="327">
        <f>График!B94</f>
        <v>0</v>
      </c>
      <c r="O40" s="383">
        <f>INDEX(ВРЕМЯ!$E90:$AH90,DAY(O$4))</f>
        <v>0</v>
      </c>
      <c r="P40" s="383">
        <f>INDEX(ВРЕМЯ!$E90:$AH90,DAY(P$4))</f>
        <v>0</v>
      </c>
      <c r="Q40" s="383">
        <f>INDEX(ВРЕМЯ!$E90:$AH90,DAY(Q$4))</f>
        <v>0</v>
      </c>
      <c r="R40" s="383">
        <f>INDEX(ВРЕМЯ!$E90:$AH90,DAY(R$4))</f>
        <v>0</v>
      </c>
      <c r="S40" s="383">
        <f>INDEX(ВРЕМЯ!$E90:$AH90,DAY(S$4))</f>
        <v>0</v>
      </c>
      <c r="T40" s="383">
        <f>INDEX(ВРЕМЯ!$E90:$AH90,DAY(T$4))</f>
        <v>0</v>
      </c>
      <c r="U40" s="383">
        <f>INDEX(ВРЕМЯ!$E90:$AH90,DAY(U$4))</f>
        <v>0</v>
      </c>
      <c r="V40" s="387">
        <f t="shared" si="7"/>
        <v>0</v>
      </c>
      <c r="W40" s="388">
        <f>IF(COUNTA(O40:U40),W$5-SUM(SUMIF(O40:U40,{"О","ОВ","Б","А","У","---"},$O$3:$U$3))*8,0)</f>
        <v>40</v>
      </c>
    </row>
    <row r="41" spans="1:23" ht="20" customHeight="1" x14ac:dyDescent="0.15">
      <c r="A41" s="326">
        <f>SUBTOTAL(3,B$5:B41)</f>
        <v>36</v>
      </c>
      <c r="B41" s="327" t="str">
        <f>График!B40</f>
        <v>Водитель 9</v>
      </c>
      <c r="C41" s="383">
        <f ca="1">INDEX(ВРЕМЯ!$E41:$AH41,DAY(C$4))</f>
        <v>10</v>
      </c>
      <c r="D41" s="383">
        <f ca="1">INDEX(ВРЕМЯ!$E41:$AH41,DAY(D$4))</f>
        <v>10</v>
      </c>
      <c r="E41" s="383">
        <f ca="1">INDEX(ВРЕМЯ!$E41:$AH41,DAY(E$4))</f>
        <v>0</v>
      </c>
      <c r="F41" s="383">
        <f ca="1">INDEX(ВРЕМЯ!$E41:$AH41,DAY(F$4))</f>
        <v>0</v>
      </c>
      <c r="G41" s="383">
        <f ca="1">INDEX(ВРЕМЯ!$E41:$AH41,DAY(G$4))</f>
        <v>10</v>
      </c>
      <c r="H41" s="383">
        <f ca="1">INDEX(ВРЕМЯ!$E41:$AH41,DAY(H$4))</f>
        <v>10</v>
      </c>
      <c r="I41" s="383">
        <f ca="1">INDEX(ВРЕМЯ!$E41:$AH41,DAY(I$4))</f>
        <v>10</v>
      </c>
      <c r="J41" s="387">
        <f t="shared" ca="1" si="8"/>
        <v>50</v>
      </c>
      <c r="K41" s="388">
        <f ca="1">IF(COUNTA(C41:I41),K$5-SUM(SUMIF($C41:$I41,{"О","ОВ","Б","А","У","---"},$C$3:$I$3))*8,0)</f>
        <v>40</v>
      </c>
      <c r="M41" s="326">
        <f>SUBTOTAL(3,N$5:N41)+50</f>
        <v>86</v>
      </c>
      <c r="N41" s="327">
        <f>График!B95</f>
        <v>0</v>
      </c>
      <c r="O41" s="383">
        <f>INDEX(ВРЕМЯ!$E91:$AH91,DAY(O$4))</f>
        <v>0</v>
      </c>
      <c r="P41" s="383">
        <f>INDEX(ВРЕМЯ!$E91:$AH91,DAY(P$4))</f>
        <v>0</v>
      </c>
      <c r="Q41" s="383">
        <f>INDEX(ВРЕМЯ!$E91:$AH91,DAY(Q$4))</f>
        <v>0</v>
      </c>
      <c r="R41" s="383">
        <f>INDEX(ВРЕМЯ!$E91:$AH91,DAY(R$4))</f>
        <v>0</v>
      </c>
      <c r="S41" s="383">
        <f>INDEX(ВРЕМЯ!$E91:$AH91,DAY(S$4))</f>
        <v>0</v>
      </c>
      <c r="T41" s="383">
        <f>INDEX(ВРЕМЯ!$E91:$AH91,DAY(T$4))</f>
        <v>0</v>
      </c>
      <c r="U41" s="383">
        <f>INDEX(ВРЕМЯ!$E91:$AH91,DAY(U$4))</f>
        <v>0</v>
      </c>
      <c r="V41" s="387">
        <f t="shared" si="7"/>
        <v>0</v>
      </c>
      <c r="W41" s="388">
        <f>IF(COUNTA(O41:U41),W$5-SUM(SUMIF(O41:U41,{"О","ОВ","Б","А","У","---"},$O$3:$U$3))*8,0)</f>
        <v>40</v>
      </c>
    </row>
    <row r="42" spans="1:23" ht="20" customHeight="1" x14ac:dyDescent="0.15">
      <c r="A42" s="326">
        <f>SUBTOTAL(3,B$5:B42)</f>
        <v>37</v>
      </c>
      <c r="B42" s="327" t="e">
        <f>График!#REF!</f>
        <v>#REF!</v>
      </c>
      <c r="C42" s="383">
        <f ca="1">INDEX(ВРЕМЯ!$E42:$AH42,DAY(C$4))</f>
        <v>9</v>
      </c>
      <c r="D42" s="383">
        <f ca="1">INDEX(ВРЕМЯ!$E42:$AH42,DAY(D$4))</f>
        <v>10</v>
      </c>
      <c r="E42" s="383">
        <f ca="1">INDEX(ВРЕМЯ!$E42:$AH42,DAY(E$4))</f>
        <v>10</v>
      </c>
      <c r="F42" s="383">
        <f ca="1">INDEX(ВРЕМЯ!$E42:$AH42,DAY(F$4))</f>
        <v>9</v>
      </c>
      <c r="G42" s="383">
        <f ca="1">INDEX(ВРЕМЯ!$E42:$AH42,DAY(G$4))</f>
        <v>0</v>
      </c>
      <c r="H42" s="383">
        <f ca="1">INDEX(ВРЕМЯ!$E42:$AH42,DAY(H$4))</f>
        <v>0</v>
      </c>
      <c r="I42" s="383">
        <f ca="1">INDEX(ВРЕМЯ!$E42:$AH42,DAY(I$4))</f>
        <v>8</v>
      </c>
      <c r="J42" s="387">
        <f t="shared" ca="1" si="8"/>
        <v>46</v>
      </c>
      <c r="K42" s="388">
        <f ca="1">IF(COUNTA(C42:I42),K$5-SUM(SUMIF($C42:$I42,{"О","ОВ","Б","А","У","---"},$C$3:$I$3))*8,0)</f>
        <v>40</v>
      </c>
      <c r="M42" s="326">
        <f>SUBTOTAL(3,N$5:N42)+50</f>
        <v>87</v>
      </c>
      <c r="N42" s="327">
        <f>График!B96</f>
        <v>0</v>
      </c>
      <c r="O42" s="383">
        <f>INDEX(ВРЕМЯ!$E92:$AH92,DAY(O$4))</f>
        <v>0</v>
      </c>
      <c r="P42" s="383">
        <f>INDEX(ВРЕМЯ!$E92:$AH92,DAY(P$4))</f>
        <v>0</v>
      </c>
      <c r="Q42" s="383">
        <f>INDEX(ВРЕМЯ!$E92:$AH92,DAY(Q$4))</f>
        <v>0</v>
      </c>
      <c r="R42" s="383">
        <f>INDEX(ВРЕМЯ!$E92:$AH92,DAY(R$4))</f>
        <v>0</v>
      </c>
      <c r="S42" s="383">
        <f>INDEX(ВРЕМЯ!$E92:$AH92,DAY(S$4))</f>
        <v>0</v>
      </c>
      <c r="T42" s="383">
        <f>INDEX(ВРЕМЯ!$E92:$AH92,DAY(T$4))</f>
        <v>0</v>
      </c>
      <c r="U42" s="383">
        <f>INDEX(ВРЕМЯ!$E92:$AH92,DAY(U$4))</f>
        <v>0</v>
      </c>
      <c r="V42" s="387">
        <f t="shared" si="7"/>
        <v>0</v>
      </c>
      <c r="W42" s="388">
        <f>IF(COUNTA(O42:U42),W$5-SUM(SUMIF(O42:U42,{"О","ОВ","Б","А","У","---"},$O$3:$U$3))*8,0)</f>
        <v>40</v>
      </c>
    </row>
    <row r="43" spans="1:23" ht="20" customHeight="1" x14ac:dyDescent="0.15">
      <c r="A43" s="326">
        <f>SUBTOTAL(3,B$5:B43)</f>
        <v>38</v>
      </c>
      <c r="B43" s="327" t="str">
        <f>График!B41</f>
        <v>Водитель 10</v>
      </c>
      <c r="C43" s="383">
        <f ca="1">INDEX(ВРЕМЯ!$E43:$AH43,DAY(C$4))</f>
        <v>0</v>
      </c>
      <c r="D43" s="383">
        <f ca="1">INDEX(ВРЕМЯ!$E43:$AH43,DAY(D$4))</f>
        <v>0</v>
      </c>
      <c r="E43" s="383">
        <f ca="1">INDEX(ВРЕМЯ!$E43:$AH43,DAY(E$4))</f>
        <v>8</v>
      </c>
      <c r="F43" s="383">
        <f ca="1">INDEX(ВРЕМЯ!$E43:$AH43,DAY(F$4))</f>
        <v>9</v>
      </c>
      <c r="G43" s="383">
        <f ca="1">INDEX(ВРЕМЯ!$E43:$AH43,DAY(G$4))</f>
        <v>8</v>
      </c>
      <c r="H43" s="383">
        <f ca="1">INDEX(ВРЕМЯ!$E43:$AH43,DAY(H$4))</f>
        <v>0</v>
      </c>
      <c r="I43" s="383">
        <f ca="1">INDEX(ВРЕМЯ!$E43:$AH43,DAY(I$4))</f>
        <v>0</v>
      </c>
      <c r="J43" s="387">
        <f t="shared" ca="1" si="8"/>
        <v>25</v>
      </c>
      <c r="K43" s="388">
        <f ca="1">IF(COUNTA(C43:I43),K$5-SUM(SUMIF($C43:$I43,{"О","ОВ","Б","А","У","---"},$C$3:$I$3))*8,0)</f>
        <v>40</v>
      </c>
      <c r="M43" s="326">
        <f>SUBTOTAL(3,N$5:N43)+50</f>
        <v>88</v>
      </c>
      <c r="N43" s="327">
        <f>График!B97</f>
        <v>0</v>
      </c>
      <c r="O43" s="383">
        <f>INDEX(ВРЕМЯ!$E93:$AH93,DAY(O$4))</f>
        <v>0</v>
      </c>
      <c r="P43" s="383">
        <f>INDEX(ВРЕМЯ!$E93:$AH93,DAY(P$4))</f>
        <v>0</v>
      </c>
      <c r="Q43" s="383">
        <f>INDEX(ВРЕМЯ!$E93:$AH93,DAY(Q$4))</f>
        <v>0</v>
      </c>
      <c r="R43" s="383">
        <f>INDEX(ВРЕМЯ!$E93:$AH93,DAY(R$4))</f>
        <v>0</v>
      </c>
      <c r="S43" s="383">
        <f>INDEX(ВРЕМЯ!$E93:$AH93,DAY(S$4))</f>
        <v>0</v>
      </c>
      <c r="T43" s="383">
        <f>INDEX(ВРЕМЯ!$E93:$AH93,DAY(T$4))</f>
        <v>0</v>
      </c>
      <c r="U43" s="383">
        <f>INDEX(ВРЕМЯ!$E93:$AH93,DAY(U$4))</f>
        <v>0</v>
      </c>
      <c r="V43" s="387">
        <f t="shared" si="7"/>
        <v>0</v>
      </c>
      <c r="W43" s="388">
        <f>IF(COUNTA(O43:U43),W$5-SUM(SUMIF(O43:U43,{"О","ОВ","Б","А","У","---"},$O$3:$U$3))*8,0)</f>
        <v>40</v>
      </c>
    </row>
    <row r="44" spans="1:23" ht="20" customHeight="1" x14ac:dyDescent="0.15">
      <c r="A44" s="326">
        <f>SUBTOTAL(3,B$5:B44)</f>
        <v>39</v>
      </c>
      <c r="B44" s="327" t="e">
        <f>График!#REF!</f>
        <v>#REF!</v>
      </c>
      <c r="C44" s="383">
        <f ca="1">INDEX(ВРЕМЯ!$E44:$AH44,DAY(C$4))</f>
        <v>10</v>
      </c>
      <c r="D44" s="383">
        <f ca="1">INDEX(ВРЕМЯ!$E44:$AH44,DAY(D$4))</f>
        <v>10</v>
      </c>
      <c r="E44" s="383">
        <f ca="1">INDEX(ВРЕМЯ!$E44:$AH44,DAY(E$4))</f>
        <v>0</v>
      </c>
      <c r="F44" s="383">
        <f ca="1">INDEX(ВРЕМЯ!$E44:$AH44,DAY(F$4))</f>
        <v>0</v>
      </c>
      <c r="G44" s="383">
        <f ca="1">INDEX(ВРЕМЯ!$E44:$AH44,DAY(G$4))</f>
        <v>9</v>
      </c>
      <c r="H44" s="383">
        <f ca="1">INDEX(ВРЕМЯ!$E44:$AH44,DAY(H$4))</f>
        <v>9</v>
      </c>
      <c r="I44" s="383">
        <f ca="1">INDEX(ВРЕМЯ!$E44:$AH44,DAY(I$4))</f>
        <v>10</v>
      </c>
      <c r="J44" s="387">
        <f t="shared" ca="1" si="8"/>
        <v>48</v>
      </c>
      <c r="K44" s="388">
        <f ca="1">IF(COUNTA(C44:I44),K$5-SUM(SUMIF($C44:$I44,{"О","ОВ","Б","А","У","---"},$C$3:$I$3))*8,0)</f>
        <v>40</v>
      </c>
      <c r="M44" s="326">
        <f>SUBTOTAL(3,N$5:N44)+50</f>
        <v>89</v>
      </c>
      <c r="N44" s="327">
        <f>График!B98</f>
        <v>0</v>
      </c>
      <c r="O44" s="383">
        <f>INDEX(ВРЕМЯ!$E94:$AH94,DAY(O$4))</f>
        <v>0</v>
      </c>
      <c r="P44" s="383">
        <f>INDEX(ВРЕМЯ!$E94:$AH94,DAY(P$4))</f>
        <v>0</v>
      </c>
      <c r="Q44" s="383">
        <f>INDEX(ВРЕМЯ!$E94:$AH94,DAY(Q$4))</f>
        <v>0</v>
      </c>
      <c r="R44" s="383">
        <f>INDEX(ВРЕМЯ!$E94:$AH94,DAY(R$4))</f>
        <v>0</v>
      </c>
      <c r="S44" s="383">
        <f>INDEX(ВРЕМЯ!$E94:$AH94,DAY(S$4))</f>
        <v>0</v>
      </c>
      <c r="T44" s="383">
        <f>INDEX(ВРЕМЯ!$E94:$AH94,DAY(T$4))</f>
        <v>0</v>
      </c>
      <c r="U44" s="383">
        <f>INDEX(ВРЕМЯ!$E94:$AH94,DAY(U$4))</f>
        <v>0</v>
      </c>
      <c r="V44" s="387"/>
      <c r="W44" s="388"/>
    </row>
    <row r="45" spans="1:23" ht="20" customHeight="1" x14ac:dyDescent="0.15">
      <c r="A45" s="326">
        <f>SUBTOTAL(3,B$5:B45)</f>
        <v>40</v>
      </c>
      <c r="B45" s="327" t="str">
        <f>График!B42</f>
        <v>Водитель 11</v>
      </c>
      <c r="C45" s="383">
        <f ca="1">INDEX(ВРЕМЯ!$E45:$AH45,DAY(C$4))</f>
        <v>9</v>
      </c>
      <c r="D45" s="383">
        <f ca="1">INDEX(ВРЕМЯ!$E45:$AH45,DAY(D$4))</f>
        <v>0</v>
      </c>
      <c r="E45" s="383">
        <f ca="1">INDEX(ВРЕМЯ!$E45:$AH45,DAY(E$4))</f>
        <v>0</v>
      </c>
      <c r="F45" s="383">
        <f ca="1">INDEX(ВРЕМЯ!$E45:$AH45,DAY(F$4))</f>
        <v>10</v>
      </c>
      <c r="G45" s="383">
        <f ca="1">INDEX(ВРЕМЯ!$E45:$AH45,DAY(G$4))</f>
        <v>0</v>
      </c>
      <c r="H45" s="383">
        <f ca="1">INDEX(ВРЕМЯ!$E45:$AH45,DAY(H$4))</f>
        <v>0</v>
      </c>
      <c r="I45" s="383">
        <f ca="1">INDEX(ВРЕМЯ!$E45:$AH45,DAY(I$4))</f>
        <v>0</v>
      </c>
      <c r="J45" s="387">
        <f t="shared" ca="1" si="8"/>
        <v>19</v>
      </c>
      <c r="K45" s="388">
        <f ca="1">IF(COUNTA(C45:I45),K$5-SUM(SUMIF($C45:$I45,{"О","ОВ","Б","А","У","---"},$C$3:$I$3))*8,0)</f>
        <v>40</v>
      </c>
      <c r="M45" s="326">
        <f>SUBTOTAL(3,N$5:N45)+50</f>
        <v>90</v>
      </c>
      <c r="N45" s="327">
        <f>График!B99</f>
        <v>0</v>
      </c>
      <c r="O45" s="383">
        <f>INDEX(ВРЕМЯ!$E95:$AH95,DAY(O$4))</f>
        <v>0</v>
      </c>
      <c r="P45" s="383">
        <f>INDEX(ВРЕМЯ!$E95:$AH95,DAY(P$4))</f>
        <v>0</v>
      </c>
      <c r="Q45" s="383">
        <f>INDEX(ВРЕМЯ!$E95:$AH95,DAY(Q$4))</f>
        <v>0</v>
      </c>
      <c r="R45" s="383">
        <f>INDEX(ВРЕМЯ!$E95:$AH95,DAY(R$4))</f>
        <v>0</v>
      </c>
      <c r="S45" s="383">
        <f>INDEX(ВРЕМЯ!$E95:$AH95,DAY(S$4))</f>
        <v>0</v>
      </c>
      <c r="T45" s="383">
        <f>INDEX(ВРЕМЯ!$E95:$AH95,DAY(T$4))</f>
        <v>0</v>
      </c>
      <c r="U45" s="383">
        <f>INDEX(ВРЕМЯ!$E95:$AH95,DAY(U$4))</f>
        <v>0</v>
      </c>
      <c r="V45" s="387"/>
      <c r="W45" s="388"/>
    </row>
    <row r="46" spans="1:23" ht="20" customHeight="1" x14ac:dyDescent="0.15">
      <c r="A46" s="326">
        <f>SUBTOTAL(3,B$5:B46)</f>
        <v>41</v>
      </c>
      <c r="B46" s="327" t="str">
        <f>График!B45</f>
        <v>Водитель 14</v>
      </c>
      <c r="C46" s="383">
        <f ca="1">INDEX(ВРЕМЯ!$E46:$AH46,DAY(C$4))</f>
        <v>8</v>
      </c>
      <c r="D46" s="383">
        <f ca="1">INDEX(ВРЕМЯ!$E46:$AH46,DAY(D$4))</f>
        <v>0</v>
      </c>
      <c r="E46" s="383">
        <f ca="1">INDEX(ВРЕМЯ!$E46:$AH46,DAY(E$4))</f>
        <v>0</v>
      </c>
      <c r="F46" s="383">
        <f ca="1">INDEX(ВРЕМЯ!$E46:$AH46,DAY(F$4))</f>
        <v>0</v>
      </c>
      <c r="G46" s="383">
        <f ca="1">INDEX(ВРЕМЯ!$E46:$AH46,DAY(G$4))</f>
        <v>10</v>
      </c>
      <c r="H46" s="383">
        <f ca="1">INDEX(ВРЕМЯ!$E46:$AH46,DAY(H$4))</f>
        <v>9</v>
      </c>
      <c r="I46" s="383">
        <f ca="1">INDEX(ВРЕМЯ!$E46:$AH46,DAY(I$4))</f>
        <v>10</v>
      </c>
      <c r="J46" s="387">
        <f t="shared" ca="1" si="8"/>
        <v>37</v>
      </c>
      <c r="K46" s="388">
        <f ca="1">IF(COUNTA(C46:I46),K$5-SUM(SUMIF($C46:$I46,{"О","ОВ","Б","А","У","---"},$C$3:$I$3))*8,0)</f>
        <v>40</v>
      </c>
      <c r="M46" s="326">
        <f>SUBTOTAL(3,N$5:N46)+50</f>
        <v>91</v>
      </c>
      <c r="N46" s="327">
        <f>График!B100</f>
        <v>0</v>
      </c>
      <c r="O46" s="383">
        <f>INDEX(ВРЕМЯ!$E96:$AH96,DAY(O$4))</f>
        <v>0</v>
      </c>
      <c r="P46" s="383">
        <f>INDEX(ВРЕМЯ!$E96:$AH96,DAY(P$4))</f>
        <v>0</v>
      </c>
      <c r="Q46" s="383">
        <f>INDEX(ВРЕМЯ!$E96:$AH96,DAY(Q$4))</f>
        <v>0</v>
      </c>
      <c r="R46" s="383">
        <f>INDEX(ВРЕМЯ!$E96:$AH96,DAY(R$4))</f>
        <v>0</v>
      </c>
      <c r="S46" s="383">
        <f>INDEX(ВРЕМЯ!$E96:$AH96,DAY(S$4))</f>
        <v>0</v>
      </c>
      <c r="T46" s="383">
        <f>INDEX(ВРЕМЯ!$E96:$AH96,DAY(T$4))</f>
        <v>0</v>
      </c>
      <c r="U46" s="383">
        <f>INDEX(ВРЕМЯ!$E96:$AH96,DAY(U$4))</f>
        <v>0</v>
      </c>
      <c r="V46" s="387"/>
      <c r="W46" s="388"/>
    </row>
    <row r="47" spans="1:23" ht="20" customHeight="1" x14ac:dyDescent="0.15">
      <c r="A47" s="326">
        <f>SUBTOTAL(3,B$5:B47)</f>
        <v>42</v>
      </c>
      <c r="B47" s="327" t="str">
        <f>График!B46</f>
        <v>Водитель 15</v>
      </c>
      <c r="C47" s="383" t="str">
        <f ca="1">INDEX(ВРЕМЯ!$E47:$AH47,DAY(C$4))</f>
        <v>О</v>
      </c>
      <c r="D47" s="383" t="str">
        <f ca="1">INDEX(ВРЕМЯ!$E47:$AH47,DAY(D$4))</f>
        <v>О</v>
      </c>
      <c r="E47" s="383" t="str">
        <f ca="1">INDEX(ВРЕМЯ!$E47:$AH47,DAY(E$4))</f>
        <v>О</v>
      </c>
      <c r="F47" s="383" t="str">
        <f ca="1">INDEX(ВРЕМЯ!$E47:$AH47,DAY(F$4))</f>
        <v>О</v>
      </c>
      <c r="G47" s="383" t="str">
        <f ca="1">INDEX(ВРЕМЯ!$E47:$AH47,DAY(G$4))</f>
        <v>О</v>
      </c>
      <c r="H47" s="383" t="str">
        <f ca="1">INDEX(ВРЕМЯ!$E47:$AH47,DAY(H$4))</f>
        <v>О</v>
      </c>
      <c r="I47" s="383" t="str">
        <f ca="1">INDEX(ВРЕМЯ!$E47:$AH47,DAY(I$4))</f>
        <v>О</v>
      </c>
      <c r="J47" s="387">
        <f t="shared" ca="1" si="8"/>
        <v>0</v>
      </c>
      <c r="K47" s="388">
        <f ca="1">IF(COUNTA(C47:I47),K$5-SUM(SUMIF($C47:$I47,{"О","ОВ","Б","А","У","---"},$C$3:$I$3))*8,0)</f>
        <v>0</v>
      </c>
      <c r="M47" s="326">
        <f>SUBTOTAL(3,N$5:N47)+50</f>
        <v>92</v>
      </c>
      <c r="N47" s="327">
        <f>График!B101</f>
        <v>0</v>
      </c>
      <c r="O47" s="383">
        <f>INDEX(ВРЕМЯ!$E97:$AH97,DAY(O$4))</f>
        <v>0</v>
      </c>
      <c r="P47" s="383">
        <f>INDEX(ВРЕМЯ!$E97:$AH97,DAY(P$4))</f>
        <v>0</v>
      </c>
      <c r="Q47" s="383">
        <f>INDEX(ВРЕМЯ!$E97:$AH97,DAY(Q$4))</f>
        <v>0</v>
      </c>
      <c r="R47" s="383">
        <f>INDEX(ВРЕМЯ!$E97:$AH97,DAY(R$4))</f>
        <v>0</v>
      </c>
      <c r="S47" s="383">
        <f>INDEX(ВРЕМЯ!$E97:$AH97,DAY(S$4))</f>
        <v>0</v>
      </c>
      <c r="T47" s="383">
        <f>INDEX(ВРЕМЯ!$E97:$AH97,DAY(T$4))</f>
        <v>0</v>
      </c>
      <c r="U47" s="383">
        <f>INDEX(ВРЕМЯ!$E97:$AH97,DAY(U$4))</f>
        <v>0</v>
      </c>
      <c r="V47" s="387"/>
      <c r="W47" s="388"/>
    </row>
    <row r="48" spans="1:23" ht="20" customHeight="1" x14ac:dyDescent="0.15">
      <c r="A48" s="326">
        <f>SUBTOTAL(3,B$5:B48)</f>
        <v>43</v>
      </c>
      <c r="B48" s="327" t="str">
        <f>График!B47</f>
        <v>Водитель 16</v>
      </c>
      <c r="C48" s="383">
        <f ca="1">INDEX(ВРЕМЯ!$E48:$AH48,DAY(C$4))</f>
        <v>9</v>
      </c>
      <c r="D48" s="383">
        <f ca="1">INDEX(ВРЕМЯ!$E48:$AH48,DAY(D$4))</f>
        <v>8</v>
      </c>
      <c r="E48" s="383">
        <f ca="1">INDEX(ВРЕМЯ!$E48:$AH48,DAY(E$4))</f>
        <v>10</v>
      </c>
      <c r="F48" s="383">
        <f ca="1">INDEX(ВРЕМЯ!$E48:$AH48,DAY(F$4))</f>
        <v>0</v>
      </c>
      <c r="G48" s="383">
        <f ca="1">INDEX(ВРЕМЯ!$E48:$AH48,DAY(G$4))</f>
        <v>0</v>
      </c>
      <c r="H48" s="383">
        <f ca="1">INDEX(ВРЕМЯ!$E48:$AH48,DAY(H$4))</f>
        <v>0</v>
      </c>
      <c r="I48" s="383">
        <f ca="1">INDEX(ВРЕМЯ!$E48:$AH48,DAY(I$4))</f>
        <v>0</v>
      </c>
      <c r="J48" s="387">
        <f t="shared" ca="1" si="8"/>
        <v>27</v>
      </c>
      <c r="K48" s="388">
        <f ca="1">IF(COUNTA(C48:I48),K$5-SUM(SUMIF($C48:$I48,{"О","ОВ","Б","А","У","---"},$C$3:$I$3))*8,0)</f>
        <v>40</v>
      </c>
      <c r="M48" s="326">
        <f>SUBTOTAL(3,N$5:N48)+50</f>
        <v>93</v>
      </c>
      <c r="N48" s="327">
        <f>График!B102</f>
        <v>0</v>
      </c>
      <c r="O48" s="383">
        <f>INDEX(ВРЕМЯ!$E98:$AH98,DAY(O$4))</f>
        <v>0</v>
      </c>
      <c r="P48" s="383">
        <f>INDEX(ВРЕМЯ!$E98:$AH98,DAY(P$4))</f>
        <v>0</v>
      </c>
      <c r="Q48" s="383">
        <f>INDEX(ВРЕМЯ!$E98:$AH98,DAY(Q$4))</f>
        <v>0</v>
      </c>
      <c r="R48" s="383">
        <f>INDEX(ВРЕМЯ!$E98:$AH98,DAY(R$4))</f>
        <v>0</v>
      </c>
      <c r="S48" s="383">
        <f>INDEX(ВРЕМЯ!$E98:$AH98,DAY(S$4))</f>
        <v>0</v>
      </c>
      <c r="T48" s="383">
        <f>INDEX(ВРЕМЯ!$E98:$AH98,DAY(T$4))</f>
        <v>0</v>
      </c>
      <c r="U48" s="383">
        <f>INDEX(ВРЕМЯ!$E98:$AH98,DAY(U$4))</f>
        <v>0</v>
      </c>
      <c r="V48" s="387"/>
      <c r="W48" s="388"/>
    </row>
    <row r="49" spans="1:23" ht="20" customHeight="1" x14ac:dyDescent="0.15">
      <c r="A49" s="326">
        <f>SUBTOTAL(3,B$5:B49)</f>
        <v>44</v>
      </c>
      <c r="B49" s="327" t="str">
        <f>График!B48</f>
        <v>Водитель 17</v>
      </c>
      <c r="C49" s="383">
        <f ca="1">INDEX(ВРЕМЯ!$E49:$AH49,DAY(C$4))</f>
        <v>0</v>
      </c>
      <c r="D49" s="383">
        <f ca="1">INDEX(ВРЕМЯ!$E49:$AH49,DAY(D$4))</f>
        <v>8</v>
      </c>
      <c r="E49" s="383">
        <f ca="1">INDEX(ВРЕМЯ!$E49:$AH49,DAY(E$4))</f>
        <v>10</v>
      </c>
      <c r="F49" s="383">
        <f ca="1">INDEX(ВРЕМЯ!$E49:$AH49,DAY(F$4))</f>
        <v>10</v>
      </c>
      <c r="G49" s="383">
        <f ca="1">INDEX(ВРЕМЯ!$E49:$AH49,DAY(G$4))</f>
        <v>0</v>
      </c>
      <c r="H49" s="383">
        <f ca="1">INDEX(ВРЕМЯ!$E49:$AH49,DAY(H$4))</f>
        <v>10</v>
      </c>
      <c r="I49" s="383">
        <f ca="1">INDEX(ВРЕМЯ!$E49:$AH49,DAY(I$4))</f>
        <v>10</v>
      </c>
      <c r="J49" s="387">
        <f t="shared" ca="1" si="8"/>
        <v>48</v>
      </c>
      <c r="K49" s="388">
        <f ca="1">IF(COUNTA(C49:I49),K$5-SUM(SUMIF($C49:$I49,{"О","ОВ","Б","А","У","---"},$C$3:$I$3))*8,0)</f>
        <v>40</v>
      </c>
      <c r="M49" s="326">
        <f>SUBTOTAL(3,N$5:N49)+50</f>
        <v>94</v>
      </c>
      <c r="N49" s="327">
        <f>График!B103</f>
        <v>0</v>
      </c>
      <c r="O49" s="383">
        <f>INDEX(ВРЕМЯ!$E99:$AH99,DAY(O$4))</f>
        <v>0</v>
      </c>
      <c r="P49" s="383">
        <f>INDEX(ВРЕМЯ!$E99:$AH99,DAY(P$4))</f>
        <v>0</v>
      </c>
      <c r="Q49" s="383">
        <f>INDEX(ВРЕМЯ!$E99:$AH99,DAY(Q$4))</f>
        <v>0</v>
      </c>
      <c r="R49" s="383">
        <f>INDEX(ВРЕМЯ!$E99:$AH99,DAY(R$4))</f>
        <v>0</v>
      </c>
      <c r="S49" s="383">
        <f>INDEX(ВРЕМЯ!$E99:$AH99,DAY(S$4))</f>
        <v>0</v>
      </c>
      <c r="T49" s="383">
        <f>INDEX(ВРЕМЯ!$E99:$AH99,DAY(T$4))</f>
        <v>0</v>
      </c>
      <c r="U49" s="383">
        <f>INDEX(ВРЕМЯ!$E99:$AH99,DAY(U$4))</f>
        <v>0</v>
      </c>
      <c r="V49" s="387"/>
      <c r="W49" s="388"/>
    </row>
    <row r="50" spans="1:23" ht="20" customHeight="1" x14ac:dyDescent="0.15">
      <c r="A50" s="326">
        <f>SUBTOTAL(3,B$5:B50)</f>
        <v>45</v>
      </c>
      <c r="B50" s="327" t="str">
        <f>График!B49</f>
        <v>Водитель 18</v>
      </c>
      <c r="C50" s="383">
        <f ca="1">INDEX(ВРЕМЯ!$E50:$AH50,DAY(C$4))</f>
        <v>0</v>
      </c>
      <c r="D50" s="383">
        <f ca="1">INDEX(ВРЕМЯ!$E50:$AH50,DAY(D$4))</f>
        <v>0</v>
      </c>
      <c r="E50" s="383">
        <f ca="1">INDEX(ВРЕМЯ!$E50:$AH50,DAY(E$4))</f>
        <v>0</v>
      </c>
      <c r="F50" s="383">
        <f ca="1">INDEX(ВРЕМЯ!$E50:$AH50,DAY(F$4))</f>
        <v>10</v>
      </c>
      <c r="G50" s="383">
        <f ca="1">INDEX(ВРЕМЯ!$E50:$AH50,DAY(G$4))</f>
        <v>10</v>
      </c>
      <c r="H50" s="383">
        <f ca="1">INDEX(ВРЕМЯ!$E50:$AH50,DAY(H$4))</f>
        <v>10</v>
      </c>
      <c r="I50" s="383">
        <f ca="1">INDEX(ВРЕМЯ!$E50:$AH50,DAY(I$4))</f>
        <v>0</v>
      </c>
      <c r="J50" s="387">
        <f t="shared" ca="1" si="8"/>
        <v>30</v>
      </c>
      <c r="K50" s="388">
        <f ca="1">IF(COUNTA(C50:I50),K$5-SUM(SUMIF($C50:$I50,{"О","ОВ","Б","А","У","---"},$C$3:$I$3))*8,0)</f>
        <v>40</v>
      </c>
      <c r="M50" s="326">
        <f>SUBTOTAL(3,N$5:N50)+50</f>
        <v>95</v>
      </c>
      <c r="N50" s="327">
        <f>График!B104</f>
        <v>0</v>
      </c>
      <c r="O50" s="383">
        <f>INDEX(ВРЕМЯ!$E100:$AH100,DAY(O$4))</f>
        <v>0</v>
      </c>
      <c r="P50" s="383">
        <f>INDEX(ВРЕМЯ!$E100:$AH100,DAY(P$4))</f>
        <v>0</v>
      </c>
      <c r="Q50" s="383">
        <f>INDEX(ВРЕМЯ!$E100:$AH100,DAY(Q$4))</f>
        <v>0</v>
      </c>
      <c r="R50" s="383">
        <f>INDEX(ВРЕМЯ!$E100:$AH100,DAY(R$4))</f>
        <v>0</v>
      </c>
      <c r="S50" s="383">
        <f>INDEX(ВРЕМЯ!$E100:$AH100,DAY(S$4))</f>
        <v>0</v>
      </c>
      <c r="T50" s="383">
        <f>INDEX(ВРЕМЯ!$E100:$AH100,DAY(T$4))</f>
        <v>0</v>
      </c>
      <c r="U50" s="383">
        <f>INDEX(ВРЕМЯ!$E100:$AH100,DAY(U$4))</f>
        <v>0</v>
      </c>
      <c r="V50" s="387"/>
      <c r="W50" s="388"/>
    </row>
    <row r="51" spans="1:23" ht="20" customHeight="1" x14ac:dyDescent="0.15">
      <c r="A51" s="326">
        <f>SUBTOTAL(3,B$5:B51)</f>
        <v>46</v>
      </c>
      <c r="B51" s="327" t="str">
        <f>График!B50</f>
        <v>Водитель 19</v>
      </c>
      <c r="C51" s="383">
        <f ca="1">INDEX(ВРЕМЯ!$E51:$AH51,DAY(C$4))</f>
        <v>10</v>
      </c>
      <c r="D51" s="383">
        <f ca="1">INDEX(ВРЕМЯ!$E51:$AH51,DAY(D$4))</f>
        <v>8</v>
      </c>
      <c r="E51" s="383">
        <f ca="1">INDEX(ВРЕМЯ!$E51:$AH51,DAY(E$4))</f>
        <v>8</v>
      </c>
      <c r="F51" s="383">
        <f ca="1">INDEX(ВРЕМЯ!$E51:$AH51,DAY(F$4))</f>
        <v>0</v>
      </c>
      <c r="G51" s="383">
        <f ca="1">INDEX(ВРЕМЯ!$E51:$AH51,DAY(G$4))</f>
        <v>0</v>
      </c>
      <c r="H51" s="383">
        <f ca="1">INDEX(ВРЕМЯ!$E51:$AH51,DAY(H$4))</f>
        <v>0</v>
      </c>
      <c r="I51" s="383">
        <f ca="1">INDEX(ВРЕМЯ!$E51:$AH51,DAY(I$4))</f>
        <v>9</v>
      </c>
      <c r="J51" s="387">
        <f t="shared" ca="1" si="8"/>
        <v>35</v>
      </c>
      <c r="K51" s="388">
        <f ca="1">IF(COUNTA(C51:I51),K$5-SUM(SUMIF($C51:$I51,{"О","ОВ","Б","А","У","---"},$C$3:$I$3))*8,0)</f>
        <v>40</v>
      </c>
      <c r="M51" s="326">
        <f>SUBTOTAL(3,N$5:N51)+50</f>
        <v>96</v>
      </c>
      <c r="N51" s="327">
        <f>График!B105</f>
        <v>0</v>
      </c>
      <c r="O51" s="383">
        <f>INDEX(ВРЕМЯ!$E101:$AH101,DAY(O$4))</f>
        <v>0</v>
      </c>
      <c r="P51" s="383">
        <f>INDEX(ВРЕМЯ!$E101:$AH101,DAY(P$4))</f>
        <v>0</v>
      </c>
      <c r="Q51" s="383">
        <f>INDEX(ВРЕМЯ!$E101:$AH101,DAY(Q$4))</f>
        <v>0</v>
      </c>
      <c r="R51" s="383">
        <f>INDEX(ВРЕМЯ!$E101:$AH101,DAY(R$4))</f>
        <v>0</v>
      </c>
      <c r="S51" s="383">
        <f>INDEX(ВРЕМЯ!$E101:$AH101,DAY(S$4))</f>
        <v>0</v>
      </c>
      <c r="T51" s="383">
        <f>INDEX(ВРЕМЯ!$E101:$AH101,DAY(T$4))</f>
        <v>0</v>
      </c>
      <c r="U51" s="383">
        <f>INDEX(ВРЕМЯ!$E101:$AH101,DAY(U$4))</f>
        <v>0</v>
      </c>
      <c r="V51" s="387"/>
      <c r="W51" s="388"/>
    </row>
    <row r="52" spans="1:23" ht="20" customHeight="1" x14ac:dyDescent="0.15">
      <c r="A52" s="326">
        <f>SUBTOTAL(3,B$5:B52)</f>
        <v>47</v>
      </c>
      <c r="B52" s="327" t="str">
        <f>График!B51</f>
        <v>Водитель 20</v>
      </c>
      <c r="C52" s="383">
        <f ca="1">INDEX(ВРЕМЯ!$E52:$AH52,DAY(C$4))</f>
        <v>10</v>
      </c>
      <c r="D52" s="383">
        <f ca="1">INDEX(ВРЕМЯ!$E52:$AH52,DAY(D$4))</f>
        <v>10</v>
      </c>
      <c r="E52" s="383">
        <f ca="1">INDEX(ВРЕМЯ!$E52:$AH52,DAY(E$4))</f>
        <v>0</v>
      </c>
      <c r="F52" s="383">
        <f ca="1">INDEX(ВРЕМЯ!$E52:$AH52,DAY(F$4))</f>
        <v>9</v>
      </c>
      <c r="G52" s="383">
        <f ca="1">INDEX(ВРЕМЯ!$E52:$AH52,DAY(G$4))</f>
        <v>0</v>
      </c>
      <c r="H52" s="383">
        <f ca="1">INDEX(ВРЕМЯ!$E52:$AH52,DAY(H$4))</f>
        <v>0</v>
      </c>
      <c r="I52" s="383">
        <f ca="1">INDEX(ВРЕМЯ!$E52:$AH52,DAY(I$4))</f>
        <v>0</v>
      </c>
      <c r="J52" s="387">
        <f t="shared" ca="1" si="8"/>
        <v>29</v>
      </c>
      <c r="K52" s="388">
        <f ca="1">IF(COUNTA(C52:I52),K$5-SUM(SUMIF($C52:$I52,{"О","ОВ","Б","А","У","---"},$C$3:$I$3))*8,0)</f>
        <v>40</v>
      </c>
      <c r="M52" s="326">
        <f>SUBTOTAL(3,N$5:N52)+50</f>
        <v>97</v>
      </c>
      <c r="N52" s="327">
        <f>График!B108</f>
        <v>0</v>
      </c>
      <c r="O52" s="330"/>
      <c r="P52" s="330"/>
      <c r="Q52" s="383"/>
      <c r="R52" s="329"/>
      <c r="S52" s="329"/>
      <c r="T52" s="330"/>
      <c r="U52" s="330"/>
      <c r="V52" s="331">
        <f t="array" ref="V52">SUM(ROUND(IF(ISNUMBER(O52:U52),O52:U52*24,),2),COUNTIF(O52:U52,"У")*8)/24</f>
        <v>0</v>
      </c>
      <c r="W52" s="388">
        <f>IF(COUNTA(O52:U52),W$5-SUM(SUMIF(O52:U52,{"О","ОВ","Б","А","У","---"},$O$3:$U$3))*8,0)</f>
        <v>0</v>
      </c>
    </row>
    <row r="53" spans="1:23" ht="20" customHeight="1" x14ac:dyDescent="0.15">
      <c r="A53" s="326">
        <f>SUBTOTAL(3,B$5:B53)</f>
        <v>48</v>
      </c>
      <c r="B53" s="327" t="str">
        <f>График!B52</f>
        <v>Водитель 21</v>
      </c>
      <c r="C53" s="383">
        <f ca="1">INDEX(ВРЕМЯ!$E53:$AH53,DAY(C$4))</f>
        <v>8</v>
      </c>
      <c r="D53" s="383">
        <f ca="1">INDEX(ВРЕМЯ!$E53:$AH53,DAY(D$4))</f>
        <v>9</v>
      </c>
      <c r="E53" s="383">
        <f ca="1">INDEX(ВРЕМЯ!$E53:$AH53,DAY(E$4))</f>
        <v>8</v>
      </c>
      <c r="F53" s="383">
        <f ca="1">INDEX(ВРЕМЯ!$E53:$AH53,DAY(F$4))</f>
        <v>9</v>
      </c>
      <c r="G53" s="383">
        <f ca="1">INDEX(ВРЕМЯ!$E53:$AH53,DAY(G$4))</f>
        <v>9</v>
      </c>
      <c r="H53" s="383">
        <f ca="1">INDEX(ВРЕМЯ!$E53:$AH53,DAY(H$4))</f>
        <v>0</v>
      </c>
      <c r="I53" s="383">
        <f ca="1">INDEX(ВРЕМЯ!$E53:$AH53,DAY(I$4))</f>
        <v>0</v>
      </c>
      <c r="J53" s="387">
        <f t="shared" ca="1" si="8"/>
        <v>43</v>
      </c>
      <c r="K53" s="388">
        <f ca="1">IF(COUNTA(C53:I53),K$5-SUM(SUMIF($C53:$I53,{"О","ОВ","Б","А","У","---"},$C$3:$I$3))*8,0)</f>
        <v>40</v>
      </c>
      <c r="M53" s="326">
        <f>SUBTOTAL(3,N$5:N53)+50</f>
        <v>98</v>
      </c>
      <c r="N53" s="327">
        <f>График!B109</f>
        <v>0</v>
      </c>
      <c r="O53" s="330"/>
      <c r="P53" s="330"/>
      <c r="Q53" s="383"/>
      <c r="R53" s="329"/>
      <c r="S53" s="329"/>
      <c r="T53" s="330"/>
      <c r="U53" s="330"/>
      <c r="V53" s="331">
        <f t="array" ref="V53">SUM(ROUND(IF(ISNUMBER(O53:U53),O53:U53*24,),2),COUNTIF(O53:U53,"У")*8)/24</f>
        <v>0</v>
      </c>
      <c r="W53" s="388">
        <f>IF(COUNTA(O53:U53),W$5-SUM(SUMIF(O53:U53,{"О","ОВ","Б","А","У","---"},$O$3:$U$3))*8,0)</f>
        <v>0</v>
      </c>
    </row>
    <row r="54" spans="1:23" ht="20" customHeight="1" x14ac:dyDescent="0.15">
      <c r="A54" s="326">
        <f>SUBTOTAL(3,B$5:B54)</f>
        <v>49</v>
      </c>
      <c r="B54" s="327" t="str">
        <f>График!B53</f>
        <v>Водитель 22</v>
      </c>
      <c r="C54" s="383">
        <f ca="1">INDEX(ВРЕМЯ!$E54:$AH54,DAY(C$4))</f>
        <v>10</v>
      </c>
      <c r="D54" s="383">
        <f ca="1">INDEX(ВРЕМЯ!$E54:$AH54,DAY(D$4))</f>
        <v>8</v>
      </c>
      <c r="E54" s="383">
        <f ca="1">INDEX(ВРЕМЯ!$E54:$AH54,DAY(E$4))</f>
        <v>0</v>
      </c>
      <c r="F54" s="383">
        <f ca="1">INDEX(ВРЕМЯ!$E54:$AH54,DAY(F$4))</f>
        <v>0</v>
      </c>
      <c r="G54" s="383">
        <f ca="1">INDEX(ВРЕМЯ!$E54:$AH54,DAY(G$4))</f>
        <v>10</v>
      </c>
      <c r="H54" s="383">
        <f ca="1">INDEX(ВРЕМЯ!$E54:$AH54,DAY(H$4))</f>
        <v>10</v>
      </c>
      <c r="I54" s="383">
        <f ca="1">INDEX(ВРЕМЯ!$E54:$AH54,DAY(I$4))</f>
        <v>10</v>
      </c>
      <c r="J54" s="387">
        <f t="shared" ca="1" si="8"/>
        <v>48</v>
      </c>
      <c r="K54" s="388">
        <f ca="1">IF(COUNTA(C54:I54),K$5-SUM(SUMIF($C54:$I54,{"О","ОВ","Б","А","У","---"},$C$3:$I$3))*8,0)</f>
        <v>40</v>
      </c>
      <c r="M54" s="326">
        <f>SUBTOTAL(3,N$5:N54)+50</f>
        <v>99</v>
      </c>
      <c r="N54" s="327">
        <f>График!B110</f>
        <v>0</v>
      </c>
      <c r="O54" s="330"/>
      <c r="P54" s="330"/>
      <c r="Q54" s="383"/>
      <c r="R54" s="329"/>
      <c r="S54" s="329"/>
      <c r="T54" s="330"/>
      <c r="U54" s="330"/>
      <c r="V54" s="331">
        <f t="array" ref="V54">SUM(ROUND(IF(ISNUMBER(O54:U54),O54:U54*24,),2),COUNTIF(O54:U54,"У")*8)/24</f>
        <v>0</v>
      </c>
      <c r="W54" s="388">
        <f>IF(COUNTA(O54:U54),W$5-SUM(SUMIF(O54:U54,{"О","ОВ","Б","А","У","---"},$O$3:$U$3))*8,0)</f>
        <v>0</v>
      </c>
    </row>
    <row r="55" spans="1:23" ht="20" customHeight="1" x14ac:dyDescent="0.15">
      <c r="A55" s="326">
        <f>SUBTOTAL(3,B$5:B55)</f>
        <v>50</v>
      </c>
      <c r="B55" s="327" t="str">
        <f>График!B54</f>
        <v>Водитель 23</v>
      </c>
      <c r="C55" s="383" t="str">
        <f ca="1">INDEX(ВРЕМЯ!$E55:$AH55,DAY(C$4))</f>
        <v>О</v>
      </c>
      <c r="D55" s="383" t="str">
        <f ca="1">INDEX(ВРЕМЯ!$E55:$AH55,DAY(D$4))</f>
        <v>О</v>
      </c>
      <c r="E55" s="383" t="str">
        <f ca="1">INDEX(ВРЕМЯ!$E55:$AH55,DAY(E$4))</f>
        <v>О</v>
      </c>
      <c r="F55" s="383" t="str">
        <f ca="1">INDEX(ВРЕМЯ!$E55:$AH55,DAY(F$4))</f>
        <v>О</v>
      </c>
      <c r="G55" s="383" t="str">
        <f ca="1">INDEX(ВРЕМЯ!$E55:$AH55,DAY(G$4))</f>
        <v>О</v>
      </c>
      <c r="H55" s="383" t="str">
        <f ca="1">INDEX(ВРЕМЯ!$E55:$AH55,DAY(H$4))</f>
        <v>О</v>
      </c>
      <c r="I55" s="383" t="str">
        <f ca="1">INDEX(ВРЕМЯ!$E55:$AH55,DAY(I$4))</f>
        <v>О</v>
      </c>
      <c r="J55" s="387">
        <f t="shared" ca="1" si="8"/>
        <v>0</v>
      </c>
      <c r="K55" s="388">
        <f ca="1">IF(COUNTA(C55:I55),K$5-SUM(SUMIF($C55:$I55,{"О","ОВ","Б","А","У","---"},$C$3:$I$3))*8,0)</f>
        <v>0</v>
      </c>
      <c r="M55" s="326">
        <f>SUBTOTAL(3,N$5:N55)+50</f>
        <v>100</v>
      </c>
      <c r="N55" s="327">
        <f>График!B111</f>
        <v>0</v>
      </c>
      <c r="O55" s="330"/>
      <c r="P55" s="330"/>
      <c r="Q55" s="383"/>
      <c r="R55" s="329"/>
      <c r="S55" s="329"/>
      <c r="T55" s="330"/>
      <c r="U55" s="330"/>
      <c r="V55" s="331">
        <f t="array" ref="V55">SUM(ROUND(IF(ISNUMBER(O55:U55),O55:U55*24,),2),COUNTIF(O55:U55,"У")*8)/24</f>
        <v>0</v>
      </c>
      <c r="W55" s="388">
        <f>IF(COUNTA(O55:U55),W$5-SUM(SUMIF(O55:U55,{"О","ОВ","Б","А","У","---"},$O$3:$U$3))*8,0)</f>
        <v>0</v>
      </c>
    </row>
    <row r="56" spans="1:23" ht="15" customHeight="1" x14ac:dyDescent="0.15">
      <c r="C56" s="353"/>
      <c r="O56" s="353"/>
    </row>
    <row r="57" spans="1:23" ht="15" customHeight="1" x14ac:dyDescent="0.2">
      <c r="C57" s="353"/>
      <c r="K57" s="355"/>
      <c r="O57" s="353"/>
      <c r="W57" s="355"/>
    </row>
    <row r="58" spans="1:23" ht="15" customHeight="1" x14ac:dyDescent="0.15"/>
    <row r="59" spans="1:23" ht="15" customHeight="1" x14ac:dyDescent="0.15"/>
    <row r="60" spans="1:23" ht="15" customHeight="1" x14ac:dyDescent="0.15"/>
    <row r="61" spans="1:23" ht="15" customHeight="1" x14ac:dyDescent="0.15"/>
    <row r="62" spans="1:23" ht="15" customHeight="1" x14ac:dyDescent="0.15"/>
    <row r="63" spans="1:23" ht="15" customHeight="1" x14ac:dyDescent="0.15"/>
    <row r="64" spans="1:23" ht="15" customHeight="1" x14ac:dyDescent="0.15"/>
    <row r="65" ht="15" customHeight="1" x14ac:dyDescent="0.15"/>
    <row r="66" ht="15" customHeight="1" x14ac:dyDescent="0.15"/>
    <row r="67" ht="15" customHeight="1" x14ac:dyDescent="0.15"/>
    <row r="68" ht="15" customHeight="1" x14ac:dyDescent="0.15"/>
    <row r="69" ht="15" customHeight="1" x14ac:dyDescent="0.15"/>
    <row r="70" ht="15" customHeight="1" x14ac:dyDescent="0.15"/>
    <row r="71" ht="15" customHeight="1" x14ac:dyDescent="0.15"/>
    <row r="72" ht="15" customHeight="1" x14ac:dyDescent="0.15"/>
    <row r="73" ht="15" customHeight="1" x14ac:dyDescent="0.15"/>
    <row r="74" ht="15" customHeight="1" x14ac:dyDescent="0.15"/>
    <row r="75" ht="15" customHeight="1" x14ac:dyDescent="0.15"/>
    <row r="76" ht="15" customHeight="1" x14ac:dyDescent="0.15"/>
    <row r="77" ht="15" customHeight="1" x14ac:dyDescent="0.15"/>
    <row r="78" ht="15" customHeight="1" x14ac:dyDescent="0.15"/>
    <row r="79" ht="15" customHeight="1" x14ac:dyDescent="0.15"/>
    <row r="80" ht="15" customHeight="1" x14ac:dyDescent="0.15"/>
    <row r="81" ht="15" customHeight="1" x14ac:dyDescent="0.15"/>
    <row r="82" ht="15" customHeight="1" x14ac:dyDescent="0.15"/>
    <row r="83" ht="15" customHeight="1" x14ac:dyDescent="0.15"/>
    <row r="84" ht="15" customHeight="1" x14ac:dyDescent="0.15"/>
    <row r="85" ht="15" customHeight="1" x14ac:dyDescent="0.15"/>
    <row r="86" ht="15" customHeight="1" x14ac:dyDescent="0.15"/>
    <row r="87" ht="15" customHeight="1" x14ac:dyDescent="0.15"/>
    <row r="88" ht="15" customHeight="1" x14ac:dyDescent="0.15"/>
    <row r="89" ht="15" customHeight="1" x14ac:dyDescent="0.15"/>
    <row r="90" ht="15" customHeight="1" x14ac:dyDescent="0.15"/>
    <row r="91" ht="15" customHeight="1" x14ac:dyDescent="0.15"/>
    <row r="92" ht="15" customHeight="1" x14ac:dyDescent="0.15"/>
    <row r="93" ht="15" customHeight="1" x14ac:dyDescent="0.15"/>
    <row r="94" ht="15" customHeight="1" x14ac:dyDescent="0.15"/>
    <row r="95" ht="15" customHeight="1" x14ac:dyDescent="0.15"/>
    <row r="96" ht="15" customHeight="1" x14ac:dyDescent="0.15"/>
    <row r="97" ht="15" customHeight="1" x14ac:dyDescent="0.15"/>
    <row r="98" ht="15" customHeight="1" x14ac:dyDescent="0.15"/>
    <row r="99" ht="15" customHeight="1" x14ac:dyDescent="0.15"/>
    <row r="100" ht="15" customHeight="1" x14ac:dyDescent="0.15"/>
    <row r="101" ht="15" customHeight="1" x14ac:dyDescent="0.15"/>
    <row r="102" ht="15" customHeight="1" x14ac:dyDescent="0.15"/>
    <row r="103" ht="15" customHeight="1" x14ac:dyDescent="0.15"/>
    <row r="104" ht="15" customHeight="1" x14ac:dyDescent="0.15"/>
    <row r="105" ht="15" customHeight="1" x14ac:dyDescent="0.15"/>
    <row r="106" ht="15" customHeight="1" x14ac:dyDescent="0.15"/>
    <row r="107" ht="15" customHeight="1" x14ac:dyDescent="0.15"/>
    <row r="108" ht="15" customHeight="1" x14ac:dyDescent="0.15"/>
    <row r="109" ht="15" customHeight="1" x14ac:dyDescent="0.15"/>
    <row r="110" ht="15" customHeight="1" x14ac:dyDescent="0.15"/>
    <row r="111" ht="15" customHeight="1" x14ac:dyDescent="0.15"/>
    <row r="112" ht="9.75" customHeight="1" x14ac:dyDescent="0.15"/>
    <row r="113" ht="24.75" customHeight="1" x14ac:dyDescent="0.15"/>
  </sheetData>
  <mergeCells count="4">
    <mergeCell ref="V4:V5"/>
    <mergeCell ref="A1:W1"/>
    <mergeCell ref="A2:W2"/>
    <mergeCell ref="J4:J5"/>
  </mergeCells>
  <conditionalFormatting sqref="D4:I4">
    <cfRule type="expression" dxfId="9" priority="18" stopIfTrue="1">
      <formula>COUNTIF(праздники,D4)&gt;0</formula>
    </cfRule>
  </conditionalFormatting>
  <conditionalFormatting sqref="K6:K55">
    <cfRule type="expression" dxfId="8" priority="14">
      <formula>$K6&lt;$K$5</formula>
    </cfRule>
  </conditionalFormatting>
  <conditionalFormatting sqref="C5:I5">
    <cfRule type="expression" dxfId="7" priority="10" stopIfTrue="1">
      <formula>C3=0</formula>
    </cfRule>
  </conditionalFormatting>
  <conditionalFormatting sqref="C6:I55 O6:U55">
    <cfRule type="cellIs" dxfId="6" priority="15" stopIfTrue="1" operator="equal">
      <formula>0</formula>
    </cfRule>
    <cfRule type="expression" dxfId="5" priority="16" stopIfTrue="1">
      <formula>ISNUMBER(C6)=FALSE</formula>
    </cfRule>
  </conditionalFormatting>
  <conditionalFormatting sqref="B6:B55 N6:N55">
    <cfRule type="expression" dxfId="4" priority="311" stopIfTrue="1">
      <formula>#REF!&gt;5</formula>
    </cfRule>
    <cfRule type="expression" dxfId="3" priority="312" stopIfTrue="1">
      <formula>#REF!&lt;-7</formula>
    </cfRule>
  </conditionalFormatting>
  <conditionalFormatting sqref="P4:U4">
    <cfRule type="expression" dxfId="2" priority="5" stopIfTrue="1">
      <formula>COUNTIF(праздники,P4)&gt;0</formula>
    </cfRule>
  </conditionalFormatting>
  <conditionalFormatting sqref="O5:U5">
    <cfRule type="expression" dxfId="1" priority="1" stopIfTrue="1">
      <formula>O3=0</formula>
    </cfRule>
  </conditionalFormatting>
  <conditionalFormatting sqref="W6:W55">
    <cfRule type="expression" dxfId="0" priority="315">
      <formula>W6&lt;$K$5</formula>
    </cfRule>
  </conditionalFormatting>
  <dataValidations count="2">
    <dataValidation errorStyle="information" allowBlank="1" showInputMessage="1" showErrorMessage="1" sqref="C6:I55 Q52:Q55 O6:U51"/>
    <dataValidation type="list" errorStyle="information" allowBlank="1" showInputMessage="1" showErrorMessage="1" sqref="O52:P55">
      <formula1>время</formula1>
    </dataValidation>
  </dataValidations>
  <printOptions horizontalCentered="1"/>
  <pageMargins left="0.19685039370078741" right="0.19685039370078741" top="0.19685039370078741" bottom="0.19685039370078741" header="0" footer="0"/>
  <pageSetup paperSize="256" scale="68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доп</vt:lpstr>
      <vt:lpstr>График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ВРЕМЯ</vt:lpstr>
      <vt:lpstr>еженед</vt:lpstr>
    </vt:vector>
  </TitlesOfParts>
  <Company>Elcom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Догадкин Дмитрий Вениаминович</dc:creator>
  <cp:lastModifiedBy>Microsoft Office User</cp:lastModifiedBy>
  <cp:lastPrinted>2019-08-01T07:53:16Z</cp:lastPrinted>
  <dcterms:created xsi:type="dcterms:W3CDTF">2000-11-20T03:08:39Z</dcterms:created>
  <dcterms:modified xsi:type="dcterms:W3CDTF">2019-10-05T04:21:06Z</dcterms:modified>
</cp:coreProperties>
</file>